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150" yWindow="570" windowWidth="28460" windowHeight="11960" activeTab="0"/>
  </bookViews>
  <sheets>
    <sheet name="Rekapitulace stavby" sheetId="1" r:id="rId1"/>
    <sheet name="1310-a1 - SO-01 požární d..." sheetId="2" r:id="rId2"/>
    <sheet name="1310-a2 - SO-01 požární d..." sheetId="3" r:id="rId3"/>
    <sheet name="1310-a3 - SO-01 požární d..." sheetId="4" r:id="rId4"/>
    <sheet name="1310-a4 - SO-01 vedlejší ..." sheetId="5" r:id="rId5"/>
    <sheet name="Pokyny pro vyplnění" sheetId="6" r:id="rId6"/>
  </sheets>
  <definedNames>
    <definedName name="_xlnm._FilterDatabase" localSheetId="1" hidden="1">'1310-a1 - SO-01 požární d...'!$C$90:$K$248</definedName>
    <definedName name="_xlnm._FilterDatabase" localSheetId="2" hidden="1">'1310-a2 - SO-01 požární d...'!$C$90:$K$248</definedName>
    <definedName name="_xlnm._FilterDatabase" localSheetId="3" hidden="1">'1310-a3 - SO-01 požární d...'!$C$90:$K$248</definedName>
    <definedName name="_xlnm._FilterDatabase" localSheetId="4" hidden="1">'1310-a4 - SO-01 vedlejší ...'!$C$81:$K$87</definedName>
    <definedName name="_xlnm.Print_Area" localSheetId="1">'1310-a1 - SO-01 požární d...'!$C$4:$J$39,'1310-a1 - SO-01 požární d...'!$C$45:$J$72,'1310-a1 - SO-01 požární d...'!$C$78:$K$248</definedName>
    <definedName name="_xlnm.Print_Area" localSheetId="2">'1310-a2 - SO-01 požární d...'!$C$4:$J$39,'1310-a2 - SO-01 požární d...'!$C$45:$J$72,'1310-a2 - SO-01 požární d...'!$C$78:$K$248</definedName>
    <definedName name="_xlnm.Print_Area" localSheetId="3">'1310-a3 - SO-01 požární d...'!$C$4:$J$39,'1310-a3 - SO-01 požární d...'!$C$45:$J$72,'1310-a3 - SO-01 požární d...'!$C$78:$K$248</definedName>
    <definedName name="_xlnm.Print_Area" localSheetId="4">'1310-a4 - SO-01 vedlejší ...'!$C$4:$J$39,'1310-a4 - SO-01 vedlejší ...'!$C$45:$J$63,'1310-a4 - SO-01 vedlejší ...'!$C$69:$K$87</definedName>
    <definedName name="_xlnm.Print_Area" localSheetId="5">'Pokyny pro vyplnění'!$B$2:$K$71,'Pokyny pro vyplnění'!$B$74:$K$118,'Pokyny pro vyplnění'!$B$121:$K$190,'Pokyny pro vyplnění'!$B$198:$K$218</definedName>
    <definedName name="_xlnm.Print_Area" localSheetId="0">'Rekapitulace stavby'!$D$4:$AO$36,'Rekapitulace stavby'!$C$42:$AQ$59</definedName>
    <definedName name="_xlnm.Print_Titles" localSheetId="0">'Rekapitulace stavby'!$52:$52</definedName>
    <definedName name="_xlnm.Print_Titles" localSheetId="1">'1310-a1 - SO-01 požární d...'!$90:$90</definedName>
    <definedName name="_xlnm.Print_Titles" localSheetId="2">'1310-a2 - SO-01 požární d...'!$90:$90</definedName>
    <definedName name="_xlnm.Print_Titles" localSheetId="3">'1310-a3 - SO-01 požární d...'!$90:$90</definedName>
    <definedName name="_xlnm.Print_Titles" localSheetId="4">'1310-a4 - SO-01 vedlejší ...'!$81:$81</definedName>
  </definedNames>
  <calcPr calcId="162913"/>
</workbook>
</file>

<file path=xl/sharedStrings.xml><?xml version="1.0" encoding="utf-8"?>
<sst xmlns="http://schemas.openxmlformats.org/spreadsheetml/2006/main" count="5754" uniqueCount="637">
  <si>
    <t>Export Komplet</t>
  </si>
  <si>
    <t>VZ</t>
  </si>
  <si>
    <t>2.0</t>
  </si>
  <si>
    <t>ZAMOK</t>
  </si>
  <si>
    <t>False</t>
  </si>
  <si>
    <t>{d53d8a91-359e-49be-b74a-c47bfd03a1cb}</t>
  </si>
  <si>
    <t>0,01</t>
  </si>
  <si>
    <t>21</t>
  </si>
  <si>
    <t>15</t>
  </si>
  <si>
    <t>REKAPITULACE STAVBY</t>
  </si>
  <si>
    <t>v ---  níže se nacházejí doplnkové a pomocné údaje k sestavám  --- v</t>
  </si>
  <si>
    <t>Návod na vyplnění</t>
  </si>
  <si>
    <t>0,001</t>
  </si>
  <si>
    <t>Kód:</t>
  </si>
  <si>
    <t>1310-a</t>
  </si>
  <si>
    <t>Měnit lze pouze buňky se žlutým podbarvením!
1) v Rekapitulaci stavby vyplňte údaje o Uchazeči (přenesou se do ostatních sestav i v jiných listech)
2) na vybraných listech vyplňte v sestavě Soupis prací ceny u položek</t>
  </si>
  <si>
    <t>Stavba:</t>
  </si>
  <si>
    <t>Výměna požárních uzávěrů</t>
  </si>
  <si>
    <t>0,1</t>
  </si>
  <si>
    <t>KSO:</t>
  </si>
  <si>
    <t>801 11</t>
  </si>
  <si>
    <t>CC-CZ:</t>
  </si>
  <si>
    <t>1264</t>
  </si>
  <si>
    <t>1</t>
  </si>
  <si>
    <t>Místo:</t>
  </si>
  <si>
    <t xml:space="preserve">Dvůr Králové nad Labem </t>
  </si>
  <si>
    <t>Datum:</t>
  </si>
  <si>
    <t>10</t>
  </si>
  <si>
    <t>CZ-CPV:</t>
  </si>
  <si>
    <t>45000000-7</t>
  </si>
  <si>
    <t>CZ-CPA:</t>
  </si>
  <si>
    <t>41.00.2</t>
  </si>
  <si>
    <t>100</t>
  </si>
  <si>
    <t>Zadavatel:</t>
  </si>
  <si>
    <t>IČ:</t>
  </si>
  <si>
    <t>70889546</t>
  </si>
  <si>
    <t>Královehradecký kraj Pivovarské náměstí č.p. 1245</t>
  </si>
  <si>
    <t>DIČ:</t>
  </si>
  <si>
    <t>CZ70889546</t>
  </si>
  <si>
    <t>Uchazeč:</t>
  </si>
  <si>
    <t>Vyplň údaj</t>
  </si>
  <si>
    <t>True</t>
  </si>
  <si>
    <t>Projektant:</t>
  </si>
  <si>
    <t>28778626</t>
  </si>
  <si>
    <t xml:space="preserve">Satelier s.r.o., ul. Palackého č.p. 920, Náchod  </t>
  </si>
  <si>
    <t>CZ28778626</t>
  </si>
  <si>
    <t>Zpracovatel:</t>
  </si>
  <si>
    <t>Satelier s.r.o., Palackého 920, Náchod,  Nývlt Zd.</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</si>
  <si>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</si>
  <si>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</si>
  <si>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</si>
  <si>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</si>
  <si>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</si>
  <si>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</si>
  <si>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</si>
  <si>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</si>
  <si>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</si>
  <si>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</si>
  <si>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</si>
  <si>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</si>
  <si>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</si>
  <si>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</si>
  <si>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</si>
  <si>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</si>
  <si>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</si>
  <si>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</si>
  <si>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</si>
  <si>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</si>
  <si>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</si>
  <si>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</si>
  <si>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</si>
  <si>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</si>
  <si>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</si>
  <si>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</si>
  <si>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</si>
  <si>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</si>
  <si>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</si>
  <si>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</si>
  <si>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</si>
  <si>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</si>
  <si>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</si>
  <si>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</si>
  <si>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</si>
  <si>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
  </si>
  <si>
    <t>D</t>
  </si>
  <si>
    <t>0</t>
  </si>
  <si>
    <t>###NOIMPORT###</t>
  </si>
  <si>
    <t>IMPORT</t>
  </si>
  <si>
    <t>{00000000-0000-0000-0000-000000000000}</t>
  </si>
  <si>
    <t>/</t>
  </si>
  <si>
    <t>1310-a1</t>
  </si>
  <si>
    <t>SO-01 požární dveře - I.np v pravo odd. chirurgie</t>
  </si>
  <si>
    <t>STA</t>
  </si>
  <si>
    <t>{fb1e2fd9-a7f3-4e73-8883-932e8c537314}</t>
  </si>
  <si>
    <t>2</t>
  </si>
  <si>
    <t>1310-a2</t>
  </si>
  <si>
    <t>SO-01 požární dveře - I.np v levo odd. chirurgie</t>
  </si>
  <si>
    <t>{c8bf8683-84de-4fa1-99d4-f4aa89237c26}</t>
  </si>
  <si>
    <t>1310-a3</t>
  </si>
  <si>
    <t>SO-01 požární dveře - II.np v levo odd. chirurgie, JIP</t>
  </si>
  <si>
    <t>{768a57b7-866a-4923-969c-06fbcca7d86e}</t>
  </si>
  <si>
    <t>1310-a4</t>
  </si>
  <si>
    <t xml:space="preserve">SO-01 vedlejší rozpočtové náklady </t>
  </si>
  <si>
    <t>{5c01b3ab-b812-4b3a-9353-5b193f50e957}</t>
  </si>
  <si>
    <t>KRYCÍ LIST SOUPISU PRACÍ</t>
  </si>
  <si>
    <t>Objekt:</t>
  </si>
  <si>
    <t>1310-a1 - SO-01 požární dveře - I.np v pravo odd. chirurgie</t>
  </si>
  <si>
    <t>41.00.20</t>
  </si>
  <si>
    <t>REKAPITULACE ČLENĚNÍ SOUPISU PRACÍ</t>
  </si>
  <si>
    <t>Kód dílu - Popis</t>
  </si>
  <si>
    <t>Cena celkem [CZK]</t>
  </si>
  <si>
    <t>-1</t>
  </si>
  <si>
    <t>HSV - Práce a dodávky HSV</t>
  </si>
  <si>
    <t xml:space="preserve">    3 - Svislé a kompletní konstrukce</t>
  </si>
  <si>
    <t xml:space="preserve">      31 - Zdi podpěrné a volné</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</si>
  <si>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</si>
  <si>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</si>
  <si>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</si>
  <si>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</si>
  <si>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</si>
  <si>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767 - Konstrukce zámečnické</t>
  </si>
  <si>
    <t xml:space="preserve">    776 - Podlahy povlakové</t>
  </si>
  <si>
    <t xml:space="preserve">    783 -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</si>
  <si>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</si>
  <si>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</si>
  <si>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</si>
  <si>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</si>
  <si>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</si>
  <si>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</si>
  <si>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</si>
  <si>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</si>
  <si>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</si>
  <si>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</si>
  <si>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</si>
  <si>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</si>
  <si>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</si>
  <si>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</si>
  <si>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</si>
  <si>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</si>
  <si>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</si>
  <si>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</si>
  <si>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</si>
  <si>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</si>
  <si>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317168059</t>
  </si>
  <si>
    <t>Překlady keramické vysoké osazené do maltového lože, šířky překladu 70 mm výšky 238 mm, délky 3000 mm</t>
  </si>
  <si>
    <t>kus</t>
  </si>
  <si>
    <t>CS ÚRS 2019 01</t>
  </si>
  <si>
    <t>4</t>
  </si>
  <si>
    <t>1143848717</t>
  </si>
  <si>
    <t>PSC</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</si>
  <si>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</si>
  <si>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31</t>
  </si>
  <si>
    <t>Zdi podpěrné a volné</t>
  </si>
  <si>
    <t>310238211</t>
  </si>
  <si>
    <t>Zazdívka otvorů ve zdivu nadzákladovém cihlami pálenými plochy přes 0,25 m2 do 1 m2 na maltu vápenocementovou</t>
  </si>
  <si>
    <t>m3</t>
  </si>
  <si>
    <t>-1151586520</t>
  </si>
  <si>
    <t>VV</t>
  </si>
  <si>
    <t>(2,4*0,45)*0,2</t>
  </si>
  <si>
    <t>Součet</t>
  </si>
  <si>
    <t>6</t>
  </si>
  <si>
    <t>Úpravy povrchů, podlahy a osazování výplní</t>
  </si>
  <si>
    <t>611325225</t>
  </si>
  <si>
    <t>Vápenocementová omítka jednotlivých malých ploch štuková na stropech, plochy jednotlivě přes 1,0 do 4 m2</t>
  </si>
  <si>
    <t>-1062571305</t>
  </si>
  <si>
    <t>nadpraží dveří</t>
  </si>
  <si>
    <t>612325225</t>
  </si>
  <si>
    <t>Vápenocementová omítka jednotlivých malých ploch štuková na stěnách, plochy jednotlivě přes 1,0 do 4 m2</t>
  </si>
  <si>
    <t>-797660291</t>
  </si>
  <si>
    <t>nad otvorem</t>
  </si>
  <si>
    <t>ostěni</t>
  </si>
  <si>
    <t>9</t>
  </si>
  <si>
    <t>Ostatní konstrukce a práce-bourání</t>
  </si>
  <si>
    <t>5</t>
  </si>
  <si>
    <t>962081131</t>
  </si>
  <si>
    <t>Bourání zdiva příček nebo vybourání otvorů ze skleněných tvárnic, tl. do 100 mm</t>
  </si>
  <si>
    <t>m2</t>
  </si>
  <si>
    <t>-1203504468</t>
  </si>
  <si>
    <t>(2,4*3,4)</t>
  </si>
  <si>
    <t>-(1,5*2,0)*1</t>
  </si>
  <si>
    <t>968072456</t>
  </si>
  <si>
    <t>Vybourání kovových rámů oken s křídly, dveřních zárubní, vrat, stěn, ostění nebo obkladů dveřních zárubní, plochy přes 2 m2</t>
  </si>
  <si>
    <t>-1100982319</t>
  </si>
  <si>
    <t xml:space="preserve">Poznámka k souboru cen:
1. V cenách -2244 až -2559 jsou započteny i náklady na vyvěšení křídel.
2. Cenou -2641 se oceňuje i vybourání nosné ocelové konstrukce pro sádrokartonové příčky.
</t>
  </si>
  <si>
    <t>(1,45*2,0)*1</t>
  </si>
  <si>
    <t>7</t>
  </si>
  <si>
    <t>973031336</t>
  </si>
  <si>
    <t>Vysekání výklenků nebo kapes ve zdivu z cihel na maltu vápennou nebo vápenocementovou kapes, plochy do 0,16 m2, hl. do 450 mm</t>
  </si>
  <si>
    <t>-115489614</t>
  </si>
  <si>
    <t>997</t>
  </si>
  <si>
    <t>Přesun sutě</t>
  </si>
  <si>
    <t>8</t>
  </si>
  <si>
    <t>997013211</t>
  </si>
  <si>
    <t>Vnitrostaveništní doprava suti a vybouraných hmot vodorovně do 50 m svisle ručně (nošením po schodech) pro budovy a haly výšky do 6 m</t>
  </si>
  <si>
    <t>t</t>
  </si>
  <si>
    <t>675850006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</si>
  <si>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</si>
  <si>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</si>
  <si>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se složením, na vzdálenost do 1 km</t>
  </si>
  <si>
    <t>-1351772992</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</si>
  <si>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</si>
  <si>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</si>
  <si>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</si>
  <si>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-1298707103</t>
  </si>
  <si>
    <t>+15 km</t>
  </si>
  <si>
    <t>0,467*15</t>
  </si>
  <si>
    <t>11</t>
  </si>
  <si>
    <t>997013803</t>
  </si>
  <si>
    <t>Poplatek za uložení stavebního odpadu na skládce (skládkovné) cihelného zatříděného do Katalogu odpadů pod kódem 170 102</t>
  </si>
  <si>
    <t>-91290748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</si>
  <si>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</si>
  <si>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0,663-(0,284+0,183)</t>
  </si>
  <si>
    <t>12</t>
  </si>
  <si>
    <t>997013804</t>
  </si>
  <si>
    <t>Poplatek za uložení stavebního odpadu na skládce (skládkovné) ze skla zatříděného do Katalogu odpadů pod kódem 170 202</t>
  </si>
  <si>
    <t>766239837</t>
  </si>
  <si>
    <t>0,663-(0,183+0,196)</t>
  </si>
  <si>
    <t>13</t>
  </si>
  <si>
    <t>997013831</t>
  </si>
  <si>
    <t>Poplatek za uložení stavebního odpadu na skládce (skládkovné) směsného stavebního a demoličního zatříděného do Katalogu odpadů pod kódem 170 904</t>
  </si>
  <si>
    <t>579745553</t>
  </si>
  <si>
    <t>0,663-(0,284+0,196)</t>
  </si>
  <si>
    <t>998</t>
  </si>
  <si>
    <t>Přesun hmot</t>
  </si>
  <si>
    <t>14</t>
  </si>
  <si>
    <t>998011001</t>
  </si>
  <si>
    <t>Přesun hmot pro budovy občanské výstavby, bydlení, výrobu a služby s nosnou svislou konstrukcí zděnou z cihel, tvárnic nebo kamene vodorovná dopravní vzdálenost do 100 m pro budovy výšky do 6 m</t>
  </si>
  <si>
    <t>-759528621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</si>
  <si>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</si>
  <si>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998011018</t>
  </si>
  <si>
    <t>Přesun hmot pro budovy občanské výstavby, bydlení, výrobu a služby s nosnou svislou konstrukcí zděnou z cihel, tvárnic nebo kamene Příplatek k cenám za zvětšený přesun přes vymezenou největší dopravní vzdálenost do 5000 m</t>
  </si>
  <si>
    <t>1053109833</t>
  </si>
  <si>
    <t>16</t>
  </si>
  <si>
    <t>998011019</t>
  </si>
  <si>
    <t>Přesun hmot pro budovy občanské výstavby, bydlení, výrobu a služby s nosnou svislou konstrukcí zděnou z cihel, tvárnic nebo kamene Příplatek k cenám za zvětšený přesun přes vymezenou největší dopravní vzdálenost za každých dalších i započatých 5000 m</t>
  </si>
  <si>
    <t>-1392621525</t>
  </si>
  <si>
    <t>PSV</t>
  </si>
  <si>
    <t>Práce a dodávky PSV</t>
  </si>
  <si>
    <t>767</t>
  </si>
  <si>
    <t>Konstrukce zámečnické</t>
  </si>
  <si>
    <t>17</t>
  </si>
  <si>
    <t>767000001</t>
  </si>
  <si>
    <t>DOD+MTZ prosklené hliníkové stěny 2400/3000 mm s dveřmi 1600/2000 mm, pož. odolnost RI 30DP1, vč. kování, zámek s vložkou, samozavírač, barva RAL bílá</t>
  </si>
  <si>
    <t>ks</t>
  </si>
  <si>
    <t>-1900043356</t>
  </si>
  <si>
    <t>18</t>
  </si>
  <si>
    <t>998767201</t>
  </si>
  <si>
    <t>Přesun hmot pro zámečnické konstrukce stanovený procentní sazbou (%) z ceny vodorovná dopravní vzdálenost do 50 m v objektech výšky do 6 m</t>
  </si>
  <si>
    <t>%</t>
  </si>
  <si>
    <t>-1655242830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</si>
  <si>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</si>
  <si>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19</t>
  </si>
  <si>
    <t>998767294</t>
  </si>
  <si>
    <t>Přesun hmot pro zámečnické konstrukce stanovený procentní sazbou (%) z ceny Příplatek k cenám za zvětšený přesun přes vymezenou největší dopravní vzdálenost do 1000 m</t>
  </si>
  <si>
    <t>364025707</t>
  </si>
  <si>
    <t>20</t>
  </si>
  <si>
    <t>998767299</t>
  </si>
  <si>
    <t>Přesun hmot pro zámečnické konstrukce stanovený procentní sazbou (%) z ceny Příplatek k cenám za zvětšený přesun přes vymezenou největší dopravní vzdálenost za každých dalších i započatých 1000 m</t>
  </si>
  <si>
    <t>-506086526</t>
  </si>
  <si>
    <t>776</t>
  </si>
  <si>
    <t>Podlahy povlakové</t>
  </si>
  <si>
    <t>776000001</t>
  </si>
  <si>
    <t>Oprava podlah výměnou podlahového povlaku plochy do 2 m2</t>
  </si>
  <si>
    <t>soub</t>
  </si>
  <si>
    <t>-395534618</t>
  </si>
  <si>
    <t>- vyříznutí poškozené krytiny z PVC u vyměňovaných dveří</t>
  </si>
  <si>
    <t>- očištění podkladu od lepidla</t>
  </si>
  <si>
    <t>- vysátí průmyslovým vysavačem a zametení</t>
  </si>
  <si>
    <t xml:space="preserve">- vyspravení a vytěrkování podkladu </t>
  </si>
  <si>
    <t>- doplnění požkozené části PVC - DOD+MTZ</t>
  </si>
  <si>
    <t>- svaření</t>
  </si>
  <si>
    <t>- doplnění soklu</t>
  </si>
  <si>
    <t>22</t>
  </si>
  <si>
    <t>998776201</t>
  </si>
  <si>
    <t>Přesun hmot pro podlahy povlakové stanovený procentní sazbou (%) z ceny vodorovná dopravní vzdálenost do 50 m v objektech výšky do 6 m</t>
  </si>
  <si>
    <t>-833748554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</si>
  <si>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</si>
  <si>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23</t>
  </si>
  <si>
    <t>998776294</t>
  </si>
  <si>
    <t>Přesun hmot pro podlahy povlakové stanovený procentní sazbou (%) z ceny Příplatek k cenám za zvětšený přesun přes vymezenou největší dopravní vzdálenost do 1000 m</t>
  </si>
  <si>
    <t>-872473924</t>
  </si>
  <si>
    <t>24</t>
  </si>
  <si>
    <t>998776299</t>
  </si>
  <si>
    <t>Přesun hmot pro podlahy povlakové stanovený procentní sazbou (%) z ceny Příplatek k cenám za zvětšený přesun přes vymezenou největší dopravní vzdálenost za každých dalších i započatých 1000 m</t>
  </si>
  <si>
    <t>638977345</t>
  </si>
  <si>
    <t>783</t>
  </si>
  <si>
    <t>Nátěry</t>
  </si>
  <si>
    <t>25</t>
  </si>
  <si>
    <t>783801201</t>
  </si>
  <si>
    <t>Příprava podkladu omítek před provedením nátěru obroušení</t>
  </si>
  <si>
    <t>-843850707</t>
  </si>
  <si>
    <t>chodba</t>
  </si>
  <si>
    <t>(0,3+1,5)*2,0*2</t>
  </si>
  <si>
    <t>schodiště</t>
  </si>
  <si>
    <t>(0,15+0,4+1,0)*1,5*2</t>
  </si>
  <si>
    <t>26</t>
  </si>
  <si>
    <t>783813131</t>
  </si>
  <si>
    <t>Penetrační nátěr omítek hladkých omítek hladkých, zrnitých tenkovrstvých nebo štukových stupně členitosti 1 a 2 syntetický</t>
  </si>
  <si>
    <t>-44538576</t>
  </si>
  <si>
    <t>27</t>
  </si>
  <si>
    <t>783817421</t>
  </si>
  <si>
    <t>Krycí (ochranný ) nátěr omítek dvojnásobný hladkých omítek hladkých, zrnitých tenkovrstvých nebo štukových stupně členitosti 1 a 2 syntetický</t>
  </si>
  <si>
    <t>61627835</t>
  </si>
  <si>
    <t>28</t>
  </si>
  <si>
    <t>783822101</t>
  </si>
  <si>
    <t>Tmelení omítek před provedením nátěru tmelem disperzním akrylátovým nebo latexovým, prasklin vlásečnicových šířky do 1 mm</t>
  </si>
  <si>
    <t>m</t>
  </si>
  <si>
    <t>1822447754</t>
  </si>
  <si>
    <t>784</t>
  </si>
  <si>
    <t>Dokončovací práce - malby a tapety</t>
  </si>
  <si>
    <t>29</t>
  </si>
  <si>
    <t>784171001</t>
  </si>
  <si>
    <t>Olepování vnitřních ploch (materiál ve specifikaci) včetně pozdějšího odlepení páskou nebo fólií v místnostech výšky do 3,80 m</t>
  </si>
  <si>
    <t>-1108493380</t>
  </si>
  <si>
    <t xml:space="preserve">Poznámka k souboru cen:
1. V cenách nejsou započteny náklady na dodávku pásky, tyto se oceňují ve specifikaci.Ztratné lze stanovit ve výši 5%.
</t>
  </si>
  <si>
    <t>prosklená stěna</t>
  </si>
  <si>
    <t>(0,3+2,4+3,0)</t>
  </si>
  <si>
    <t>nátěr</t>
  </si>
  <si>
    <t>(0,3+1,5)*2</t>
  </si>
  <si>
    <t>(0,15+0,4+1,0)*2</t>
  </si>
  <si>
    <t>30</t>
  </si>
  <si>
    <t>M</t>
  </si>
  <si>
    <t>581248330</t>
  </si>
  <si>
    <t>páska pro malířské potřeby maskovací krepová 19mmx50m</t>
  </si>
  <si>
    <t>32</t>
  </si>
  <si>
    <t>1027485102</t>
  </si>
  <si>
    <t>18,1*1,05 'Přepočtené koeficientem množství</t>
  </si>
  <si>
    <t>784171101</t>
  </si>
  <si>
    <t>Zakrytí nemalovaných ploch (materiál ve specifikaci) včetně pozdějšího odkrytí podlah</t>
  </si>
  <si>
    <t>-1250799580</t>
  </si>
  <si>
    <t xml:space="preserve">Poznámka k souboru cen:
1. V cenách nejsou započteny náklady na dodávku fólie, tyto se oceňují ve speifikaci.Ztratné lze stanovit ve výši 5%.
</t>
  </si>
  <si>
    <t>(6,0)*2,0</t>
  </si>
  <si>
    <t>(3,2)*2</t>
  </si>
  <si>
    <t>581248420</t>
  </si>
  <si>
    <t>fólie pro malířské potřeby zakrývací tl 7µ 4x5m</t>
  </si>
  <si>
    <t>-1439048918</t>
  </si>
  <si>
    <t>18,4*1,05 'Přepočtené koeficientem množství</t>
  </si>
  <si>
    <t>33</t>
  </si>
  <si>
    <t>784181101</t>
  </si>
  <si>
    <t>Penetrace podkladu jednonásobná základní akrylátová v místnostech výšky do 3,80 m</t>
  </si>
  <si>
    <t>-877903816</t>
  </si>
  <si>
    <t>(6,0)*3,6</t>
  </si>
  <si>
    <t>(3,2)*3,6</t>
  </si>
  <si>
    <t>-11,85</t>
  </si>
  <si>
    <t>34</t>
  </si>
  <si>
    <t>784191005</t>
  </si>
  <si>
    <t>Čištění vnitřních ploch hrubý úklid po provedení malířských prací omytím dveří nebo vrat</t>
  </si>
  <si>
    <t>-807987825</t>
  </si>
  <si>
    <t>Prosklená stěna</t>
  </si>
  <si>
    <t>(2,4*3,0)*2</t>
  </si>
  <si>
    <t>35</t>
  </si>
  <si>
    <t>784191007</t>
  </si>
  <si>
    <t>Čištění vnitřních ploch hrubý úklid po provedení malířských prací omytím podlah</t>
  </si>
  <si>
    <t>-1489824471</t>
  </si>
  <si>
    <t>(6,0)*2,0*2</t>
  </si>
  <si>
    <t>(3,2)*2*2</t>
  </si>
  <si>
    <t>36</t>
  </si>
  <si>
    <t>784221101</t>
  </si>
  <si>
    <t>Malby z malířských směsí otěruvzdorných za sucha dvojnásobné, bílé za sucha otěruvzdorné dobře v místnostech výšky do 3,80 m</t>
  </si>
  <si>
    <t>1683651980</t>
  </si>
  <si>
    <t>1310-a2 - SO-01 požární dveře - I.np v levo odd. chirurgie</t>
  </si>
  <si>
    <t>-940680919</t>
  </si>
  <si>
    <t>-534244166</t>
  </si>
  <si>
    <t>673925442</t>
  </si>
  <si>
    <t>530985232</t>
  </si>
  <si>
    <t>915751904</t>
  </si>
  <si>
    <t>-1335866862</t>
  </si>
  <si>
    <t>1710080583</t>
  </si>
  <si>
    <t>376509518</t>
  </si>
  <si>
    <t>-990462617</t>
  </si>
  <si>
    <t>655672446</t>
  </si>
  <si>
    <t>-1855843200</t>
  </si>
  <si>
    <t>609318260</t>
  </si>
  <si>
    <t>-598788994</t>
  </si>
  <si>
    <t>-478771297</t>
  </si>
  <si>
    <t>1292571193</t>
  </si>
  <si>
    <t>-1402216281</t>
  </si>
  <si>
    <t>-41580172</t>
  </si>
  <si>
    <t>-421634535</t>
  </si>
  <si>
    <t>-1707499592</t>
  </si>
  <si>
    <t>1874526958</t>
  </si>
  <si>
    <t>-1210697707</t>
  </si>
  <si>
    <t>672435512</t>
  </si>
  <si>
    <t>-185117524</t>
  </si>
  <si>
    <t>-1916220336</t>
  </si>
  <si>
    <t>1649721137</t>
  </si>
  <si>
    <t>-21830070</t>
  </si>
  <si>
    <t>-141991764</t>
  </si>
  <si>
    <t>241073081</t>
  </si>
  <si>
    <t>1103245660</t>
  </si>
  <si>
    <t>160580867</t>
  </si>
  <si>
    <t>-1544105026</t>
  </si>
  <si>
    <t>-1216912144</t>
  </si>
  <si>
    <t>470932720</t>
  </si>
  <si>
    <t>-276104086</t>
  </si>
  <si>
    <t>994306109</t>
  </si>
  <si>
    <t>254372248</t>
  </si>
  <si>
    <t>1310-a3 - SO-01 požární dveře - II.np v levo odd. chirurgie, JIP</t>
  </si>
  <si>
    <t>1430645763</t>
  </si>
  <si>
    <t>-1543563412</t>
  </si>
  <si>
    <t>-1998064498</t>
  </si>
  <si>
    <t>-663210475</t>
  </si>
  <si>
    <t>32444063</t>
  </si>
  <si>
    <t>-1718909280</t>
  </si>
  <si>
    <t>1481879339</t>
  </si>
  <si>
    <t>1530206154</t>
  </si>
  <si>
    <t>-2071795804</t>
  </si>
  <si>
    <t>250308903</t>
  </si>
  <si>
    <t>-1527363052</t>
  </si>
  <si>
    <t>-1491720832</t>
  </si>
  <si>
    <t>-2010856988</t>
  </si>
  <si>
    <t>-1672783708</t>
  </si>
  <si>
    <t>-1255854237</t>
  </si>
  <si>
    <t>69463016</t>
  </si>
  <si>
    <t>928097817</t>
  </si>
  <si>
    <t>1575383003</t>
  </si>
  <si>
    <t>-1974216744</t>
  </si>
  <si>
    <t>-1666805023</t>
  </si>
  <si>
    <t>-1975298722</t>
  </si>
  <si>
    <t>1733869195</t>
  </si>
  <si>
    <t>-1827213306</t>
  </si>
  <si>
    <t>1443149646</t>
  </si>
  <si>
    <t>893716752</t>
  </si>
  <si>
    <t>356104840</t>
  </si>
  <si>
    <t>279073704</t>
  </si>
  <si>
    <t>576741610</t>
  </si>
  <si>
    <t>1679259181</t>
  </si>
  <si>
    <t>277073154</t>
  </si>
  <si>
    <t>581140343</t>
  </si>
  <si>
    <t>-389903750</t>
  </si>
  <si>
    <t>1560760556</t>
  </si>
  <si>
    <t>-1267084882</t>
  </si>
  <si>
    <t>2076123056</t>
  </si>
  <si>
    <t>-186044747</t>
  </si>
  <si>
    <t xml:space="preserve">1310-a4 - SO-01 vedlejší rozpočtové náklady </t>
  </si>
  <si>
    <t>VRN - Vedlejší rozpočtové náklady</t>
  </si>
  <si>
    <t xml:space="preserve">    VRN3 - Zařízení staveniště</t>
  </si>
  <si>
    <t xml:space="preserve">    VRN7 - Provozní vlivy</t>
  </si>
  <si>
    <t>VRN</t>
  </si>
  <si>
    <t>Vedlejší rozpočtové náklady</t>
  </si>
  <si>
    <t>VRN3</t>
  </si>
  <si>
    <t>Zařízení staveniště</t>
  </si>
  <si>
    <t>031103000x</t>
  </si>
  <si>
    <t>Zařízení staveniště 2,9 % z ZRN</t>
  </si>
  <si>
    <t>1024</t>
  </si>
  <si>
    <t>1248478476</t>
  </si>
  <si>
    <t>VRN7</t>
  </si>
  <si>
    <t>Provozní vlivy</t>
  </si>
  <si>
    <t>071103000x</t>
  </si>
  <si>
    <t>Provoz investora - 1% z ZRN</t>
  </si>
  <si>
    <t>-532836723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</si>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</sst>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7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0" fontId="0" fillId="0" borderId="0" xfId="0" applyFont="1" applyAlignment="1" applyProtection="1">
      <alignment horizontal="left" vertical="top"/>
      <protection/>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18"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0" fillId="4" borderId="13" xfId="0" applyFont="1" applyFill="1" applyBorder="1" applyAlignment="1" applyProtection="1">
      <alignment horizontal="center" vertical="center"/>
      <protection/>
    </xf>
    <xf numFmtId="0" fontId="21"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7" fillId="0" borderId="18"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2" xfId="0" applyNumberFormat="1" applyFont="1" applyBorder="1" applyAlignment="1" applyProtection="1">
      <alignment vertical="center"/>
      <protection/>
    </xf>
    <xf numFmtId="0" fontId="5"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2" fillId="0" borderId="0" xfId="0" applyFont="1" applyAlignment="1">
      <alignment horizontal="left" vertical="top"/>
    </xf>
    <xf numFmtId="0" fontId="0" fillId="0" borderId="0" xfId="0" applyFont="1" applyAlignment="1">
      <alignment horizontal="left" vertical="top"/>
    </xf>
    <xf numFmtId="0" fontId="2" fillId="0" borderId="0" xfId="0" applyFont="1" applyAlignment="1" applyProtection="1">
      <alignment horizontal="left" vertical="top"/>
      <protection locked="0"/>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0" fillId="4" borderId="14"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locked="0"/>
    </xf>
    <xf numFmtId="0" fontId="20"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2" fillId="0" borderId="0" xfId="0" applyNumberFormat="1" applyFont="1" applyAlignment="1" applyProtection="1">
      <alignment/>
      <protection/>
    </xf>
    <xf numFmtId="166" fontId="29" fillId="0" borderId="10" xfId="0" applyNumberFormat="1" applyFont="1" applyBorder="1" applyAlignment="1" applyProtection="1">
      <alignment/>
      <protection/>
    </xf>
    <xf numFmtId="166" fontId="29" fillId="0" borderId="11" xfId="0" applyNumberFormat="1" applyFont="1" applyBorder="1" applyAlignment="1" applyProtection="1">
      <alignment/>
      <protection/>
    </xf>
    <xf numFmtId="4" fontId="18"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8"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lignment vertical="center"/>
    </xf>
    <xf numFmtId="0" fontId="30" fillId="0" borderId="0" xfId="0" applyFont="1" applyAlignment="1" applyProtection="1">
      <alignment horizontal="left" vertical="center"/>
      <protection/>
    </xf>
    <xf numFmtId="0" fontId="31" fillId="0" borderId="0" xfId="0" applyFont="1" applyAlignment="1" applyProtection="1">
      <alignment vertical="center" wrapText="1"/>
      <protection/>
    </xf>
    <xf numFmtId="0" fontId="0" fillId="0" borderId="18"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8"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167" fontId="0" fillId="2" borderId="22" xfId="0" applyNumberFormat="1" applyFont="1" applyFill="1" applyBorder="1" applyAlignment="1" applyProtection="1">
      <alignment vertical="center"/>
      <protection locked="0"/>
    </xf>
    <xf numFmtId="0" fontId="32" fillId="0" borderId="22" xfId="0" applyFont="1" applyBorder="1" applyAlignment="1" applyProtection="1">
      <alignment horizontal="center" vertical="center"/>
      <protection/>
    </xf>
    <xf numFmtId="49" fontId="32" fillId="0" borderId="22" xfId="0" applyNumberFormat="1" applyFont="1" applyBorder="1" applyAlignment="1" applyProtection="1">
      <alignment horizontal="left" vertical="center" wrapText="1"/>
      <protection/>
    </xf>
    <xf numFmtId="0" fontId="32" fillId="0" borderId="22" xfId="0" applyFont="1" applyBorder="1" applyAlignment="1" applyProtection="1">
      <alignment horizontal="left" vertical="center" wrapText="1"/>
      <protection/>
    </xf>
    <xf numFmtId="0" fontId="32" fillId="0" borderId="22" xfId="0" applyFont="1" applyBorder="1" applyAlignment="1" applyProtection="1">
      <alignment horizontal="center" vertical="center" wrapText="1"/>
      <protection/>
    </xf>
    <xf numFmtId="167" fontId="32" fillId="0" borderId="22" xfId="0" applyNumberFormat="1" applyFont="1" applyBorder="1" applyAlignment="1" applyProtection="1">
      <alignment vertical="center"/>
      <protection/>
    </xf>
    <xf numFmtId="4" fontId="32" fillId="2" borderId="22" xfId="0" applyNumberFormat="1" applyFont="1" applyFill="1" applyBorder="1" applyAlignment="1" applyProtection="1">
      <alignment vertical="center"/>
      <protection locked="0"/>
    </xf>
    <xf numFmtId="4" fontId="32" fillId="0" borderId="22" xfId="0" applyNumberFormat="1" applyFont="1" applyBorder="1" applyAlignment="1" applyProtection="1">
      <alignment vertical="center"/>
      <protection/>
    </xf>
    <xf numFmtId="0" fontId="32" fillId="0" borderId="3" xfId="0" applyFont="1" applyBorder="1" applyAlignment="1">
      <alignment vertical="center"/>
    </xf>
    <xf numFmtId="0" fontId="32" fillId="2" borderId="18" xfId="0" applyFont="1" applyFill="1" applyBorder="1" applyAlignment="1" applyProtection="1">
      <alignment horizontal="left" vertical="center"/>
      <protection locked="0"/>
    </xf>
    <xf numFmtId="0" fontId="32"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33" fillId="0" borderId="23" xfId="0" applyFont="1" applyBorder="1" applyAlignment="1">
      <alignment vertical="center" wrapText="1"/>
    </xf>
    <xf numFmtId="0" fontId="33" fillId="0" borderId="24" xfId="0" applyFont="1" applyBorder="1" applyAlignment="1">
      <alignment vertical="center" wrapText="1"/>
    </xf>
    <xf numFmtId="0" fontId="33" fillId="0" borderId="25" xfId="0" applyFont="1" applyBorder="1" applyAlignment="1">
      <alignment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6" xfId="0" applyFont="1" applyBorder="1" applyAlignment="1">
      <alignment vertical="center" wrapText="1"/>
    </xf>
    <xf numFmtId="0" fontId="33" fillId="0" borderId="27" xfId="0" applyFont="1" applyBorder="1" applyAlignment="1">
      <alignment vertical="center" wrapText="1"/>
    </xf>
    <xf numFmtId="0" fontId="35" fillId="0" borderId="0" xfId="0" applyFont="1" applyBorder="1" applyAlignment="1">
      <alignment horizontal="left" vertical="center" wrapText="1"/>
    </xf>
    <xf numFmtId="0" fontId="36" fillId="0" borderId="0" xfId="0" applyFont="1" applyBorder="1" applyAlignment="1">
      <alignment horizontal="left" vertical="center" wrapText="1"/>
    </xf>
    <xf numFmtId="0" fontId="36" fillId="0" borderId="26" xfId="0" applyFont="1" applyBorder="1" applyAlignment="1">
      <alignment vertical="center" wrapText="1"/>
    </xf>
    <xf numFmtId="0" fontId="36" fillId="0" borderId="0" xfId="0" applyFont="1" applyBorder="1" applyAlignment="1">
      <alignment vertical="center" wrapText="1"/>
    </xf>
    <xf numFmtId="0" fontId="36" fillId="0" borderId="0" xfId="0" applyFont="1" applyBorder="1" applyAlignment="1">
      <alignment horizontal="left" vertical="center"/>
    </xf>
    <xf numFmtId="0" fontId="36" fillId="0" borderId="0" xfId="0" applyFont="1" applyBorder="1" applyAlignment="1">
      <alignment vertical="center"/>
    </xf>
    <xf numFmtId="49" fontId="36" fillId="0" borderId="0" xfId="0" applyNumberFormat="1" applyFont="1" applyBorder="1" applyAlignment="1">
      <alignment vertical="center" wrapText="1"/>
    </xf>
    <xf numFmtId="0" fontId="33" fillId="0" borderId="28" xfId="0" applyFont="1" applyBorder="1" applyAlignment="1">
      <alignment vertical="center" wrapText="1"/>
    </xf>
    <xf numFmtId="0" fontId="37" fillId="0" borderId="29" xfId="0" applyFont="1" applyBorder="1" applyAlignment="1">
      <alignment vertical="center" wrapText="1"/>
    </xf>
    <xf numFmtId="0" fontId="33" fillId="0" borderId="30" xfId="0" applyFont="1" applyBorder="1" applyAlignment="1">
      <alignment vertical="center" wrapText="1"/>
    </xf>
    <xf numFmtId="0" fontId="33" fillId="0" borderId="0" xfId="0" applyFont="1" applyBorder="1" applyAlignment="1">
      <alignment vertical="top"/>
    </xf>
    <xf numFmtId="0" fontId="33" fillId="0" borderId="0" xfId="0" applyFont="1" applyAlignment="1">
      <alignment vertical="top"/>
    </xf>
    <xf numFmtId="0" fontId="33" fillId="0" borderId="23" xfId="0" applyFont="1" applyBorder="1" applyAlignment="1">
      <alignment horizontal="left" vertical="center"/>
    </xf>
    <xf numFmtId="0" fontId="33" fillId="0" borderId="24" xfId="0" applyFont="1" applyBorder="1" applyAlignment="1">
      <alignment horizontal="left" vertical="center"/>
    </xf>
    <xf numFmtId="0" fontId="33" fillId="0" borderId="25" xfId="0" applyFont="1" applyBorder="1" applyAlignment="1">
      <alignment horizontal="left" vertical="center"/>
    </xf>
    <xf numFmtId="0" fontId="33" fillId="0" borderId="26" xfId="0" applyFont="1" applyBorder="1" applyAlignment="1">
      <alignment horizontal="left" vertical="center"/>
    </xf>
    <xf numFmtId="0" fontId="33" fillId="0" borderId="27" xfId="0" applyFont="1" applyBorder="1" applyAlignment="1">
      <alignment horizontal="left" vertical="center"/>
    </xf>
    <xf numFmtId="0" fontId="35" fillId="0" borderId="0" xfId="0" applyFont="1" applyBorder="1" applyAlignment="1">
      <alignment horizontal="left" vertical="center"/>
    </xf>
    <xf numFmtId="0" fontId="38" fillId="0" borderId="0" xfId="0" applyFont="1" applyAlignment="1">
      <alignment horizontal="left" vertical="center"/>
    </xf>
    <xf numFmtId="0" fontId="35" fillId="0" borderId="29" xfId="0" applyFont="1" applyBorder="1" applyAlignment="1">
      <alignment horizontal="left" vertical="center"/>
    </xf>
    <xf numFmtId="0" fontId="35" fillId="0" borderId="29" xfId="0" applyFont="1" applyBorder="1" applyAlignment="1">
      <alignment horizontal="center" vertical="center"/>
    </xf>
    <xf numFmtId="0" fontId="38" fillId="0" borderId="29" xfId="0" applyFont="1" applyBorder="1" applyAlignment="1">
      <alignment horizontal="left" vertical="center"/>
    </xf>
    <xf numFmtId="0" fontId="39" fillId="0" borderId="0" xfId="0" applyFont="1" applyBorder="1" applyAlignment="1">
      <alignment horizontal="left" vertical="center"/>
    </xf>
    <xf numFmtId="0" fontId="36" fillId="0" borderId="0" xfId="0" applyFont="1" applyAlignment="1">
      <alignment horizontal="left" vertical="center"/>
    </xf>
    <xf numFmtId="0" fontId="36" fillId="0" borderId="0" xfId="0" applyFont="1" applyBorder="1" applyAlignment="1">
      <alignment horizontal="center" vertical="center"/>
    </xf>
    <xf numFmtId="0" fontId="36" fillId="0" borderId="26" xfId="0" applyFont="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3" fillId="0" borderId="28" xfId="0" applyFont="1" applyBorder="1" applyAlignment="1">
      <alignment horizontal="left" vertical="center"/>
    </xf>
    <xf numFmtId="0" fontId="37" fillId="0" borderId="29" xfId="0" applyFont="1" applyBorder="1" applyAlignment="1">
      <alignment horizontal="left" vertical="center"/>
    </xf>
    <xf numFmtId="0" fontId="33" fillId="0" borderId="30" xfId="0" applyFont="1" applyBorder="1" applyAlignment="1">
      <alignment horizontal="left" vertical="center"/>
    </xf>
    <xf numFmtId="0" fontId="33" fillId="0" borderId="0" xfId="0" applyFont="1" applyBorder="1" applyAlignment="1">
      <alignment horizontal="left" vertical="center"/>
    </xf>
    <xf numFmtId="0" fontId="37" fillId="0" borderId="0" xfId="0" applyFont="1" applyBorder="1" applyAlignment="1">
      <alignment horizontal="left" vertical="center"/>
    </xf>
    <xf numFmtId="0" fontId="38" fillId="0" borderId="0" xfId="0" applyFont="1" applyBorder="1" applyAlignment="1">
      <alignment horizontal="left" vertical="center"/>
    </xf>
    <xf numFmtId="0" fontId="36" fillId="0" borderId="29" xfId="0" applyFont="1" applyBorder="1" applyAlignment="1">
      <alignment horizontal="left" vertical="center"/>
    </xf>
    <xf numFmtId="0" fontId="33" fillId="0" borderId="0" xfId="0" applyFont="1" applyBorder="1" applyAlignment="1">
      <alignment horizontal="left" vertical="center" wrapText="1"/>
    </xf>
    <xf numFmtId="0" fontId="36" fillId="0" borderId="0" xfId="0" applyFont="1" applyBorder="1" applyAlignment="1">
      <alignment horizontal="center" vertical="center" wrapText="1"/>
    </xf>
    <xf numFmtId="0" fontId="33" fillId="0" borderId="23" xfId="0" applyFont="1" applyBorder="1" applyAlignment="1">
      <alignment horizontal="left" vertical="center" wrapText="1"/>
    </xf>
    <xf numFmtId="0" fontId="33" fillId="0" borderId="24" xfId="0" applyFont="1" applyBorder="1" applyAlignment="1">
      <alignment horizontal="left" vertical="center" wrapText="1"/>
    </xf>
    <xf numFmtId="0" fontId="33" fillId="0" borderId="25" xfId="0" applyFont="1" applyBorder="1" applyAlignment="1">
      <alignment horizontal="left" vertical="center" wrapText="1"/>
    </xf>
    <xf numFmtId="0" fontId="33" fillId="0" borderId="26" xfId="0" applyFont="1" applyBorder="1" applyAlignment="1">
      <alignment horizontal="left" vertical="center" wrapText="1"/>
    </xf>
    <xf numFmtId="0" fontId="33"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6" fillId="0" borderId="27" xfId="0" applyFont="1" applyBorder="1" applyAlignment="1">
      <alignment horizontal="left" vertical="center"/>
    </xf>
    <xf numFmtId="0" fontId="36" fillId="0" borderId="28" xfId="0" applyFont="1" applyBorder="1" applyAlignment="1">
      <alignment horizontal="left" vertical="center" wrapText="1"/>
    </xf>
    <xf numFmtId="0" fontId="36" fillId="0" borderId="29" xfId="0" applyFont="1" applyBorder="1" applyAlignment="1">
      <alignment horizontal="left" vertical="center" wrapText="1"/>
    </xf>
    <xf numFmtId="0" fontId="36" fillId="0" borderId="30" xfId="0" applyFont="1" applyBorder="1" applyAlignment="1">
      <alignment horizontal="left" vertical="center" wrapText="1"/>
    </xf>
    <xf numFmtId="0" fontId="36" fillId="0" borderId="0" xfId="0" applyFont="1" applyBorder="1" applyAlignment="1">
      <alignment horizontal="left" vertical="top"/>
    </xf>
    <xf numFmtId="0" fontId="36" fillId="0" borderId="0" xfId="0" applyFont="1" applyBorder="1" applyAlignment="1">
      <alignment horizontal="center" vertical="top"/>
    </xf>
    <xf numFmtId="0" fontId="36" fillId="0" borderId="28" xfId="0" applyFont="1" applyBorder="1" applyAlignment="1">
      <alignment horizontal="left" vertical="center"/>
    </xf>
    <xf numFmtId="0" fontId="36" fillId="0" borderId="30" xfId="0" applyFont="1" applyBorder="1" applyAlignment="1">
      <alignment horizontal="left" vertical="center"/>
    </xf>
    <xf numFmtId="0" fontId="38" fillId="0" borderId="0" xfId="0" applyFont="1" applyAlignment="1">
      <alignment vertical="center"/>
    </xf>
    <xf numFmtId="0" fontId="35" fillId="0" borderId="0" xfId="0" applyFont="1" applyBorder="1" applyAlignment="1">
      <alignment vertical="center"/>
    </xf>
    <xf numFmtId="0" fontId="38" fillId="0" borderId="29" xfId="0" applyFont="1" applyBorder="1" applyAlignment="1">
      <alignment vertical="center"/>
    </xf>
    <xf numFmtId="0" fontId="35" fillId="0" borderId="29" xfId="0" applyFont="1" applyBorder="1" applyAlignment="1">
      <alignment vertical="center"/>
    </xf>
    <xf numFmtId="0" fontId="0" fillId="0" borderId="0" xfId="0" applyBorder="1" applyAlignment="1">
      <alignment vertical="top"/>
    </xf>
    <xf numFmtId="49" fontId="36" fillId="0" borderId="0" xfId="0" applyNumberFormat="1" applyFont="1" applyBorder="1" applyAlignment="1">
      <alignment horizontal="left" vertical="center"/>
    </xf>
    <xf numFmtId="0" fontId="0" fillId="0" borderId="29" xfId="0" applyBorder="1" applyAlignment="1">
      <alignment vertical="top"/>
    </xf>
    <xf numFmtId="0" fontId="35" fillId="0" borderId="29" xfId="0" applyFont="1" applyBorder="1" applyAlignment="1">
      <alignment horizontal="left"/>
    </xf>
    <xf numFmtId="0" fontId="38" fillId="0" borderId="29" xfId="0" applyFont="1" applyBorder="1" applyAlignment="1">
      <alignment/>
    </xf>
    <xf numFmtId="0" fontId="33" fillId="0" borderId="26" xfId="0" applyFont="1" applyBorder="1" applyAlignment="1">
      <alignment vertical="top"/>
    </xf>
    <xf numFmtId="0" fontId="33" fillId="0" borderId="27" xfId="0" applyFont="1" applyBorder="1" applyAlignment="1">
      <alignment vertical="top"/>
    </xf>
    <xf numFmtId="0" fontId="33" fillId="0" borderId="0" xfId="0" applyFont="1" applyBorder="1" applyAlignment="1">
      <alignment horizontal="center" vertical="center"/>
    </xf>
    <xf numFmtId="0" fontId="33" fillId="0" borderId="0" xfId="0" applyFont="1" applyBorder="1" applyAlignment="1">
      <alignment horizontal="left" vertical="top"/>
    </xf>
    <xf numFmtId="0" fontId="33" fillId="0" borderId="28" xfId="0" applyFont="1" applyBorder="1" applyAlignment="1">
      <alignment vertical="top"/>
    </xf>
    <xf numFmtId="0" fontId="33" fillId="0" borderId="29" xfId="0" applyFont="1" applyBorder="1" applyAlignment="1">
      <alignment vertical="top"/>
    </xf>
    <xf numFmtId="0" fontId="33" fillId="0" borderId="30" xfId="0" applyFont="1" applyBorder="1" applyAlignment="1">
      <alignment vertical="top"/>
    </xf>
    <xf numFmtId="0" fontId="25" fillId="0" borderId="0" xfId="0" applyFont="1" applyAlignment="1" applyProtection="1">
      <alignment horizontal="left" vertical="center" wrapText="1"/>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20" fillId="4" borderId="7" xfId="0" applyFont="1" applyFill="1" applyBorder="1" applyAlignment="1" applyProtection="1">
      <alignment horizontal="center"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0" fontId="2" fillId="0" borderId="0" xfId="0" applyFont="1" applyAlignment="1" applyProtection="1">
      <alignment vertical="center"/>
      <protection/>
    </xf>
    <xf numFmtId="0" fontId="20" fillId="4" borderId="7" xfId="0" applyFont="1" applyFill="1" applyBorder="1" applyAlignment="1" applyProtection="1">
      <alignment horizontal="righ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4" fontId="16" fillId="0" borderId="0" xfId="0" applyNumberFormat="1" applyFont="1" applyAlignment="1" applyProtection="1">
      <alignment vertical="center"/>
      <protection/>
    </xf>
    <xf numFmtId="0" fontId="4"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4"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0"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top" wrapText="1"/>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36" fillId="0" borderId="0" xfId="0" applyFont="1" applyBorder="1" applyAlignment="1">
      <alignment horizontal="left" vertical="center" wrapText="1"/>
    </xf>
    <xf numFmtId="0" fontId="34" fillId="0" borderId="0" xfId="0" applyFont="1" applyBorder="1" applyAlignment="1">
      <alignment horizontal="center" vertical="center"/>
    </xf>
    <xf numFmtId="49" fontId="36" fillId="0" borderId="0" xfId="0" applyNumberFormat="1" applyFont="1" applyBorder="1" applyAlignment="1">
      <alignment horizontal="left" vertical="center" wrapText="1"/>
    </xf>
    <xf numFmtId="0" fontId="35" fillId="0" borderId="29" xfId="0" applyFont="1" applyBorder="1" applyAlignment="1">
      <alignment horizontal="left" wrapText="1"/>
    </xf>
    <xf numFmtId="0" fontId="34" fillId="0" borderId="0" xfId="0" applyFont="1" applyBorder="1" applyAlignment="1">
      <alignment horizontal="center" vertical="center" wrapText="1"/>
    </xf>
    <xf numFmtId="0" fontId="36" fillId="0" borderId="0" xfId="0" applyFont="1" applyBorder="1" applyAlignment="1">
      <alignment horizontal="left" vertical="top"/>
    </xf>
    <xf numFmtId="0" fontId="36" fillId="0" borderId="0" xfId="0" applyFont="1" applyBorder="1" applyAlignment="1">
      <alignment horizontal="left" vertical="center"/>
    </xf>
    <xf numFmtId="0" fontId="35"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0"/>
  <sheetViews>
    <sheetView showGridLines="0" tabSelected="1" workbookViewId="0" topLeftCell="A1">
      <selection activeCell="AN8" sqref="AN8"/>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710937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7" customHeight="1">
      <c r="AR2" s="348"/>
      <c r="AS2" s="348"/>
      <c r="AT2" s="348"/>
      <c r="AU2" s="348"/>
      <c r="AV2" s="348"/>
      <c r="AW2" s="348"/>
      <c r="AX2" s="348"/>
      <c r="AY2" s="348"/>
      <c r="AZ2" s="348"/>
      <c r="BA2" s="348"/>
      <c r="BB2" s="348"/>
      <c r="BC2" s="348"/>
      <c r="BD2" s="348"/>
      <c r="BE2" s="348"/>
      <c r="BS2" s="16" t="s">
        <v>6</v>
      </c>
      <c r="BT2" s="16" t="s">
        <v>7</v>
      </c>
    </row>
    <row r="3" spans="2:72" ht="7"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349" t="s">
        <v>14</v>
      </c>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21"/>
      <c r="AQ5" s="21"/>
      <c r="AR5" s="19"/>
      <c r="BE5" s="356" t="s">
        <v>15</v>
      </c>
      <c r="BS5" s="16" t="s">
        <v>6</v>
      </c>
    </row>
    <row r="6" spans="2:71" ht="37" customHeight="1">
      <c r="B6" s="20"/>
      <c r="C6" s="21"/>
      <c r="D6" s="27" t="s">
        <v>16</v>
      </c>
      <c r="E6" s="21"/>
      <c r="F6" s="21"/>
      <c r="G6" s="21"/>
      <c r="H6" s="21"/>
      <c r="I6" s="21"/>
      <c r="J6" s="21"/>
      <c r="K6" s="351" t="s">
        <v>17</v>
      </c>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21"/>
      <c r="AQ6" s="21"/>
      <c r="AR6" s="19"/>
      <c r="BE6" s="357"/>
      <c r="BS6" s="16" t="s">
        <v>18</v>
      </c>
    </row>
    <row r="7" spans="2:71" ht="12" customHeight="1">
      <c r="B7" s="20"/>
      <c r="C7" s="21"/>
      <c r="D7" s="28" t="s">
        <v>19</v>
      </c>
      <c r="E7" s="21"/>
      <c r="F7" s="21"/>
      <c r="G7" s="21"/>
      <c r="H7" s="21"/>
      <c r="I7" s="21"/>
      <c r="J7" s="21"/>
      <c r="K7" s="26" t="s">
        <v>20</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21</v>
      </c>
      <c r="AL7" s="21"/>
      <c r="AM7" s="21"/>
      <c r="AN7" s="26" t="s">
        <v>22</v>
      </c>
      <c r="AO7" s="21"/>
      <c r="AP7" s="21"/>
      <c r="AQ7" s="21"/>
      <c r="AR7" s="19"/>
      <c r="BE7" s="357"/>
      <c r="BS7" s="16" t="s">
        <v>23</v>
      </c>
    </row>
    <row r="8" spans="2:71" ht="12" customHeight="1">
      <c r="B8" s="20"/>
      <c r="C8" s="21"/>
      <c r="D8" s="28" t="s">
        <v>24</v>
      </c>
      <c r="E8" s="21"/>
      <c r="F8" s="21"/>
      <c r="G8" s="21"/>
      <c r="H8" s="21"/>
      <c r="I8" s="21"/>
      <c r="J8" s="21"/>
      <c r="K8" s="26" t="s">
        <v>25</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26</v>
      </c>
      <c r="AL8" s="21"/>
      <c r="AM8" s="21"/>
      <c r="AN8" s="29"/>
      <c r="AO8" s="21"/>
      <c r="AP8" s="21"/>
      <c r="AQ8" s="21"/>
      <c r="AR8" s="19"/>
      <c r="BE8" s="357"/>
      <c r="BS8" s="16" t="s">
        <v>27</v>
      </c>
    </row>
    <row r="9" spans="2:71" ht="29.25" customHeight="1">
      <c r="B9" s="20"/>
      <c r="C9" s="21"/>
      <c r="D9" s="25" t="s">
        <v>28</v>
      </c>
      <c r="E9" s="21"/>
      <c r="F9" s="21"/>
      <c r="G9" s="21"/>
      <c r="H9" s="21"/>
      <c r="I9" s="21"/>
      <c r="J9" s="21"/>
      <c r="K9" s="30" t="s">
        <v>29</v>
      </c>
      <c r="L9" s="21"/>
      <c r="M9" s="21"/>
      <c r="N9" s="21"/>
      <c r="O9" s="21"/>
      <c r="P9" s="21"/>
      <c r="Q9" s="21"/>
      <c r="R9" s="21"/>
      <c r="S9" s="21"/>
      <c r="T9" s="21"/>
      <c r="U9" s="21"/>
      <c r="V9" s="21"/>
      <c r="W9" s="21"/>
      <c r="X9" s="21"/>
      <c r="Y9" s="21"/>
      <c r="Z9" s="21"/>
      <c r="AA9" s="21"/>
      <c r="AB9" s="21"/>
      <c r="AC9" s="21"/>
      <c r="AD9" s="21"/>
      <c r="AE9" s="21"/>
      <c r="AF9" s="21"/>
      <c r="AG9" s="21"/>
      <c r="AH9" s="21"/>
      <c r="AI9" s="21"/>
      <c r="AJ9" s="21"/>
      <c r="AK9" s="25" t="s">
        <v>30</v>
      </c>
      <c r="AL9" s="21"/>
      <c r="AM9" s="21"/>
      <c r="AN9" s="30" t="s">
        <v>31</v>
      </c>
      <c r="AO9" s="21"/>
      <c r="AP9" s="21"/>
      <c r="AQ9" s="21"/>
      <c r="AR9" s="19"/>
      <c r="BE9" s="357"/>
      <c r="BS9" s="16" t="s">
        <v>32</v>
      </c>
    </row>
    <row r="10" spans="2:71" ht="12" customHeight="1">
      <c r="B10" s="20"/>
      <c r="C10" s="21"/>
      <c r="D10" s="28" t="s">
        <v>33</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34</v>
      </c>
      <c r="AL10" s="21"/>
      <c r="AM10" s="21"/>
      <c r="AN10" s="26" t="s">
        <v>35</v>
      </c>
      <c r="AO10" s="21"/>
      <c r="AP10" s="21"/>
      <c r="AQ10" s="21"/>
      <c r="AR10" s="19"/>
      <c r="BE10" s="357"/>
      <c r="BS10" s="16" t="s">
        <v>18</v>
      </c>
    </row>
    <row r="11" spans="2:71" ht="18.4" customHeight="1">
      <c r="B11" s="20"/>
      <c r="C11" s="21"/>
      <c r="D11" s="21"/>
      <c r="E11" s="26" t="s">
        <v>36</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37</v>
      </c>
      <c r="AL11" s="21"/>
      <c r="AM11" s="21"/>
      <c r="AN11" s="26" t="s">
        <v>38</v>
      </c>
      <c r="AO11" s="21"/>
      <c r="AP11" s="21"/>
      <c r="AQ11" s="21"/>
      <c r="AR11" s="19"/>
      <c r="BE11" s="357"/>
      <c r="BS11" s="16" t="s">
        <v>18</v>
      </c>
    </row>
    <row r="12" spans="2:71" ht="7"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57"/>
      <c r="BS12" s="16" t="s">
        <v>18</v>
      </c>
    </row>
    <row r="13" spans="2:71" ht="12" customHeight="1">
      <c r="B13" s="20"/>
      <c r="C13" s="21"/>
      <c r="D13" s="28" t="s">
        <v>39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34</v>
      </c>
      <c r="AL13" s="21"/>
      <c r="AM13" s="21"/>
      <c r="AN13" s="31" t="s">
        <v>40</v>
      </c>
      <c r="AO13" s="21"/>
      <c r="AP13" s="21"/>
      <c r="AQ13" s="21"/>
      <c r="AR13" s="19"/>
      <c r="BE13" s="357"/>
      <c r="BS13" s="16" t="s">
        <v>18</v>
      </c>
    </row>
    <row r="14" spans="2:71" ht="12">
      <c r="B14" s="20"/>
      <c r="C14" s="21"/>
      <c r="D14" s="21"/>
      <c r="E14" s="352" t="s">
        <v>40</v>
      </c>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28" t="s">
        <v>37</v>
      </c>
      <c r="AL14" s="21"/>
      <c r="AM14" s="21"/>
      <c r="AN14" s="31" t="s">
        <v>40</v>
      </c>
      <c r="AO14" s="21"/>
      <c r="AP14" s="21"/>
      <c r="AQ14" s="21"/>
      <c r="AR14" s="19"/>
      <c r="BE14" s="357"/>
      <c r="BS14" s="16" t="s">
        <v>18</v>
      </c>
    </row>
    <row r="15" spans="2:71" ht="7"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57"/>
      <c r="BS15" s="16" t="s">
        <v>41</v>
      </c>
    </row>
    <row r="16" spans="2:71" ht="12" customHeight="1">
      <c r="B16" s="20"/>
      <c r="C16" s="21"/>
      <c r="D16" s="28" t="s">
        <v>42</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34</v>
      </c>
      <c r="AL16" s="21"/>
      <c r="AM16" s="21"/>
      <c r="AN16" s="26" t="s">
        <v>43</v>
      </c>
      <c r="AO16" s="21"/>
      <c r="AP16" s="21"/>
      <c r="AQ16" s="21"/>
      <c r="AR16" s="19"/>
      <c r="BE16" s="357"/>
      <c r="BS16" s="16" t="s">
        <v>4</v>
      </c>
    </row>
    <row r="17" spans="2:71" ht="18.4" customHeight="1">
      <c r="B17" s="20"/>
      <c r="C17" s="21"/>
      <c r="D17" s="21"/>
      <c r="E17" s="26" t="s">
        <v>44</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37</v>
      </c>
      <c r="AL17" s="21"/>
      <c r="AM17" s="21"/>
      <c r="AN17" s="26" t="s">
        <v>45</v>
      </c>
      <c r="AO17" s="21"/>
      <c r="AP17" s="21"/>
      <c r="AQ17" s="21"/>
      <c r="AR17" s="19"/>
      <c r="BE17" s="357"/>
      <c r="BS17" s="16" t="s">
        <v>4</v>
      </c>
    </row>
    <row r="18" spans="2:71" ht="7"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57"/>
      <c r="BS18" s="16" t="s">
        <v>6</v>
      </c>
    </row>
    <row r="19" spans="2:71" ht="12" customHeight="1">
      <c r="B19" s="20"/>
      <c r="C19" s="21"/>
      <c r="D19" s="28" t="s">
        <v>46</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34</v>
      </c>
      <c r="AL19" s="21"/>
      <c r="AM19" s="21"/>
      <c r="AN19" s="26" t="s">
        <v>43</v>
      </c>
      <c r="AO19" s="21"/>
      <c r="AP19" s="21"/>
      <c r="AQ19" s="21"/>
      <c r="AR19" s="19"/>
      <c r="BE19" s="357"/>
      <c r="BS19" s="16" t="s">
        <v>6</v>
      </c>
    </row>
    <row r="20" spans="2:71" ht="18.4" customHeight="1">
      <c r="B20" s="20"/>
      <c r="C20" s="21"/>
      <c r="D20" s="21"/>
      <c r="E20" s="26" t="s">
        <v>47</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37</v>
      </c>
      <c r="AL20" s="21"/>
      <c r="AM20" s="21"/>
      <c r="AN20" s="26" t="s">
        <v>45</v>
      </c>
      <c r="AO20" s="21"/>
      <c r="AP20" s="21"/>
      <c r="AQ20" s="21"/>
      <c r="AR20" s="19"/>
      <c r="BE20" s="357"/>
      <c r="BS20" s="16" t="s">
        <v>4</v>
      </c>
    </row>
    <row r="21" spans="2:57" ht="7"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57"/>
    </row>
    <row r="22" spans="2:57" ht="12" customHeight="1">
      <c r="B22" s="20"/>
      <c r="C22" s="21"/>
      <c r="D22" s="28" t="s">
        <v>48</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57"/>
    </row>
    <row r="23" spans="2:57" ht="45" customHeight="1">
      <c r="B23" s="20"/>
      <c r="C23" s="21"/>
      <c r="D23" s="21"/>
      <c r="E23" s="354" t="s">
        <v>49</v>
      </c>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21"/>
      <c r="AP23" s="21"/>
      <c r="AQ23" s="21"/>
      <c r="AR23" s="19"/>
      <c r="BE23" s="357"/>
    </row>
    <row r="24" spans="2:57" ht="7"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57"/>
    </row>
    <row r="25" spans="2:57" ht="7" customHeight="1">
      <c r="B25" s="20"/>
      <c r="C25" s="21"/>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1"/>
      <c r="AQ25" s="21"/>
      <c r="AR25" s="19"/>
      <c r="BE25" s="357"/>
    </row>
    <row r="26" spans="2:57" s="1" customFormat="1" ht="25.9" customHeight="1">
      <c r="B26" s="34"/>
      <c r="C26" s="35"/>
      <c r="D26" s="36" t="s">
        <v>50</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58">
        <f>ROUND(AG54,2)</f>
        <v>0</v>
      </c>
      <c r="AL26" s="359"/>
      <c r="AM26" s="359"/>
      <c r="AN26" s="359"/>
      <c r="AO26" s="359"/>
      <c r="AP26" s="35"/>
      <c r="AQ26" s="35"/>
      <c r="AR26" s="38"/>
      <c r="BE26" s="357"/>
    </row>
    <row r="27" spans="2:57" s="1" customFormat="1" ht="7" customHeight="1">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357"/>
    </row>
    <row r="28" spans="2:57" s="1" customFormat="1" ht="12">
      <c r="B28" s="34"/>
      <c r="C28" s="35"/>
      <c r="D28" s="35"/>
      <c r="E28" s="35"/>
      <c r="F28" s="35"/>
      <c r="G28" s="35"/>
      <c r="H28" s="35"/>
      <c r="I28" s="35"/>
      <c r="J28" s="35"/>
      <c r="K28" s="35"/>
      <c r="L28" s="355" t="s">
        <v>51</v>
      </c>
      <c r="M28" s="355"/>
      <c r="N28" s="355"/>
      <c r="O28" s="355"/>
      <c r="P28" s="355"/>
      <c r="Q28" s="35"/>
      <c r="R28" s="35"/>
      <c r="S28" s="35"/>
      <c r="T28" s="35"/>
      <c r="U28" s="35"/>
      <c r="V28" s="35"/>
      <c r="W28" s="355" t="s">
        <v>52</v>
      </c>
      <c r="X28" s="355"/>
      <c r="Y28" s="355"/>
      <c r="Z28" s="355"/>
      <c r="AA28" s="355"/>
      <c r="AB28" s="355"/>
      <c r="AC28" s="355"/>
      <c r="AD28" s="355"/>
      <c r="AE28" s="355"/>
      <c r="AF28" s="35"/>
      <c r="AG28" s="35"/>
      <c r="AH28" s="35"/>
      <c r="AI28" s="35"/>
      <c r="AJ28" s="35"/>
      <c r="AK28" s="355" t="s">
        <v>53</v>
      </c>
      <c r="AL28" s="355"/>
      <c r="AM28" s="355"/>
      <c r="AN28" s="355"/>
      <c r="AO28" s="355"/>
      <c r="AP28" s="35"/>
      <c r="AQ28" s="35"/>
      <c r="AR28" s="38"/>
      <c r="BE28" s="357"/>
    </row>
    <row r="29" spans="2:57" s="2" customFormat="1" ht="14.5" customHeight="1">
      <c r="B29" s="39"/>
      <c r="C29" s="40"/>
      <c r="D29" s="28" t="s">
        <v>54</v>
      </c>
      <c r="E29" s="40"/>
      <c r="F29" s="28" t="s">
        <v>55</v>
      </c>
      <c r="G29" s="40"/>
      <c r="H29" s="40"/>
      <c r="I29" s="40"/>
      <c r="J29" s="40"/>
      <c r="K29" s="40"/>
      <c r="L29" s="327">
        <v>0.21</v>
      </c>
      <c r="M29" s="328"/>
      <c r="N29" s="328"/>
      <c r="O29" s="328"/>
      <c r="P29" s="328"/>
      <c r="Q29" s="40"/>
      <c r="R29" s="40"/>
      <c r="S29" s="40"/>
      <c r="T29" s="40"/>
      <c r="U29" s="40"/>
      <c r="V29" s="40"/>
      <c r="W29" s="343">
        <f>ROUND(AZ54,2)</f>
        <v>0</v>
      </c>
      <c r="X29" s="328"/>
      <c r="Y29" s="328"/>
      <c r="Z29" s="328"/>
      <c r="AA29" s="328"/>
      <c r="AB29" s="328"/>
      <c r="AC29" s="328"/>
      <c r="AD29" s="328"/>
      <c r="AE29" s="328"/>
      <c r="AF29" s="40"/>
      <c r="AG29" s="40"/>
      <c r="AH29" s="40"/>
      <c r="AI29" s="40"/>
      <c r="AJ29" s="40"/>
      <c r="AK29" s="343">
        <f>ROUND(AV54,2)</f>
        <v>0</v>
      </c>
      <c r="AL29" s="328"/>
      <c r="AM29" s="328"/>
      <c r="AN29" s="328"/>
      <c r="AO29" s="328"/>
      <c r="AP29" s="40"/>
      <c r="AQ29" s="40"/>
      <c r="AR29" s="41"/>
      <c r="BE29" s="357"/>
    </row>
    <row r="30" spans="2:57" s="2" customFormat="1" ht="14.5" customHeight="1">
      <c r="B30" s="39"/>
      <c r="C30" s="40"/>
      <c r="D30" s="40"/>
      <c r="E30" s="40"/>
      <c r="F30" s="28" t="s">
        <v>56</v>
      </c>
      <c r="G30" s="40"/>
      <c r="H30" s="40"/>
      <c r="I30" s="40"/>
      <c r="J30" s="40"/>
      <c r="K30" s="40"/>
      <c r="L30" s="327">
        <v>0.15</v>
      </c>
      <c r="M30" s="328"/>
      <c r="N30" s="328"/>
      <c r="O30" s="328"/>
      <c r="P30" s="328"/>
      <c r="Q30" s="40"/>
      <c r="R30" s="40"/>
      <c r="S30" s="40"/>
      <c r="T30" s="40"/>
      <c r="U30" s="40"/>
      <c r="V30" s="40"/>
      <c r="W30" s="343">
        <f>ROUND(BA54,2)</f>
        <v>0</v>
      </c>
      <c r="X30" s="328"/>
      <c r="Y30" s="328"/>
      <c r="Z30" s="328"/>
      <c r="AA30" s="328"/>
      <c r="AB30" s="328"/>
      <c r="AC30" s="328"/>
      <c r="AD30" s="328"/>
      <c r="AE30" s="328"/>
      <c r="AF30" s="40"/>
      <c r="AG30" s="40"/>
      <c r="AH30" s="40"/>
      <c r="AI30" s="40"/>
      <c r="AJ30" s="40"/>
      <c r="AK30" s="343">
        <f>ROUND(AW54,2)</f>
        <v>0</v>
      </c>
      <c r="AL30" s="328"/>
      <c r="AM30" s="328"/>
      <c r="AN30" s="328"/>
      <c r="AO30" s="328"/>
      <c r="AP30" s="40"/>
      <c r="AQ30" s="40"/>
      <c r="AR30" s="41"/>
      <c r="BE30" s="357"/>
    </row>
    <row r="31" spans="2:57" s="2" customFormat="1" ht="14.5" customHeight="1" hidden="1">
      <c r="B31" s="39"/>
      <c r="C31" s="40"/>
      <c r="D31" s="40"/>
      <c r="E31" s="40"/>
      <c r="F31" s="28" t="s">
        <v>57</v>
      </c>
      <c r="G31" s="40"/>
      <c r="H31" s="40"/>
      <c r="I31" s="40"/>
      <c r="J31" s="40"/>
      <c r="K31" s="40"/>
      <c r="L31" s="327">
        <v>0.21</v>
      </c>
      <c r="M31" s="328"/>
      <c r="N31" s="328"/>
      <c r="O31" s="328"/>
      <c r="P31" s="328"/>
      <c r="Q31" s="40"/>
      <c r="R31" s="40"/>
      <c r="S31" s="40"/>
      <c r="T31" s="40"/>
      <c r="U31" s="40"/>
      <c r="V31" s="40"/>
      <c r="W31" s="343">
        <f>ROUND(BB54,2)</f>
        <v>0</v>
      </c>
      <c r="X31" s="328"/>
      <c r="Y31" s="328"/>
      <c r="Z31" s="328"/>
      <c r="AA31" s="328"/>
      <c r="AB31" s="328"/>
      <c r="AC31" s="328"/>
      <c r="AD31" s="328"/>
      <c r="AE31" s="328"/>
      <c r="AF31" s="40"/>
      <c r="AG31" s="40"/>
      <c r="AH31" s="40"/>
      <c r="AI31" s="40"/>
      <c r="AJ31" s="40"/>
      <c r="AK31" s="343">
        <v>0</v>
      </c>
      <c r="AL31" s="328"/>
      <c r="AM31" s="328"/>
      <c r="AN31" s="328"/>
      <c r="AO31" s="328"/>
      <c r="AP31" s="40"/>
      <c r="AQ31" s="40"/>
      <c r="AR31" s="41"/>
      <c r="BE31" s="357"/>
    </row>
    <row r="32" spans="2:57" s="2" customFormat="1" ht="14.5" customHeight="1" hidden="1">
      <c r="B32" s="39"/>
      <c r="C32" s="40"/>
      <c r="D32" s="40"/>
      <c r="E32" s="40"/>
      <c r="F32" s="28" t="s">
        <v>58</v>
      </c>
      <c r="G32" s="40"/>
      <c r="H32" s="40"/>
      <c r="I32" s="40"/>
      <c r="J32" s="40"/>
      <c r="K32" s="40"/>
      <c r="L32" s="327">
        <v>0.15</v>
      </c>
      <c r="M32" s="328"/>
      <c r="N32" s="328"/>
      <c r="O32" s="328"/>
      <c r="P32" s="328"/>
      <c r="Q32" s="40"/>
      <c r="R32" s="40"/>
      <c r="S32" s="40"/>
      <c r="T32" s="40"/>
      <c r="U32" s="40"/>
      <c r="V32" s="40"/>
      <c r="W32" s="343">
        <f>ROUND(BC54,2)</f>
        <v>0</v>
      </c>
      <c r="X32" s="328"/>
      <c r="Y32" s="328"/>
      <c r="Z32" s="328"/>
      <c r="AA32" s="328"/>
      <c r="AB32" s="328"/>
      <c r="AC32" s="328"/>
      <c r="AD32" s="328"/>
      <c r="AE32" s="328"/>
      <c r="AF32" s="40"/>
      <c r="AG32" s="40"/>
      <c r="AH32" s="40"/>
      <c r="AI32" s="40"/>
      <c r="AJ32" s="40"/>
      <c r="AK32" s="343">
        <v>0</v>
      </c>
      <c r="AL32" s="328"/>
      <c r="AM32" s="328"/>
      <c r="AN32" s="328"/>
      <c r="AO32" s="328"/>
      <c r="AP32" s="40"/>
      <c r="AQ32" s="40"/>
      <c r="AR32" s="41"/>
      <c r="BE32" s="357"/>
    </row>
    <row r="33" spans="2:44" s="2" customFormat="1" ht="14.5" customHeight="1" hidden="1">
      <c r="B33" s="39"/>
      <c r="C33" s="40"/>
      <c r="D33" s="40"/>
      <c r="E33" s="40"/>
      <c r="F33" s="28" t="s">
        <v>59</v>
      </c>
      <c r="G33" s="40"/>
      <c r="H33" s="40"/>
      <c r="I33" s="40"/>
      <c r="J33" s="40"/>
      <c r="K33" s="40"/>
      <c r="L33" s="327">
        <v>0</v>
      </c>
      <c r="M33" s="328"/>
      <c r="N33" s="328"/>
      <c r="O33" s="328"/>
      <c r="P33" s="328"/>
      <c r="Q33" s="40"/>
      <c r="R33" s="40"/>
      <c r="S33" s="40"/>
      <c r="T33" s="40"/>
      <c r="U33" s="40"/>
      <c r="V33" s="40"/>
      <c r="W33" s="343">
        <f>ROUND(BD54,2)</f>
        <v>0</v>
      </c>
      <c r="X33" s="328"/>
      <c r="Y33" s="328"/>
      <c r="Z33" s="328"/>
      <c r="AA33" s="328"/>
      <c r="AB33" s="328"/>
      <c r="AC33" s="328"/>
      <c r="AD33" s="328"/>
      <c r="AE33" s="328"/>
      <c r="AF33" s="40"/>
      <c r="AG33" s="40"/>
      <c r="AH33" s="40"/>
      <c r="AI33" s="40"/>
      <c r="AJ33" s="40"/>
      <c r="AK33" s="343">
        <v>0</v>
      </c>
      <c r="AL33" s="328"/>
      <c r="AM33" s="328"/>
      <c r="AN33" s="328"/>
      <c r="AO33" s="328"/>
      <c r="AP33" s="40"/>
      <c r="AQ33" s="40"/>
      <c r="AR33" s="41"/>
    </row>
    <row r="34" spans="2:44" s="1" customFormat="1" ht="7" customHeight="1">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row>
    <row r="35" spans="2:44" s="1" customFormat="1" ht="25.9" customHeight="1">
      <c r="B35" s="34"/>
      <c r="C35" s="42"/>
      <c r="D35" s="43" t="s">
        <v>60</v>
      </c>
      <c r="E35" s="44"/>
      <c r="F35" s="44"/>
      <c r="G35" s="44"/>
      <c r="H35" s="44"/>
      <c r="I35" s="44"/>
      <c r="J35" s="44"/>
      <c r="K35" s="44"/>
      <c r="L35" s="44"/>
      <c r="M35" s="44"/>
      <c r="N35" s="44"/>
      <c r="O35" s="44"/>
      <c r="P35" s="44"/>
      <c r="Q35" s="44"/>
      <c r="R35" s="44"/>
      <c r="S35" s="44"/>
      <c r="T35" s="45" t="s">
        <v>61</v>
      </c>
      <c r="U35" s="44"/>
      <c r="V35" s="44"/>
      <c r="W35" s="44"/>
      <c r="X35" s="344" t="s">
        <v>62</v>
      </c>
      <c r="Y35" s="345"/>
      <c r="Z35" s="345"/>
      <c r="AA35" s="345"/>
      <c r="AB35" s="345"/>
      <c r="AC35" s="44"/>
      <c r="AD35" s="44"/>
      <c r="AE35" s="44"/>
      <c r="AF35" s="44"/>
      <c r="AG35" s="44"/>
      <c r="AH35" s="44"/>
      <c r="AI35" s="44"/>
      <c r="AJ35" s="44"/>
      <c r="AK35" s="346">
        <f>SUM(AK26:AK33)</f>
        <v>0</v>
      </c>
      <c r="AL35" s="345"/>
      <c r="AM35" s="345"/>
      <c r="AN35" s="345"/>
      <c r="AO35" s="347"/>
      <c r="AP35" s="42"/>
      <c r="AQ35" s="42"/>
      <c r="AR35" s="38"/>
    </row>
    <row r="36" spans="2:44" s="1" customFormat="1" ht="7" customHeight="1">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row>
    <row r="37" spans="2:44" s="1" customFormat="1" ht="7" customHeight="1">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38"/>
    </row>
    <row r="41" spans="2:44" s="1" customFormat="1" ht="7" customHeight="1">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38"/>
    </row>
    <row r="42" spans="2:44" s="1" customFormat="1" ht="25" customHeight="1">
      <c r="B42" s="34"/>
      <c r="C42" s="22" t="s">
        <v>63</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8"/>
    </row>
    <row r="43" spans="2:44" s="1" customFormat="1" ht="7" customHeight="1">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8"/>
    </row>
    <row r="44" spans="2:44" s="1" customFormat="1" ht="12" customHeight="1">
      <c r="B44" s="34"/>
      <c r="C44" s="28" t="s">
        <v>13</v>
      </c>
      <c r="D44" s="35"/>
      <c r="E44" s="35"/>
      <c r="F44" s="35"/>
      <c r="G44" s="35"/>
      <c r="H44" s="35"/>
      <c r="I44" s="35"/>
      <c r="J44" s="35"/>
      <c r="K44" s="35"/>
      <c r="L44" s="35" t="str">
        <f>K5</f>
        <v>1310-a</v>
      </c>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8"/>
    </row>
    <row r="45" spans="2:44" s="3" customFormat="1" ht="37" customHeight="1">
      <c r="B45" s="50"/>
      <c r="C45" s="51" t="s">
        <v>16</v>
      </c>
      <c r="D45" s="52"/>
      <c r="E45" s="52"/>
      <c r="F45" s="52"/>
      <c r="G45" s="52"/>
      <c r="H45" s="52"/>
      <c r="I45" s="52"/>
      <c r="J45" s="52"/>
      <c r="K45" s="52"/>
      <c r="L45" s="340" t="str">
        <f>K6</f>
        <v>Výměna požárních uzávěrů</v>
      </c>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52"/>
      <c r="AQ45" s="52"/>
      <c r="AR45" s="53"/>
    </row>
    <row r="46" spans="2:44" s="1" customFormat="1" ht="7" customHeight="1">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8"/>
    </row>
    <row r="47" spans="2:44" s="1" customFormat="1" ht="12" customHeight="1">
      <c r="B47" s="34"/>
      <c r="C47" s="28" t="s">
        <v>24</v>
      </c>
      <c r="D47" s="35"/>
      <c r="E47" s="35"/>
      <c r="F47" s="35"/>
      <c r="G47" s="35"/>
      <c r="H47" s="35"/>
      <c r="I47" s="35"/>
      <c r="J47" s="35"/>
      <c r="K47" s="35"/>
      <c r="L47" s="54" t="str">
        <f>IF(K8="","",K8)</f>
        <v xml:space="preserve">Dvůr Králové nad Labem </v>
      </c>
      <c r="M47" s="35"/>
      <c r="N47" s="35"/>
      <c r="O47" s="35"/>
      <c r="P47" s="35"/>
      <c r="Q47" s="35"/>
      <c r="R47" s="35"/>
      <c r="S47" s="35"/>
      <c r="T47" s="35"/>
      <c r="U47" s="35"/>
      <c r="V47" s="35"/>
      <c r="W47" s="35"/>
      <c r="X47" s="35"/>
      <c r="Y47" s="35"/>
      <c r="Z47" s="35"/>
      <c r="AA47" s="35"/>
      <c r="AB47" s="35"/>
      <c r="AC47" s="35"/>
      <c r="AD47" s="35"/>
      <c r="AE47" s="35"/>
      <c r="AF47" s="35"/>
      <c r="AG47" s="35"/>
      <c r="AH47" s="35"/>
      <c r="AI47" s="28" t="s">
        <v>26</v>
      </c>
      <c r="AJ47" s="35"/>
      <c r="AK47" s="35"/>
      <c r="AL47" s="35"/>
      <c r="AM47" s="342" t="str">
        <f>IF(AN8="","",AN8)</f>
        <v/>
      </c>
      <c r="AN47" s="342"/>
      <c r="AO47" s="35"/>
      <c r="AP47" s="35"/>
      <c r="AQ47" s="35"/>
      <c r="AR47" s="38"/>
    </row>
    <row r="48" spans="2:44" s="1" customFormat="1" ht="7" customHeight="1">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8"/>
    </row>
    <row r="49" spans="2:56" s="1" customFormat="1" ht="25" customHeight="1">
      <c r="B49" s="34"/>
      <c r="C49" s="28" t="s">
        <v>33</v>
      </c>
      <c r="D49" s="35"/>
      <c r="E49" s="35"/>
      <c r="F49" s="35"/>
      <c r="G49" s="35"/>
      <c r="H49" s="35"/>
      <c r="I49" s="35"/>
      <c r="J49" s="35"/>
      <c r="K49" s="35"/>
      <c r="L49" s="35" t="str">
        <f>IF(E11="","",E11)</f>
        <v>Královehradecký kraj Pivovarské náměstí č.p. 1245</v>
      </c>
      <c r="M49" s="35"/>
      <c r="N49" s="35"/>
      <c r="O49" s="35"/>
      <c r="P49" s="35"/>
      <c r="Q49" s="35"/>
      <c r="R49" s="35"/>
      <c r="S49" s="35"/>
      <c r="T49" s="35"/>
      <c r="U49" s="35"/>
      <c r="V49" s="35"/>
      <c r="W49" s="35"/>
      <c r="X49" s="35"/>
      <c r="Y49" s="35"/>
      <c r="Z49" s="35"/>
      <c r="AA49" s="35"/>
      <c r="AB49" s="35"/>
      <c r="AC49" s="35"/>
      <c r="AD49" s="35"/>
      <c r="AE49" s="35"/>
      <c r="AF49" s="35"/>
      <c r="AG49" s="35"/>
      <c r="AH49" s="35"/>
      <c r="AI49" s="28" t="s">
        <v>42</v>
      </c>
      <c r="AJ49" s="35"/>
      <c r="AK49" s="35"/>
      <c r="AL49" s="35"/>
      <c r="AM49" s="338" t="str">
        <f>IF(E17="","",E17)</f>
        <v xml:space="preserve">Satelier s.r.o., ul. Palackého č.p. 920, Náchod  </v>
      </c>
      <c r="AN49" s="339"/>
      <c r="AO49" s="339"/>
      <c r="AP49" s="339"/>
      <c r="AQ49" s="35"/>
      <c r="AR49" s="38"/>
      <c r="AS49" s="332" t="s">
        <v>64</v>
      </c>
      <c r="AT49" s="333"/>
      <c r="AU49" s="56"/>
      <c r="AV49" s="56"/>
      <c r="AW49" s="56"/>
      <c r="AX49" s="56"/>
      <c r="AY49" s="56"/>
      <c r="AZ49" s="56"/>
      <c r="BA49" s="56"/>
      <c r="BB49" s="56"/>
      <c r="BC49" s="56"/>
      <c r="BD49" s="57"/>
    </row>
    <row r="50" spans="2:56" s="1" customFormat="1" ht="25" customHeight="1">
      <c r="B50" s="34"/>
      <c r="C50" s="28" t="s">
        <v>39</v>
      </c>
      <c r="D50" s="35"/>
      <c r="E50" s="35"/>
      <c r="F50" s="35"/>
      <c r="G50" s="35"/>
      <c r="H50" s="35"/>
      <c r="I50" s="35"/>
      <c r="J50" s="35"/>
      <c r="K50" s="35"/>
      <c r="L50" s="35" t="str">
        <f>IF(E14="Vyplň údaj","",E14)</f>
        <v/>
      </c>
      <c r="M50" s="35"/>
      <c r="N50" s="35"/>
      <c r="O50" s="35"/>
      <c r="P50" s="35"/>
      <c r="Q50" s="35"/>
      <c r="R50" s="35"/>
      <c r="S50" s="35"/>
      <c r="T50" s="35"/>
      <c r="U50" s="35"/>
      <c r="V50" s="35"/>
      <c r="W50" s="35"/>
      <c r="X50" s="35"/>
      <c r="Y50" s="35"/>
      <c r="Z50" s="35"/>
      <c r="AA50" s="35"/>
      <c r="AB50" s="35"/>
      <c r="AC50" s="35"/>
      <c r="AD50" s="35"/>
      <c r="AE50" s="35"/>
      <c r="AF50" s="35"/>
      <c r="AG50" s="35"/>
      <c r="AH50" s="35"/>
      <c r="AI50" s="28" t="s">
        <v>46</v>
      </c>
      <c r="AJ50" s="35"/>
      <c r="AK50" s="35"/>
      <c r="AL50" s="35"/>
      <c r="AM50" s="338" t="str">
        <f>IF(E20="","",E20)</f>
        <v>Satelier s.r.o., Palackého 920, Náchod,  Nývlt Zd.</v>
      </c>
      <c r="AN50" s="339"/>
      <c r="AO50" s="339"/>
      <c r="AP50" s="339"/>
      <c r="AQ50" s="35"/>
      <c r="AR50" s="38"/>
      <c r="AS50" s="334"/>
      <c r="AT50" s="335"/>
      <c r="AU50" s="58"/>
      <c r="AV50" s="58"/>
      <c r="AW50" s="58"/>
      <c r="AX50" s="58"/>
      <c r="AY50" s="58"/>
      <c r="AZ50" s="58"/>
      <c r="BA50" s="58"/>
      <c r="BB50" s="58"/>
      <c r="BC50" s="58"/>
      <c r="BD50" s="59"/>
    </row>
    <row r="51" spans="2:56" s="1" customFormat="1" ht="10.9" customHeight="1">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8"/>
      <c r="AS51" s="336"/>
      <c r="AT51" s="337"/>
      <c r="AU51" s="60"/>
      <c r="AV51" s="60"/>
      <c r="AW51" s="60"/>
      <c r="AX51" s="60"/>
      <c r="AY51" s="60"/>
      <c r="AZ51" s="60"/>
      <c r="BA51" s="60"/>
      <c r="BB51" s="60"/>
      <c r="BC51" s="60"/>
      <c r="BD51" s="61"/>
    </row>
    <row r="52" spans="2:56" s="1" customFormat="1" ht="29.25" customHeight="1">
      <c r="B52" s="34"/>
      <c r="C52" s="322" t="s">
        <v>65</v>
      </c>
      <c r="D52" s="323"/>
      <c r="E52" s="323"/>
      <c r="F52" s="323"/>
      <c r="G52" s="323"/>
      <c r="H52" s="62"/>
      <c r="I52" s="324" t="s">
        <v>66</v>
      </c>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9" t="s">
        <v>67</v>
      </c>
      <c r="AH52" s="323"/>
      <c r="AI52" s="323"/>
      <c r="AJ52" s="323"/>
      <c r="AK52" s="323"/>
      <c r="AL52" s="323"/>
      <c r="AM52" s="323"/>
      <c r="AN52" s="324" t="s">
        <v>68</v>
      </c>
      <c r="AO52" s="323"/>
      <c r="AP52" s="323"/>
      <c r="AQ52" s="63" t="s">
        <v>69</v>
      </c>
      <c r="AR52" s="38"/>
      <c r="AS52" s="64" t="s">
        <v>70</v>
      </c>
      <c r="AT52" s="65" t="s">
        <v>71</v>
      </c>
      <c r="AU52" s="65" t="s">
        <v>72</v>
      </c>
      <c r="AV52" s="65" t="s">
        <v>73</v>
      </c>
      <c r="AW52" s="65" t="s">
        <v>74</v>
      </c>
      <c r="AX52" s="65" t="s">
        <v>75</v>
      </c>
      <c r="AY52" s="65" t="s">
        <v>76</v>
      </c>
      <c r="AZ52" s="65" t="s">
        <v>77</v>
      </c>
      <c r="BA52" s="65" t="s">
        <v>78</v>
      </c>
      <c r="BB52" s="65" t="s">
        <v>79</v>
      </c>
      <c r="BC52" s="65" t="s">
        <v>80</v>
      </c>
      <c r="BD52" s="66" t="s">
        <v>81</v>
      </c>
    </row>
    <row r="53" spans="2:56" s="1" customFormat="1" ht="10.9" customHeight="1">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8"/>
      <c r="AS53" s="67"/>
      <c r="AT53" s="68"/>
      <c r="AU53" s="68"/>
      <c r="AV53" s="68"/>
      <c r="AW53" s="68"/>
      <c r="AX53" s="68"/>
      <c r="AY53" s="68"/>
      <c r="AZ53" s="68"/>
      <c r="BA53" s="68"/>
      <c r="BB53" s="68"/>
      <c r="BC53" s="68"/>
      <c r="BD53" s="69"/>
    </row>
    <row r="54" spans="2:90" s="4" customFormat="1" ht="32.5" customHeight="1">
      <c r="B54" s="70"/>
      <c r="C54" s="71" t="s">
        <v>82</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330">
        <f>ROUND(SUM(AG55:AG58),2)</f>
        <v>0</v>
      </c>
      <c r="AH54" s="330"/>
      <c r="AI54" s="330"/>
      <c r="AJ54" s="330"/>
      <c r="AK54" s="330"/>
      <c r="AL54" s="330"/>
      <c r="AM54" s="330"/>
      <c r="AN54" s="331">
        <f>SUM(AG54,AT54)</f>
        <v>0</v>
      </c>
      <c r="AO54" s="331"/>
      <c r="AP54" s="331"/>
      <c r="AQ54" s="74" t="s">
        <v>83</v>
      </c>
      <c r="AR54" s="75"/>
      <c r="AS54" s="76">
        <f>ROUND(SUM(AS55:AS58),2)</f>
        <v>0</v>
      </c>
      <c r="AT54" s="77">
        <f>ROUND(SUM(AV54:AW54),2)</f>
        <v>0</v>
      </c>
      <c r="AU54" s="78">
        <f>ROUND(SUM(AU55:AU58),5)</f>
        <v>0</v>
      </c>
      <c r="AV54" s="77">
        <f>ROUND(AZ54*L29,2)</f>
        <v>0</v>
      </c>
      <c r="AW54" s="77">
        <f>ROUND(BA54*L30,2)</f>
        <v>0</v>
      </c>
      <c r="AX54" s="77">
        <f>ROUND(BB54*L29,2)</f>
        <v>0</v>
      </c>
      <c r="AY54" s="77">
        <f>ROUND(BC54*L30,2)</f>
        <v>0</v>
      </c>
      <c r="AZ54" s="77">
        <f>ROUND(SUM(AZ55:AZ58),2)</f>
        <v>0</v>
      </c>
      <c r="BA54" s="77">
        <f>ROUND(SUM(BA55:BA58),2)</f>
        <v>0</v>
      </c>
      <c r="BB54" s="77">
        <f>ROUND(SUM(BB55:BB58),2)</f>
        <v>0</v>
      </c>
      <c r="BC54" s="77">
        <f>ROUND(SUM(BC55:BC58),2)</f>
        <v>0</v>
      </c>
      <c r="BD54" s="79">
        <f>ROUND(SUM(BD55:BD58),2)</f>
        <v>0</v>
      </c>
      <c r="BS54" s="80" t="s">
        <v>84</v>
      </c>
      <c r="BT54" s="80" t="s">
        <v>85</v>
      </c>
      <c r="BU54" s="81" t="s">
        <v>86</v>
      </c>
      <c r="BV54" s="80" t="s">
        <v>87</v>
      </c>
      <c r="BW54" s="80" t="s">
        <v>5</v>
      </c>
      <c r="BX54" s="80" t="s">
        <v>88</v>
      </c>
      <c r="CL54" s="80" t="s">
        <v>20</v>
      </c>
    </row>
    <row r="55" spans="1:91" s="5" customFormat="1" ht="27" customHeight="1">
      <c r="A55" s="82" t="s">
        <v>89</v>
      </c>
      <c r="B55" s="83"/>
      <c r="C55" s="84"/>
      <c r="D55" s="321" t="s">
        <v>90</v>
      </c>
      <c r="E55" s="321"/>
      <c r="F55" s="321"/>
      <c r="G55" s="321"/>
      <c r="H55" s="321"/>
      <c r="I55" s="85"/>
      <c r="J55" s="321" t="s">
        <v>91</v>
      </c>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5">
        <f>'1310-a1 - SO-01 požární d...'!J30</f>
        <v>0</v>
      </c>
      <c r="AH55" s="326"/>
      <c r="AI55" s="326"/>
      <c r="AJ55" s="326"/>
      <c r="AK55" s="326"/>
      <c r="AL55" s="326"/>
      <c r="AM55" s="326"/>
      <c r="AN55" s="325">
        <f>SUM(AG55,AT55)</f>
        <v>0</v>
      </c>
      <c r="AO55" s="326"/>
      <c r="AP55" s="326"/>
      <c r="AQ55" s="86" t="s">
        <v>92</v>
      </c>
      <c r="AR55" s="87"/>
      <c r="AS55" s="88">
        <v>0</v>
      </c>
      <c r="AT55" s="89">
        <f>ROUND(SUM(AV55:AW55),2)</f>
        <v>0</v>
      </c>
      <c r="AU55" s="90">
        <f>'1310-a1 - SO-01 požární d...'!P91</f>
        <v>0</v>
      </c>
      <c r="AV55" s="89">
        <f>'1310-a1 - SO-01 požární d...'!J33</f>
        <v>0</v>
      </c>
      <c r="AW55" s="89">
        <f>'1310-a1 - SO-01 požární d...'!J34</f>
        <v>0</v>
      </c>
      <c r="AX55" s="89">
        <f>'1310-a1 - SO-01 požární d...'!J35</f>
        <v>0</v>
      </c>
      <c r="AY55" s="89">
        <f>'1310-a1 - SO-01 požární d...'!J36</f>
        <v>0</v>
      </c>
      <c r="AZ55" s="89">
        <f>'1310-a1 - SO-01 požární d...'!F33</f>
        <v>0</v>
      </c>
      <c r="BA55" s="89">
        <f>'1310-a1 - SO-01 požární d...'!F34</f>
        <v>0</v>
      </c>
      <c r="BB55" s="89">
        <f>'1310-a1 - SO-01 požární d...'!F35</f>
        <v>0</v>
      </c>
      <c r="BC55" s="89">
        <f>'1310-a1 - SO-01 požární d...'!F36</f>
        <v>0</v>
      </c>
      <c r="BD55" s="91">
        <f>'1310-a1 - SO-01 požární d...'!F37</f>
        <v>0</v>
      </c>
      <c r="BT55" s="92" t="s">
        <v>23</v>
      </c>
      <c r="BV55" s="92" t="s">
        <v>87</v>
      </c>
      <c r="BW55" s="92" t="s">
        <v>93</v>
      </c>
      <c r="BX55" s="92" t="s">
        <v>5</v>
      </c>
      <c r="CL55" s="92" t="s">
        <v>20</v>
      </c>
      <c r="CM55" s="92" t="s">
        <v>94</v>
      </c>
    </row>
    <row r="56" spans="1:91" s="5" customFormat="1" ht="27" customHeight="1">
      <c r="A56" s="82" t="s">
        <v>89</v>
      </c>
      <c r="B56" s="83"/>
      <c r="C56" s="84"/>
      <c r="D56" s="321" t="s">
        <v>95</v>
      </c>
      <c r="E56" s="321"/>
      <c r="F56" s="321"/>
      <c r="G56" s="321"/>
      <c r="H56" s="321"/>
      <c r="I56" s="85"/>
      <c r="J56" s="321" t="s">
        <v>96</v>
      </c>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5">
        <f>'1310-a2 - SO-01 požární d...'!J30</f>
        <v>0</v>
      </c>
      <c r="AH56" s="326"/>
      <c r="AI56" s="326"/>
      <c r="AJ56" s="326"/>
      <c r="AK56" s="326"/>
      <c r="AL56" s="326"/>
      <c r="AM56" s="326"/>
      <c r="AN56" s="325">
        <f>SUM(AG56,AT56)</f>
        <v>0</v>
      </c>
      <c r="AO56" s="326"/>
      <c r="AP56" s="326"/>
      <c r="AQ56" s="86" t="s">
        <v>92</v>
      </c>
      <c r="AR56" s="87"/>
      <c r="AS56" s="88">
        <v>0</v>
      </c>
      <c r="AT56" s="89">
        <f>ROUND(SUM(AV56:AW56),2)</f>
        <v>0</v>
      </c>
      <c r="AU56" s="90">
        <f>'1310-a2 - SO-01 požární d...'!P91</f>
        <v>0</v>
      </c>
      <c r="AV56" s="89">
        <f>'1310-a2 - SO-01 požární d...'!J33</f>
        <v>0</v>
      </c>
      <c r="AW56" s="89">
        <f>'1310-a2 - SO-01 požární d...'!J34</f>
        <v>0</v>
      </c>
      <c r="AX56" s="89">
        <f>'1310-a2 - SO-01 požární d...'!J35</f>
        <v>0</v>
      </c>
      <c r="AY56" s="89">
        <f>'1310-a2 - SO-01 požární d...'!J36</f>
        <v>0</v>
      </c>
      <c r="AZ56" s="89">
        <f>'1310-a2 - SO-01 požární d...'!F33</f>
        <v>0</v>
      </c>
      <c r="BA56" s="89">
        <f>'1310-a2 - SO-01 požární d...'!F34</f>
        <v>0</v>
      </c>
      <c r="BB56" s="89">
        <f>'1310-a2 - SO-01 požární d...'!F35</f>
        <v>0</v>
      </c>
      <c r="BC56" s="89">
        <f>'1310-a2 - SO-01 požární d...'!F36</f>
        <v>0</v>
      </c>
      <c r="BD56" s="91">
        <f>'1310-a2 - SO-01 požární d...'!F37</f>
        <v>0</v>
      </c>
      <c r="BT56" s="92" t="s">
        <v>23</v>
      </c>
      <c r="BV56" s="92" t="s">
        <v>87</v>
      </c>
      <c r="BW56" s="92" t="s">
        <v>97</v>
      </c>
      <c r="BX56" s="92" t="s">
        <v>5</v>
      </c>
      <c r="CL56" s="92" t="s">
        <v>20</v>
      </c>
      <c r="CM56" s="92" t="s">
        <v>94</v>
      </c>
    </row>
    <row r="57" spans="1:91" s="5" customFormat="1" ht="27" customHeight="1">
      <c r="A57" s="82" t="s">
        <v>89</v>
      </c>
      <c r="B57" s="83"/>
      <c r="C57" s="84"/>
      <c r="D57" s="321" t="s">
        <v>98</v>
      </c>
      <c r="E57" s="321"/>
      <c r="F57" s="321"/>
      <c r="G57" s="321"/>
      <c r="H57" s="321"/>
      <c r="I57" s="85"/>
      <c r="J57" s="321" t="s">
        <v>99</v>
      </c>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5">
        <f>'1310-a3 - SO-01 požární d...'!J30</f>
        <v>0</v>
      </c>
      <c r="AH57" s="326"/>
      <c r="AI57" s="326"/>
      <c r="AJ57" s="326"/>
      <c r="AK57" s="326"/>
      <c r="AL57" s="326"/>
      <c r="AM57" s="326"/>
      <c r="AN57" s="325">
        <f>SUM(AG57,AT57)</f>
        <v>0</v>
      </c>
      <c r="AO57" s="326"/>
      <c r="AP57" s="326"/>
      <c r="AQ57" s="86" t="s">
        <v>92</v>
      </c>
      <c r="AR57" s="87"/>
      <c r="AS57" s="88">
        <v>0</v>
      </c>
      <c r="AT57" s="89">
        <f>ROUND(SUM(AV57:AW57),2)</f>
        <v>0</v>
      </c>
      <c r="AU57" s="90">
        <f>'1310-a3 - SO-01 požární d...'!P91</f>
        <v>0</v>
      </c>
      <c r="AV57" s="89">
        <f>'1310-a3 - SO-01 požární d...'!J33</f>
        <v>0</v>
      </c>
      <c r="AW57" s="89">
        <f>'1310-a3 - SO-01 požární d...'!J34</f>
        <v>0</v>
      </c>
      <c r="AX57" s="89">
        <f>'1310-a3 - SO-01 požární d...'!J35</f>
        <v>0</v>
      </c>
      <c r="AY57" s="89">
        <f>'1310-a3 - SO-01 požární d...'!J36</f>
        <v>0</v>
      </c>
      <c r="AZ57" s="89">
        <f>'1310-a3 - SO-01 požární d...'!F33</f>
        <v>0</v>
      </c>
      <c r="BA57" s="89">
        <f>'1310-a3 - SO-01 požární d...'!F34</f>
        <v>0</v>
      </c>
      <c r="BB57" s="89">
        <f>'1310-a3 - SO-01 požární d...'!F35</f>
        <v>0</v>
      </c>
      <c r="BC57" s="89">
        <f>'1310-a3 - SO-01 požární d...'!F36</f>
        <v>0</v>
      </c>
      <c r="BD57" s="91">
        <f>'1310-a3 - SO-01 požární d...'!F37</f>
        <v>0</v>
      </c>
      <c r="BT57" s="92" t="s">
        <v>23</v>
      </c>
      <c r="BV57" s="92" t="s">
        <v>87</v>
      </c>
      <c r="BW57" s="92" t="s">
        <v>100</v>
      </c>
      <c r="BX57" s="92" t="s">
        <v>5</v>
      </c>
      <c r="CL57" s="92" t="s">
        <v>20</v>
      </c>
      <c r="CM57" s="92" t="s">
        <v>94</v>
      </c>
    </row>
    <row r="58" spans="1:91" s="5" customFormat="1" ht="16.5" customHeight="1">
      <c r="A58" s="82" t="s">
        <v>89</v>
      </c>
      <c r="B58" s="83"/>
      <c r="C58" s="84"/>
      <c r="D58" s="321" t="s">
        <v>101</v>
      </c>
      <c r="E58" s="321"/>
      <c r="F58" s="321"/>
      <c r="G58" s="321"/>
      <c r="H58" s="321"/>
      <c r="I58" s="85"/>
      <c r="J58" s="321" t="s">
        <v>102</v>
      </c>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5">
        <f>'1310-a4 - SO-01 vedlejší ...'!J30</f>
        <v>0</v>
      </c>
      <c r="AH58" s="326"/>
      <c r="AI58" s="326"/>
      <c r="AJ58" s="326"/>
      <c r="AK58" s="326"/>
      <c r="AL58" s="326"/>
      <c r="AM58" s="326"/>
      <c r="AN58" s="325">
        <f>SUM(AG58,AT58)</f>
        <v>0</v>
      </c>
      <c r="AO58" s="326"/>
      <c r="AP58" s="326"/>
      <c r="AQ58" s="86" t="s">
        <v>92</v>
      </c>
      <c r="AR58" s="87"/>
      <c r="AS58" s="93">
        <v>0</v>
      </c>
      <c r="AT58" s="94">
        <f>ROUND(SUM(AV58:AW58),2)</f>
        <v>0</v>
      </c>
      <c r="AU58" s="95">
        <f>'1310-a4 - SO-01 vedlejší ...'!P82</f>
        <v>0</v>
      </c>
      <c r="AV58" s="94">
        <f>'1310-a4 - SO-01 vedlejší ...'!J33</f>
        <v>0</v>
      </c>
      <c r="AW58" s="94">
        <f>'1310-a4 - SO-01 vedlejší ...'!J34</f>
        <v>0</v>
      </c>
      <c r="AX58" s="94">
        <f>'1310-a4 - SO-01 vedlejší ...'!J35</f>
        <v>0</v>
      </c>
      <c r="AY58" s="94">
        <f>'1310-a4 - SO-01 vedlejší ...'!J36</f>
        <v>0</v>
      </c>
      <c r="AZ58" s="94">
        <f>'1310-a4 - SO-01 vedlejší ...'!F33</f>
        <v>0</v>
      </c>
      <c r="BA58" s="94">
        <f>'1310-a4 - SO-01 vedlejší ...'!F34</f>
        <v>0</v>
      </c>
      <c r="BB58" s="94">
        <f>'1310-a4 - SO-01 vedlejší ...'!F35</f>
        <v>0</v>
      </c>
      <c r="BC58" s="94">
        <f>'1310-a4 - SO-01 vedlejší ...'!F36</f>
        <v>0</v>
      </c>
      <c r="BD58" s="96">
        <f>'1310-a4 - SO-01 vedlejší ...'!F37</f>
        <v>0</v>
      </c>
      <c r="BT58" s="92" t="s">
        <v>23</v>
      </c>
      <c r="BV58" s="92" t="s">
        <v>87</v>
      </c>
      <c r="BW58" s="92" t="s">
        <v>103</v>
      </c>
      <c r="BX58" s="92" t="s">
        <v>5</v>
      </c>
      <c r="CL58" s="92" t="s">
        <v>20</v>
      </c>
      <c r="CM58" s="92" t="s">
        <v>94</v>
      </c>
    </row>
    <row r="59" spans="2:44" s="1" customFormat="1" ht="30" customHeight="1">
      <c r="B59" s="34"/>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8"/>
    </row>
    <row r="60" spans="2:44" s="1" customFormat="1" ht="7" customHeight="1">
      <c r="B60" s="46"/>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38"/>
    </row>
  </sheetData>
  <sheetProtection algorithmName="SHA-512" hashValue="xSvTgVUqcnxpqA5PNIEK0hJZOEfNOcggd6Skz1uaGJp95G9EF2iP1Y+naUc+uuf6qyS18u4BJ8TlYrNVc+FjPA==" saltValue="6a0nn20mXyqkaAnckvI0XgkOuFsw7Lot3d/37QKrA139mHNTzcZIK3TDUTL8+b4Vm5vjo5hE9dmYS2VMXdVgeg==" spinCount="100000" sheet="1" objects="1" scenarios="1" formatColumns="0" formatRows="0"/>
  <mergeCells count="54">
    <mergeCell ref="L31:P31"/>
    <mergeCell ref="L32:P32"/>
    <mergeCell ref="W31:AE31"/>
    <mergeCell ref="BE5:BE32"/>
    <mergeCell ref="AK26:AO26"/>
    <mergeCell ref="W29:AE29"/>
    <mergeCell ref="AK29:AO29"/>
    <mergeCell ref="W30:AE30"/>
    <mergeCell ref="AK30:AO30"/>
    <mergeCell ref="AK31:AO31"/>
    <mergeCell ref="W32:AE32"/>
    <mergeCell ref="AK32:AO32"/>
    <mergeCell ref="L28:P28"/>
    <mergeCell ref="W28:AE28"/>
    <mergeCell ref="AK28:AO28"/>
    <mergeCell ref="L29:P29"/>
    <mergeCell ref="L30:P30"/>
    <mergeCell ref="AR2:BE2"/>
    <mergeCell ref="K5:AO5"/>
    <mergeCell ref="K6:AO6"/>
    <mergeCell ref="E14:AJ14"/>
    <mergeCell ref="E23:AN23"/>
    <mergeCell ref="AS49:AT51"/>
    <mergeCell ref="AM50:AP50"/>
    <mergeCell ref="L45:AO45"/>
    <mergeCell ref="AM47:AN47"/>
    <mergeCell ref="AM49:AP49"/>
    <mergeCell ref="L33:P33"/>
    <mergeCell ref="AN52:AP52"/>
    <mergeCell ref="AG52:AM52"/>
    <mergeCell ref="AN55:AP55"/>
    <mergeCell ref="AG55:AM55"/>
    <mergeCell ref="AG54:AM54"/>
    <mergeCell ref="AN54:AP54"/>
    <mergeCell ref="W33:AE33"/>
    <mergeCell ref="AK33:AO33"/>
    <mergeCell ref="X35:AB35"/>
    <mergeCell ref="AK35:AO35"/>
    <mergeCell ref="AN56:AP56"/>
    <mergeCell ref="AG56:AM56"/>
    <mergeCell ref="AN57:AP57"/>
    <mergeCell ref="AG57:AM57"/>
    <mergeCell ref="AN58:AP58"/>
    <mergeCell ref="AG58:AM58"/>
    <mergeCell ref="D57:H57"/>
    <mergeCell ref="J57:AF57"/>
    <mergeCell ref="D58:H58"/>
    <mergeCell ref="J58:AF58"/>
    <mergeCell ref="C52:G52"/>
    <mergeCell ref="I52:AF52"/>
    <mergeCell ref="D55:H55"/>
    <mergeCell ref="J55:AF55"/>
    <mergeCell ref="D56:H56"/>
    <mergeCell ref="J56:AF56"/>
  </mergeCells>
  <hyperlinks>
    <hyperlink ref="A55" location="'1310-a1 - SO-01 požární d...'!C2" display="/"/>
    <hyperlink ref="A56" location="'1310-a2 - SO-01 požární d...'!C2" display="/"/>
    <hyperlink ref="A57" location="'1310-a3 - SO-01 požární d...'!C2" display="/"/>
    <hyperlink ref="A58" location="'1310-a4 - SO-01 vedlejš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49"/>
  <sheetViews>
    <sheetView showGridLines="0" workbookViewId="0" topLeftCell="A1">
      <selection activeCell="J12" sqref="J12"/>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7109375" style="0" customWidth="1"/>
    <col min="7" max="7" width="8.7109375" style="0" customWidth="1"/>
    <col min="8" max="8" width="11.140625" style="0" customWidth="1"/>
    <col min="9" max="9" width="14.140625" style="97" customWidth="1"/>
    <col min="10" max="10" width="23.421875" style="0" customWidth="1"/>
    <col min="11" max="11" width="15.421875" style="0" customWidth="1"/>
    <col min="12" max="12" width="9.28125" style="0" customWidth="1"/>
    <col min="13" max="13" width="10.710937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48"/>
      <c r="M2" s="348"/>
      <c r="N2" s="348"/>
      <c r="O2" s="348"/>
      <c r="P2" s="348"/>
      <c r="Q2" s="348"/>
      <c r="R2" s="348"/>
      <c r="S2" s="348"/>
      <c r="T2" s="348"/>
      <c r="U2" s="348"/>
      <c r="V2" s="348"/>
      <c r="AT2" s="16" t="s">
        <v>93</v>
      </c>
    </row>
    <row r="3" spans="2:46" ht="7" customHeight="1">
      <c r="B3" s="98"/>
      <c r="C3" s="99"/>
      <c r="D3" s="99"/>
      <c r="E3" s="99"/>
      <c r="F3" s="99"/>
      <c r="G3" s="99"/>
      <c r="H3" s="99"/>
      <c r="I3" s="100"/>
      <c r="J3" s="99"/>
      <c r="K3" s="99"/>
      <c r="L3" s="19"/>
      <c r="AT3" s="16" t="s">
        <v>94</v>
      </c>
    </row>
    <row r="4" spans="2:46" ht="25" customHeight="1">
      <c r="B4" s="19"/>
      <c r="D4" s="101" t="s">
        <v>104</v>
      </c>
      <c r="L4" s="19"/>
      <c r="M4" s="23" t="s">
        <v>10</v>
      </c>
      <c r="AT4" s="16" t="s">
        <v>4</v>
      </c>
    </row>
    <row r="5" spans="2:12" ht="7" customHeight="1">
      <c r="B5" s="19"/>
      <c r="L5" s="19"/>
    </row>
    <row r="6" spans="2:12" ht="12" customHeight="1">
      <c r="B6" s="19"/>
      <c r="D6" s="102" t="s">
        <v>16</v>
      </c>
      <c r="L6" s="19"/>
    </row>
    <row r="7" spans="2:12" ht="16.5" customHeight="1">
      <c r="B7" s="19"/>
      <c r="E7" s="362" t="str">
        <f>'Rekapitulace stavby'!K6</f>
        <v>Výměna požárních uzávěrů</v>
      </c>
      <c r="F7" s="363"/>
      <c r="G7" s="363"/>
      <c r="H7" s="363"/>
      <c r="L7" s="19"/>
    </row>
    <row r="8" spans="2:12" s="1" customFormat="1" ht="12" customHeight="1">
      <c r="B8" s="38"/>
      <c r="D8" s="102" t="s">
        <v>105</v>
      </c>
      <c r="I8" s="103"/>
      <c r="L8" s="38"/>
    </row>
    <row r="9" spans="2:12" s="1" customFormat="1" ht="37" customHeight="1">
      <c r="B9" s="38"/>
      <c r="E9" s="364" t="s">
        <v>106</v>
      </c>
      <c r="F9" s="365"/>
      <c r="G9" s="365"/>
      <c r="H9" s="365"/>
      <c r="I9" s="103"/>
      <c r="L9" s="38"/>
    </row>
    <row r="10" spans="2:12" s="1" customFormat="1" ht="12">
      <c r="B10" s="38"/>
      <c r="I10" s="103"/>
      <c r="L10" s="38"/>
    </row>
    <row r="11" spans="2:12" s="1" customFormat="1" ht="12" customHeight="1">
      <c r="B11" s="38"/>
      <c r="D11" s="102" t="s">
        <v>19</v>
      </c>
      <c r="F11" s="16" t="s">
        <v>20</v>
      </c>
      <c r="I11" s="104" t="s">
        <v>21</v>
      </c>
      <c r="J11" s="16" t="s">
        <v>22</v>
      </c>
      <c r="L11" s="38"/>
    </row>
    <row r="12" spans="2:12" s="1" customFormat="1" ht="12" customHeight="1">
      <c r="B12" s="38"/>
      <c r="D12" s="102" t="s">
        <v>24</v>
      </c>
      <c r="F12" s="16" t="s">
        <v>25</v>
      </c>
      <c r="I12" s="104" t="s">
        <v>26</v>
      </c>
      <c r="J12" s="105">
        <f>'Rekapitulace stavby'!AN8</f>
        <v>0</v>
      </c>
      <c r="L12" s="38"/>
    </row>
    <row r="13" spans="2:12" s="1" customFormat="1" ht="21.75" customHeight="1">
      <c r="B13" s="38"/>
      <c r="D13" s="106" t="s">
        <v>28</v>
      </c>
      <c r="F13" s="107" t="s">
        <v>29</v>
      </c>
      <c r="I13" s="108" t="s">
        <v>30</v>
      </c>
      <c r="J13" s="107" t="s">
        <v>107</v>
      </c>
      <c r="L13" s="38"/>
    </row>
    <row r="14" spans="2:12" s="1" customFormat="1" ht="12" customHeight="1">
      <c r="B14" s="38"/>
      <c r="D14" s="102" t="s">
        <v>33</v>
      </c>
      <c r="I14" s="104" t="s">
        <v>34</v>
      </c>
      <c r="J14" s="16" t="s">
        <v>35</v>
      </c>
      <c r="L14" s="38"/>
    </row>
    <row r="15" spans="2:12" s="1" customFormat="1" ht="18" customHeight="1">
      <c r="B15" s="38"/>
      <c r="E15" s="16" t="s">
        <v>36</v>
      </c>
      <c r="I15" s="104" t="s">
        <v>37</v>
      </c>
      <c r="J15" s="16" t="s">
        <v>38</v>
      </c>
      <c r="L15" s="38"/>
    </row>
    <row r="16" spans="2:12" s="1" customFormat="1" ht="7" customHeight="1">
      <c r="B16" s="38"/>
      <c r="I16" s="103"/>
      <c r="L16" s="38"/>
    </row>
    <row r="17" spans="2:12" s="1" customFormat="1" ht="12" customHeight="1">
      <c r="B17" s="38"/>
      <c r="D17" s="102" t="s">
        <v>39</v>
      </c>
      <c r="I17" s="104" t="s">
        <v>34</v>
      </c>
      <c r="J17" s="29" t="str">
        <f>'Rekapitulace stavby'!AN13</f>
        <v>Vyplň údaj</v>
      </c>
      <c r="L17" s="38"/>
    </row>
    <row r="18" spans="2:12" s="1" customFormat="1" ht="18" customHeight="1">
      <c r="B18" s="38"/>
      <c r="E18" s="366" t="str">
        <f>'Rekapitulace stavby'!E14</f>
        <v>Vyplň údaj</v>
      </c>
      <c r="F18" s="367"/>
      <c r="G18" s="367"/>
      <c r="H18" s="367"/>
      <c r="I18" s="104" t="s">
        <v>37</v>
      </c>
      <c r="J18" s="29" t="str">
        <f>'Rekapitulace stavby'!AN14</f>
        <v>Vyplň údaj</v>
      </c>
      <c r="L18" s="38"/>
    </row>
    <row r="19" spans="2:12" s="1" customFormat="1" ht="7" customHeight="1">
      <c r="B19" s="38"/>
      <c r="I19" s="103"/>
      <c r="L19" s="38"/>
    </row>
    <row r="20" spans="2:12" s="1" customFormat="1" ht="12" customHeight="1">
      <c r="B20" s="38"/>
      <c r="D20" s="102" t="s">
        <v>42</v>
      </c>
      <c r="I20" s="104" t="s">
        <v>34</v>
      </c>
      <c r="J20" s="16" t="s">
        <v>43</v>
      </c>
      <c r="L20" s="38"/>
    </row>
    <row r="21" spans="2:12" s="1" customFormat="1" ht="18" customHeight="1">
      <c r="B21" s="38"/>
      <c r="E21" s="16" t="s">
        <v>44</v>
      </c>
      <c r="I21" s="104" t="s">
        <v>37</v>
      </c>
      <c r="J21" s="16" t="s">
        <v>45</v>
      </c>
      <c r="L21" s="38"/>
    </row>
    <row r="22" spans="2:12" s="1" customFormat="1" ht="7" customHeight="1">
      <c r="B22" s="38"/>
      <c r="I22" s="103"/>
      <c r="L22" s="38"/>
    </row>
    <row r="23" spans="2:12" s="1" customFormat="1" ht="12" customHeight="1">
      <c r="B23" s="38"/>
      <c r="D23" s="102" t="s">
        <v>46</v>
      </c>
      <c r="I23" s="104" t="s">
        <v>34</v>
      </c>
      <c r="J23" s="16" t="s">
        <v>43</v>
      </c>
      <c r="L23" s="38"/>
    </row>
    <row r="24" spans="2:12" s="1" customFormat="1" ht="18" customHeight="1">
      <c r="B24" s="38"/>
      <c r="E24" s="16" t="s">
        <v>47</v>
      </c>
      <c r="I24" s="104" t="s">
        <v>37</v>
      </c>
      <c r="J24" s="16" t="s">
        <v>45</v>
      </c>
      <c r="L24" s="38"/>
    </row>
    <row r="25" spans="2:12" s="1" customFormat="1" ht="7" customHeight="1">
      <c r="B25" s="38"/>
      <c r="I25" s="103"/>
      <c r="L25" s="38"/>
    </row>
    <row r="26" spans="2:12" s="1" customFormat="1" ht="12" customHeight="1">
      <c r="B26" s="38"/>
      <c r="D26" s="102" t="s">
        <v>48</v>
      </c>
      <c r="I26" s="103"/>
      <c r="L26" s="38"/>
    </row>
    <row r="27" spans="2:12" s="6" customFormat="1" ht="16.5" customHeight="1">
      <c r="B27" s="109"/>
      <c r="E27" s="368" t="s">
        <v>83</v>
      </c>
      <c r="F27" s="368"/>
      <c r="G27" s="368"/>
      <c r="H27" s="368"/>
      <c r="I27" s="110"/>
      <c r="L27" s="109"/>
    </row>
    <row r="28" spans="2:12" s="1" customFormat="1" ht="7" customHeight="1">
      <c r="B28" s="38"/>
      <c r="I28" s="103"/>
      <c r="L28" s="38"/>
    </row>
    <row r="29" spans="2:12" s="1" customFormat="1" ht="7" customHeight="1">
      <c r="B29" s="38"/>
      <c r="D29" s="56"/>
      <c r="E29" s="56"/>
      <c r="F29" s="56"/>
      <c r="G29" s="56"/>
      <c r="H29" s="56"/>
      <c r="I29" s="111"/>
      <c r="J29" s="56"/>
      <c r="K29" s="56"/>
      <c r="L29" s="38"/>
    </row>
    <row r="30" spans="2:12" s="1" customFormat="1" ht="25.4" customHeight="1">
      <c r="B30" s="38"/>
      <c r="D30" s="112" t="s">
        <v>50</v>
      </c>
      <c r="I30" s="103"/>
      <c r="J30" s="113">
        <f>ROUND(J91,2)</f>
        <v>0</v>
      </c>
      <c r="L30" s="38"/>
    </row>
    <row r="31" spans="2:12" s="1" customFormat="1" ht="7" customHeight="1">
      <c r="B31" s="38"/>
      <c r="D31" s="56"/>
      <c r="E31" s="56"/>
      <c r="F31" s="56"/>
      <c r="G31" s="56"/>
      <c r="H31" s="56"/>
      <c r="I31" s="111"/>
      <c r="J31" s="56"/>
      <c r="K31" s="56"/>
      <c r="L31" s="38"/>
    </row>
    <row r="32" spans="2:12" s="1" customFormat="1" ht="14.5" customHeight="1">
      <c r="B32" s="38"/>
      <c r="F32" s="114" t="s">
        <v>52</v>
      </c>
      <c r="I32" s="115" t="s">
        <v>51</v>
      </c>
      <c r="J32" s="114" t="s">
        <v>53</v>
      </c>
      <c r="L32" s="38"/>
    </row>
    <row r="33" spans="2:12" s="1" customFormat="1" ht="14.5" customHeight="1">
      <c r="B33" s="38"/>
      <c r="D33" s="102" t="s">
        <v>54</v>
      </c>
      <c r="E33" s="102" t="s">
        <v>55</v>
      </c>
      <c r="F33" s="116">
        <f>ROUND((SUM(BE91:BE248)),2)</f>
        <v>0</v>
      </c>
      <c r="I33" s="117">
        <v>0.21</v>
      </c>
      <c r="J33" s="116">
        <f>ROUND(((SUM(BE91:BE248))*I33),2)</f>
        <v>0</v>
      </c>
      <c r="L33" s="38"/>
    </row>
    <row r="34" spans="2:12" s="1" customFormat="1" ht="14.5" customHeight="1">
      <c r="B34" s="38"/>
      <c r="E34" s="102" t="s">
        <v>56</v>
      </c>
      <c r="F34" s="116">
        <f>ROUND((SUM(BF91:BF248)),2)</f>
        <v>0</v>
      </c>
      <c r="I34" s="117">
        <v>0.15</v>
      </c>
      <c r="J34" s="116">
        <f>ROUND(((SUM(BF91:BF248))*I34),2)</f>
        <v>0</v>
      </c>
      <c r="L34" s="38"/>
    </row>
    <row r="35" spans="2:12" s="1" customFormat="1" ht="14.5" customHeight="1" hidden="1">
      <c r="B35" s="38"/>
      <c r="E35" s="102" t="s">
        <v>57</v>
      </c>
      <c r="F35" s="116">
        <f>ROUND((SUM(BG91:BG248)),2)</f>
        <v>0</v>
      </c>
      <c r="I35" s="117">
        <v>0.21</v>
      </c>
      <c r="J35" s="116">
        <f>0</f>
        <v>0</v>
      </c>
      <c r="L35" s="38"/>
    </row>
    <row r="36" spans="2:12" s="1" customFormat="1" ht="14.5" customHeight="1" hidden="1">
      <c r="B36" s="38"/>
      <c r="E36" s="102" t="s">
        <v>58</v>
      </c>
      <c r="F36" s="116">
        <f>ROUND((SUM(BH91:BH248)),2)</f>
        <v>0</v>
      </c>
      <c r="I36" s="117">
        <v>0.15</v>
      </c>
      <c r="J36" s="116">
        <f>0</f>
        <v>0</v>
      </c>
      <c r="L36" s="38"/>
    </row>
    <row r="37" spans="2:12" s="1" customFormat="1" ht="14.5" customHeight="1" hidden="1">
      <c r="B37" s="38"/>
      <c r="E37" s="102" t="s">
        <v>59</v>
      </c>
      <c r="F37" s="116">
        <f>ROUND((SUM(BI91:BI248)),2)</f>
        <v>0</v>
      </c>
      <c r="I37" s="117">
        <v>0</v>
      </c>
      <c r="J37" s="116">
        <f>0</f>
        <v>0</v>
      </c>
      <c r="L37" s="38"/>
    </row>
    <row r="38" spans="2:12" s="1" customFormat="1" ht="7" customHeight="1">
      <c r="B38" s="38"/>
      <c r="I38" s="103"/>
      <c r="L38" s="38"/>
    </row>
    <row r="39" spans="2:12" s="1" customFormat="1" ht="25.4" customHeight="1">
      <c r="B39" s="38"/>
      <c r="C39" s="118"/>
      <c r="D39" s="119" t="s">
        <v>60</v>
      </c>
      <c r="E39" s="120"/>
      <c r="F39" s="120"/>
      <c r="G39" s="121" t="s">
        <v>61</v>
      </c>
      <c r="H39" s="122" t="s">
        <v>62</v>
      </c>
      <c r="I39" s="123"/>
      <c r="J39" s="124">
        <f>SUM(J30:J37)</f>
        <v>0</v>
      </c>
      <c r="K39" s="125"/>
      <c r="L39" s="38"/>
    </row>
    <row r="40" spans="2:12" s="1" customFormat="1" ht="14.5" customHeight="1">
      <c r="B40" s="126"/>
      <c r="C40" s="127"/>
      <c r="D40" s="127"/>
      <c r="E40" s="127"/>
      <c r="F40" s="127"/>
      <c r="G40" s="127"/>
      <c r="H40" s="127"/>
      <c r="I40" s="128"/>
      <c r="J40" s="127"/>
      <c r="K40" s="127"/>
      <c r="L40" s="38"/>
    </row>
    <row r="44" spans="2:12" s="1" customFormat="1" ht="7" customHeight="1">
      <c r="B44" s="129"/>
      <c r="C44" s="130"/>
      <c r="D44" s="130"/>
      <c r="E44" s="130"/>
      <c r="F44" s="130"/>
      <c r="G44" s="130"/>
      <c r="H44" s="130"/>
      <c r="I44" s="131"/>
      <c r="J44" s="130"/>
      <c r="K44" s="130"/>
      <c r="L44" s="38"/>
    </row>
    <row r="45" spans="2:12" s="1" customFormat="1" ht="25" customHeight="1">
      <c r="B45" s="34"/>
      <c r="C45" s="22" t="s">
        <v>108</v>
      </c>
      <c r="D45" s="35"/>
      <c r="E45" s="35"/>
      <c r="F45" s="35"/>
      <c r="G45" s="35"/>
      <c r="H45" s="35"/>
      <c r="I45" s="103"/>
      <c r="J45" s="35"/>
      <c r="K45" s="35"/>
      <c r="L45" s="38"/>
    </row>
    <row r="46" spans="2:12" s="1" customFormat="1" ht="7" customHeight="1">
      <c r="B46" s="34"/>
      <c r="C46" s="35"/>
      <c r="D46" s="35"/>
      <c r="E46" s="35"/>
      <c r="F46" s="35"/>
      <c r="G46" s="35"/>
      <c r="H46" s="35"/>
      <c r="I46" s="103"/>
      <c r="J46" s="35"/>
      <c r="K46" s="35"/>
      <c r="L46" s="38"/>
    </row>
    <row r="47" spans="2:12" s="1" customFormat="1" ht="12" customHeight="1">
      <c r="B47" s="34"/>
      <c r="C47" s="28" t="s">
        <v>16</v>
      </c>
      <c r="D47" s="35"/>
      <c r="E47" s="35"/>
      <c r="F47" s="35"/>
      <c r="G47" s="35"/>
      <c r="H47" s="35"/>
      <c r="I47" s="103"/>
      <c r="J47" s="35"/>
      <c r="K47" s="35"/>
      <c r="L47" s="38"/>
    </row>
    <row r="48" spans="2:12" s="1" customFormat="1" ht="16.5" customHeight="1">
      <c r="B48" s="34"/>
      <c r="C48" s="35"/>
      <c r="D48" s="35"/>
      <c r="E48" s="360" t="str">
        <f>E7</f>
        <v>Výměna požárních uzávěrů</v>
      </c>
      <c r="F48" s="361"/>
      <c r="G48" s="361"/>
      <c r="H48" s="361"/>
      <c r="I48" s="103"/>
      <c r="J48" s="35"/>
      <c r="K48" s="35"/>
      <c r="L48" s="38"/>
    </row>
    <row r="49" spans="2:12" s="1" customFormat="1" ht="12" customHeight="1">
      <c r="B49" s="34"/>
      <c r="C49" s="28" t="s">
        <v>105</v>
      </c>
      <c r="D49" s="35"/>
      <c r="E49" s="35"/>
      <c r="F49" s="35"/>
      <c r="G49" s="35"/>
      <c r="H49" s="35"/>
      <c r="I49" s="103"/>
      <c r="J49" s="35"/>
      <c r="K49" s="35"/>
      <c r="L49" s="38"/>
    </row>
    <row r="50" spans="2:12" s="1" customFormat="1" ht="16.5" customHeight="1">
      <c r="B50" s="34"/>
      <c r="C50" s="35"/>
      <c r="D50" s="35"/>
      <c r="E50" s="340" t="str">
        <f>E9</f>
        <v>1310-a1 - SO-01 požární dveře - I.np v pravo odd. chirurgie</v>
      </c>
      <c r="F50" s="339"/>
      <c r="G50" s="339"/>
      <c r="H50" s="339"/>
      <c r="I50" s="103"/>
      <c r="J50" s="35"/>
      <c r="K50" s="35"/>
      <c r="L50" s="38"/>
    </row>
    <row r="51" spans="2:12" s="1" customFormat="1" ht="7" customHeight="1">
      <c r="B51" s="34"/>
      <c r="C51" s="35"/>
      <c r="D51" s="35"/>
      <c r="E51" s="35"/>
      <c r="F51" s="35"/>
      <c r="G51" s="35"/>
      <c r="H51" s="35"/>
      <c r="I51" s="103"/>
      <c r="J51" s="35"/>
      <c r="K51" s="35"/>
      <c r="L51" s="38"/>
    </row>
    <row r="52" spans="2:12" s="1" customFormat="1" ht="12" customHeight="1">
      <c r="B52" s="34"/>
      <c r="C52" s="28" t="s">
        <v>24</v>
      </c>
      <c r="D52" s="35"/>
      <c r="E52" s="35"/>
      <c r="F52" s="26" t="str">
        <f>F12</f>
        <v xml:space="preserve">Dvůr Králové nad Labem </v>
      </c>
      <c r="G52" s="35"/>
      <c r="H52" s="35"/>
      <c r="I52" s="104" t="s">
        <v>26</v>
      </c>
      <c r="J52" s="55">
        <f>IF(J12="","",J12)</f>
        <v>0</v>
      </c>
      <c r="K52" s="35"/>
      <c r="L52" s="38"/>
    </row>
    <row r="53" spans="2:12" s="1" customFormat="1" ht="7" customHeight="1">
      <c r="B53" s="34"/>
      <c r="C53" s="35"/>
      <c r="D53" s="35"/>
      <c r="E53" s="35"/>
      <c r="F53" s="35"/>
      <c r="G53" s="35"/>
      <c r="H53" s="35"/>
      <c r="I53" s="103"/>
      <c r="J53" s="35"/>
      <c r="K53" s="35"/>
      <c r="L53" s="38"/>
    </row>
    <row r="54" spans="2:12" s="1" customFormat="1" ht="25" customHeight="1">
      <c r="B54" s="34"/>
      <c r="C54" s="28" t="s">
        <v>33</v>
      </c>
      <c r="D54" s="35"/>
      <c r="E54" s="35"/>
      <c r="F54" s="26" t="str">
        <f>E15</f>
        <v>Královehradecký kraj Pivovarské náměstí č.p. 1245</v>
      </c>
      <c r="G54" s="35"/>
      <c r="H54" s="35"/>
      <c r="I54" s="104" t="s">
        <v>42</v>
      </c>
      <c r="J54" s="32" t="str">
        <f>E21</f>
        <v xml:space="preserve">Satelier s.r.o., ul. Palackého č.p. 920, Náchod  </v>
      </c>
      <c r="K54" s="35"/>
      <c r="L54" s="38"/>
    </row>
    <row r="55" spans="2:12" s="1" customFormat="1" ht="25" customHeight="1">
      <c r="B55" s="34"/>
      <c r="C55" s="28" t="s">
        <v>39</v>
      </c>
      <c r="D55" s="35"/>
      <c r="E55" s="35"/>
      <c r="F55" s="26" t="str">
        <f>IF(E18="","",E18)</f>
        <v>Vyplň údaj</v>
      </c>
      <c r="G55" s="35"/>
      <c r="H55" s="35"/>
      <c r="I55" s="104" t="s">
        <v>46</v>
      </c>
      <c r="J55" s="32" t="str">
        <f>E24</f>
        <v>Satelier s.r.o., Palackého 920, Náchod,  Nývlt Zd.</v>
      </c>
      <c r="K55" s="35"/>
      <c r="L55" s="38"/>
    </row>
    <row r="56" spans="2:12" s="1" customFormat="1" ht="10.4" customHeight="1">
      <c r="B56" s="34"/>
      <c r="C56" s="35"/>
      <c r="D56" s="35"/>
      <c r="E56" s="35"/>
      <c r="F56" s="35"/>
      <c r="G56" s="35"/>
      <c r="H56" s="35"/>
      <c r="I56" s="103"/>
      <c r="J56" s="35"/>
      <c r="K56" s="35"/>
      <c r="L56" s="38"/>
    </row>
    <row r="57" spans="2:12" s="1" customFormat="1" ht="29.25" customHeight="1">
      <c r="B57" s="34"/>
      <c r="C57" s="132" t="s">
        <v>109</v>
      </c>
      <c r="D57" s="133"/>
      <c r="E57" s="133"/>
      <c r="F57" s="133"/>
      <c r="G57" s="133"/>
      <c r="H57" s="133"/>
      <c r="I57" s="134"/>
      <c r="J57" s="135" t="s">
        <v>110</v>
      </c>
      <c r="K57" s="133"/>
      <c r="L57" s="38"/>
    </row>
    <row r="58" spans="2:12" s="1" customFormat="1" ht="10.4" customHeight="1">
      <c r="B58" s="34"/>
      <c r="C58" s="35"/>
      <c r="D58" s="35"/>
      <c r="E58" s="35"/>
      <c r="F58" s="35"/>
      <c r="G58" s="35"/>
      <c r="H58" s="35"/>
      <c r="I58" s="103"/>
      <c r="J58" s="35"/>
      <c r="K58" s="35"/>
      <c r="L58" s="38"/>
    </row>
    <row r="59" spans="2:47" s="1" customFormat="1" ht="22.9" customHeight="1">
      <c r="B59" s="34"/>
      <c r="C59" s="136" t="s">
        <v>82</v>
      </c>
      <c r="D59" s="35"/>
      <c r="E59" s="35"/>
      <c r="F59" s="35"/>
      <c r="G59" s="35"/>
      <c r="H59" s="35"/>
      <c r="I59" s="103"/>
      <c r="J59" s="73">
        <f>J91</f>
        <v>0</v>
      </c>
      <c r="K59" s="35"/>
      <c r="L59" s="38"/>
      <c r="AU59" s="16" t="s">
        <v>111</v>
      </c>
    </row>
    <row r="60" spans="2:12" s="7" customFormat="1" ht="25" customHeight="1">
      <c r="B60" s="137"/>
      <c r="C60" s="138"/>
      <c r="D60" s="139" t="s">
        <v>112</v>
      </c>
      <c r="E60" s="140"/>
      <c r="F60" s="140"/>
      <c r="G60" s="140"/>
      <c r="H60" s="140"/>
      <c r="I60" s="141"/>
      <c r="J60" s="142">
        <f>J92</f>
        <v>0</v>
      </c>
      <c r="K60" s="138"/>
      <c r="L60" s="143"/>
    </row>
    <row r="61" spans="2:12" s="8" customFormat="1" ht="19.9" customHeight="1">
      <c r="B61" s="144"/>
      <c r="C61" s="145"/>
      <c r="D61" s="146" t="s">
        <v>113</v>
      </c>
      <c r="E61" s="147"/>
      <c r="F61" s="147"/>
      <c r="G61" s="147"/>
      <c r="H61" s="147"/>
      <c r="I61" s="148"/>
      <c r="J61" s="149">
        <f>J93</f>
        <v>0</v>
      </c>
      <c r="K61" s="145"/>
      <c r="L61" s="150"/>
    </row>
    <row r="62" spans="2:12" s="8" customFormat="1" ht="14.9" customHeight="1">
      <c r="B62" s="144"/>
      <c r="C62" s="145"/>
      <c r="D62" s="146" t="s">
        <v>114</v>
      </c>
      <c r="E62" s="147"/>
      <c r="F62" s="147"/>
      <c r="G62" s="147"/>
      <c r="H62" s="147"/>
      <c r="I62" s="148"/>
      <c r="J62" s="149">
        <f>J96</f>
        <v>0</v>
      </c>
      <c r="K62" s="145"/>
      <c r="L62" s="150"/>
    </row>
    <row r="63" spans="2:12" s="8" customFormat="1" ht="19.9" customHeight="1">
      <c r="B63" s="144"/>
      <c r="C63" s="145"/>
      <c r="D63" s="146" t="s">
        <v>115</v>
      </c>
      <c r="E63" s="147"/>
      <c r="F63" s="147"/>
      <c r="G63" s="147"/>
      <c r="H63" s="147"/>
      <c r="I63" s="148"/>
      <c r="J63" s="149">
        <f>J100</f>
        <v>0</v>
      </c>
      <c r="K63" s="145"/>
      <c r="L63" s="150"/>
    </row>
    <row r="64" spans="2:12" s="8" customFormat="1" ht="19.9" customHeight="1">
      <c r="B64" s="144"/>
      <c r="C64" s="145"/>
      <c r="D64" s="146" t="s">
        <v>116</v>
      </c>
      <c r="E64" s="147"/>
      <c r="F64" s="147"/>
      <c r="G64" s="147"/>
      <c r="H64" s="147"/>
      <c r="I64" s="148"/>
      <c r="J64" s="149">
        <f>J111</f>
        <v>0</v>
      </c>
      <c r="K64" s="145"/>
      <c r="L64" s="150"/>
    </row>
    <row r="65" spans="2:12" s="8" customFormat="1" ht="19.9" customHeight="1">
      <c r="B65" s="144"/>
      <c r="C65" s="145"/>
      <c r="D65" s="146" t="s">
        <v>117</v>
      </c>
      <c r="E65" s="147"/>
      <c r="F65" s="147"/>
      <c r="G65" s="147"/>
      <c r="H65" s="147"/>
      <c r="I65" s="148"/>
      <c r="J65" s="149">
        <f>J121</f>
        <v>0</v>
      </c>
      <c r="K65" s="145"/>
      <c r="L65" s="150"/>
    </row>
    <row r="66" spans="2:12" s="8" customFormat="1" ht="19.9" customHeight="1">
      <c r="B66" s="144"/>
      <c r="C66" s="145"/>
      <c r="D66" s="146" t="s">
        <v>118</v>
      </c>
      <c r="E66" s="147"/>
      <c r="F66" s="147"/>
      <c r="G66" s="147"/>
      <c r="H66" s="147"/>
      <c r="I66" s="148"/>
      <c r="J66" s="149">
        <f>J143</f>
        <v>0</v>
      </c>
      <c r="K66" s="145"/>
      <c r="L66" s="150"/>
    </row>
    <row r="67" spans="2:12" s="7" customFormat="1" ht="25" customHeight="1">
      <c r="B67" s="137"/>
      <c r="C67" s="138"/>
      <c r="D67" s="139" t="s">
        <v>119</v>
      </c>
      <c r="E67" s="140"/>
      <c r="F67" s="140"/>
      <c r="G67" s="140"/>
      <c r="H67" s="140"/>
      <c r="I67" s="141"/>
      <c r="J67" s="142">
        <f>J150</f>
        <v>0</v>
      </c>
      <c r="K67" s="138"/>
      <c r="L67" s="143"/>
    </row>
    <row r="68" spans="2:12" s="8" customFormat="1" ht="19.9" customHeight="1">
      <c r="B68" s="144"/>
      <c r="C68" s="145"/>
      <c r="D68" s="146" t="s">
        <v>120</v>
      </c>
      <c r="E68" s="147"/>
      <c r="F68" s="147"/>
      <c r="G68" s="147"/>
      <c r="H68" s="147"/>
      <c r="I68" s="148"/>
      <c r="J68" s="149">
        <f>J151</f>
        <v>0</v>
      </c>
      <c r="K68" s="145"/>
      <c r="L68" s="150"/>
    </row>
    <row r="69" spans="2:12" s="8" customFormat="1" ht="19.9" customHeight="1">
      <c r="B69" s="144"/>
      <c r="C69" s="145"/>
      <c r="D69" s="146" t="s">
        <v>121</v>
      </c>
      <c r="E69" s="147"/>
      <c r="F69" s="147"/>
      <c r="G69" s="147"/>
      <c r="H69" s="147"/>
      <c r="I69" s="148"/>
      <c r="J69" s="149">
        <f>J159</f>
        <v>0</v>
      </c>
      <c r="K69" s="145"/>
      <c r="L69" s="150"/>
    </row>
    <row r="70" spans="2:12" s="8" customFormat="1" ht="19.9" customHeight="1">
      <c r="B70" s="144"/>
      <c r="C70" s="145"/>
      <c r="D70" s="146" t="s">
        <v>122</v>
      </c>
      <c r="E70" s="147"/>
      <c r="F70" s="147"/>
      <c r="G70" s="147"/>
      <c r="H70" s="147"/>
      <c r="I70" s="148"/>
      <c r="J70" s="149">
        <f>J176</f>
        <v>0</v>
      </c>
      <c r="K70" s="145"/>
      <c r="L70" s="150"/>
    </row>
    <row r="71" spans="2:12" s="8" customFormat="1" ht="19.9" customHeight="1">
      <c r="B71" s="144"/>
      <c r="C71" s="145"/>
      <c r="D71" s="146" t="s">
        <v>123</v>
      </c>
      <c r="E71" s="147"/>
      <c r="F71" s="147"/>
      <c r="G71" s="147"/>
      <c r="H71" s="147"/>
      <c r="I71" s="148"/>
      <c r="J71" s="149">
        <f>J198</f>
        <v>0</v>
      </c>
      <c r="K71" s="145"/>
      <c r="L71" s="150"/>
    </row>
    <row r="72" spans="2:12" s="1" customFormat="1" ht="21.75" customHeight="1">
      <c r="B72" s="34"/>
      <c r="C72" s="35"/>
      <c r="D72" s="35"/>
      <c r="E72" s="35"/>
      <c r="F72" s="35"/>
      <c r="G72" s="35"/>
      <c r="H72" s="35"/>
      <c r="I72" s="103"/>
      <c r="J72" s="35"/>
      <c r="K72" s="35"/>
      <c r="L72" s="38"/>
    </row>
    <row r="73" spans="2:12" s="1" customFormat="1" ht="7" customHeight="1">
      <c r="B73" s="46"/>
      <c r="C73" s="47"/>
      <c r="D73" s="47"/>
      <c r="E73" s="47"/>
      <c r="F73" s="47"/>
      <c r="G73" s="47"/>
      <c r="H73" s="47"/>
      <c r="I73" s="128"/>
      <c r="J73" s="47"/>
      <c r="K73" s="47"/>
      <c r="L73" s="38"/>
    </row>
    <row r="77" spans="2:12" s="1" customFormat="1" ht="7" customHeight="1">
      <c r="B77" s="48"/>
      <c r="C77" s="49"/>
      <c r="D77" s="49"/>
      <c r="E77" s="49"/>
      <c r="F77" s="49"/>
      <c r="G77" s="49"/>
      <c r="H77" s="49"/>
      <c r="I77" s="131"/>
      <c r="J77" s="49"/>
      <c r="K77" s="49"/>
      <c r="L77" s="38"/>
    </row>
    <row r="78" spans="2:12" s="1" customFormat="1" ht="25" customHeight="1">
      <c r="B78" s="34"/>
      <c r="C78" s="22" t="s">
        <v>124</v>
      </c>
      <c r="D78" s="35"/>
      <c r="E78" s="35"/>
      <c r="F78" s="35"/>
      <c r="G78" s="35"/>
      <c r="H78" s="35"/>
      <c r="I78" s="103"/>
      <c r="J78" s="35"/>
      <c r="K78" s="35"/>
      <c r="L78" s="38"/>
    </row>
    <row r="79" spans="2:12" s="1" customFormat="1" ht="7" customHeight="1">
      <c r="B79" s="34"/>
      <c r="C79" s="35"/>
      <c r="D79" s="35"/>
      <c r="E79" s="35"/>
      <c r="F79" s="35"/>
      <c r="G79" s="35"/>
      <c r="H79" s="35"/>
      <c r="I79" s="103"/>
      <c r="J79" s="35"/>
      <c r="K79" s="35"/>
      <c r="L79" s="38"/>
    </row>
    <row r="80" spans="2:12" s="1" customFormat="1" ht="12" customHeight="1">
      <c r="B80" s="34"/>
      <c r="C80" s="28" t="s">
        <v>16</v>
      </c>
      <c r="D80" s="35"/>
      <c r="E80" s="35"/>
      <c r="F80" s="35"/>
      <c r="G80" s="35"/>
      <c r="H80" s="35"/>
      <c r="I80" s="103"/>
      <c r="J80" s="35"/>
      <c r="K80" s="35"/>
      <c r="L80" s="38"/>
    </row>
    <row r="81" spans="2:12" s="1" customFormat="1" ht="16.5" customHeight="1">
      <c r="B81" s="34"/>
      <c r="C81" s="35"/>
      <c r="D81" s="35"/>
      <c r="E81" s="360" t="str">
        <f>E7</f>
        <v>Výměna požárních uzávěrů</v>
      </c>
      <c r="F81" s="361"/>
      <c r="G81" s="361"/>
      <c r="H81" s="361"/>
      <c r="I81" s="103"/>
      <c r="J81" s="35"/>
      <c r="K81" s="35"/>
      <c r="L81" s="38"/>
    </row>
    <row r="82" spans="2:12" s="1" customFormat="1" ht="12" customHeight="1">
      <c r="B82" s="34"/>
      <c r="C82" s="28" t="s">
        <v>105</v>
      </c>
      <c r="D82" s="35"/>
      <c r="E82" s="35"/>
      <c r="F82" s="35"/>
      <c r="G82" s="35"/>
      <c r="H82" s="35"/>
      <c r="I82" s="103"/>
      <c r="J82" s="35"/>
      <c r="K82" s="35"/>
      <c r="L82" s="38"/>
    </row>
    <row r="83" spans="2:12" s="1" customFormat="1" ht="16.5" customHeight="1">
      <c r="B83" s="34"/>
      <c r="C83" s="35"/>
      <c r="D83" s="35"/>
      <c r="E83" s="340" t="str">
        <f>E9</f>
        <v>1310-a1 - SO-01 požární dveře - I.np v pravo odd. chirurgie</v>
      </c>
      <c r="F83" s="339"/>
      <c r="G83" s="339"/>
      <c r="H83" s="339"/>
      <c r="I83" s="103"/>
      <c r="J83" s="35"/>
      <c r="K83" s="35"/>
      <c r="L83" s="38"/>
    </row>
    <row r="84" spans="2:12" s="1" customFormat="1" ht="7" customHeight="1">
      <c r="B84" s="34"/>
      <c r="C84" s="35"/>
      <c r="D84" s="35"/>
      <c r="E84" s="35"/>
      <c r="F84" s="35"/>
      <c r="G84" s="35"/>
      <c r="H84" s="35"/>
      <c r="I84" s="103"/>
      <c r="J84" s="35"/>
      <c r="K84" s="35"/>
      <c r="L84" s="38"/>
    </row>
    <row r="85" spans="2:12" s="1" customFormat="1" ht="12" customHeight="1">
      <c r="B85" s="34"/>
      <c r="C85" s="28" t="s">
        <v>24</v>
      </c>
      <c r="D85" s="35"/>
      <c r="E85" s="35"/>
      <c r="F85" s="26" t="str">
        <f>F12</f>
        <v xml:space="preserve">Dvůr Králové nad Labem </v>
      </c>
      <c r="G85" s="35"/>
      <c r="H85" s="35"/>
      <c r="I85" s="104" t="s">
        <v>26</v>
      </c>
      <c r="J85" s="55">
        <f>IF(J12="","",J12)</f>
        <v>0</v>
      </c>
      <c r="K85" s="35"/>
      <c r="L85" s="38"/>
    </row>
    <row r="86" spans="2:12" s="1" customFormat="1" ht="7" customHeight="1">
      <c r="B86" s="34"/>
      <c r="C86" s="35"/>
      <c r="D86" s="35"/>
      <c r="E86" s="35"/>
      <c r="F86" s="35"/>
      <c r="G86" s="35"/>
      <c r="H86" s="35"/>
      <c r="I86" s="103"/>
      <c r="J86" s="35"/>
      <c r="K86" s="35"/>
      <c r="L86" s="38"/>
    </row>
    <row r="87" spans="2:12" s="1" customFormat="1" ht="25" customHeight="1">
      <c r="B87" s="34"/>
      <c r="C87" s="28" t="s">
        <v>33</v>
      </c>
      <c r="D87" s="35"/>
      <c r="E87" s="35"/>
      <c r="F87" s="26" t="str">
        <f>E15</f>
        <v>Královehradecký kraj Pivovarské náměstí č.p. 1245</v>
      </c>
      <c r="G87" s="35"/>
      <c r="H87" s="35"/>
      <c r="I87" s="104" t="s">
        <v>42</v>
      </c>
      <c r="J87" s="32" t="str">
        <f>E21</f>
        <v xml:space="preserve">Satelier s.r.o., ul. Palackého č.p. 920, Náchod  </v>
      </c>
      <c r="K87" s="35"/>
      <c r="L87" s="38"/>
    </row>
    <row r="88" spans="2:12" s="1" customFormat="1" ht="25" customHeight="1">
      <c r="B88" s="34"/>
      <c r="C88" s="28" t="s">
        <v>39</v>
      </c>
      <c r="D88" s="35"/>
      <c r="E88" s="35"/>
      <c r="F88" s="26" t="str">
        <f>IF(E18="","",E18)</f>
        <v>Vyplň údaj</v>
      </c>
      <c r="G88" s="35"/>
      <c r="H88" s="35"/>
      <c r="I88" s="104" t="s">
        <v>46</v>
      </c>
      <c r="J88" s="32" t="str">
        <f>E24</f>
        <v>Satelier s.r.o., Palackého 920, Náchod,  Nývlt Zd.</v>
      </c>
      <c r="K88" s="35"/>
      <c r="L88" s="38"/>
    </row>
    <row r="89" spans="2:12" s="1" customFormat="1" ht="10.4" customHeight="1">
      <c r="B89" s="34"/>
      <c r="C89" s="35"/>
      <c r="D89" s="35"/>
      <c r="E89" s="35"/>
      <c r="F89" s="35"/>
      <c r="G89" s="35"/>
      <c r="H89" s="35"/>
      <c r="I89" s="103"/>
      <c r="J89" s="35"/>
      <c r="K89" s="35"/>
      <c r="L89" s="38"/>
    </row>
    <row r="90" spans="2:20" s="9" customFormat="1" ht="29.25" customHeight="1">
      <c r="B90" s="151"/>
      <c r="C90" s="152" t="s">
        <v>125</v>
      </c>
      <c r="D90" s="153" t="s">
        <v>69</v>
      </c>
      <c r="E90" s="153" t="s">
        <v>65</v>
      </c>
      <c r="F90" s="153" t="s">
        <v>66</v>
      </c>
      <c r="G90" s="153" t="s">
        <v>126</v>
      </c>
      <c r="H90" s="153" t="s">
        <v>127</v>
      </c>
      <c r="I90" s="154" t="s">
        <v>128</v>
      </c>
      <c r="J90" s="153" t="s">
        <v>110</v>
      </c>
      <c r="K90" s="155" t="s">
        <v>129</v>
      </c>
      <c r="L90" s="156"/>
      <c r="M90" s="64" t="s">
        <v>83</v>
      </c>
      <c r="N90" s="65" t="s">
        <v>54</v>
      </c>
      <c r="O90" s="65" t="s">
        <v>130</v>
      </c>
      <c r="P90" s="65" t="s">
        <v>131</v>
      </c>
      <c r="Q90" s="65" t="s">
        <v>132</v>
      </c>
      <c r="R90" s="65" t="s">
        <v>133</v>
      </c>
      <c r="S90" s="65" t="s">
        <v>134</v>
      </c>
      <c r="T90" s="66" t="s">
        <v>135</v>
      </c>
    </row>
    <row r="91" spans="2:63" s="1" customFormat="1" ht="22.9" customHeight="1">
      <c r="B91" s="34"/>
      <c r="C91" s="71" t="s">
        <v>136</v>
      </c>
      <c r="D91" s="35"/>
      <c r="E91" s="35"/>
      <c r="F91" s="35"/>
      <c r="G91" s="35"/>
      <c r="H91" s="35"/>
      <c r="I91" s="103"/>
      <c r="J91" s="157">
        <f>BK91</f>
        <v>0</v>
      </c>
      <c r="K91" s="35"/>
      <c r="L91" s="38"/>
      <c r="M91" s="67"/>
      <c r="N91" s="68"/>
      <c r="O91" s="68"/>
      <c r="P91" s="158">
        <f>P92+P150</f>
        <v>0</v>
      </c>
      <c r="Q91" s="68"/>
      <c r="R91" s="158">
        <f>R92+R150</f>
        <v>1.6614427999999999</v>
      </c>
      <c r="S91" s="68"/>
      <c r="T91" s="159">
        <f>T92+T150</f>
        <v>0.6725000000000001</v>
      </c>
      <c r="AT91" s="16" t="s">
        <v>84</v>
      </c>
      <c r="AU91" s="16" t="s">
        <v>111</v>
      </c>
      <c r="BK91" s="160">
        <f>BK92+BK150</f>
        <v>0</v>
      </c>
    </row>
    <row r="92" spans="2:63" s="10" customFormat="1" ht="25.9" customHeight="1">
      <c r="B92" s="161"/>
      <c r="C92" s="162"/>
      <c r="D92" s="163" t="s">
        <v>84</v>
      </c>
      <c r="E92" s="164" t="s">
        <v>137</v>
      </c>
      <c r="F92" s="164" t="s">
        <v>138</v>
      </c>
      <c r="G92" s="162"/>
      <c r="H92" s="162"/>
      <c r="I92" s="165"/>
      <c r="J92" s="166">
        <f>BK92</f>
        <v>0</v>
      </c>
      <c r="K92" s="162"/>
      <c r="L92" s="167"/>
      <c r="M92" s="168"/>
      <c r="N92" s="169"/>
      <c r="O92" s="169"/>
      <c r="P92" s="170">
        <f>P93+P100+P111+P121+P143</f>
        <v>0</v>
      </c>
      <c r="Q92" s="169"/>
      <c r="R92" s="170">
        <f>R93+R100+R111+R121+R143</f>
        <v>1.64139</v>
      </c>
      <c r="S92" s="169"/>
      <c r="T92" s="171">
        <f>T93+T100+T111+T121+T143</f>
        <v>0.6625000000000001</v>
      </c>
      <c r="AR92" s="172" t="s">
        <v>23</v>
      </c>
      <c r="AT92" s="173" t="s">
        <v>84</v>
      </c>
      <c r="AU92" s="173" t="s">
        <v>85</v>
      </c>
      <c r="AY92" s="172" t="s">
        <v>139</v>
      </c>
      <c r="BK92" s="174">
        <f>BK93+BK100+BK111+BK121+BK143</f>
        <v>0</v>
      </c>
    </row>
    <row r="93" spans="2:63" s="10" customFormat="1" ht="22.9" customHeight="1">
      <c r="B93" s="161"/>
      <c r="C93" s="162"/>
      <c r="D93" s="163" t="s">
        <v>84</v>
      </c>
      <c r="E93" s="175" t="s">
        <v>140</v>
      </c>
      <c r="F93" s="175" t="s">
        <v>141</v>
      </c>
      <c r="G93" s="162"/>
      <c r="H93" s="162"/>
      <c r="I93" s="165"/>
      <c r="J93" s="176">
        <f>BK93</f>
        <v>0</v>
      </c>
      <c r="K93" s="162"/>
      <c r="L93" s="167"/>
      <c r="M93" s="168"/>
      <c r="N93" s="169"/>
      <c r="O93" s="169"/>
      <c r="P93" s="170">
        <f>P94+P95+P96</f>
        <v>0</v>
      </c>
      <c r="Q93" s="169"/>
      <c r="R93" s="170">
        <f>R94+R95+R96</f>
        <v>1.16889</v>
      </c>
      <c r="S93" s="169"/>
      <c r="T93" s="171">
        <f>T94+T95+T96</f>
        <v>0</v>
      </c>
      <c r="AR93" s="172" t="s">
        <v>23</v>
      </c>
      <c r="AT93" s="173" t="s">
        <v>84</v>
      </c>
      <c r="AU93" s="173" t="s">
        <v>23</v>
      </c>
      <c r="AY93" s="172" t="s">
        <v>139</v>
      </c>
      <c r="BK93" s="174">
        <f>BK94+BK95+BK96</f>
        <v>0</v>
      </c>
    </row>
    <row r="94" spans="2:65" s="1" customFormat="1" ht="16.5" customHeight="1">
      <c r="B94" s="34"/>
      <c r="C94" s="177" t="s">
        <v>23</v>
      </c>
      <c r="D94" s="177" t="s">
        <v>142</v>
      </c>
      <c r="E94" s="178" t="s">
        <v>143</v>
      </c>
      <c r="F94" s="179" t="s">
        <v>144</v>
      </c>
      <c r="G94" s="180" t="s">
        <v>145</v>
      </c>
      <c r="H94" s="181">
        <v>7</v>
      </c>
      <c r="I94" s="182"/>
      <c r="J94" s="183">
        <f>ROUND(I94*H94,2)</f>
        <v>0</v>
      </c>
      <c r="K94" s="179" t="s">
        <v>146</v>
      </c>
      <c r="L94" s="38"/>
      <c r="M94" s="184" t="s">
        <v>83</v>
      </c>
      <c r="N94" s="185" t="s">
        <v>55</v>
      </c>
      <c r="O94" s="60"/>
      <c r="P94" s="186">
        <f>O94*H94</f>
        <v>0</v>
      </c>
      <c r="Q94" s="186">
        <v>0.10905</v>
      </c>
      <c r="R94" s="186">
        <f>Q94*H94</f>
        <v>0.76335</v>
      </c>
      <c r="S94" s="186">
        <v>0</v>
      </c>
      <c r="T94" s="187">
        <f>S94*H94</f>
        <v>0</v>
      </c>
      <c r="AR94" s="16" t="s">
        <v>147</v>
      </c>
      <c r="AT94" s="16" t="s">
        <v>142</v>
      </c>
      <c r="AU94" s="16" t="s">
        <v>94</v>
      </c>
      <c r="AY94" s="16" t="s">
        <v>139</v>
      </c>
      <c r="BE94" s="188">
        <f>IF(N94="základní",J94,0)</f>
        <v>0</v>
      </c>
      <c r="BF94" s="188">
        <f>IF(N94="snížená",J94,0)</f>
        <v>0</v>
      </c>
      <c r="BG94" s="188">
        <f>IF(N94="zákl. přenesená",J94,0)</f>
        <v>0</v>
      </c>
      <c r="BH94" s="188">
        <f>IF(N94="sníž. přenesená",J94,0)</f>
        <v>0</v>
      </c>
      <c r="BI94" s="188">
        <f>IF(N94="nulová",J94,0)</f>
        <v>0</v>
      </c>
      <c r="BJ94" s="16" t="s">
        <v>23</v>
      </c>
      <c r="BK94" s="188">
        <f>ROUND(I94*H94,2)</f>
        <v>0</v>
      </c>
      <c r="BL94" s="16" t="s">
        <v>147</v>
      </c>
      <c r="BM94" s="16" t="s">
        <v>148</v>
      </c>
    </row>
    <row r="95" spans="2:47" s="1" customFormat="1" ht="315">
      <c r="B95" s="34"/>
      <c r="C95" s="35"/>
      <c r="D95" s="189" t="s">
        <v>149</v>
      </c>
      <c r="E95" s="35"/>
      <c r="F95" s="190" t="s">
        <v>150</v>
      </c>
      <c r="G95" s="35"/>
      <c r="H95" s="35"/>
      <c r="I95" s="103"/>
      <c r="J95" s="35"/>
      <c r="K95" s="35"/>
      <c r="L95" s="38"/>
      <c r="M95" s="191"/>
      <c r="N95" s="60"/>
      <c r="O95" s="60"/>
      <c r="P95" s="60"/>
      <c r="Q95" s="60"/>
      <c r="R95" s="60"/>
      <c r="S95" s="60"/>
      <c r="T95" s="61"/>
      <c r="AT95" s="16" t="s">
        <v>149</v>
      </c>
      <c r="AU95" s="16" t="s">
        <v>94</v>
      </c>
    </row>
    <row r="96" spans="2:63" s="10" customFormat="1" ht="20.9" customHeight="1">
      <c r="B96" s="161"/>
      <c r="C96" s="162"/>
      <c r="D96" s="163" t="s">
        <v>84</v>
      </c>
      <c r="E96" s="175" t="s">
        <v>151</v>
      </c>
      <c r="F96" s="175" t="s">
        <v>152</v>
      </c>
      <c r="G96" s="162"/>
      <c r="H96" s="162"/>
      <c r="I96" s="165"/>
      <c r="J96" s="176">
        <f>BK96</f>
        <v>0</v>
      </c>
      <c r="K96" s="162"/>
      <c r="L96" s="167"/>
      <c r="M96" s="168"/>
      <c r="N96" s="169"/>
      <c r="O96" s="169"/>
      <c r="P96" s="170">
        <f>SUM(P97:P99)</f>
        <v>0</v>
      </c>
      <c r="Q96" s="169"/>
      <c r="R96" s="170">
        <f>SUM(R97:R99)</f>
        <v>0.40554</v>
      </c>
      <c r="S96" s="169"/>
      <c r="T96" s="171">
        <f>SUM(T97:T99)</f>
        <v>0</v>
      </c>
      <c r="AR96" s="172" t="s">
        <v>23</v>
      </c>
      <c r="AT96" s="173" t="s">
        <v>84</v>
      </c>
      <c r="AU96" s="173" t="s">
        <v>94</v>
      </c>
      <c r="AY96" s="172" t="s">
        <v>139</v>
      </c>
      <c r="BK96" s="174">
        <f>SUM(BK97:BK99)</f>
        <v>0</v>
      </c>
    </row>
    <row r="97" spans="2:65" s="1" customFormat="1" ht="16.5" customHeight="1">
      <c r="B97" s="34"/>
      <c r="C97" s="177" t="s">
        <v>94</v>
      </c>
      <c r="D97" s="177" t="s">
        <v>142</v>
      </c>
      <c r="E97" s="178" t="s">
        <v>153</v>
      </c>
      <c r="F97" s="179" t="s">
        <v>154</v>
      </c>
      <c r="G97" s="180" t="s">
        <v>155</v>
      </c>
      <c r="H97" s="181">
        <v>0.216</v>
      </c>
      <c r="I97" s="182"/>
      <c r="J97" s="183">
        <f>ROUND(I97*H97,2)</f>
        <v>0</v>
      </c>
      <c r="K97" s="179" t="s">
        <v>146</v>
      </c>
      <c r="L97" s="38"/>
      <c r="M97" s="184" t="s">
        <v>83</v>
      </c>
      <c r="N97" s="185" t="s">
        <v>55</v>
      </c>
      <c r="O97" s="60"/>
      <c r="P97" s="186">
        <f>O97*H97</f>
        <v>0</v>
      </c>
      <c r="Q97" s="186">
        <v>1.8775</v>
      </c>
      <c r="R97" s="186">
        <f>Q97*H97</f>
        <v>0.40554</v>
      </c>
      <c r="S97" s="186">
        <v>0</v>
      </c>
      <c r="T97" s="187">
        <f>S97*H97</f>
        <v>0</v>
      </c>
      <c r="AR97" s="16" t="s">
        <v>147</v>
      </c>
      <c r="AT97" s="16" t="s">
        <v>142</v>
      </c>
      <c r="AU97" s="16" t="s">
        <v>140</v>
      </c>
      <c r="AY97" s="16" t="s">
        <v>139</v>
      </c>
      <c r="BE97" s="188">
        <f>IF(N97="základní",J97,0)</f>
        <v>0</v>
      </c>
      <c r="BF97" s="188">
        <f>IF(N97="snížená",J97,0)</f>
        <v>0</v>
      </c>
      <c r="BG97" s="188">
        <f>IF(N97="zákl. přenesená",J97,0)</f>
        <v>0</v>
      </c>
      <c r="BH97" s="188">
        <f>IF(N97="sníž. přenesená",J97,0)</f>
        <v>0</v>
      </c>
      <c r="BI97" s="188">
        <f>IF(N97="nulová",J97,0)</f>
        <v>0</v>
      </c>
      <c r="BJ97" s="16" t="s">
        <v>23</v>
      </c>
      <c r="BK97" s="188">
        <f>ROUND(I97*H97,2)</f>
        <v>0</v>
      </c>
      <c r="BL97" s="16" t="s">
        <v>147</v>
      </c>
      <c r="BM97" s="16" t="s">
        <v>156</v>
      </c>
    </row>
    <row r="98" spans="2:51" s="11" customFormat="1" ht="12">
      <c r="B98" s="192"/>
      <c r="C98" s="193"/>
      <c r="D98" s="189" t="s">
        <v>157</v>
      </c>
      <c r="E98" s="194" t="s">
        <v>83</v>
      </c>
      <c r="F98" s="195" t="s">
        <v>158</v>
      </c>
      <c r="G98" s="193"/>
      <c r="H98" s="196">
        <v>0.21600000000000003</v>
      </c>
      <c r="I98" s="197"/>
      <c r="J98" s="193"/>
      <c r="K98" s="193"/>
      <c r="L98" s="198"/>
      <c r="M98" s="199"/>
      <c r="N98" s="200"/>
      <c r="O98" s="200"/>
      <c r="P98" s="200"/>
      <c r="Q98" s="200"/>
      <c r="R98" s="200"/>
      <c r="S98" s="200"/>
      <c r="T98" s="201"/>
      <c r="AT98" s="202" t="s">
        <v>157</v>
      </c>
      <c r="AU98" s="202" t="s">
        <v>140</v>
      </c>
      <c r="AV98" s="11" t="s">
        <v>94</v>
      </c>
      <c r="AW98" s="11" t="s">
        <v>41</v>
      </c>
      <c r="AX98" s="11" t="s">
        <v>85</v>
      </c>
      <c r="AY98" s="202" t="s">
        <v>139</v>
      </c>
    </row>
    <row r="99" spans="2:51" s="12" customFormat="1" ht="12">
      <c r="B99" s="203"/>
      <c r="C99" s="204"/>
      <c r="D99" s="189" t="s">
        <v>157</v>
      </c>
      <c r="E99" s="205" t="s">
        <v>83</v>
      </c>
      <c r="F99" s="206" t="s">
        <v>159</v>
      </c>
      <c r="G99" s="204"/>
      <c r="H99" s="207">
        <v>0.21600000000000003</v>
      </c>
      <c r="I99" s="208"/>
      <c r="J99" s="204"/>
      <c r="K99" s="204"/>
      <c r="L99" s="209"/>
      <c r="M99" s="210"/>
      <c r="N99" s="211"/>
      <c r="O99" s="211"/>
      <c r="P99" s="211"/>
      <c r="Q99" s="211"/>
      <c r="R99" s="211"/>
      <c r="S99" s="211"/>
      <c r="T99" s="212"/>
      <c r="AT99" s="213" t="s">
        <v>157</v>
      </c>
      <c r="AU99" s="213" t="s">
        <v>140</v>
      </c>
      <c r="AV99" s="12" t="s">
        <v>147</v>
      </c>
      <c r="AW99" s="12" t="s">
        <v>41</v>
      </c>
      <c r="AX99" s="12" t="s">
        <v>23</v>
      </c>
      <c r="AY99" s="213" t="s">
        <v>139</v>
      </c>
    </row>
    <row r="100" spans="2:63" s="10" customFormat="1" ht="22.9" customHeight="1">
      <c r="B100" s="161"/>
      <c r="C100" s="162"/>
      <c r="D100" s="163" t="s">
        <v>84</v>
      </c>
      <c r="E100" s="175" t="s">
        <v>160</v>
      </c>
      <c r="F100" s="175" t="s">
        <v>161</v>
      </c>
      <c r="G100" s="162"/>
      <c r="H100" s="162"/>
      <c r="I100" s="165"/>
      <c r="J100" s="176">
        <f>BK100</f>
        <v>0</v>
      </c>
      <c r="K100" s="162"/>
      <c r="L100" s="167"/>
      <c r="M100" s="168"/>
      <c r="N100" s="169"/>
      <c r="O100" s="169"/>
      <c r="P100" s="170">
        <f>SUM(P101:P110)</f>
        <v>0</v>
      </c>
      <c r="Q100" s="169"/>
      <c r="R100" s="170">
        <f>SUM(R101:R110)</f>
        <v>0.47250000000000003</v>
      </c>
      <c r="S100" s="169"/>
      <c r="T100" s="171">
        <f>SUM(T101:T110)</f>
        <v>0</v>
      </c>
      <c r="AR100" s="172" t="s">
        <v>23</v>
      </c>
      <c r="AT100" s="173" t="s">
        <v>84</v>
      </c>
      <c r="AU100" s="173" t="s">
        <v>23</v>
      </c>
      <c r="AY100" s="172" t="s">
        <v>139</v>
      </c>
      <c r="BK100" s="174">
        <f>SUM(BK101:BK110)</f>
        <v>0</v>
      </c>
    </row>
    <row r="101" spans="2:65" s="1" customFormat="1" ht="16.5" customHeight="1">
      <c r="B101" s="34"/>
      <c r="C101" s="177" t="s">
        <v>140</v>
      </c>
      <c r="D101" s="177" t="s">
        <v>142</v>
      </c>
      <c r="E101" s="178" t="s">
        <v>162</v>
      </c>
      <c r="F101" s="179" t="s">
        <v>163</v>
      </c>
      <c r="G101" s="180" t="s">
        <v>145</v>
      </c>
      <c r="H101" s="181">
        <v>1</v>
      </c>
      <c r="I101" s="182"/>
      <c r="J101" s="183">
        <f>ROUND(I101*H101,2)</f>
        <v>0</v>
      </c>
      <c r="K101" s="179" t="s">
        <v>146</v>
      </c>
      <c r="L101" s="38"/>
      <c r="M101" s="184" t="s">
        <v>83</v>
      </c>
      <c r="N101" s="185" t="s">
        <v>55</v>
      </c>
      <c r="O101" s="60"/>
      <c r="P101" s="186">
        <f>O101*H101</f>
        <v>0</v>
      </c>
      <c r="Q101" s="186">
        <v>0.1575</v>
      </c>
      <c r="R101" s="186">
        <f>Q101*H101</f>
        <v>0.1575</v>
      </c>
      <c r="S101" s="186">
        <v>0</v>
      </c>
      <c r="T101" s="187">
        <f>S101*H101</f>
        <v>0</v>
      </c>
      <c r="AR101" s="16" t="s">
        <v>147</v>
      </c>
      <c r="AT101" s="16" t="s">
        <v>142</v>
      </c>
      <c r="AU101" s="16" t="s">
        <v>94</v>
      </c>
      <c r="AY101" s="16" t="s">
        <v>139</v>
      </c>
      <c r="BE101" s="188">
        <f>IF(N101="základní",J101,0)</f>
        <v>0</v>
      </c>
      <c r="BF101" s="188">
        <f>IF(N101="snížená",J101,0)</f>
        <v>0</v>
      </c>
      <c r="BG101" s="188">
        <f>IF(N101="zákl. přenesená",J101,0)</f>
        <v>0</v>
      </c>
      <c r="BH101" s="188">
        <f>IF(N101="sníž. přenesená",J101,0)</f>
        <v>0</v>
      </c>
      <c r="BI101" s="188">
        <f>IF(N101="nulová",J101,0)</f>
        <v>0</v>
      </c>
      <c r="BJ101" s="16" t="s">
        <v>23</v>
      </c>
      <c r="BK101" s="188">
        <f>ROUND(I101*H101,2)</f>
        <v>0</v>
      </c>
      <c r="BL101" s="16" t="s">
        <v>147</v>
      </c>
      <c r="BM101" s="16" t="s">
        <v>164</v>
      </c>
    </row>
    <row r="102" spans="2:51" s="13" customFormat="1" ht="12">
      <c r="B102" s="214"/>
      <c r="C102" s="215"/>
      <c r="D102" s="189" t="s">
        <v>157</v>
      </c>
      <c r="E102" s="216" t="s">
        <v>83</v>
      </c>
      <c r="F102" s="217" t="s">
        <v>165</v>
      </c>
      <c r="G102" s="215"/>
      <c r="H102" s="216" t="s">
        <v>83</v>
      </c>
      <c r="I102" s="218"/>
      <c r="J102" s="215"/>
      <c r="K102" s="215"/>
      <c r="L102" s="219"/>
      <c r="M102" s="220"/>
      <c r="N102" s="221"/>
      <c r="O102" s="221"/>
      <c r="P102" s="221"/>
      <c r="Q102" s="221"/>
      <c r="R102" s="221"/>
      <c r="S102" s="221"/>
      <c r="T102" s="222"/>
      <c r="AT102" s="223" t="s">
        <v>157</v>
      </c>
      <c r="AU102" s="223" t="s">
        <v>94</v>
      </c>
      <c r="AV102" s="13" t="s">
        <v>23</v>
      </c>
      <c r="AW102" s="13" t="s">
        <v>41</v>
      </c>
      <c r="AX102" s="13" t="s">
        <v>85</v>
      </c>
      <c r="AY102" s="223" t="s">
        <v>139</v>
      </c>
    </row>
    <row r="103" spans="2:51" s="11" customFormat="1" ht="12">
      <c r="B103" s="192"/>
      <c r="C103" s="193"/>
      <c r="D103" s="189" t="s">
        <v>157</v>
      </c>
      <c r="E103" s="194" t="s">
        <v>83</v>
      </c>
      <c r="F103" s="195" t="s">
        <v>23</v>
      </c>
      <c r="G103" s="193"/>
      <c r="H103" s="196">
        <v>1</v>
      </c>
      <c r="I103" s="197"/>
      <c r="J103" s="193"/>
      <c r="K103" s="193"/>
      <c r="L103" s="198"/>
      <c r="M103" s="199"/>
      <c r="N103" s="200"/>
      <c r="O103" s="200"/>
      <c r="P103" s="200"/>
      <c r="Q103" s="200"/>
      <c r="R103" s="200"/>
      <c r="S103" s="200"/>
      <c r="T103" s="201"/>
      <c r="AT103" s="202" t="s">
        <v>157</v>
      </c>
      <c r="AU103" s="202" t="s">
        <v>94</v>
      </c>
      <c r="AV103" s="11" t="s">
        <v>94</v>
      </c>
      <c r="AW103" s="11" t="s">
        <v>41</v>
      </c>
      <c r="AX103" s="11" t="s">
        <v>85</v>
      </c>
      <c r="AY103" s="202" t="s">
        <v>139</v>
      </c>
    </row>
    <row r="104" spans="2:51" s="12" customFormat="1" ht="12">
      <c r="B104" s="203"/>
      <c r="C104" s="204"/>
      <c r="D104" s="189" t="s">
        <v>157</v>
      </c>
      <c r="E104" s="205" t="s">
        <v>83</v>
      </c>
      <c r="F104" s="206" t="s">
        <v>159</v>
      </c>
      <c r="G104" s="204"/>
      <c r="H104" s="207">
        <v>1</v>
      </c>
      <c r="I104" s="208"/>
      <c r="J104" s="204"/>
      <c r="K104" s="204"/>
      <c r="L104" s="209"/>
      <c r="M104" s="210"/>
      <c r="N104" s="211"/>
      <c r="O104" s="211"/>
      <c r="P104" s="211"/>
      <c r="Q104" s="211"/>
      <c r="R104" s="211"/>
      <c r="S104" s="211"/>
      <c r="T104" s="212"/>
      <c r="AT104" s="213" t="s">
        <v>157</v>
      </c>
      <c r="AU104" s="213" t="s">
        <v>94</v>
      </c>
      <c r="AV104" s="12" t="s">
        <v>147</v>
      </c>
      <c r="AW104" s="12" t="s">
        <v>41</v>
      </c>
      <c r="AX104" s="12" t="s">
        <v>23</v>
      </c>
      <c r="AY104" s="213" t="s">
        <v>139</v>
      </c>
    </row>
    <row r="105" spans="2:65" s="1" customFormat="1" ht="16.5" customHeight="1">
      <c r="B105" s="34"/>
      <c r="C105" s="177" t="s">
        <v>147</v>
      </c>
      <c r="D105" s="177" t="s">
        <v>142</v>
      </c>
      <c r="E105" s="178" t="s">
        <v>166</v>
      </c>
      <c r="F105" s="179" t="s">
        <v>167</v>
      </c>
      <c r="G105" s="180" t="s">
        <v>145</v>
      </c>
      <c r="H105" s="181">
        <v>2</v>
      </c>
      <c r="I105" s="182"/>
      <c r="J105" s="183">
        <f>ROUND(I105*H105,2)</f>
        <v>0</v>
      </c>
      <c r="K105" s="179" t="s">
        <v>146</v>
      </c>
      <c r="L105" s="38"/>
      <c r="M105" s="184" t="s">
        <v>83</v>
      </c>
      <c r="N105" s="185" t="s">
        <v>55</v>
      </c>
      <c r="O105" s="60"/>
      <c r="P105" s="186">
        <f>O105*H105</f>
        <v>0</v>
      </c>
      <c r="Q105" s="186">
        <v>0.1575</v>
      </c>
      <c r="R105" s="186">
        <f>Q105*H105</f>
        <v>0.315</v>
      </c>
      <c r="S105" s="186">
        <v>0</v>
      </c>
      <c r="T105" s="187">
        <f>S105*H105</f>
        <v>0</v>
      </c>
      <c r="AR105" s="16" t="s">
        <v>147</v>
      </c>
      <c r="AT105" s="16" t="s">
        <v>142</v>
      </c>
      <c r="AU105" s="16" t="s">
        <v>94</v>
      </c>
      <c r="AY105" s="16" t="s">
        <v>139</v>
      </c>
      <c r="BE105" s="188">
        <f>IF(N105="základní",J105,0)</f>
        <v>0</v>
      </c>
      <c r="BF105" s="188">
        <f>IF(N105="snížená",J105,0)</f>
        <v>0</v>
      </c>
      <c r="BG105" s="188">
        <f>IF(N105="zákl. přenesená",J105,0)</f>
        <v>0</v>
      </c>
      <c r="BH105" s="188">
        <f>IF(N105="sníž. přenesená",J105,0)</f>
        <v>0</v>
      </c>
      <c r="BI105" s="188">
        <f>IF(N105="nulová",J105,0)</f>
        <v>0</v>
      </c>
      <c r="BJ105" s="16" t="s">
        <v>23</v>
      </c>
      <c r="BK105" s="188">
        <f>ROUND(I105*H105,2)</f>
        <v>0</v>
      </c>
      <c r="BL105" s="16" t="s">
        <v>147</v>
      </c>
      <c r="BM105" s="16" t="s">
        <v>168</v>
      </c>
    </row>
    <row r="106" spans="2:51" s="13" customFormat="1" ht="12">
      <c r="B106" s="214"/>
      <c r="C106" s="215"/>
      <c r="D106" s="189" t="s">
        <v>157</v>
      </c>
      <c r="E106" s="216" t="s">
        <v>83</v>
      </c>
      <c r="F106" s="217" t="s">
        <v>169</v>
      </c>
      <c r="G106" s="215"/>
      <c r="H106" s="216" t="s">
        <v>83</v>
      </c>
      <c r="I106" s="218"/>
      <c r="J106" s="215"/>
      <c r="K106" s="215"/>
      <c r="L106" s="219"/>
      <c r="M106" s="220"/>
      <c r="N106" s="221"/>
      <c r="O106" s="221"/>
      <c r="P106" s="221"/>
      <c r="Q106" s="221"/>
      <c r="R106" s="221"/>
      <c r="S106" s="221"/>
      <c r="T106" s="222"/>
      <c r="AT106" s="223" t="s">
        <v>157</v>
      </c>
      <c r="AU106" s="223" t="s">
        <v>94</v>
      </c>
      <c r="AV106" s="13" t="s">
        <v>23</v>
      </c>
      <c r="AW106" s="13" t="s">
        <v>41</v>
      </c>
      <c r="AX106" s="13" t="s">
        <v>85</v>
      </c>
      <c r="AY106" s="223" t="s">
        <v>139</v>
      </c>
    </row>
    <row r="107" spans="2:51" s="11" customFormat="1" ht="12">
      <c r="B107" s="192"/>
      <c r="C107" s="193"/>
      <c r="D107" s="189" t="s">
        <v>157</v>
      </c>
      <c r="E107" s="194" t="s">
        <v>83</v>
      </c>
      <c r="F107" s="195" t="s">
        <v>23</v>
      </c>
      <c r="G107" s="193"/>
      <c r="H107" s="196">
        <v>1</v>
      </c>
      <c r="I107" s="197"/>
      <c r="J107" s="193"/>
      <c r="K107" s="193"/>
      <c r="L107" s="198"/>
      <c r="M107" s="199"/>
      <c r="N107" s="200"/>
      <c r="O107" s="200"/>
      <c r="P107" s="200"/>
      <c r="Q107" s="200"/>
      <c r="R107" s="200"/>
      <c r="S107" s="200"/>
      <c r="T107" s="201"/>
      <c r="AT107" s="202" t="s">
        <v>157</v>
      </c>
      <c r="AU107" s="202" t="s">
        <v>94</v>
      </c>
      <c r="AV107" s="11" t="s">
        <v>94</v>
      </c>
      <c r="AW107" s="11" t="s">
        <v>41</v>
      </c>
      <c r="AX107" s="11" t="s">
        <v>85</v>
      </c>
      <c r="AY107" s="202" t="s">
        <v>139</v>
      </c>
    </row>
    <row r="108" spans="2:51" s="13" customFormat="1" ht="12">
      <c r="B108" s="214"/>
      <c r="C108" s="215"/>
      <c r="D108" s="189" t="s">
        <v>157</v>
      </c>
      <c r="E108" s="216" t="s">
        <v>83</v>
      </c>
      <c r="F108" s="217" t="s">
        <v>170</v>
      </c>
      <c r="G108" s="215"/>
      <c r="H108" s="216" t="s">
        <v>83</v>
      </c>
      <c r="I108" s="218"/>
      <c r="J108" s="215"/>
      <c r="K108" s="215"/>
      <c r="L108" s="219"/>
      <c r="M108" s="220"/>
      <c r="N108" s="221"/>
      <c r="O108" s="221"/>
      <c r="P108" s="221"/>
      <c r="Q108" s="221"/>
      <c r="R108" s="221"/>
      <c r="S108" s="221"/>
      <c r="T108" s="222"/>
      <c r="AT108" s="223" t="s">
        <v>157</v>
      </c>
      <c r="AU108" s="223" t="s">
        <v>94</v>
      </c>
      <c r="AV108" s="13" t="s">
        <v>23</v>
      </c>
      <c r="AW108" s="13" t="s">
        <v>41</v>
      </c>
      <c r="AX108" s="13" t="s">
        <v>85</v>
      </c>
      <c r="AY108" s="223" t="s">
        <v>139</v>
      </c>
    </row>
    <row r="109" spans="2:51" s="11" customFormat="1" ht="12">
      <c r="B109" s="192"/>
      <c r="C109" s="193"/>
      <c r="D109" s="189" t="s">
        <v>157</v>
      </c>
      <c r="E109" s="194" t="s">
        <v>83</v>
      </c>
      <c r="F109" s="195" t="s">
        <v>23</v>
      </c>
      <c r="G109" s="193"/>
      <c r="H109" s="196">
        <v>1</v>
      </c>
      <c r="I109" s="197"/>
      <c r="J109" s="193"/>
      <c r="K109" s="193"/>
      <c r="L109" s="198"/>
      <c r="M109" s="199"/>
      <c r="N109" s="200"/>
      <c r="O109" s="200"/>
      <c r="P109" s="200"/>
      <c r="Q109" s="200"/>
      <c r="R109" s="200"/>
      <c r="S109" s="200"/>
      <c r="T109" s="201"/>
      <c r="AT109" s="202" t="s">
        <v>157</v>
      </c>
      <c r="AU109" s="202" t="s">
        <v>94</v>
      </c>
      <c r="AV109" s="11" t="s">
        <v>94</v>
      </c>
      <c r="AW109" s="11" t="s">
        <v>41</v>
      </c>
      <c r="AX109" s="11" t="s">
        <v>85</v>
      </c>
      <c r="AY109" s="202" t="s">
        <v>139</v>
      </c>
    </row>
    <row r="110" spans="2:51" s="12" customFormat="1" ht="12">
      <c r="B110" s="203"/>
      <c r="C110" s="204"/>
      <c r="D110" s="189" t="s">
        <v>157</v>
      </c>
      <c r="E110" s="205" t="s">
        <v>83</v>
      </c>
      <c r="F110" s="206" t="s">
        <v>159</v>
      </c>
      <c r="G110" s="204"/>
      <c r="H110" s="207">
        <v>2</v>
      </c>
      <c r="I110" s="208"/>
      <c r="J110" s="204"/>
      <c r="K110" s="204"/>
      <c r="L110" s="209"/>
      <c r="M110" s="210"/>
      <c r="N110" s="211"/>
      <c r="O110" s="211"/>
      <c r="P110" s="211"/>
      <c r="Q110" s="211"/>
      <c r="R110" s="211"/>
      <c r="S110" s="211"/>
      <c r="T110" s="212"/>
      <c r="AT110" s="213" t="s">
        <v>157</v>
      </c>
      <c r="AU110" s="213" t="s">
        <v>94</v>
      </c>
      <c r="AV110" s="12" t="s">
        <v>147</v>
      </c>
      <c r="AW110" s="12" t="s">
        <v>41</v>
      </c>
      <c r="AX110" s="12" t="s">
        <v>23</v>
      </c>
      <c r="AY110" s="213" t="s">
        <v>139</v>
      </c>
    </row>
    <row r="111" spans="2:63" s="10" customFormat="1" ht="22.9" customHeight="1">
      <c r="B111" s="161"/>
      <c r="C111" s="162"/>
      <c r="D111" s="163" t="s">
        <v>84</v>
      </c>
      <c r="E111" s="175" t="s">
        <v>171</v>
      </c>
      <c r="F111" s="175" t="s">
        <v>172</v>
      </c>
      <c r="G111" s="162"/>
      <c r="H111" s="162"/>
      <c r="I111" s="165"/>
      <c r="J111" s="176">
        <f>BK111</f>
        <v>0</v>
      </c>
      <c r="K111" s="162"/>
      <c r="L111" s="167"/>
      <c r="M111" s="168"/>
      <c r="N111" s="169"/>
      <c r="O111" s="169"/>
      <c r="P111" s="170">
        <f>SUM(P112:P120)</f>
        <v>0</v>
      </c>
      <c r="Q111" s="169"/>
      <c r="R111" s="170">
        <f>SUM(R112:R120)</f>
        <v>0</v>
      </c>
      <c r="S111" s="169"/>
      <c r="T111" s="171">
        <f>SUM(T112:T120)</f>
        <v>0.6625000000000001</v>
      </c>
      <c r="AR111" s="172" t="s">
        <v>23</v>
      </c>
      <c r="AT111" s="173" t="s">
        <v>84</v>
      </c>
      <c r="AU111" s="173" t="s">
        <v>23</v>
      </c>
      <c r="AY111" s="172" t="s">
        <v>139</v>
      </c>
      <c r="BK111" s="174">
        <f>SUM(BK112:BK120)</f>
        <v>0</v>
      </c>
    </row>
    <row r="112" spans="2:65" s="1" customFormat="1" ht="16.5" customHeight="1">
      <c r="B112" s="34"/>
      <c r="C112" s="177" t="s">
        <v>173</v>
      </c>
      <c r="D112" s="177" t="s">
        <v>142</v>
      </c>
      <c r="E112" s="178" t="s">
        <v>174</v>
      </c>
      <c r="F112" s="179" t="s">
        <v>175</v>
      </c>
      <c r="G112" s="180" t="s">
        <v>176</v>
      </c>
      <c r="H112" s="181">
        <v>5.16</v>
      </c>
      <c r="I112" s="182"/>
      <c r="J112" s="183">
        <f>ROUND(I112*H112,2)</f>
        <v>0</v>
      </c>
      <c r="K112" s="179" t="s">
        <v>146</v>
      </c>
      <c r="L112" s="38"/>
      <c r="M112" s="184" t="s">
        <v>83</v>
      </c>
      <c r="N112" s="185" t="s">
        <v>55</v>
      </c>
      <c r="O112" s="60"/>
      <c r="P112" s="186">
        <f>O112*H112</f>
        <v>0</v>
      </c>
      <c r="Q112" s="186">
        <v>0</v>
      </c>
      <c r="R112" s="186">
        <f>Q112*H112</f>
        <v>0</v>
      </c>
      <c r="S112" s="186">
        <v>0.055</v>
      </c>
      <c r="T112" s="187">
        <f>S112*H112</f>
        <v>0.2838</v>
      </c>
      <c r="AR112" s="16" t="s">
        <v>147</v>
      </c>
      <c r="AT112" s="16" t="s">
        <v>142</v>
      </c>
      <c r="AU112" s="16" t="s">
        <v>94</v>
      </c>
      <c r="AY112" s="16" t="s">
        <v>139</v>
      </c>
      <c r="BE112" s="188">
        <f>IF(N112="základní",J112,0)</f>
        <v>0</v>
      </c>
      <c r="BF112" s="188">
        <f>IF(N112="snížená",J112,0)</f>
        <v>0</v>
      </c>
      <c r="BG112" s="188">
        <f>IF(N112="zákl. přenesená",J112,0)</f>
        <v>0</v>
      </c>
      <c r="BH112" s="188">
        <f>IF(N112="sníž. přenesená",J112,0)</f>
        <v>0</v>
      </c>
      <c r="BI112" s="188">
        <f>IF(N112="nulová",J112,0)</f>
        <v>0</v>
      </c>
      <c r="BJ112" s="16" t="s">
        <v>23</v>
      </c>
      <c r="BK112" s="188">
        <f>ROUND(I112*H112,2)</f>
        <v>0</v>
      </c>
      <c r="BL112" s="16" t="s">
        <v>147</v>
      </c>
      <c r="BM112" s="16" t="s">
        <v>177</v>
      </c>
    </row>
    <row r="113" spans="2:51" s="11" customFormat="1" ht="12">
      <c r="B113" s="192"/>
      <c r="C113" s="193"/>
      <c r="D113" s="189" t="s">
        <v>157</v>
      </c>
      <c r="E113" s="194" t="s">
        <v>83</v>
      </c>
      <c r="F113" s="195" t="s">
        <v>178</v>
      </c>
      <c r="G113" s="193"/>
      <c r="H113" s="196">
        <v>8.16</v>
      </c>
      <c r="I113" s="197"/>
      <c r="J113" s="193"/>
      <c r="K113" s="193"/>
      <c r="L113" s="198"/>
      <c r="M113" s="199"/>
      <c r="N113" s="200"/>
      <c r="O113" s="200"/>
      <c r="P113" s="200"/>
      <c r="Q113" s="200"/>
      <c r="R113" s="200"/>
      <c r="S113" s="200"/>
      <c r="T113" s="201"/>
      <c r="AT113" s="202" t="s">
        <v>157</v>
      </c>
      <c r="AU113" s="202" t="s">
        <v>94</v>
      </c>
      <c r="AV113" s="11" t="s">
        <v>94</v>
      </c>
      <c r="AW113" s="11" t="s">
        <v>41</v>
      </c>
      <c r="AX113" s="11" t="s">
        <v>85</v>
      </c>
      <c r="AY113" s="202" t="s">
        <v>139</v>
      </c>
    </row>
    <row r="114" spans="2:51" s="11" customFormat="1" ht="12">
      <c r="B114" s="192"/>
      <c r="C114" s="193"/>
      <c r="D114" s="189" t="s">
        <v>157</v>
      </c>
      <c r="E114" s="194" t="s">
        <v>83</v>
      </c>
      <c r="F114" s="195" t="s">
        <v>179</v>
      </c>
      <c r="G114" s="193"/>
      <c r="H114" s="196">
        <v>-3</v>
      </c>
      <c r="I114" s="197"/>
      <c r="J114" s="193"/>
      <c r="K114" s="193"/>
      <c r="L114" s="198"/>
      <c r="M114" s="199"/>
      <c r="N114" s="200"/>
      <c r="O114" s="200"/>
      <c r="P114" s="200"/>
      <c r="Q114" s="200"/>
      <c r="R114" s="200"/>
      <c r="S114" s="200"/>
      <c r="T114" s="201"/>
      <c r="AT114" s="202" t="s">
        <v>157</v>
      </c>
      <c r="AU114" s="202" t="s">
        <v>94</v>
      </c>
      <c r="AV114" s="11" t="s">
        <v>94</v>
      </c>
      <c r="AW114" s="11" t="s">
        <v>41</v>
      </c>
      <c r="AX114" s="11" t="s">
        <v>85</v>
      </c>
      <c r="AY114" s="202" t="s">
        <v>139</v>
      </c>
    </row>
    <row r="115" spans="2:51" s="12" customFormat="1" ht="12">
      <c r="B115" s="203"/>
      <c r="C115" s="204"/>
      <c r="D115" s="189" t="s">
        <v>157</v>
      </c>
      <c r="E115" s="205" t="s">
        <v>83</v>
      </c>
      <c r="F115" s="206" t="s">
        <v>159</v>
      </c>
      <c r="G115" s="204"/>
      <c r="H115" s="207">
        <v>5.16</v>
      </c>
      <c r="I115" s="208"/>
      <c r="J115" s="204"/>
      <c r="K115" s="204"/>
      <c r="L115" s="209"/>
      <c r="M115" s="210"/>
      <c r="N115" s="211"/>
      <c r="O115" s="211"/>
      <c r="P115" s="211"/>
      <c r="Q115" s="211"/>
      <c r="R115" s="211"/>
      <c r="S115" s="211"/>
      <c r="T115" s="212"/>
      <c r="AT115" s="213" t="s">
        <v>157</v>
      </c>
      <c r="AU115" s="213" t="s">
        <v>94</v>
      </c>
      <c r="AV115" s="12" t="s">
        <v>147</v>
      </c>
      <c r="AW115" s="12" t="s">
        <v>41</v>
      </c>
      <c r="AX115" s="12" t="s">
        <v>23</v>
      </c>
      <c r="AY115" s="213" t="s">
        <v>139</v>
      </c>
    </row>
    <row r="116" spans="2:65" s="1" customFormat="1" ht="22.5" customHeight="1">
      <c r="B116" s="34"/>
      <c r="C116" s="177" t="s">
        <v>160</v>
      </c>
      <c r="D116" s="177" t="s">
        <v>142</v>
      </c>
      <c r="E116" s="178" t="s">
        <v>180</v>
      </c>
      <c r="F116" s="179" t="s">
        <v>181</v>
      </c>
      <c r="G116" s="180" t="s">
        <v>176</v>
      </c>
      <c r="H116" s="181">
        <v>2.9</v>
      </c>
      <c r="I116" s="182"/>
      <c r="J116" s="183">
        <f>ROUND(I116*H116,2)</f>
        <v>0</v>
      </c>
      <c r="K116" s="179" t="s">
        <v>146</v>
      </c>
      <c r="L116" s="38"/>
      <c r="M116" s="184" t="s">
        <v>83</v>
      </c>
      <c r="N116" s="185" t="s">
        <v>55</v>
      </c>
      <c r="O116" s="60"/>
      <c r="P116" s="186">
        <f>O116*H116</f>
        <v>0</v>
      </c>
      <c r="Q116" s="186">
        <v>0</v>
      </c>
      <c r="R116" s="186">
        <f>Q116*H116</f>
        <v>0</v>
      </c>
      <c r="S116" s="186">
        <v>0.063</v>
      </c>
      <c r="T116" s="187">
        <f>S116*H116</f>
        <v>0.1827</v>
      </c>
      <c r="AR116" s="16" t="s">
        <v>147</v>
      </c>
      <c r="AT116" s="16" t="s">
        <v>142</v>
      </c>
      <c r="AU116" s="16" t="s">
        <v>94</v>
      </c>
      <c r="AY116" s="16" t="s">
        <v>139</v>
      </c>
      <c r="BE116" s="188">
        <f>IF(N116="základní",J116,0)</f>
        <v>0</v>
      </c>
      <c r="BF116" s="188">
        <f>IF(N116="snížená",J116,0)</f>
        <v>0</v>
      </c>
      <c r="BG116" s="188">
        <f>IF(N116="zákl. přenesená",J116,0)</f>
        <v>0</v>
      </c>
      <c r="BH116" s="188">
        <f>IF(N116="sníž. přenesená",J116,0)</f>
        <v>0</v>
      </c>
      <c r="BI116" s="188">
        <f>IF(N116="nulová",J116,0)</f>
        <v>0</v>
      </c>
      <c r="BJ116" s="16" t="s">
        <v>23</v>
      </c>
      <c r="BK116" s="188">
        <f>ROUND(I116*H116,2)</f>
        <v>0</v>
      </c>
      <c r="BL116" s="16" t="s">
        <v>147</v>
      </c>
      <c r="BM116" s="16" t="s">
        <v>182</v>
      </c>
    </row>
    <row r="117" spans="2:47" s="1" customFormat="1" ht="36">
      <c r="B117" s="34"/>
      <c r="C117" s="35"/>
      <c r="D117" s="189" t="s">
        <v>149</v>
      </c>
      <c r="E117" s="35"/>
      <c r="F117" s="190" t="s">
        <v>183</v>
      </c>
      <c r="G117" s="35"/>
      <c r="H117" s="35"/>
      <c r="I117" s="103"/>
      <c r="J117" s="35"/>
      <c r="K117" s="35"/>
      <c r="L117" s="38"/>
      <c r="M117" s="191"/>
      <c r="N117" s="60"/>
      <c r="O117" s="60"/>
      <c r="P117" s="60"/>
      <c r="Q117" s="60"/>
      <c r="R117" s="60"/>
      <c r="S117" s="60"/>
      <c r="T117" s="61"/>
      <c r="AT117" s="16" t="s">
        <v>149</v>
      </c>
      <c r="AU117" s="16" t="s">
        <v>94</v>
      </c>
    </row>
    <row r="118" spans="2:51" s="11" customFormat="1" ht="12">
      <c r="B118" s="192"/>
      <c r="C118" s="193"/>
      <c r="D118" s="189" t="s">
        <v>157</v>
      </c>
      <c r="E118" s="194" t="s">
        <v>83</v>
      </c>
      <c r="F118" s="195" t="s">
        <v>184</v>
      </c>
      <c r="G118" s="193"/>
      <c r="H118" s="196">
        <v>2.9</v>
      </c>
      <c r="I118" s="197"/>
      <c r="J118" s="193"/>
      <c r="K118" s="193"/>
      <c r="L118" s="198"/>
      <c r="M118" s="199"/>
      <c r="N118" s="200"/>
      <c r="O118" s="200"/>
      <c r="P118" s="200"/>
      <c r="Q118" s="200"/>
      <c r="R118" s="200"/>
      <c r="S118" s="200"/>
      <c r="T118" s="201"/>
      <c r="AT118" s="202" t="s">
        <v>157</v>
      </c>
      <c r="AU118" s="202" t="s">
        <v>94</v>
      </c>
      <c r="AV118" s="11" t="s">
        <v>94</v>
      </c>
      <c r="AW118" s="11" t="s">
        <v>41</v>
      </c>
      <c r="AX118" s="11" t="s">
        <v>85</v>
      </c>
      <c r="AY118" s="202" t="s">
        <v>139</v>
      </c>
    </row>
    <row r="119" spans="2:51" s="12" customFormat="1" ht="12">
      <c r="B119" s="203"/>
      <c r="C119" s="204"/>
      <c r="D119" s="189" t="s">
        <v>157</v>
      </c>
      <c r="E119" s="205" t="s">
        <v>83</v>
      </c>
      <c r="F119" s="206" t="s">
        <v>159</v>
      </c>
      <c r="G119" s="204"/>
      <c r="H119" s="207">
        <v>2.9</v>
      </c>
      <c r="I119" s="208"/>
      <c r="J119" s="204"/>
      <c r="K119" s="204"/>
      <c r="L119" s="209"/>
      <c r="M119" s="210"/>
      <c r="N119" s="211"/>
      <c r="O119" s="211"/>
      <c r="P119" s="211"/>
      <c r="Q119" s="211"/>
      <c r="R119" s="211"/>
      <c r="S119" s="211"/>
      <c r="T119" s="212"/>
      <c r="AT119" s="213" t="s">
        <v>157</v>
      </c>
      <c r="AU119" s="213" t="s">
        <v>94</v>
      </c>
      <c r="AV119" s="12" t="s">
        <v>147</v>
      </c>
      <c r="AW119" s="12" t="s">
        <v>41</v>
      </c>
      <c r="AX119" s="12" t="s">
        <v>23</v>
      </c>
      <c r="AY119" s="213" t="s">
        <v>139</v>
      </c>
    </row>
    <row r="120" spans="2:65" s="1" customFormat="1" ht="22.5" customHeight="1">
      <c r="B120" s="34"/>
      <c r="C120" s="177" t="s">
        <v>185</v>
      </c>
      <c r="D120" s="177" t="s">
        <v>142</v>
      </c>
      <c r="E120" s="178" t="s">
        <v>186</v>
      </c>
      <c r="F120" s="179" t="s">
        <v>187</v>
      </c>
      <c r="G120" s="180" t="s">
        <v>145</v>
      </c>
      <c r="H120" s="181">
        <v>2</v>
      </c>
      <c r="I120" s="182"/>
      <c r="J120" s="183">
        <f>ROUND(I120*H120,2)</f>
        <v>0</v>
      </c>
      <c r="K120" s="179" t="s">
        <v>146</v>
      </c>
      <c r="L120" s="38"/>
      <c r="M120" s="184" t="s">
        <v>83</v>
      </c>
      <c r="N120" s="185" t="s">
        <v>55</v>
      </c>
      <c r="O120" s="60"/>
      <c r="P120" s="186">
        <f>O120*H120</f>
        <v>0</v>
      </c>
      <c r="Q120" s="186">
        <v>0</v>
      </c>
      <c r="R120" s="186">
        <f>Q120*H120</f>
        <v>0</v>
      </c>
      <c r="S120" s="186">
        <v>0.098</v>
      </c>
      <c r="T120" s="187">
        <f>S120*H120</f>
        <v>0.196</v>
      </c>
      <c r="AR120" s="16" t="s">
        <v>147</v>
      </c>
      <c r="AT120" s="16" t="s">
        <v>142</v>
      </c>
      <c r="AU120" s="16" t="s">
        <v>94</v>
      </c>
      <c r="AY120" s="16" t="s">
        <v>139</v>
      </c>
      <c r="BE120" s="188">
        <f>IF(N120="základní",J120,0)</f>
        <v>0</v>
      </c>
      <c r="BF120" s="188">
        <f>IF(N120="snížená",J120,0)</f>
        <v>0</v>
      </c>
      <c r="BG120" s="188">
        <f>IF(N120="zákl. přenesená",J120,0)</f>
        <v>0</v>
      </c>
      <c r="BH120" s="188">
        <f>IF(N120="sníž. přenesená",J120,0)</f>
        <v>0</v>
      </c>
      <c r="BI120" s="188">
        <f>IF(N120="nulová",J120,0)</f>
        <v>0</v>
      </c>
      <c r="BJ120" s="16" t="s">
        <v>23</v>
      </c>
      <c r="BK120" s="188">
        <f>ROUND(I120*H120,2)</f>
        <v>0</v>
      </c>
      <c r="BL120" s="16" t="s">
        <v>147</v>
      </c>
      <c r="BM120" s="16" t="s">
        <v>188</v>
      </c>
    </row>
    <row r="121" spans="2:63" s="10" customFormat="1" ht="22.9" customHeight="1">
      <c r="B121" s="161"/>
      <c r="C121" s="162"/>
      <c r="D121" s="163" t="s">
        <v>84</v>
      </c>
      <c r="E121" s="175" t="s">
        <v>189</v>
      </c>
      <c r="F121" s="175" t="s">
        <v>190</v>
      </c>
      <c r="G121" s="162"/>
      <c r="H121" s="162"/>
      <c r="I121" s="165"/>
      <c r="J121" s="176">
        <f>BK121</f>
        <v>0</v>
      </c>
      <c r="K121" s="162"/>
      <c r="L121" s="167"/>
      <c r="M121" s="168"/>
      <c r="N121" s="169"/>
      <c r="O121" s="169"/>
      <c r="P121" s="170">
        <f>SUM(P122:P142)</f>
        <v>0</v>
      </c>
      <c r="Q121" s="169"/>
      <c r="R121" s="170">
        <f>SUM(R122:R142)</f>
        <v>0</v>
      </c>
      <c r="S121" s="169"/>
      <c r="T121" s="171">
        <f>SUM(T122:T142)</f>
        <v>0</v>
      </c>
      <c r="AR121" s="172" t="s">
        <v>23</v>
      </c>
      <c r="AT121" s="173" t="s">
        <v>84</v>
      </c>
      <c r="AU121" s="173" t="s">
        <v>23</v>
      </c>
      <c r="AY121" s="172" t="s">
        <v>139</v>
      </c>
      <c r="BK121" s="174">
        <f>SUM(BK122:BK142)</f>
        <v>0</v>
      </c>
    </row>
    <row r="122" spans="2:65" s="1" customFormat="1" ht="22.5" customHeight="1">
      <c r="B122" s="34"/>
      <c r="C122" s="177" t="s">
        <v>191</v>
      </c>
      <c r="D122" s="177" t="s">
        <v>142</v>
      </c>
      <c r="E122" s="178" t="s">
        <v>192</v>
      </c>
      <c r="F122" s="179" t="s">
        <v>193</v>
      </c>
      <c r="G122" s="180" t="s">
        <v>194</v>
      </c>
      <c r="H122" s="181">
        <v>0.673</v>
      </c>
      <c r="I122" s="182"/>
      <c r="J122" s="183">
        <f>ROUND(I122*H122,2)</f>
        <v>0</v>
      </c>
      <c r="K122" s="179" t="s">
        <v>146</v>
      </c>
      <c r="L122" s="38"/>
      <c r="M122" s="184" t="s">
        <v>83</v>
      </c>
      <c r="N122" s="185" t="s">
        <v>55</v>
      </c>
      <c r="O122" s="60"/>
      <c r="P122" s="186">
        <f>O122*H122</f>
        <v>0</v>
      </c>
      <c r="Q122" s="186">
        <v>0</v>
      </c>
      <c r="R122" s="186">
        <f>Q122*H122</f>
        <v>0</v>
      </c>
      <c r="S122" s="186">
        <v>0</v>
      </c>
      <c r="T122" s="187">
        <f>S122*H122</f>
        <v>0</v>
      </c>
      <c r="AR122" s="16" t="s">
        <v>147</v>
      </c>
      <c r="AT122" s="16" t="s">
        <v>142</v>
      </c>
      <c r="AU122" s="16" t="s">
        <v>94</v>
      </c>
      <c r="AY122" s="16" t="s">
        <v>139</v>
      </c>
      <c r="BE122" s="188">
        <f>IF(N122="základní",J122,0)</f>
        <v>0</v>
      </c>
      <c r="BF122" s="188">
        <f>IF(N122="snížená",J122,0)</f>
        <v>0</v>
      </c>
      <c r="BG122" s="188">
        <f>IF(N122="zákl. přenesená",J122,0)</f>
        <v>0</v>
      </c>
      <c r="BH122" s="188">
        <f>IF(N122="sníž. přenesená",J122,0)</f>
        <v>0</v>
      </c>
      <c r="BI122" s="188">
        <f>IF(N122="nulová",J122,0)</f>
        <v>0</v>
      </c>
      <c r="BJ122" s="16" t="s">
        <v>23</v>
      </c>
      <c r="BK122" s="188">
        <f>ROUND(I122*H122,2)</f>
        <v>0</v>
      </c>
      <c r="BL122" s="16" t="s">
        <v>147</v>
      </c>
      <c r="BM122" s="16" t="s">
        <v>195</v>
      </c>
    </row>
    <row r="123" spans="2:47" s="1" customFormat="1" ht="99">
      <c r="B123" s="34"/>
      <c r="C123" s="35"/>
      <c r="D123" s="189" t="s">
        <v>149</v>
      </c>
      <c r="E123" s="35"/>
      <c r="F123" s="190" t="s">
        <v>196</v>
      </c>
      <c r="G123" s="35"/>
      <c r="H123" s="35"/>
      <c r="I123" s="103"/>
      <c r="J123" s="35"/>
      <c r="K123" s="35"/>
      <c r="L123" s="38"/>
      <c r="M123" s="191"/>
      <c r="N123" s="60"/>
      <c r="O123" s="60"/>
      <c r="P123" s="60"/>
      <c r="Q123" s="60"/>
      <c r="R123" s="60"/>
      <c r="S123" s="60"/>
      <c r="T123" s="61"/>
      <c r="AT123" s="16" t="s">
        <v>149</v>
      </c>
      <c r="AU123" s="16" t="s">
        <v>94</v>
      </c>
    </row>
    <row r="124" spans="2:65" s="1" customFormat="1" ht="16.5" customHeight="1">
      <c r="B124" s="34"/>
      <c r="C124" s="177" t="s">
        <v>171</v>
      </c>
      <c r="D124" s="177" t="s">
        <v>142</v>
      </c>
      <c r="E124" s="178" t="s">
        <v>197</v>
      </c>
      <c r="F124" s="179" t="s">
        <v>198</v>
      </c>
      <c r="G124" s="180" t="s">
        <v>194</v>
      </c>
      <c r="H124" s="181">
        <v>0.673</v>
      </c>
      <c r="I124" s="182"/>
      <c r="J124" s="183">
        <f>ROUND(I124*H124,2)</f>
        <v>0</v>
      </c>
      <c r="K124" s="179" t="s">
        <v>146</v>
      </c>
      <c r="L124" s="38"/>
      <c r="M124" s="184" t="s">
        <v>83</v>
      </c>
      <c r="N124" s="185" t="s">
        <v>55</v>
      </c>
      <c r="O124" s="60"/>
      <c r="P124" s="186">
        <f>O124*H124</f>
        <v>0</v>
      </c>
      <c r="Q124" s="186">
        <v>0</v>
      </c>
      <c r="R124" s="186">
        <f>Q124*H124</f>
        <v>0</v>
      </c>
      <c r="S124" s="186">
        <v>0</v>
      </c>
      <c r="T124" s="187">
        <f>S124*H124</f>
        <v>0</v>
      </c>
      <c r="AR124" s="16" t="s">
        <v>147</v>
      </c>
      <c r="AT124" s="16" t="s">
        <v>142</v>
      </c>
      <c r="AU124" s="16" t="s">
        <v>94</v>
      </c>
      <c r="AY124" s="16" t="s">
        <v>139</v>
      </c>
      <c r="BE124" s="188">
        <f>IF(N124="základní",J124,0)</f>
        <v>0</v>
      </c>
      <c r="BF124" s="188">
        <f>IF(N124="snížená",J124,0)</f>
        <v>0</v>
      </c>
      <c r="BG124" s="188">
        <f>IF(N124="zákl. přenesená",J124,0)</f>
        <v>0</v>
      </c>
      <c r="BH124" s="188">
        <f>IF(N124="sníž. přenesená",J124,0)</f>
        <v>0</v>
      </c>
      <c r="BI124" s="188">
        <f>IF(N124="nulová",J124,0)</f>
        <v>0</v>
      </c>
      <c r="BJ124" s="16" t="s">
        <v>23</v>
      </c>
      <c r="BK124" s="188">
        <f>ROUND(I124*H124,2)</f>
        <v>0</v>
      </c>
      <c r="BL124" s="16" t="s">
        <v>147</v>
      </c>
      <c r="BM124" s="16" t="s">
        <v>199</v>
      </c>
    </row>
    <row r="125" spans="2:47" s="1" customFormat="1" ht="63">
      <c r="B125" s="34"/>
      <c r="C125" s="35"/>
      <c r="D125" s="189" t="s">
        <v>149</v>
      </c>
      <c r="E125" s="35"/>
      <c r="F125" s="190" t="s">
        <v>200</v>
      </c>
      <c r="G125" s="35"/>
      <c r="H125" s="35"/>
      <c r="I125" s="103"/>
      <c r="J125" s="35"/>
      <c r="K125" s="35"/>
      <c r="L125" s="38"/>
      <c r="M125" s="191"/>
      <c r="N125" s="60"/>
      <c r="O125" s="60"/>
      <c r="P125" s="60"/>
      <c r="Q125" s="60"/>
      <c r="R125" s="60"/>
      <c r="S125" s="60"/>
      <c r="T125" s="61"/>
      <c r="AT125" s="16" t="s">
        <v>149</v>
      </c>
      <c r="AU125" s="16" t="s">
        <v>94</v>
      </c>
    </row>
    <row r="126" spans="2:65" s="1" customFormat="1" ht="22.5" customHeight="1">
      <c r="B126" s="34"/>
      <c r="C126" s="177" t="s">
        <v>27</v>
      </c>
      <c r="D126" s="177" t="s">
        <v>142</v>
      </c>
      <c r="E126" s="178" t="s">
        <v>201</v>
      </c>
      <c r="F126" s="179" t="s">
        <v>202</v>
      </c>
      <c r="G126" s="180" t="s">
        <v>194</v>
      </c>
      <c r="H126" s="181">
        <v>7.005</v>
      </c>
      <c r="I126" s="182"/>
      <c r="J126" s="183">
        <f>ROUND(I126*H126,2)</f>
        <v>0</v>
      </c>
      <c r="K126" s="179" t="s">
        <v>146</v>
      </c>
      <c r="L126" s="38"/>
      <c r="M126" s="184" t="s">
        <v>83</v>
      </c>
      <c r="N126" s="185" t="s">
        <v>55</v>
      </c>
      <c r="O126" s="60"/>
      <c r="P126" s="186">
        <f>O126*H126</f>
        <v>0</v>
      </c>
      <c r="Q126" s="186">
        <v>0</v>
      </c>
      <c r="R126" s="186">
        <f>Q126*H126</f>
        <v>0</v>
      </c>
      <c r="S126" s="186">
        <v>0</v>
      </c>
      <c r="T126" s="187">
        <f>S126*H126</f>
        <v>0</v>
      </c>
      <c r="AR126" s="16" t="s">
        <v>147</v>
      </c>
      <c r="AT126" s="16" t="s">
        <v>142</v>
      </c>
      <c r="AU126" s="16" t="s">
        <v>94</v>
      </c>
      <c r="AY126" s="16" t="s">
        <v>139</v>
      </c>
      <c r="BE126" s="188">
        <f>IF(N126="základní",J126,0)</f>
        <v>0</v>
      </c>
      <c r="BF126" s="188">
        <f>IF(N126="snížená",J126,0)</f>
        <v>0</v>
      </c>
      <c r="BG126" s="188">
        <f>IF(N126="zákl. přenesená",J126,0)</f>
        <v>0</v>
      </c>
      <c r="BH126" s="188">
        <f>IF(N126="sníž. přenesená",J126,0)</f>
        <v>0</v>
      </c>
      <c r="BI126" s="188">
        <f>IF(N126="nulová",J126,0)</f>
        <v>0</v>
      </c>
      <c r="BJ126" s="16" t="s">
        <v>23</v>
      </c>
      <c r="BK126" s="188">
        <f>ROUND(I126*H126,2)</f>
        <v>0</v>
      </c>
      <c r="BL126" s="16" t="s">
        <v>147</v>
      </c>
      <c r="BM126" s="16" t="s">
        <v>203</v>
      </c>
    </row>
    <row r="127" spans="2:47" s="1" customFormat="1" ht="63">
      <c r="B127" s="34"/>
      <c r="C127" s="35"/>
      <c r="D127" s="189" t="s">
        <v>149</v>
      </c>
      <c r="E127" s="35"/>
      <c r="F127" s="190" t="s">
        <v>200</v>
      </c>
      <c r="G127" s="35"/>
      <c r="H127" s="35"/>
      <c r="I127" s="103"/>
      <c r="J127" s="35"/>
      <c r="K127" s="35"/>
      <c r="L127" s="38"/>
      <c r="M127" s="191"/>
      <c r="N127" s="60"/>
      <c r="O127" s="60"/>
      <c r="P127" s="60"/>
      <c r="Q127" s="60"/>
      <c r="R127" s="60"/>
      <c r="S127" s="60"/>
      <c r="T127" s="61"/>
      <c r="AT127" s="16" t="s">
        <v>149</v>
      </c>
      <c r="AU127" s="16" t="s">
        <v>94</v>
      </c>
    </row>
    <row r="128" spans="2:51" s="13" customFormat="1" ht="12">
      <c r="B128" s="214"/>
      <c r="C128" s="215"/>
      <c r="D128" s="189" t="s">
        <v>157</v>
      </c>
      <c r="E128" s="216" t="s">
        <v>83</v>
      </c>
      <c r="F128" s="217" t="s">
        <v>204</v>
      </c>
      <c r="G128" s="215"/>
      <c r="H128" s="216" t="s">
        <v>83</v>
      </c>
      <c r="I128" s="218"/>
      <c r="J128" s="215"/>
      <c r="K128" s="215"/>
      <c r="L128" s="219"/>
      <c r="M128" s="220"/>
      <c r="N128" s="221"/>
      <c r="O128" s="221"/>
      <c r="P128" s="221"/>
      <c r="Q128" s="221"/>
      <c r="R128" s="221"/>
      <c r="S128" s="221"/>
      <c r="T128" s="222"/>
      <c r="AT128" s="223" t="s">
        <v>157</v>
      </c>
      <c r="AU128" s="223" t="s">
        <v>94</v>
      </c>
      <c r="AV128" s="13" t="s">
        <v>23</v>
      </c>
      <c r="AW128" s="13" t="s">
        <v>41</v>
      </c>
      <c r="AX128" s="13" t="s">
        <v>85</v>
      </c>
      <c r="AY128" s="223" t="s">
        <v>139</v>
      </c>
    </row>
    <row r="129" spans="2:51" s="11" customFormat="1" ht="12">
      <c r="B129" s="192"/>
      <c r="C129" s="193"/>
      <c r="D129" s="189" t="s">
        <v>157</v>
      </c>
      <c r="E129" s="194" t="s">
        <v>83</v>
      </c>
      <c r="F129" s="195" t="s">
        <v>205</v>
      </c>
      <c r="G129" s="193"/>
      <c r="H129" s="196">
        <v>7.005000000000001</v>
      </c>
      <c r="I129" s="197"/>
      <c r="J129" s="193"/>
      <c r="K129" s="193"/>
      <c r="L129" s="198"/>
      <c r="M129" s="199"/>
      <c r="N129" s="200"/>
      <c r="O129" s="200"/>
      <c r="P129" s="200"/>
      <c r="Q129" s="200"/>
      <c r="R129" s="200"/>
      <c r="S129" s="200"/>
      <c r="T129" s="201"/>
      <c r="AT129" s="202" t="s">
        <v>157</v>
      </c>
      <c r="AU129" s="202" t="s">
        <v>94</v>
      </c>
      <c r="AV129" s="11" t="s">
        <v>94</v>
      </c>
      <c r="AW129" s="11" t="s">
        <v>41</v>
      </c>
      <c r="AX129" s="11" t="s">
        <v>85</v>
      </c>
      <c r="AY129" s="202" t="s">
        <v>139</v>
      </c>
    </row>
    <row r="130" spans="2:51" s="12" customFormat="1" ht="12">
      <c r="B130" s="203"/>
      <c r="C130" s="204"/>
      <c r="D130" s="189" t="s">
        <v>157</v>
      </c>
      <c r="E130" s="205" t="s">
        <v>83</v>
      </c>
      <c r="F130" s="206" t="s">
        <v>159</v>
      </c>
      <c r="G130" s="204"/>
      <c r="H130" s="207">
        <v>7.005000000000001</v>
      </c>
      <c r="I130" s="208"/>
      <c r="J130" s="204"/>
      <c r="K130" s="204"/>
      <c r="L130" s="209"/>
      <c r="M130" s="210"/>
      <c r="N130" s="211"/>
      <c r="O130" s="211"/>
      <c r="P130" s="211"/>
      <c r="Q130" s="211"/>
      <c r="R130" s="211"/>
      <c r="S130" s="211"/>
      <c r="T130" s="212"/>
      <c r="AT130" s="213" t="s">
        <v>157</v>
      </c>
      <c r="AU130" s="213" t="s">
        <v>94</v>
      </c>
      <c r="AV130" s="12" t="s">
        <v>147</v>
      </c>
      <c r="AW130" s="12" t="s">
        <v>41</v>
      </c>
      <c r="AX130" s="12" t="s">
        <v>23</v>
      </c>
      <c r="AY130" s="213" t="s">
        <v>139</v>
      </c>
    </row>
    <row r="131" spans="2:65" s="1" customFormat="1" ht="22.5" customHeight="1">
      <c r="B131" s="34"/>
      <c r="C131" s="177" t="s">
        <v>206</v>
      </c>
      <c r="D131" s="177" t="s">
        <v>142</v>
      </c>
      <c r="E131" s="178" t="s">
        <v>207</v>
      </c>
      <c r="F131" s="179" t="s">
        <v>208</v>
      </c>
      <c r="G131" s="180" t="s">
        <v>194</v>
      </c>
      <c r="H131" s="181">
        <v>0.196</v>
      </c>
      <c r="I131" s="182"/>
      <c r="J131" s="183">
        <f>ROUND(I131*H131,2)</f>
        <v>0</v>
      </c>
      <c r="K131" s="179" t="s">
        <v>146</v>
      </c>
      <c r="L131" s="38"/>
      <c r="M131" s="184" t="s">
        <v>83</v>
      </c>
      <c r="N131" s="185" t="s">
        <v>55</v>
      </c>
      <c r="O131" s="60"/>
      <c r="P131" s="186">
        <f>O131*H131</f>
        <v>0</v>
      </c>
      <c r="Q131" s="186">
        <v>0</v>
      </c>
      <c r="R131" s="186">
        <f>Q131*H131</f>
        <v>0</v>
      </c>
      <c r="S131" s="186">
        <v>0</v>
      </c>
      <c r="T131" s="187">
        <f>S131*H131</f>
        <v>0</v>
      </c>
      <c r="AR131" s="16" t="s">
        <v>147</v>
      </c>
      <c r="AT131" s="16" t="s">
        <v>142</v>
      </c>
      <c r="AU131" s="16" t="s">
        <v>94</v>
      </c>
      <c r="AY131" s="16" t="s">
        <v>139</v>
      </c>
      <c r="BE131" s="188">
        <f>IF(N131="základní",J131,0)</f>
        <v>0</v>
      </c>
      <c r="BF131" s="188">
        <f>IF(N131="snížená",J131,0)</f>
        <v>0</v>
      </c>
      <c r="BG131" s="188">
        <f>IF(N131="zákl. přenesená",J131,0)</f>
        <v>0</v>
      </c>
      <c r="BH131" s="188">
        <f>IF(N131="sníž. přenesená",J131,0)</f>
        <v>0</v>
      </c>
      <c r="BI131" s="188">
        <f>IF(N131="nulová",J131,0)</f>
        <v>0</v>
      </c>
      <c r="BJ131" s="16" t="s">
        <v>23</v>
      </c>
      <c r="BK131" s="188">
        <f>ROUND(I131*H131,2)</f>
        <v>0</v>
      </c>
      <c r="BL131" s="16" t="s">
        <v>147</v>
      </c>
      <c r="BM131" s="16" t="s">
        <v>209</v>
      </c>
    </row>
    <row r="132" spans="2:47" s="1" customFormat="1" ht="54">
      <c r="B132" s="34"/>
      <c r="C132" s="35"/>
      <c r="D132" s="189" t="s">
        <v>149</v>
      </c>
      <c r="E132" s="35"/>
      <c r="F132" s="190" t="s">
        <v>210</v>
      </c>
      <c r="G132" s="35"/>
      <c r="H132" s="35"/>
      <c r="I132" s="103"/>
      <c r="J132" s="35"/>
      <c r="K132" s="35"/>
      <c r="L132" s="38"/>
      <c r="M132" s="191"/>
      <c r="N132" s="60"/>
      <c r="O132" s="60"/>
      <c r="P132" s="60"/>
      <c r="Q132" s="60"/>
      <c r="R132" s="60"/>
      <c r="S132" s="60"/>
      <c r="T132" s="61"/>
      <c r="AT132" s="16" t="s">
        <v>149</v>
      </c>
      <c r="AU132" s="16" t="s">
        <v>94</v>
      </c>
    </row>
    <row r="133" spans="2:51" s="11" customFormat="1" ht="12">
      <c r="B133" s="192"/>
      <c r="C133" s="193"/>
      <c r="D133" s="189" t="s">
        <v>157</v>
      </c>
      <c r="E133" s="194" t="s">
        <v>83</v>
      </c>
      <c r="F133" s="195" t="s">
        <v>211</v>
      </c>
      <c r="G133" s="193"/>
      <c r="H133" s="196">
        <v>0.19600000000000006</v>
      </c>
      <c r="I133" s="197"/>
      <c r="J133" s="193"/>
      <c r="K133" s="193"/>
      <c r="L133" s="198"/>
      <c r="M133" s="199"/>
      <c r="N133" s="200"/>
      <c r="O133" s="200"/>
      <c r="P133" s="200"/>
      <c r="Q133" s="200"/>
      <c r="R133" s="200"/>
      <c r="S133" s="200"/>
      <c r="T133" s="201"/>
      <c r="AT133" s="202" t="s">
        <v>157</v>
      </c>
      <c r="AU133" s="202" t="s">
        <v>94</v>
      </c>
      <c r="AV133" s="11" t="s">
        <v>94</v>
      </c>
      <c r="AW133" s="11" t="s">
        <v>41</v>
      </c>
      <c r="AX133" s="11" t="s">
        <v>85</v>
      </c>
      <c r="AY133" s="202" t="s">
        <v>139</v>
      </c>
    </row>
    <row r="134" spans="2:51" s="12" customFormat="1" ht="12">
      <c r="B134" s="203"/>
      <c r="C134" s="204"/>
      <c r="D134" s="189" t="s">
        <v>157</v>
      </c>
      <c r="E134" s="205" t="s">
        <v>83</v>
      </c>
      <c r="F134" s="206" t="s">
        <v>159</v>
      </c>
      <c r="G134" s="204"/>
      <c r="H134" s="207">
        <v>0.19600000000000006</v>
      </c>
      <c r="I134" s="208"/>
      <c r="J134" s="204"/>
      <c r="K134" s="204"/>
      <c r="L134" s="209"/>
      <c r="M134" s="210"/>
      <c r="N134" s="211"/>
      <c r="O134" s="211"/>
      <c r="P134" s="211"/>
      <c r="Q134" s="211"/>
      <c r="R134" s="211"/>
      <c r="S134" s="211"/>
      <c r="T134" s="212"/>
      <c r="AT134" s="213" t="s">
        <v>157</v>
      </c>
      <c r="AU134" s="213" t="s">
        <v>94</v>
      </c>
      <c r="AV134" s="12" t="s">
        <v>147</v>
      </c>
      <c r="AW134" s="12" t="s">
        <v>41</v>
      </c>
      <c r="AX134" s="12" t="s">
        <v>23</v>
      </c>
      <c r="AY134" s="213" t="s">
        <v>139</v>
      </c>
    </row>
    <row r="135" spans="2:65" s="1" customFormat="1" ht="22.5" customHeight="1">
      <c r="B135" s="34"/>
      <c r="C135" s="177" t="s">
        <v>212</v>
      </c>
      <c r="D135" s="177" t="s">
        <v>142</v>
      </c>
      <c r="E135" s="178" t="s">
        <v>213</v>
      </c>
      <c r="F135" s="179" t="s">
        <v>214</v>
      </c>
      <c r="G135" s="180" t="s">
        <v>194</v>
      </c>
      <c r="H135" s="181">
        <v>0.284</v>
      </c>
      <c r="I135" s="182"/>
      <c r="J135" s="183">
        <f>ROUND(I135*H135,2)</f>
        <v>0</v>
      </c>
      <c r="K135" s="179" t="s">
        <v>146</v>
      </c>
      <c r="L135" s="38"/>
      <c r="M135" s="184" t="s">
        <v>83</v>
      </c>
      <c r="N135" s="185" t="s">
        <v>55</v>
      </c>
      <c r="O135" s="60"/>
      <c r="P135" s="186">
        <f>O135*H135</f>
        <v>0</v>
      </c>
      <c r="Q135" s="186">
        <v>0</v>
      </c>
      <c r="R135" s="186">
        <f>Q135*H135</f>
        <v>0</v>
      </c>
      <c r="S135" s="186">
        <v>0</v>
      </c>
      <c r="T135" s="187">
        <f>S135*H135</f>
        <v>0</v>
      </c>
      <c r="AR135" s="16" t="s">
        <v>147</v>
      </c>
      <c r="AT135" s="16" t="s">
        <v>142</v>
      </c>
      <c r="AU135" s="16" t="s">
        <v>94</v>
      </c>
      <c r="AY135" s="16" t="s">
        <v>139</v>
      </c>
      <c r="BE135" s="188">
        <f>IF(N135="základní",J135,0)</f>
        <v>0</v>
      </c>
      <c r="BF135" s="188">
        <f>IF(N135="snížená",J135,0)</f>
        <v>0</v>
      </c>
      <c r="BG135" s="188">
        <f>IF(N135="zákl. přenesená",J135,0)</f>
        <v>0</v>
      </c>
      <c r="BH135" s="188">
        <f>IF(N135="sníž. přenesená",J135,0)</f>
        <v>0</v>
      </c>
      <c r="BI135" s="188">
        <f>IF(N135="nulová",J135,0)</f>
        <v>0</v>
      </c>
      <c r="BJ135" s="16" t="s">
        <v>23</v>
      </c>
      <c r="BK135" s="188">
        <f>ROUND(I135*H135,2)</f>
        <v>0</v>
      </c>
      <c r="BL135" s="16" t="s">
        <v>147</v>
      </c>
      <c r="BM135" s="16" t="s">
        <v>215</v>
      </c>
    </row>
    <row r="136" spans="2:47" s="1" customFormat="1" ht="54">
      <c r="B136" s="34"/>
      <c r="C136" s="35"/>
      <c r="D136" s="189" t="s">
        <v>149</v>
      </c>
      <c r="E136" s="35"/>
      <c r="F136" s="190" t="s">
        <v>210</v>
      </c>
      <c r="G136" s="35"/>
      <c r="H136" s="35"/>
      <c r="I136" s="103"/>
      <c r="J136" s="35"/>
      <c r="K136" s="35"/>
      <c r="L136" s="38"/>
      <c r="M136" s="191"/>
      <c r="N136" s="60"/>
      <c r="O136" s="60"/>
      <c r="P136" s="60"/>
      <c r="Q136" s="60"/>
      <c r="R136" s="60"/>
      <c r="S136" s="60"/>
      <c r="T136" s="61"/>
      <c r="AT136" s="16" t="s">
        <v>149</v>
      </c>
      <c r="AU136" s="16" t="s">
        <v>94</v>
      </c>
    </row>
    <row r="137" spans="2:51" s="11" customFormat="1" ht="12">
      <c r="B137" s="192"/>
      <c r="C137" s="193"/>
      <c r="D137" s="189" t="s">
        <v>157</v>
      </c>
      <c r="E137" s="194" t="s">
        <v>83</v>
      </c>
      <c r="F137" s="195" t="s">
        <v>216</v>
      </c>
      <c r="G137" s="193"/>
      <c r="H137" s="196">
        <v>0.28400000000000003</v>
      </c>
      <c r="I137" s="197"/>
      <c r="J137" s="193"/>
      <c r="K137" s="193"/>
      <c r="L137" s="198"/>
      <c r="M137" s="199"/>
      <c r="N137" s="200"/>
      <c r="O137" s="200"/>
      <c r="P137" s="200"/>
      <c r="Q137" s="200"/>
      <c r="R137" s="200"/>
      <c r="S137" s="200"/>
      <c r="T137" s="201"/>
      <c r="AT137" s="202" t="s">
        <v>157</v>
      </c>
      <c r="AU137" s="202" t="s">
        <v>94</v>
      </c>
      <c r="AV137" s="11" t="s">
        <v>94</v>
      </c>
      <c r="AW137" s="11" t="s">
        <v>41</v>
      </c>
      <c r="AX137" s="11" t="s">
        <v>85</v>
      </c>
      <c r="AY137" s="202" t="s">
        <v>139</v>
      </c>
    </row>
    <row r="138" spans="2:51" s="12" customFormat="1" ht="12">
      <c r="B138" s="203"/>
      <c r="C138" s="204"/>
      <c r="D138" s="189" t="s">
        <v>157</v>
      </c>
      <c r="E138" s="205" t="s">
        <v>83</v>
      </c>
      <c r="F138" s="206" t="s">
        <v>159</v>
      </c>
      <c r="G138" s="204"/>
      <c r="H138" s="207">
        <v>0.28400000000000003</v>
      </c>
      <c r="I138" s="208"/>
      <c r="J138" s="204"/>
      <c r="K138" s="204"/>
      <c r="L138" s="209"/>
      <c r="M138" s="210"/>
      <c r="N138" s="211"/>
      <c r="O138" s="211"/>
      <c r="P138" s="211"/>
      <c r="Q138" s="211"/>
      <c r="R138" s="211"/>
      <c r="S138" s="211"/>
      <c r="T138" s="212"/>
      <c r="AT138" s="213" t="s">
        <v>157</v>
      </c>
      <c r="AU138" s="213" t="s">
        <v>94</v>
      </c>
      <c r="AV138" s="12" t="s">
        <v>147</v>
      </c>
      <c r="AW138" s="12" t="s">
        <v>41</v>
      </c>
      <c r="AX138" s="12" t="s">
        <v>23</v>
      </c>
      <c r="AY138" s="213" t="s">
        <v>139</v>
      </c>
    </row>
    <row r="139" spans="2:65" s="1" customFormat="1" ht="22.5" customHeight="1">
      <c r="B139" s="34"/>
      <c r="C139" s="177" t="s">
        <v>217</v>
      </c>
      <c r="D139" s="177" t="s">
        <v>142</v>
      </c>
      <c r="E139" s="178" t="s">
        <v>218</v>
      </c>
      <c r="F139" s="179" t="s">
        <v>219</v>
      </c>
      <c r="G139" s="180" t="s">
        <v>194</v>
      </c>
      <c r="H139" s="181">
        <v>0.183</v>
      </c>
      <c r="I139" s="182"/>
      <c r="J139" s="183">
        <f>ROUND(I139*H139,2)</f>
        <v>0</v>
      </c>
      <c r="K139" s="179" t="s">
        <v>146</v>
      </c>
      <c r="L139" s="38"/>
      <c r="M139" s="184" t="s">
        <v>83</v>
      </c>
      <c r="N139" s="185" t="s">
        <v>55</v>
      </c>
      <c r="O139" s="60"/>
      <c r="P139" s="186">
        <f>O139*H139</f>
        <v>0</v>
      </c>
      <c r="Q139" s="186">
        <v>0</v>
      </c>
      <c r="R139" s="186">
        <f>Q139*H139</f>
        <v>0</v>
      </c>
      <c r="S139" s="186">
        <v>0</v>
      </c>
      <c r="T139" s="187">
        <f>S139*H139</f>
        <v>0</v>
      </c>
      <c r="AR139" s="16" t="s">
        <v>147</v>
      </c>
      <c r="AT139" s="16" t="s">
        <v>142</v>
      </c>
      <c r="AU139" s="16" t="s">
        <v>94</v>
      </c>
      <c r="AY139" s="16" t="s">
        <v>139</v>
      </c>
      <c r="BE139" s="188">
        <f>IF(N139="základní",J139,0)</f>
        <v>0</v>
      </c>
      <c r="BF139" s="188">
        <f>IF(N139="snížená",J139,0)</f>
        <v>0</v>
      </c>
      <c r="BG139" s="188">
        <f>IF(N139="zákl. přenesená",J139,0)</f>
        <v>0</v>
      </c>
      <c r="BH139" s="188">
        <f>IF(N139="sníž. přenesená",J139,0)</f>
        <v>0</v>
      </c>
      <c r="BI139" s="188">
        <f>IF(N139="nulová",J139,0)</f>
        <v>0</v>
      </c>
      <c r="BJ139" s="16" t="s">
        <v>23</v>
      </c>
      <c r="BK139" s="188">
        <f>ROUND(I139*H139,2)</f>
        <v>0</v>
      </c>
      <c r="BL139" s="16" t="s">
        <v>147</v>
      </c>
      <c r="BM139" s="16" t="s">
        <v>220</v>
      </c>
    </row>
    <row r="140" spans="2:47" s="1" customFormat="1" ht="54">
      <c r="B140" s="34"/>
      <c r="C140" s="35"/>
      <c r="D140" s="189" t="s">
        <v>149</v>
      </c>
      <c r="E140" s="35"/>
      <c r="F140" s="190" t="s">
        <v>210</v>
      </c>
      <c r="G140" s="35"/>
      <c r="H140" s="35"/>
      <c r="I140" s="103"/>
      <c r="J140" s="35"/>
      <c r="K140" s="35"/>
      <c r="L140" s="38"/>
      <c r="M140" s="191"/>
      <c r="N140" s="60"/>
      <c r="O140" s="60"/>
      <c r="P140" s="60"/>
      <c r="Q140" s="60"/>
      <c r="R140" s="60"/>
      <c r="S140" s="60"/>
      <c r="T140" s="61"/>
      <c r="AT140" s="16" t="s">
        <v>149</v>
      </c>
      <c r="AU140" s="16" t="s">
        <v>94</v>
      </c>
    </row>
    <row r="141" spans="2:51" s="11" customFormat="1" ht="12">
      <c r="B141" s="192"/>
      <c r="C141" s="193"/>
      <c r="D141" s="189" t="s">
        <v>157</v>
      </c>
      <c r="E141" s="194" t="s">
        <v>83</v>
      </c>
      <c r="F141" s="195" t="s">
        <v>221</v>
      </c>
      <c r="G141" s="193"/>
      <c r="H141" s="196">
        <v>0.18300000000000005</v>
      </c>
      <c r="I141" s="197"/>
      <c r="J141" s="193"/>
      <c r="K141" s="193"/>
      <c r="L141" s="198"/>
      <c r="M141" s="199"/>
      <c r="N141" s="200"/>
      <c r="O141" s="200"/>
      <c r="P141" s="200"/>
      <c r="Q141" s="200"/>
      <c r="R141" s="200"/>
      <c r="S141" s="200"/>
      <c r="T141" s="201"/>
      <c r="AT141" s="202" t="s">
        <v>157</v>
      </c>
      <c r="AU141" s="202" t="s">
        <v>94</v>
      </c>
      <c r="AV141" s="11" t="s">
        <v>94</v>
      </c>
      <c r="AW141" s="11" t="s">
        <v>41</v>
      </c>
      <c r="AX141" s="11" t="s">
        <v>85</v>
      </c>
      <c r="AY141" s="202" t="s">
        <v>139</v>
      </c>
    </row>
    <row r="142" spans="2:51" s="12" customFormat="1" ht="12">
      <c r="B142" s="203"/>
      <c r="C142" s="204"/>
      <c r="D142" s="189" t="s">
        <v>157</v>
      </c>
      <c r="E142" s="205" t="s">
        <v>83</v>
      </c>
      <c r="F142" s="206" t="s">
        <v>159</v>
      </c>
      <c r="G142" s="204"/>
      <c r="H142" s="207">
        <v>0.18300000000000005</v>
      </c>
      <c r="I142" s="208"/>
      <c r="J142" s="204"/>
      <c r="K142" s="204"/>
      <c r="L142" s="209"/>
      <c r="M142" s="210"/>
      <c r="N142" s="211"/>
      <c r="O142" s="211"/>
      <c r="P142" s="211"/>
      <c r="Q142" s="211"/>
      <c r="R142" s="211"/>
      <c r="S142" s="211"/>
      <c r="T142" s="212"/>
      <c r="AT142" s="213" t="s">
        <v>157</v>
      </c>
      <c r="AU142" s="213" t="s">
        <v>94</v>
      </c>
      <c r="AV142" s="12" t="s">
        <v>147</v>
      </c>
      <c r="AW142" s="12" t="s">
        <v>41</v>
      </c>
      <c r="AX142" s="12" t="s">
        <v>23</v>
      </c>
      <c r="AY142" s="213" t="s">
        <v>139</v>
      </c>
    </row>
    <row r="143" spans="2:63" s="10" customFormat="1" ht="22.9" customHeight="1">
      <c r="B143" s="161"/>
      <c r="C143" s="162"/>
      <c r="D143" s="163" t="s">
        <v>84</v>
      </c>
      <c r="E143" s="175" t="s">
        <v>222</v>
      </c>
      <c r="F143" s="175" t="s">
        <v>223</v>
      </c>
      <c r="G143" s="162"/>
      <c r="H143" s="162"/>
      <c r="I143" s="165"/>
      <c r="J143" s="176">
        <f>BK143</f>
        <v>0</v>
      </c>
      <c r="K143" s="162"/>
      <c r="L143" s="167"/>
      <c r="M143" s="168"/>
      <c r="N143" s="169"/>
      <c r="O143" s="169"/>
      <c r="P143" s="170">
        <f>SUM(P144:P149)</f>
        <v>0</v>
      </c>
      <c r="Q143" s="169"/>
      <c r="R143" s="170">
        <f>SUM(R144:R149)</f>
        <v>0</v>
      </c>
      <c r="S143" s="169"/>
      <c r="T143" s="171">
        <f>SUM(T144:T149)</f>
        <v>0</v>
      </c>
      <c r="AR143" s="172" t="s">
        <v>23</v>
      </c>
      <c r="AT143" s="173" t="s">
        <v>84</v>
      </c>
      <c r="AU143" s="173" t="s">
        <v>23</v>
      </c>
      <c r="AY143" s="172" t="s">
        <v>139</v>
      </c>
      <c r="BK143" s="174">
        <f>SUM(BK144:BK149)</f>
        <v>0</v>
      </c>
    </row>
    <row r="144" spans="2:65" s="1" customFormat="1" ht="22.5" customHeight="1">
      <c r="B144" s="34"/>
      <c r="C144" s="177" t="s">
        <v>224</v>
      </c>
      <c r="D144" s="177" t="s">
        <v>142</v>
      </c>
      <c r="E144" s="178" t="s">
        <v>225</v>
      </c>
      <c r="F144" s="179" t="s">
        <v>226</v>
      </c>
      <c r="G144" s="180" t="s">
        <v>194</v>
      </c>
      <c r="H144" s="181">
        <v>1.641</v>
      </c>
      <c r="I144" s="182"/>
      <c r="J144" s="183">
        <f>ROUND(I144*H144,2)</f>
        <v>0</v>
      </c>
      <c r="K144" s="179" t="s">
        <v>146</v>
      </c>
      <c r="L144" s="38"/>
      <c r="M144" s="184" t="s">
        <v>83</v>
      </c>
      <c r="N144" s="185" t="s">
        <v>55</v>
      </c>
      <c r="O144" s="60"/>
      <c r="P144" s="186">
        <f>O144*H144</f>
        <v>0</v>
      </c>
      <c r="Q144" s="186">
        <v>0</v>
      </c>
      <c r="R144" s="186">
        <f>Q144*H144</f>
        <v>0</v>
      </c>
      <c r="S144" s="186">
        <v>0</v>
      </c>
      <c r="T144" s="187">
        <f>S144*H144</f>
        <v>0</v>
      </c>
      <c r="AR144" s="16" t="s">
        <v>147</v>
      </c>
      <c r="AT144" s="16" t="s">
        <v>142</v>
      </c>
      <c r="AU144" s="16" t="s">
        <v>94</v>
      </c>
      <c r="AY144" s="16" t="s">
        <v>139</v>
      </c>
      <c r="BE144" s="188">
        <f>IF(N144="základní",J144,0)</f>
        <v>0</v>
      </c>
      <c r="BF144" s="188">
        <f>IF(N144="snížená",J144,0)</f>
        <v>0</v>
      </c>
      <c r="BG144" s="188">
        <f>IF(N144="zákl. přenesená",J144,0)</f>
        <v>0</v>
      </c>
      <c r="BH144" s="188">
        <f>IF(N144="sníž. přenesená",J144,0)</f>
        <v>0</v>
      </c>
      <c r="BI144" s="188">
        <f>IF(N144="nulová",J144,0)</f>
        <v>0</v>
      </c>
      <c r="BJ144" s="16" t="s">
        <v>23</v>
      </c>
      <c r="BK144" s="188">
        <f>ROUND(I144*H144,2)</f>
        <v>0</v>
      </c>
      <c r="BL144" s="16" t="s">
        <v>147</v>
      </c>
      <c r="BM144" s="16" t="s">
        <v>227</v>
      </c>
    </row>
    <row r="145" spans="2:47" s="1" customFormat="1" ht="54">
      <c r="B145" s="34"/>
      <c r="C145" s="35"/>
      <c r="D145" s="189" t="s">
        <v>149</v>
      </c>
      <c r="E145" s="35"/>
      <c r="F145" s="190" t="s">
        <v>228</v>
      </c>
      <c r="G145" s="35"/>
      <c r="H145" s="35"/>
      <c r="I145" s="103"/>
      <c r="J145" s="35"/>
      <c r="K145" s="35"/>
      <c r="L145" s="38"/>
      <c r="M145" s="191"/>
      <c r="N145" s="60"/>
      <c r="O145" s="60"/>
      <c r="P145" s="60"/>
      <c r="Q145" s="60"/>
      <c r="R145" s="60"/>
      <c r="S145" s="60"/>
      <c r="T145" s="61"/>
      <c r="AT145" s="16" t="s">
        <v>149</v>
      </c>
      <c r="AU145" s="16" t="s">
        <v>94</v>
      </c>
    </row>
    <row r="146" spans="2:65" s="1" customFormat="1" ht="22.5" customHeight="1">
      <c r="B146" s="34"/>
      <c r="C146" s="177" t="s">
        <v>8</v>
      </c>
      <c r="D146" s="177" t="s">
        <v>142</v>
      </c>
      <c r="E146" s="178" t="s">
        <v>229</v>
      </c>
      <c r="F146" s="179" t="s">
        <v>230</v>
      </c>
      <c r="G146" s="180" t="s">
        <v>194</v>
      </c>
      <c r="H146" s="181">
        <v>1.641</v>
      </c>
      <c r="I146" s="182"/>
      <c r="J146" s="183">
        <f>ROUND(I146*H146,2)</f>
        <v>0</v>
      </c>
      <c r="K146" s="179" t="s">
        <v>146</v>
      </c>
      <c r="L146" s="38"/>
      <c r="M146" s="184" t="s">
        <v>83</v>
      </c>
      <c r="N146" s="185" t="s">
        <v>55</v>
      </c>
      <c r="O146" s="60"/>
      <c r="P146" s="186">
        <f>O146*H146</f>
        <v>0</v>
      </c>
      <c r="Q146" s="186">
        <v>0</v>
      </c>
      <c r="R146" s="186">
        <f>Q146*H146</f>
        <v>0</v>
      </c>
      <c r="S146" s="186">
        <v>0</v>
      </c>
      <c r="T146" s="187">
        <f>S146*H146</f>
        <v>0</v>
      </c>
      <c r="AR146" s="16" t="s">
        <v>147</v>
      </c>
      <c r="AT146" s="16" t="s">
        <v>142</v>
      </c>
      <c r="AU146" s="16" t="s">
        <v>94</v>
      </c>
      <c r="AY146" s="16" t="s">
        <v>139</v>
      </c>
      <c r="BE146" s="188">
        <f>IF(N146="základní",J146,0)</f>
        <v>0</v>
      </c>
      <c r="BF146" s="188">
        <f>IF(N146="snížená",J146,0)</f>
        <v>0</v>
      </c>
      <c r="BG146" s="188">
        <f>IF(N146="zákl. přenesená",J146,0)</f>
        <v>0</v>
      </c>
      <c r="BH146" s="188">
        <f>IF(N146="sníž. přenesená",J146,0)</f>
        <v>0</v>
      </c>
      <c r="BI146" s="188">
        <f>IF(N146="nulová",J146,0)</f>
        <v>0</v>
      </c>
      <c r="BJ146" s="16" t="s">
        <v>23</v>
      </c>
      <c r="BK146" s="188">
        <f>ROUND(I146*H146,2)</f>
        <v>0</v>
      </c>
      <c r="BL146" s="16" t="s">
        <v>147</v>
      </c>
      <c r="BM146" s="16" t="s">
        <v>231</v>
      </c>
    </row>
    <row r="147" spans="2:47" s="1" customFormat="1" ht="54">
      <c r="B147" s="34"/>
      <c r="C147" s="35"/>
      <c r="D147" s="189" t="s">
        <v>149</v>
      </c>
      <c r="E147" s="35"/>
      <c r="F147" s="190" t="s">
        <v>228</v>
      </c>
      <c r="G147" s="35"/>
      <c r="H147" s="35"/>
      <c r="I147" s="103"/>
      <c r="J147" s="35"/>
      <c r="K147" s="35"/>
      <c r="L147" s="38"/>
      <c r="M147" s="191"/>
      <c r="N147" s="60"/>
      <c r="O147" s="60"/>
      <c r="P147" s="60"/>
      <c r="Q147" s="60"/>
      <c r="R147" s="60"/>
      <c r="S147" s="60"/>
      <c r="T147" s="61"/>
      <c r="AT147" s="16" t="s">
        <v>149</v>
      </c>
      <c r="AU147" s="16" t="s">
        <v>94</v>
      </c>
    </row>
    <row r="148" spans="2:65" s="1" customFormat="1" ht="33.75" customHeight="1">
      <c r="B148" s="34"/>
      <c r="C148" s="177" t="s">
        <v>232</v>
      </c>
      <c r="D148" s="177" t="s">
        <v>142</v>
      </c>
      <c r="E148" s="178" t="s">
        <v>233</v>
      </c>
      <c r="F148" s="179" t="s">
        <v>234</v>
      </c>
      <c r="G148" s="180" t="s">
        <v>194</v>
      </c>
      <c r="H148" s="181">
        <v>1.641</v>
      </c>
      <c r="I148" s="182"/>
      <c r="J148" s="183">
        <f>ROUND(I148*H148,2)</f>
        <v>0</v>
      </c>
      <c r="K148" s="179" t="s">
        <v>146</v>
      </c>
      <c r="L148" s="38"/>
      <c r="M148" s="184" t="s">
        <v>83</v>
      </c>
      <c r="N148" s="185" t="s">
        <v>55</v>
      </c>
      <c r="O148" s="60"/>
      <c r="P148" s="186">
        <f>O148*H148</f>
        <v>0</v>
      </c>
      <c r="Q148" s="186">
        <v>0</v>
      </c>
      <c r="R148" s="186">
        <f>Q148*H148</f>
        <v>0</v>
      </c>
      <c r="S148" s="186">
        <v>0</v>
      </c>
      <c r="T148" s="187">
        <f>S148*H148</f>
        <v>0</v>
      </c>
      <c r="AR148" s="16" t="s">
        <v>147</v>
      </c>
      <c r="AT148" s="16" t="s">
        <v>142</v>
      </c>
      <c r="AU148" s="16" t="s">
        <v>94</v>
      </c>
      <c r="AY148" s="16" t="s">
        <v>139</v>
      </c>
      <c r="BE148" s="188">
        <f>IF(N148="základní",J148,0)</f>
        <v>0</v>
      </c>
      <c r="BF148" s="188">
        <f>IF(N148="snížená",J148,0)</f>
        <v>0</v>
      </c>
      <c r="BG148" s="188">
        <f>IF(N148="zákl. přenesená",J148,0)</f>
        <v>0</v>
      </c>
      <c r="BH148" s="188">
        <f>IF(N148="sníž. přenesená",J148,0)</f>
        <v>0</v>
      </c>
      <c r="BI148" s="188">
        <f>IF(N148="nulová",J148,0)</f>
        <v>0</v>
      </c>
      <c r="BJ148" s="16" t="s">
        <v>23</v>
      </c>
      <c r="BK148" s="188">
        <f>ROUND(I148*H148,2)</f>
        <v>0</v>
      </c>
      <c r="BL148" s="16" t="s">
        <v>147</v>
      </c>
      <c r="BM148" s="16" t="s">
        <v>235</v>
      </c>
    </row>
    <row r="149" spans="2:47" s="1" customFormat="1" ht="54">
      <c r="B149" s="34"/>
      <c r="C149" s="35"/>
      <c r="D149" s="189" t="s">
        <v>149</v>
      </c>
      <c r="E149" s="35"/>
      <c r="F149" s="190" t="s">
        <v>228</v>
      </c>
      <c r="G149" s="35"/>
      <c r="H149" s="35"/>
      <c r="I149" s="103"/>
      <c r="J149" s="35"/>
      <c r="K149" s="35"/>
      <c r="L149" s="38"/>
      <c r="M149" s="191"/>
      <c r="N149" s="60"/>
      <c r="O149" s="60"/>
      <c r="P149" s="60"/>
      <c r="Q149" s="60"/>
      <c r="R149" s="60"/>
      <c r="S149" s="60"/>
      <c r="T149" s="61"/>
      <c r="AT149" s="16" t="s">
        <v>149</v>
      </c>
      <c r="AU149" s="16" t="s">
        <v>94</v>
      </c>
    </row>
    <row r="150" spans="2:63" s="10" customFormat="1" ht="25.9" customHeight="1">
      <c r="B150" s="161"/>
      <c r="C150" s="162"/>
      <c r="D150" s="163" t="s">
        <v>84</v>
      </c>
      <c r="E150" s="164" t="s">
        <v>236</v>
      </c>
      <c r="F150" s="164" t="s">
        <v>237</v>
      </c>
      <c r="G150" s="162"/>
      <c r="H150" s="162"/>
      <c r="I150" s="165"/>
      <c r="J150" s="166">
        <f>BK150</f>
        <v>0</v>
      </c>
      <c r="K150" s="162"/>
      <c r="L150" s="167"/>
      <c r="M150" s="168"/>
      <c r="N150" s="169"/>
      <c r="O150" s="169"/>
      <c r="P150" s="170">
        <f>P151+P159+P176+P198</f>
        <v>0</v>
      </c>
      <c r="Q150" s="169"/>
      <c r="R150" s="170">
        <f>R151+R159+R176+R198</f>
        <v>0.020052800000000003</v>
      </c>
      <c r="S150" s="169"/>
      <c r="T150" s="171">
        <f>T151+T159+T176+T198</f>
        <v>0.01</v>
      </c>
      <c r="AR150" s="172" t="s">
        <v>94</v>
      </c>
      <c r="AT150" s="173" t="s">
        <v>84</v>
      </c>
      <c r="AU150" s="173" t="s">
        <v>85</v>
      </c>
      <c r="AY150" s="172" t="s">
        <v>139</v>
      </c>
      <c r="BK150" s="174">
        <f>BK151+BK159+BK176+BK198</f>
        <v>0</v>
      </c>
    </row>
    <row r="151" spans="2:63" s="10" customFormat="1" ht="22.9" customHeight="1">
      <c r="B151" s="161"/>
      <c r="C151" s="162"/>
      <c r="D151" s="163" t="s">
        <v>84</v>
      </c>
      <c r="E151" s="175" t="s">
        <v>238</v>
      </c>
      <c r="F151" s="175" t="s">
        <v>239</v>
      </c>
      <c r="G151" s="162"/>
      <c r="H151" s="162"/>
      <c r="I151" s="165"/>
      <c r="J151" s="176">
        <f>BK151</f>
        <v>0</v>
      </c>
      <c r="K151" s="162"/>
      <c r="L151" s="167"/>
      <c r="M151" s="168"/>
      <c r="N151" s="169"/>
      <c r="O151" s="169"/>
      <c r="P151" s="170">
        <f>SUM(P152:P158)</f>
        <v>0</v>
      </c>
      <c r="Q151" s="169"/>
      <c r="R151" s="170">
        <f>SUM(R152:R158)</f>
        <v>0.0005</v>
      </c>
      <c r="S151" s="169"/>
      <c r="T151" s="171">
        <f>SUM(T152:T158)</f>
        <v>0</v>
      </c>
      <c r="AR151" s="172" t="s">
        <v>94</v>
      </c>
      <c r="AT151" s="173" t="s">
        <v>84</v>
      </c>
      <c r="AU151" s="173" t="s">
        <v>23</v>
      </c>
      <c r="AY151" s="172" t="s">
        <v>139</v>
      </c>
      <c r="BK151" s="174">
        <f>SUM(BK152:BK158)</f>
        <v>0</v>
      </c>
    </row>
    <row r="152" spans="2:65" s="1" customFormat="1" ht="22.5" customHeight="1">
      <c r="B152" s="34"/>
      <c r="C152" s="177" t="s">
        <v>240</v>
      </c>
      <c r="D152" s="177" t="s">
        <v>142</v>
      </c>
      <c r="E152" s="178" t="s">
        <v>241</v>
      </c>
      <c r="F152" s="179" t="s">
        <v>242</v>
      </c>
      <c r="G152" s="180" t="s">
        <v>243</v>
      </c>
      <c r="H152" s="181">
        <v>1</v>
      </c>
      <c r="I152" s="182"/>
      <c r="J152" s="183">
        <f>ROUND(I152*H152,2)</f>
        <v>0</v>
      </c>
      <c r="K152" s="179" t="s">
        <v>83</v>
      </c>
      <c r="L152" s="38"/>
      <c r="M152" s="184" t="s">
        <v>83</v>
      </c>
      <c r="N152" s="185" t="s">
        <v>55</v>
      </c>
      <c r="O152" s="60"/>
      <c r="P152" s="186">
        <f>O152*H152</f>
        <v>0</v>
      </c>
      <c r="Q152" s="186">
        <v>0.0005</v>
      </c>
      <c r="R152" s="186">
        <f>Q152*H152</f>
        <v>0.0005</v>
      </c>
      <c r="S152" s="186">
        <v>0</v>
      </c>
      <c r="T152" s="187">
        <f>S152*H152</f>
        <v>0</v>
      </c>
      <c r="AR152" s="16" t="s">
        <v>232</v>
      </c>
      <c r="AT152" s="16" t="s">
        <v>142</v>
      </c>
      <c r="AU152" s="16" t="s">
        <v>94</v>
      </c>
      <c r="AY152" s="16" t="s">
        <v>139</v>
      </c>
      <c r="BE152" s="188">
        <f>IF(N152="základní",J152,0)</f>
        <v>0</v>
      </c>
      <c r="BF152" s="188">
        <f>IF(N152="snížená",J152,0)</f>
        <v>0</v>
      </c>
      <c r="BG152" s="188">
        <f>IF(N152="zákl. přenesená",J152,0)</f>
        <v>0</v>
      </c>
      <c r="BH152" s="188">
        <f>IF(N152="sníž. přenesená",J152,0)</f>
        <v>0</v>
      </c>
      <c r="BI152" s="188">
        <f>IF(N152="nulová",J152,0)</f>
        <v>0</v>
      </c>
      <c r="BJ152" s="16" t="s">
        <v>23</v>
      </c>
      <c r="BK152" s="188">
        <f>ROUND(I152*H152,2)</f>
        <v>0</v>
      </c>
      <c r="BL152" s="16" t="s">
        <v>232</v>
      </c>
      <c r="BM152" s="16" t="s">
        <v>244</v>
      </c>
    </row>
    <row r="153" spans="2:65" s="1" customFormat="1" ht="22.5" customHeight="1">
      <c r="B153" s="34"/>
      <c r="C153" s="177" t="s">
        <v>245</v>
      </c>
      <c r="D153" s="177" t="s">
        <v>142</v>
      </c>
      <c r="E153" s="178" t="s">
        <v>246</v>
      </c>
      <c r="F153" s="179" t="s">
        <v>247</v>
      </c>
      <c r="G153" s="180" t="s">
        <v>248</v>
      </c>
      <c r="H153" s="224"/>
      <c r="I153" s="182"/>
      <c r="J153" s="183">
        <f>ROUND(I153*H153,2)</f>
        <v>0</v>
      </c>
      <c r="K153" s="179" t="s">
        <v>146</v>
      </c>
      <c r="L153" s="38"/>
      <c r="M153" s="184" t="s">
        <v>83</v>
      </c>
      <c r="N153" s="185" t="s">
        <v>55</v>
      </c>
      <c r="O153" s="60"/>
      <c r="P153" s="186">
        <f>O153*H153</f>
        <v>0</v>
      </c>
      <c r="Q153" s="186">
        <v>0</v>
      </c>
      <c r="R153" s="186">
        <f>Q153*H153</f>
        <v>0</v>
      </c>
      <c r="S153" s="186">
        <v>0</v>
      </c>
      <c r="T153" s="187">
        <f>S153*H153</f>
        <v>0</v>
      </c>
      <c r="AR153" s="16" t="s">
        <v>232</v>
      </c>
      <c r="AT153" s="16" t="s">
        <v>142</v>
      </c>
      <c r="AU153" s="16" t="s">
        <v>94</v>
      </c>
      <c r="AY153" s="16" t="s">
        <v>139</v>
      </c>
      <c r="BE153" s="188">
        <f>IF(N153="základní",J153,0)</f>
        <v>0</v>
      </c>
      <c r="BF153" s="188">
        <f>IF(N153="snížená",J153,0)</f>
        <v>0</v>
      </c>
      <c r="BG153" s="188">
        <f>IF(N153="zákl. přenesená",J153,0)</f>
        <v>0</v>
      </c>
      <c r="BH153" s="188">
        <f>IF(N153="sníž. přenesená",J153,0)</f>
        <v>0</v>
      </c>
      <c r="BI153" s="188">
        <f>IF(N153="nulová",J153,0)</f>
        <v>0</v>
      </c>
      <c r="BJ153" s="16" t="s">
        <v>23</v>
      </c>
      <c r="BK153" s="188">
        <f>ROUND(I153*H153,2)</f>
        <v>0</v>
      </c>
      <c r="BL153" s="16" t="s">
        <v>232</v>
      </c>
      <c r="BM153" s="16" t="s">
        <v>249</v>
      </c>
    </row>
    <row r="154" spans="2:47" s="1" customFormat="1" ht="72">
      <c r="B154" s="34"/>
      <c r="C154" s="35"/>
      <c r="D154" s="189" t="s">
        <v>149</v>
      </c>
      <c r="E154" s="35"/>
      <c r="F154" s="190" t="s">
        <v>250</v>
      </c>
      <c r="G154" s="35"/>
      <c r="H154" s="35"/>
      <c r="I154" s="103"/>
      <c r="J154" s="35"/>
      <c r="K154" s="35"/>
      <c r="L154" s="38"/>
      <c r="M154" s="191"/>
      <c r="N154" s="60"/>
      <c r="O154" s="60"/>
      <c r="P154" s="60"/>
      <c r="Q154" s="60"/>
      <c r="R154" s="60"/>
      <c r="S154" s="60"/>
      <c r="T154" s="61"/>
      <c r="AT154" s="16" t="s">
        <v>149</v>
      </c>
      <c r="AU154" s="16" t="s">
        <v>94</v>
      </c>
    </row>
    <row r="155" spans="2:65" s="1" customFormat="1" ht="22.5" customHeight="1">
      <c r="B155" s="34"/>
      <c r="C155" s="177" t="s">
        <v>251</v>
      </c>
      <c r="D155" s="177" t="s">
        <v>142</v>
      </c>
      <c r="E155" s="178" t="s">
        <v>252</v>
      </c>
      <c r="F155" s="179" t="s">
        <v>253</v>
      </c>
      <c r="G155" s="180" t="s">
        <v>248</v>
      </c>
      <c r="H155" s="224"/>
      <c r="I155" s="182"/>
      <c r="J155" s="183">
        <f>ROUND(I155*H155,2)</f>
        <v>0</v>
      </c>
      <c r="K155" s="179" t="s">
        <v>146</v>
      </c>
      <c r="L155" s="38"/>
      <c r="M155" s="184" t="s">
        <v>83</v>
      </c>
      <c r="N155" s="185" t="s">
        <v>55</v>
      </c>
      <c r="O155" s="60"/>
      <c r="P155" s="186">
        <f>O155*H155</f>
        <v>0</v>
      </c>
      <c r="Q155" s="186">
        <v>0</v>
      </c>
      <c r="R155" s="186">
        <f>Q155*H155</f>
        <v>0</v>
      </c>
      <c r="S155" s="186">
        <v>0</v>
      </c>
      <c r="T155" s="187">
        <f>S155*H155</f>
        <v>0</v>
      </c>
      <c r="AR155" s="16" t="s">
        <v>232</v>
      </c>
      <c r="AT155" s="16" t="s">
        <v>142</v>
      </c>
      <c r="AU155" s="16" t="s">
        <v>94</v>
      </c>
      <c r="AY155" s="16" t="s">
        <v>139</v>
      </c>
      <c r="BE155" s="188">
        <f>IF(N155="základní",J155,0)</f>
        <v>0</v>
      </c>
      <c r="BF155" s="188">
        <f>IF(N155="snížená",J155,0)</f>
        <v>0</v>
      </c>
      <c r="BG155" s="188">
        <f>IF(N155="zákl. přenesená",J155,0)</f>
        <v>0</v>
      </c>
      <c r="BH155" s="188">
        <f>IF(N155="sníž. přenesená",J155,0)</f>
        <v>0</v>
      </c>
      <c r="BI155" s="188">
        <f>IF(N155="nulová",J155,0)</f>
        <v>0</v>
      </c>
      <c r="BJ155" s="16" t="s">
        <v>23</v>
      </c>
      <c r="BK155" s="188">
        <f>ROUND(I155*H155,2)</f>
        <v>0</v>
      </c>
      <c r="BL155" s="16" t="s">
        <v>232</v>
      </c>
      <c r="BM155" s="16" t="s">
        <v>254</v>
      </c>
    </row>
    <row r="156" spans="2:47" s="1" customFormat="1" ht="72">
      <c r="B156" s="34"/>
      <c r="C156" s="35"/>
      <c r="D156" s="189" t="s">
        <v>149</v>
      </c>
      <c r="E156" s="35"/>
      <c r="F156" s="190" t="s">
        <v>250</v>
      </c>
      <c r="G156" s="35"/>
      <c r="H156" s="35"/>
      <c r="I156" s="103"/>
      <c r="J156" s="35"/>
      <c r="K156" s="35"/>
      <c r="L156" s="38"/>
      <c r="M156" s="191"/>
      <c r="N156" s="60"/>
      <c r="O156" s="60"/>
      <c r="P156" s="60"/>
      <c r="Q156" s="60"/>
      <c r="R156" s="60"/>
      <c r="S156" s="60"/>
      <c r="T156" s="61"/>
      <c r="AT156" s="16" t="s">
        <v>149</v>
      </c>
      <c r="AU156" s="16" t="s">
        <v>94</v>
      </c>
    </row>
    <row r="157" spans="2:65" s="1" customFormat="1" ht="22.5" customHeight="1">
      <c r="B157" s="34"/>
      <c r="C157" s="177" t="s">
        <v>255</v>
      </c>
      <c r="D157" s="177" t="s">
        <v>142</v>
      </c>
      <c r="E157" s="178" t="s">
        <v>256</v>
      </c>
      <c r="F157" s="179" t="s">
        <v>257</v>
      </c>
      <c r="G157" s="180" t="s">
        <v>248</v>
      </c>
      <c r="H157" s="224"/>
      <c r="I157" s="182"/>
      <c r="J157" s="183">
        <f>ROUND(I157*H157,2)</f>
        <v>0</v>
      </c>
      <c r="K157" s="179" t="s">
        <v>146</v>
      </c>
      <c r="L157" s="38"/>
      <c r="M157" s="184" t="s">
        <v>83</v>
      </c>
      <c r="N157" s="185" t="s">
        <v>55</v>
      </c>
      <c r="O157" s="60"/>
      <c r="P157" s="186">
        <f>O157*H157</f>
        <v>0</v>
      </c>
      <c r="Q157" s="186">
        <v>0</v>
      </c>
      <c r="R157" s="186">
        <f>Q157*H157</f>
        <v>0</v>
      </c>
      <c r="S157" s="186">
        <v>0</v>
      </c>
      <c r="T157" s="187">
        <f>S157*H157</f>
        <v>0</v>
      </c>
      <c r="AR157" s="16" t="s">
        <v>232</v>
      </c>
      <c r="AT157" s="16" t="s">
        <v>142</v>
      </c>
      <c r="AU157" s="16" t="s">
        <v>94</v>
      </c>
      <c r="AY157" s="16" t="s">
        <v>139</v>
      </c>
      <c r="BE157" s="188">
        <f>IF(N157="základní",J157,0)</f>
        <v>0</v>
      </c>
      <c r="BF157" s="188">
        <f>IF(N157="snížená",J157,0)</f>
        <v>0</v>
      </c>
      <c r="BG157" s="188">
        <f>IF(N157="zákl. přenesená",J157,0)</f>
        <v>0</v>
      </c>
      <c r="BH157" s="188">
        <f>IF(N157="sníž. přenesená",J157,0)</f>
        <v>0</v>
      </c>
      <c r="BI157" s="188">
        <f>IF(N157="nulová",J157,0)</f>
        <v>0</v>
      </c>
      <c r="BJ157" s="16" t="s">
        <v>23</v>
      </c>
      <c r="BK157" s="188">
        <f>ROUND(I157*H157,2)</f>
        <v>0</v>
      </c>
      <c r="BL157" s="16" t="s">
        <v>232</v>
      </c>
      <c r="BM157" s="16" t="s">
        <v>258</v>
      </c>
    </row>
    <row r="158" spans="2:47" s="1" customFormat="1" ht="72">
      <c r="B158" s="34"/>
      <c r="C158" s="35"/>
      <c r="D158" s="189" t="s">
        <v>149</v>
      </c>
      <c r="E158" s="35"/>
      <c r="F158" s="190" t="s">
        <v>250</v>
      </c>
      <c r="G158" s="35"/>
      <c r="H158" s="35"/>
      <c r="I158" s="103"/>
      <c r="J158" s="35"/>
      <c r="K158" s="35"/>
      <c r="L158" s="38"/>
      <c r="M158" s="191"/>
      <c r="N158" s="60"/>
      <c r="O158" s="60"/>
      <c r="P158" s="60"/>
      <c r="Q158" s="60"/>
      <c r="R158" s="60"/>
      <c r="S158" s="60"/>
      <c r="T158" s="61"/>
      <c r="AT158" s="16" t="s">
        <v>149</v>
      </c>
      <c r="AU158" s="16" t="s">
        <v>94</v>
      </c>
    </row>
    <row r="159" spans="2:63" s="10" customFormat="1" ht="22.9" customHeight="1">
      <c r="B159" s="161"/>
      <c r="C159" s="162"/>
      <c r="D159" s="163" t="s">
        <v>84</v>
      </c>
      <c r="E159" s="175" t="s">
        <v>259</v>
      </c>
      <c r="F159" s="175" t="s">
        <v>260</v>
      </c>
      <c r="G159" s="162"/>
      <c r="H159" s="162"/>
      <c r="I159" s="165"/>
      <c r="J159" s="176">
        <f>BK159</f>
        <v>0</v>
      </c>
      <c r="K159" s="162"/>
      <c r="L159" s="167"/>
      <c r="M159" s="168"/>
      <c r="N159" s="169"/>
      <c r="O159" s="169"/>
      <c r="P159" s="170">
        <f>SUM(P160:P175)</f>
        <v>0</v>
      </c>
      <c r="Q159" s="169"/>
      <c r="R159" s="170">
        <f>SUM(R160:R175)</f>
        <v>0.00139</v>
      </c>
      <c r="S159" s="169"/>
      <c r="T159" s="171">
        <f>SUM(T160:T175)</f>
        <v>0.01</v>
      </c>
      <c r="AR159" s="172" t="s">
        <v>94</v>
      </c>
      <c r="AT159" s="173" t="s">
        <v>84</v>
      </c>
      <c r="AU159" s="173" t="s">
        <v>23</v>
      </c>
      <c r="AY159" s="172" t="s">
        <v>139</v>
      </c>
      <c r="BK159" s="174">
        <f>SUM(BK160:BK175)</f>
        <v>0</v>
      </c>
    </row>
    <row r="160" spans="2:65" s="1" customFormat="1" ht="16.5" customHeight="1">
      <c r="B160" s="34"/>
      <c r="C160" s="177" t="s">
        <v>7</v>
      </c>
      <c r="D160" s="177" t="s">
        <v>142</v>
      </c>
      <c r="E160" s="178" t="s">
        <v>261</v>
      </c>
      <c r="F160" s="179" t="s">
        <v>262</v>
      </c>
      <c r="G160" s="180" t="s">
        <v>263</v>
      </c>
      <c r="H160" s="181">
        <v>1</v>
      </c>
      <c r="I160" s="182"/>
      <c r="J160" s="183">
        <f>ROUND(I160*H160,2)</f>
        <v>0</v>
      </c>
      <c r="K160" s="179" t="s">
        <v>83</v>
      </c>
      <c r="L160" s="38"/>
      <c r="M160" s="184" t="s">
        <v>83</v>
      </c>
      <c r="N160" s="185" t="s">
        <v>55</v>
      </c>
      <c r="O160" s="60"/>
      <c r="P160" s="186">
        <f>O160*H160</f>
        <v>0</v>
      </c>
      <c r="Q160" s="186">
        <v>0.00139</v>
      </c>
      <c r="R160" s="186">
        <f>Q160*H160</f>
        <v>0.00139</v>
      </c>
      <c r="S160" s="186">
        <v>0.01</v>
      </c>
      <c r="T160" s="187">
        <f>S160*H160</f>
        <v>0.01</v>
      </c>
      <c r="AR160" s="16" t="s">
        <v>232</v>
      </c>
      <c r="AT160" s="16" t="s">
        <v>142</v>
      </c>
      <c r="AU160" s="16" t="s">
        <v>94</v>
      </c>
      <c r="AY160" s="16" t="s">
        <v>139</v>
      </c>
      <c r="BE160" s="188">
        <f>IF(N160="základní",J160,0)</f>
        <v>0</v>
      </c>
      <c r="BF160" s="188">
        <f>IF(N160="snížená",J160,0)</f>
        <v>0</v>
      </c>
      <c r="BG160" s="188">
        <f>IF(N160="zákl. přenesená",J160,0)</f>
        <v>0</v>
      </c>
      <c r="BH160" s="188">
        <f>IF(N160="sníž. přenesená",J160,0)</f>
        <v>0</v>
      </c>
      <c r="BI160" s="188">
        <f>IF(N160="nulová",J160,0)</f>
        <v>0</v>
      </c>
      <c r="BJ160" s="16" t="s">
        <v>23</v>
      </c>
      <c r="BK160" s="188">
        <f>ROUND(I160*H160,2)</f>
        <v>0</v>
      </c>
      <c r="BL160" s="16" t="s">
        <v>232</v>
      </c>
      <c r="BM160" s="16" t="s">
        <v>264</v>
      </c>
    </row>
    <row r="161" spans="2:51" s="13" customFormat="1" ht="12">
      <c r="B161" s="214"/>
      <c r="C161" s="215"/>
      <c r="D161" s="189" t="s">
        <v>157</v>
      </c>
      <c r="E161" s="216" t="s">
        <v>83</v>
      </c>
      <c r="F161" s="217" t="s">
        <v>265</v>
      </c>
      <c r="G161" s="215"/>
      <c r="H161" s="216" t="s">
        <v>83</v>
      </c>
      <c r="I161" s="218"/>
      <c r="J161" s="215"/>
      <c r="K161" s="215"/>
      <c r="L161" s="219"/>
      <c r="M161" s="220"/>
      <c r="N161" s="221"/>
      <c r="O161" s="221"/>
      <c r="P161" s="221"/>
      <c r="Q161" s="221"/>
      <c r="R161" s="221"/>
      <c r="S161" s="221"/>
      <c r="T161" s="222"/>
      <c r="AT161" s="223" t="s">
        <v>157</v>
      </c>
      <c r="AU161" s="223" t="s">
        <v>94</v>
      </c>
      <c r="AV161" s="13" t="s">
        <v>23</v>
      </c>
      <c r="AW161" s="13" t="s">
        <v>41</v>
      </c>
      <c r="AX161" s="13" t="s">
        <v>85</v>
      </c>
      <c r="AY161" s="223" t="s">
        <v>139</v>
      </c>
    </row>
    <row r="162" spans="2:51" s="13" customFormat="1" ht="12">
      <c r="B162" s="214"/>
      <c r="C162" s="215"/>
      <c r="D162" s="189" t="s">
        <v>157</v>
      </c>
      <c r="E162" s="216" t="s">
        <v>83</v>
      </c>
      <c r="F162" s="217" t="s">
        <v>266</v>
      </c>
      <c r="G162" s="215"/>
      <c r="H162" s="216" t="s">
        <v>83</v>
      </c>
      <c r="I162" s="218"/>
      <c r="J162" s="215"/>
      <c r="K162" s="215"/>
      <c r="L162" s="219"/>
      <c r="M162" s="220"/>
      <c r="N162" s="221"/>
      <c r="O162" s="221"/>
      <c r="P162" s="221"/>
      <c r="Q162" s="221"/>
      <c r="R162" s="221"/>
      <c r="S162" s="221"/>
      <c r="T162" s="222"/>
      <c r="AT162" s="223" t="s">
        <v>157</v>
      </c>
      <c r="AU162" s="223" t="s">
        <v>94</v>
      </c>
      <c r="AV162" s="13" t="s">
        <v>23</v>
      </c>
      <c r="AW162" s="13" t="s">
        <v>41</v>
      </c>
      <c r="AX162" s="13" t="s">
        <v>85</v>
      </c>
      <c r="AY162" s="223" t="s">
        <v>139</v>
      </c>
    </row>
    <row r="163" spans="2:51" s="13" customFormat="1" ht="12">
      <c r="B163" s="214"/>
      <c r="C163" s="215"/>
      <c r="D163" s="189" t="s">
        <v>157</v>
      </c>
      <c r="E163" s="216" t="s">
        <v>83</v>
      </c>
      <c r="F163" s="217" t="s">
        <v>267</v>
      </c>
      <c r="G163" s="215"/>
      <c r="H163" s="216" t="s">
        <v>83</v>
      </c>
      <c r="I163" s="218"/>
      <c r="J163" s="215"/>
      <c r="K163" s="215"/>
      <c r="L163" s="219"/>
      <c r="M163" s="220"/>
      <c r="N163" s="221"/>
      <c r="O163" s="221"/>
      <c r="P163" s="221"/>
      <c r="Q163" s="221"/>
      <c r="R163" s="221"/>
      <c r="S163" s="221"/>
      <c r="T163" s="222"/>
      <c r="AT163" s="223" t="s">
        <v>157</v>
      </c>
      <c r="AU163" s="223" t="s">
        <v>94</v>
      </c>
      <c r="AV163" s="13" t="s">
        <v>23</v>
      </c>
      <c r="AW163" s="13" t="s">
        <v>41</v>
      </c>
      <c r="AX163" s="13" t="s">
        <v>85</v>
      </c>
      <c r="AY163" s="223" t="s">
        <v>139</v>
      </c>
    </row>
    <row r="164" spans="2:51" s="13" customFormat="1" ht="12">
      <c r="B164" s="214"/>
      <c r="C164" s="215"/>
      <c r="D164" s="189" t="s">
        <v>157</v>
      </c>
      <c r="E164" s="216" t="s">
        <v>83</v>
      </c>
      <c r="F164" s="217" t="s">
        <v>268</v>
      </c>
      <c r="G164" s="215"/>
      <c r="H164" s="216" t="s">
        <v>83</v>
      </c>
      <c r="I164" s="218"/>
      <c r="J164" s="215"/>
      <c r="K164" s="215"/>
      <c r="L164" s="219"/>
      <c r="M164" s="220"/>
      <c r="N164" s="221"/>
      <c r="O164" s="221"/>
      <c r="P164" s="221"/>
      <c r="Q164" s="221"/>
      <c r="R164" s="221"/>
      <c r="S164" s="221"/>
      <c r="T164" s="222"/>
      <c r="AT164" s="223" t="s">
        <v>157</v>
      </c>
      <c r="AU164" s="223" t="s">
        <v>94</v>
      </c>
      <c r="AV164" s="13" t="s">
        <v>23</v>
      </c>
      <c r="AW164" s="13" t="s">
        <v>41</v>
      </c>
      <c r="AX164" s="13" t="s">
        <v>85</v>
      </c>
      <c r="AY164" s="223" t="s">
        <v>139</v>
      </c>
    </row>
    <row r="165" spans="2:51" s="13" customFormat="1" ht="12">
      <c r="B165" s="214"/>
      <c r="C165" s="215"/>
      <c r="D165" s="189" t="s">
        <v>157</v>
      </c>
      <c r="E165" s="216" t="s">
        <v>83</v>
      </c>
      <c r="F165" s="217" t="s">
        <v>269</v>
      </c>
      <c r="G165" s="215"/>
      <c r="H165" s="216" t="s">
        <v>83</v>
      </c>
      <c r="I165" s="218"/>
      <c r="J165" s="215"/>
      <c r="K165" s="215"/>
      <c r="L165" s="219"/>
      <c r="M165" s="220"/>
      <c r="N165" s="221"/>
      <c r="O165" s="221"/>
      <c r="P165" s="221"/>
      <c r="Q165" s="221"/>
      <c r="R165" s="221"/>
      <c r="S165" s="221"/>
      <c r="T165" s="222"/>
      <c r="AT165" s="223" t="s">
        <v>157</v>
      </c>
      <c r="AU165" s="223" t="s">
        <v>94</v>
      </c>
      <c r="AV165" s="13" t="s">
        <v>23</v>
      </c>
      <c r="AW165" s="13" t="s">
        <v>41</v>
      </c>
      <c r="AX165" s="13" t="s">
        <v>85</v>
      </c>
      <c r="AY165" s="223" t="s">
        <v>139</v>
      </c>
    </row>
    <row r="166" spans="2:51" s="13" customFormat="1" ht="12">
      <c r="B166" s="214"/>
      <c r="C166" s="215"/>
      <c r="D166" s="189" t="s">
        <v>157</v>
      </c>
      <c r="E166" s="216" t="s">
        <v>83</v>
      </c>
      <c r="F166" s="217" t="s">
        <v>270</v>
      </c>
      <c r="G166" s="215"/>
      <c r="H166" s="216" t="s">
        <v>83</v>
      </c>
      <c r="I166" s="218"/>
      <c r="J166" s="215"/>
      <c r="K166" s="215"/>
      <c r="L166" s="219"/>
      <c r="M166" s="220"/>
      <c r="N166" s="221"/>
      <c r="O166" s="221"/>
      <c r="P166" s="221"/>
      <c r="Q166" s="221"/>
      <c r="R166" s="221"/>
      <c r="S166" s="221"/>
      <c r="T166" s="222"/>
      <c r="AT166" s="223" t="s">
        <v>157</v>
      </c>
      <c r="AU166" s="223" t="s">
        <v>94</v>
      </c>
      <c r="AV166" s="13" t="s">
        <v>23</v>
      </c>
      <c r="AW166" s="13" t="s">
        <v>41</v>
      </c>
      <c r="AX166" s="13" t="s">
        <v>85</v>
      </c>
      <c r="AY166" s="223" t="s">
        <v>139</v>
      </c>
    </row>
    <row r="167" spans="2:51" s="13" customFormat="1" ht="12">
      <c r="B167" s="214"/>
      <c r="C167" s="215"/>
      <c r="D167" s="189" t="s">
        <v>157</v>
      </c>
      <c r="E167" s="216" t="s">
        <v>83</v>
      </c>
      <c r="F167" s="217" t="s">
        <v>271</v>
      </c>
      <c r="G167" s="215"/>
      <c r="H167" s="216" t="s">
        <v>83</v>
      </c>
      <c r="I167" s="218"/>
      <c r="J167" s="215"/>
      <c r="K167" s="215"/>
      <c r="L167" s="219"/>
      <c r="M167" s="220"/>
      <c r="N167" s="221"/>
      <c r="O167" s="221"/>
      <c r="P167" s="221"/>
      <c r="Q167" s="221"/>
      <c r="R167" s="221"/>
      <c r="S167" s="221"/>
      <c r="T167" s="222"/>
      <c r="AT167" s="223" t="s">
        <v>157</v>
      </c>
      <c r="AU167" s="223" t="s">
        <v>94</v>
      </c>
      <c r="AV167" s="13" t="s">
        <v>23</v>
      </c>
      <c r="AW167" s="13" t="s">
        <v>41</v>
      </c>
      <c r="AX167" s="13" t="s">
        <v>85</v>
      </c>
      <c r="AY167" s="223" t="s">
        <v>139</v>
      </c>
    </row>
    <row r="168" spans="2:51" s="11" customFormat="1" ht="12">
      <c r="B168" s="192"/>
      <c r="C168" s="193"/>
      <c r="D168" s="189" t="s">
        <v>157</v>
      </c>
      <c r="E168" s="194" t="s">
        <v>83</v>
      </c>
      <c r="F168" s="195" t="s">
        <v>23</v>
      </c>
      <c r="G168" s="193"/>
      <c r="H168" s="196">
        <v>1</v>
      </c>
      <c r="I168" s="197"/>
      <c r="J168" s="193"/>
      <c r="K168" s="193"/>
      <c r="L168" s="198"/>
      <c r="M168" s="199"/>
      <c r="N168" s="200"/>
      <c r="O168" s="200"/>
      <c r="P168" s="200"/>
      <c r="Q168" s="200"/>
      <c r="R168" s="200"/>
      <c r="S168" s="200"/>
      <c r="T168" s="201"/>
      <c r="AT168" s="202" t="s">
        <v>157</v>
      </c>
      <c r="AU168" s="202" t="s">
        <v>94</v>
      </c>
      <c r="AV168" s="11" t="s">
        <v>94</v>
      </c>
      <c r="AW168" s="11" t="s">
        <v>41</v>
      </c>
      <c r="AX168" s="11" t="s">
        <v>85</v>
      </c>
      <c r="AY168" s="202" t="s">
        <v>139</v>
      </c>
    </row>
    <row r="169" spans="2:51" s="12" customFormat="1" ht="12">
      <c r="B169" s="203"/>
      <c r="C169" s="204"/>
      <c r="D169" s="189" t="s">
        <v>157</v>
      </c>
      <c r="E169" s="205" t="s">
        <v>83</v>
      </c>
      <c r="F169" s="206" t="s">
        <v>159</v>
      </c>
      <c r="G169" s="204"/>
      <c r="H169" s="207">
        <v>1</v>
      </c>
      <c r="I169" s="208"/>
      <c r="J169" s="204"/>
      <c r="K169" s="204"/>
      <c r="L169" s="209"/>
      <c r="M169" s="210"/>
      <c r="N169" s="211"/>
      <c r="O169" s="211"/>
      <c r="P169" s="211"/>
      <c r="Q169" s="211"/>
      <c r="R169" s="211"/>
      <c r="S169" s="211"/>
      <c r="T169" s="212"/>
      <c r="AT169" s="213" t="s">
        <v>157</v>
      </c>
      <c r="AU169" s="213" t="s">
        <v>94</v>
      </c>
      <c r="AV169" s="12" t="s">
        <v>147</v>
      </c>
      <c r="AW169" s="12" t="s">
        <v>41</v>
      </c>
      <c r="AX169" s="12" t="s">
        <v>23</v>
      </c>
      <c r="AY169" s="213" t="s">
        <v>139</v>
      </c>
    </row>
    <row r="170" spans="2:65" s="1" customFormat="1" ht="22.5" customHeight="1">
      <c r="B170" s="34"/>
      <c r="C170" s="177" t="s">
        <v>272</v>
      </c>
      <c r="D170" s="177" t="s">
        <v>142</v>
      </c>
      <c r="E170" s="178" t="s">
        <v>273</v>
      </c>
      <c r="F170" s="179" t="s">
        <v>274</v>
      </c>
      <c r="G170" s="180" t="s">
        <v>248</v>
      </c>
      <c r="H170" s="224"/>
      <c r="I170" s="182"/>
      <c r="J170" s="183">
        <f>ROUND(I170*H170,2)</f>
        <v>0</v>
      </c>
      <c r="K170" s="179" t="s">
        <v>146</v>
      </c>
      <c r="L170" s="38"/>
      <c r="M170" s="184" t="s">
        <v>83</v>
      </c>
      <c r="N170" s="185" t="s">
        <v>55</v>
      </c>
      <c r="O170" s="60"/>
      <c r="P170" s="186">
        <f>O170*H170</f>
        <v>0</v>
      </c>
      <c r="Q170" s="186">
        <v>0</v>
      </c>
      <c r="R170" s="186">
        <f>Q170*H170</f>
        <v>0</v>
      </c>
      <c r="S170" s="186">
        <v>0</v>
      </c>
      <c r="T170" s="187">
        <f>S170*H170</f>
        <v>0</v>
      </c>
      <c r="AR170" s="16" t="s">
        <v>232</v>
      </c>
      <c r="AT170" s="16" t="s">
        <v>142</v>
      </c>
      <c r="AU170" s="16" t="s">
        <v>94</v>
      </c>
      <c r="AY170" s="16" t="s">
        <v>139</v>
      </c>
      <c r="BE170" s="188">
        <f>IF(N170="základní",J170,0)</f>
        <v>0</v>
      </c>
      <c r="BF170" s="188">
        <f>IF(N170="snížená",J170,0)</f>
        <v>0</v>
      </c>
      <c r="BG170" s="188">
        <f>IF(N170="zákl. přenesená",J170,0)</f>
        <v>0</v>
      </c>
      <c r="BH170" s="188">
        <f>IF(N170="sníž. přenesená",J170,0)</f>
        <v>0</v>
      </c>
      <c r="BI170" s="188">
        <f>IF(N170="nulová",J170,0)</f>
        <v>0</v>
      </c>
      <c r="BJ170" s="16" t="s">
        <v>23</v>
      </c>
      <c r="BK170" s="188">
        <f>ROUND(I170*H170,2)</f>
        <v>0</v>
      </c>
      <c r="BL170" s="16" t="s">
        <v>232</v>
      </c>
      <c r="BM170" s="16" t="s">
        <v>275</v>
      </c>
    </row>
    <row r="171" spans="2:47" s="1" customFormat="1" ht="72">
      <c r="B171" s="34"/>
      <c r="C171" s="35"/>
      <c r="D171" s="189" t="s">
        <v>149</v>
      </c>
      <c r="E171" s="35"/>
      <c r="F171" s="190" t="s">
        <v>276</v>
      </c>
      <c r="G171" s="35"/>
      <c r="H171" s="35"/>
      <c r="I171" s="103"/>
      <c r="J171" s="35"/>
      <c r="K171" s="35"/>
      <c r="L171" s="38"/>
      <c r="M171" s="191"/>
      <c r="N171" s="60"/>
      <c r="O171" s="60"/>
      <c r="P171" s="60"/>
      <c r="Q171" s="60"/>
      <c r="R171" s="60"/>
      <c r="S171" s="60"/>
      <c r="T171" s="61"/>
      <c r="AT171" s="16" t="s">
        <v>149</v>
      </c>
      <c r="AU171" s="16" t="s">
        <v>94</v>
      </c>
    </row>
    <row r="172" spans="2:65" s="1" customFormat="1" ht="22.5" customHeight="1">
      <c r="B172" s="34"/>
      <c r="C172" s="177" t="s">
        <v>277</v>
      </c>
      <c r="D172" s="177" t="s">
        <v>142</v>
      </c>
      <c r="E172" s="178" t="s">
        <v>278</v>
      </c>
      <c r="F172" s="179" t="s">
        <v>279</v>
      </c>
      <c r="G172" s="180" t="s">
        <v>248</v>
      </c>
      <c r="H172" s="224"/>
      <c r="I172" s="182"/>
      <c r="J172" s="183">
        <f>ROUND(I172*H172,2)</f>
        <v>0</v>
      </c>
      <c r="K172" s="179" t="s">
        <v>146</v>
      </c>
      <c r="L172" s="38"/>
      <c r="M172" s="184" t="s">
        <v>83</v>
      </c>
      <c r="N172" s="185" t="s">
        <v>55</v>
      </c>
      <c r="O172" s="60"/>
      <c r="P172" s="186">
        <f>O172*H172</f>
        <v>0</v>
      </c>
      <c r="Q172" s="186">
        <v>0</v>
      </c>
      <c r="R172" s="186">
        <f>Q172*H172</f>
        <v>0</v>
      </c>
      <c r="S172" s="186">
        <v>0</v>
      </c>
      <c r="T172" s="187">
        <f>S172*H172</f>
        <v>0</v>
      </c>
      <c r="AR172" s="16" t="s">
        <v>232</v>
      </c>
      <c r="AT172" s="16" t="s">
        <v>142</v>
      </c>
      <c r="AU172" s="16" t="s">
        <v>94</v>
      </c>
      <c r="AY172" s="16" t="s">
        <v>139</v>
      </c>
      <c r="BE172" s="188">
        <f>IF(N172="základní",J172,0)</f>
        <v>0</v>
      </c>
      <c r="BF172" s="188">
        <f>IF(N172="snížená",J172,0)</f>
        <v>0</v>
      </c>
      <c r="BG172" s="188">
        <f>IF(N172="zákl. přenesená",J172,0)</f>
        <v>0</v>
      </c>
      <c r="BH172" s="188">
        <f>IF(N172="sníž. přenesená",J172,0)</f>
        <v>0</v>
      </c>
      <c r="BI172" s="188">
        <f>IF(N172="nulová",J172,0)</f>
        <v>0</v>
      </c>
      <c r="BJ172" s="16" t="s">
        <v>23</v>
      </c>
      <c r="BK172" s="188">
        <f>ROUND(I172*H172,2)</f>
        <v>0</v>
      </c>
      <c r="BL172" s="16" t="s">
        <v>232</v>
      </c>
      <c r="BM172" s="16" t="s">
        <v>280</v>
      </c>
    </row>
    <row r="173" spans="2:47" s="1" customFormat="1" ht="72">
      <c r="B173" s="34"/>
      <c r="C173" s="35"/>
      <c r="D173" s="189" t="s">
        <v>149</v>
      </c>
      <c r="E173" s="35"/>
      <c r="F173" s="190" t="s">
        <v>276</v>
      </c>
      <c r="G173" s="35"/>
      <c r="H173" s="35"/>
      <c r="I173" s="103"/>
      <c r="J173" s="35"/>
      <c r="K173" s="35"/>
      <c r="L173" s="38"/>
      <c r="M173" s="191"/>
      <c r="N173" s="60"/>
      <c r="O173" s="60"/>
      <c r="P173" s="60"/>
      <c r="Q173" s="60"/>
      <c r="R173" s="60"/>
      <c r="S173" s="60"/>
      <c r="T173" s="61"/>
      <c r="AT173" s="16" t="s">
        <v>149</v>
      </c>
      <c r="AU173" s="16" t="s">
        <v>94</v>
      </c>
    </row>
    <row r="174" spans="2:65" s="1" customFormat="1" ht="22.5" customHeight="1">
      <c r="B174" s="34"/>
      <c r="C174" s="177" t="s">
        <v>281</v>
      </c>
      <c r="D174" s="177" t="s">
        <v>142</v>
      </c>
      <c r="E174" s="178" t="s">
        <v>282</v>
      </c>
      <c r="F174" s="179" t="s">
        <v>283</v>
      </c>
      <c r="G174" s="180" t="s">
        <v>248</v>
      </c>
      <c r="H174" s="224"/>
      <c r="I174" s="182"/>
      <c r="J174" s="183">
        <f>ROUND(I174*H174,2)</f>
        <v>0</v>
      </c>
      <c r="K174" s="179" t="s">
        <v>146</v>
      </c>
      <c r="L174" s="38"/>
      <c r="M174" s="184" t="s">
        <v>83</v>
      </c>
      <c r="N174" s="185" t="s">
        <v>55</v>
      </c>
      <c r="O174" s="60"/>
      <c r="P174" s="186">
        <f>O174*H174</f>
        <v>0</v>
      </c>
      <c r="Q174" s="186">
        <v>0</v>
      </c>
      <c r="R174" s="186">
        <f>Q174*H174</f>
        <v>0</v>
      </c>
      <c r="S174" s="186">
        <v>0</v>
      </c>
      <c r="T174" s="187">
        <f>S174*H174</f>
        <v>0</v>
      </c>
      <c r="AR174" s="16" t="s">
        <v>232</v>
      </c>
      <c r="AT174" s="16" t="s">
        <v>142</v>
      </c>
      <c r="AU174" s="16" t="s">
        <v>94</v>
      </c>
      <c r="AY174" s="16" t="s">
        <v>139</v>
      </c>
      <c r="BE174" s="188">
        <f>IF(N174="základní",J174,0)</f>
        <v>0</v>
      </c>
      <c r="BF174" s="188">
        <f>IF(N174="snížená",J174,0)</f>
        <v>0</v>
      </c>
      <c r="BG174" s="188">
        <f>IF(N174="zákl. přenesená",J174,0)</f>
        <v>0</v>
      </c>
      <c r="BH174" s="188">
        <f>IF(N174="sníž. přenesená",J174,0)</f>
        <v>0</v>
      </c>
      <c r="BI174" s="188">
        <f>IF(N174="nulová",J174,0)</f>
        <v>0</v>
      </c>
      <c r="BJ174" s="16" t="s">
        <v>23</v>
      </c>
      <c r="BK174" s="188">
        <f>ROUND(I174*H174,2)</f>
        <v>0</v>
      </c>
      <c r="BL174" s="16" t="s">
        <v>232</v>
      </c>
      <c r="BM174" s="16" t="s">
        <v>284</v>
      </c>
    </row>
    <row r="175" spans="2:47" s="1" customFormat="1" ht="72">
      <c r="B175" s="34"/>
      <c r="C175" s="35"/>
      <c r="D175" s="189" t="s">
        <v>149</v>
      </c>
      <c r="E175" s="35"/>
      <c r="F175" s="190" t="s">
        <v>276</v>
      </c>
      <c r="G175" s="35"/>
      <c r="H175" s="35"/>
      <c r="I175" s="103"/>
      <c r="J175" s="35"/>
      <c r="K175" s="35"/>
      <c r="L175" s="38"/>
      <c r="M175" s="191"/>
      <c r="N175" s="60"/>
      <c r="O175" s="60"/>
      <c r="P175" s="60"/>
      <c r="Q175" s="60"/>
      <c r="R175" s="60"/>
      <c r="S175" s="60"/>
      <c r="T175" s="61"/>
      <c r="AT175" s="16" t="s">
        <v>149</v>
      </c>
      <c r="AU175" s="16" t="s">
        <v>94</v>
      </c>
    </row>
    <row r="176" spans="2:63" s="10" customFormat="1" ht="22.9" customHeight="1">
      <c r="B176" s="161"/>
      <c r="C176" s="162"/>
      <c r="D176" s="163" t="s">
        <v>84</v>
      </c>
      <c r="E176" s="175" t="s">
        <v>285</v>
      </c>
      <c r="F176" s="175" t="s">
        <v>286</v>
      </c>
      <c r="G176" s="162"/>
      <c r="H176" s="162"/>
      <c r="I176" s="165"/>
      <c r="J176" s="176">
        <f>BK176</f>
        <v>0</v>
      </c>
      <c r="K176" s="162"/>
      <c r="L176" s="167"/>
      <c r="M176" s="168"/>
      <c r="N176" s="169"/>
      <c r="O176" s="169"/>
      <c r="P176" s="170">
        <f>SUM(P177:P197)</f>
        <v>0</v>
      </c>
      <c r="Q176" s="169"/>
      <c r="R176" s="170">
        <f>SUM(R177:R197)</f>
        <v>0.0072285000000000005</v>
      </c>
      <c r="S176" s="169"/>
      <c r="T176" s="171">
        <f>SUM(T177:T197)</f>
        <v>0</v>
      </c>
      <c r="AR176" s="172" t="s">
        <v>94</v>
      </c>
      <c r="AT176" s="173" t="s">
        <v>84</v>
      </c>
      <c r="AU176" s="173" t="s">
        <v>23</v>
      </c>
      <c r="AY176" s="172" t="s">
        <v>139</v>
      </c>
      <c r="BK176" s="174">
        <f>SUM(BK177:BK197)</f>
        <v>0</v>
      </c>
    </row>
    <row r="177" spans="2:65" s="1" customFormat="1" ht="16.5" customHeight="1">
      <c r="B177" s="34"/>
      <c r="C177" s="177" t="s">
        <v>287</v>
      </c>
      <c r="D177" s="177" t="s">
        <v>142</v>
      </c>
      <c r="E177" s="178" t="s">
        <v>288</v>
      </c>
      <c r="F177" s="179" t="s">
        <v>289</v>
      </c>
      <c r="G177" s="180" t="s">
        <v>176</v>
      </c>
      <c r="H177" s="181">
        <v>11.85</v>
      </c>
      <c r="I177" s="182"/>
      <c r="J177" s="183">
        <f>ROUND(I177*H177,2)</f>
        <v>0</v>
      </c>
      <c r="K177" s="179" t="s">
        <v>146</v>
      </c>
      <c r="L177" s="38"/>
      <c r="M177" s="184" t="s">
        <v>83</v>
      </c>
      <c r="N177" s="185" t="s">
        <v>55</v>
      </c>
      <c r="O177" s="60"/>
      <c r="P177" s="186">
        <f>O177*H177</f>
        <v>0</v>
      </c>
      <c r="Q177" s="186">
        <v>0</v>
      </c>
      <c r="R177" s="186">
        <f>Q177*H177</f>
        <v>0</v>
      </c>
      <c r="S177" s="186">
        <v>0</v>
      </c>
      <c r="T177" s="187">
        <f>S177*H177</f>
        <v>0</v>
      </c>
      <c r="AR177" s="16" t="s">
        <v>232</v>
      </c>
      <c r="AT177" s="16" t="s">
        <v>142</v>
      </c>
      <c r="AU177" s="16" t="s">
        <v>94</v>
      </c>
      <c r="AY177" s="16" t="s">
        <v>139</v>
      </c>
      <c r="BE177" s="188">
        <f>IF(N177="základní",J177,0)</f>
        <v>0</v>
      </c>
      <c r="BF177" s="188">
        <f>IF(N177="snížená",J177,0)</f>
        <v>0</v>
      </c>
      <c r="BG177" s="188">
        <f>IF(N177="zákl. přenesená",J177,0)</f>
        <v>0</v>
      </c>
      <c r="BH177" s="188">
        <f>IF(N177="sníž. přenesená",J177,0)</f>
        <v>0</v>
      </c>
      <c r="BI177" s="188">
        <f>IF(N177="nulová",J177,0)</f>
        <v>0</v>
      </c>
      <c r="BJ177" s="16" t="s">
        <v>23</v>
      </c>
      <c r="BK177" s="188">
        <f>ROUND(I177*H177,2)</f>
        <v>0</v>
      </c>
      <c r="BL177" s="16" t="s">
        <v>232</v>
      </c>
      <c r="BM177" s="16" t="s">
        <v>290</v>
      </c>
    </row>
    <row r="178" spans="2:51" s="13" customFormat="1" ht="12">
      <c r="B178" s="214"/>
      <c r="C178" s="215"/>
      <c r="D178" s="189" t="s">
        <v>157</v>
      </c>
      <c r="E178" s="216" t="s">
        <v>83</v>
      </c>
      <c r="F178" s="217" t="s">
        <v>291</v>
      </c>
      <c r="G178" s="215"/>
      <c r="H178" s="216" t="s">
        <v>83</v>
      </c>
      <c r="I178" s="218"/>
      <c r="J178" s="215"/>
      <c r="K178" s="215"/>
      <c r="L178" s="219"/>
      <c r="M178" s="220"/>
      <c r="N178" s="221"/>
      <c r="O178" s="221"/>
      <c r="P178" s="221"/>
      <c r="Q178" s="221"/>
      <c r="R178" s="221"/>
      <c r="S178" s="221"/>
      <c r="T178" s="222"/>
      <c r="AT178" s="223" t="s">
        <v>157</v>
      </c>
      <c r="AU178" s="223" t="s">
        <v>94</v>
      </c>
      <c r="AV178" s="13" t="s">
        <v>23</v>
      </c>
      <c r="AW178" s="13" t="s">
        <v>41</v>
      </c>
      <c r="AX178" s="13" t="s">
        <v>85</v>
      </c>
      <c r="AY178" s="223" t="s">
        <v>139</v>
      </c>
    </row>
    <row r="179" spans="2:51" s="11" customFormat="1" ht="12">
      <c r="B179" s="192"/>
      <c r="C179" s="193"/>
      <c r="D179" s="189" t="s">
        <v>157</v>
      </c>
      <c r="E179" s="194" t="s">
        <v>83</v>
      </c>
      <c r="F179" s="195" t="s">
        <v>292</v>
      </c>
      <c r="G179" s="193"/>
      <c r="H179" s="196">
        <v>7.2</v>
      </c>
      <c r="I179" s="197"/>
      <c r="J179" s="193"/>
      <c r="K179" s="193"/>
      <c r="L179" s="198"/>
      <c r="M179" s="199"/>
      <c r="N179" s="200"/>
      <c r="O179" s="200"/>
      <c r="P179" s="200"/>
      <c r="Q179" s="200"/>
      <c r="R179" s="200"/>
      <c r="S179" s="200"/>
      <c r="T179" s="201"/>
      <c r="AT179" s="202" t="s">
        <v>157</v>
      </c>
      <c r="AU179" s="202" t="s">
        <v>94</v>
      </c>
      <c r="AV179" s="11" t="s">
        <v>94</v>
      </c>
      <c r="AW179" s="11" t="s">
        <v>41</v>
      </c>
      <c r="AX179" s="11" t="s">
        <v>85</v>
      </c>
      <c r="AY179" s="202" t="s">
        <v>139</v>
      </c>
    </row>
    <row r="180" spans="2:51" s="13" customFormat="1" ht="12">
      <c r="B180" s="214"/>
      <c r="C180" s="215"/>
      <c r="D180" s="189" t="s">
        <v>157</v>
      </c>
      <c r="E180" s="216" t="s">
        <v>83</v>
      </c>
      <c r="F180" s="217" t="s">
        <v>293</v>
      </c>
      <c r="G180" s="215"/>
      <c r="H180" s="216" t="s">
        <v>83</v>
      </c>
      <c r="I180" s="218"/>
      <c r="J180" s="215"/>
      <c r="K180" s="215"/>
      <c r="L180" s="219"/>
      <c r="M180" s="220"/>
      <c r="N180" s="221"/>
      <c r="O180" s="221"/>
      <c r="P180" s="221"/>
      <c r="Q180" s="221"/>
      <c r="R180" s="221"/>
      <c r="S180" s="221"/>
      <c r="T180" s="222"/>
      <c r="AT180" s="223" t="s">
        <v>157</v>
      </c>
      <c r="AU180" s="223" t="s">
        <v>94</v>
      </c>
      <c r="AV180" s="13" t="s">
        <v>23</v>
      </c>
      <c r="AW180" s="13" t="s">
        <v>41</v>
      </c>
      <c r="AX180" s="13" t="s">
        <v>85</v>
      </c>
      <c r="AY180" s="223" t="s">
        <v>139</v>
      </c>
    </row>
    <row r="181" spans="2:51" s="11" customFormat="1" ht="12">
      <c r="B181" s="192"/>
      <c r="C181" s="193"/>
      <c r="D181" s="189" t="s">
        <v>157</v>
      </c>
      <c r="E181" s="194" t="s">
        <v>83</v>
      </c>
      <c r="F181" s="195" t="s">
        <v>294</v>
      </c>
      <c r="G181" s="193"/>
      <c r="H181" s="196">
        <v>4.65</v>
      </c>
      <c r="I181" s="197"/>
      <c r="J181" s="193"/>
      <c r="K181" s="193"/>
      <c r="L181" s="198"/>
      <c r="M181" s="199"/>
      <c r="N181" s="200"/>
      <c r="O181" s="200"/>
      <c r="P181" s="200"/>
      <c r="Q181" s="200"/>
      <c r="R181" s="200"/>
      <c r="S181" s="200"/>
      <c r="T181" s="201"/>
      <c r="AT181" s="202" t="s">
        <v>157</v>
      </c>
      <c r="AU181" s="202" t="s">
        <v>94</v>
      </c>
      <c r="AV181" s="11" t="s">
        <v>94</v>
      </c>
      <c r="AW181" s="11" t="s">
        <v>41</v>
      </c>
      <c r="AX181" s="11" t="s">
        <v>85</v>
      </c>
      <c r="AY181" s="202" t="s">
        <v>139</v>
      </c>
    </row>
    <row r="182" spans="2:51" s="12" customFormat="1" ht="12">
      <c r="B182" s="203"/>
      <c r="C182" s="204"/>
      <c r="D182" s="189" t="s">
        <v>157</v>
      </c>
      <c r="E182" s="205" t="s">
        <v>83</v>
      </c>
      <c r="F182" s="206" t="s">
        <v>159</v>
      </c>
      <c r="G182" s="204"/>
      <c r="H182" s="207">
        <v>11.85</v>
      </c>
      <c r="I182" s="208"/>
      <c r="J182" s="204"/>
      <c r="K182" s="204"/>
      <c r="L182" s="209"/>
      <c r="M182" s="210"/>
      <c r="N182" s="211"/>
      <c r="O182" s="211"/>
      <c r="P182" s="211"/>
      <c r="Q182" s="211"/>
      <c r="R182" s="211"/>
      <c r="S182" s="211"/>
      <c r="T182" s="212"/>
      <c r="AT182" s="213" t="s">
        <v>157</v>
      </c>
      <c r="AU182" s="213" t="s">
        <v>94</v>
      </c>
      <c r="AV182" s="12" t="s">
        <v>147</v>
      </c>
      <c r="AW182" s="12" t="s">
        <v>41</v>
      </c>
      <c r="AX182" s="12" t="s">
        <v>23</v>
      </c>
      <c r="AY182" s="213" t="s">
        <v>139</v>
      </c>
    </row>
    <row r="183" spans="2:65" s="1" customFormat="1" ht="16.5" customHeight="1">
      <c r="B183" s="34"/>
      <c r="C183" s="177" t="s">
        <v>295</v>
      </c>
      <c r="D183" s="177" t="s">
        <v>142</v>
      </c>
      <c r="E183" s="178" t="s">
        <v>296</v>
      </c>
      <c r="F183" s="179" t="s">
        <v>297</v>
      </c>
      <c r="G183" s="180" t="s">
        <v>176</v>
      </c>
      <c r="H183" s="181">
        <v>11.85</v>
      </c>
      <c r="I183" s="182"/>
      <c r="J183" s="183">
        <f>ROUND(I183*H183,2)</f>
        <v>0</v>
      </c>
      <c r="K183" s="179" t="s">
        <v>146</v>
      </c>
      <c r="L183" s="38"/>
      <c r="M183" s="184" t="s">
        <v>83</v>
      </c>
      <c r="N183" s="185" t="s">
        <v>55</v>
      </c>
      <c r="O183" s="60"/>
      <c r="P183" s="186">
        <f>O183*H183</f>
        <v>0</v>
      </c>
      <c r="Q183" s="186">
        <v>0.0002</v>
      </c>
      <c r="R183" s="186">
        <f>Q183*H183</f>
        <v>0.00237</v>
      </c>
      <c r="S183" s="186">
        <v>0</v>
      </c>
      <c r="T183" s="187">
        <f>S183*H183</f>
        <v>0</v>
      </c>
      <c r="AR183" s="16" t="s">
        <v>232</v>
      </c>
      <c r="AT183" s="16" t="s">
        <v>142</v>
      </c>
      <c r="AU183" s="16" t="s">
        <v>94</v>
      </c>
      <c r="AY183" s="16" t="s">
        <v>139</v>
      </c>
      <c r="BE183" s="188">
        <f>IF(N183="základní",J183,0)</f>
        <v>0</v>
      </c>
      <c r="BF183" s="188">
        <f>IF(N183="snížená",J183,0)</f>
        <v>0</v>
      </c>
      <c r="BG183" s="188">
        <f>IF(N183="zákl. přenesená",J183,0)</f>
        <v>0</v>
      </c>
      <c r="BH183" s="188">
        <f>IF(N183="sníž. přenesená",J183,0)</f>
        <v>0</v>
      </c>
      <c r="BI183" s="188">
        <f>IF(N183="nulová",J183,0)</f>
        <v>0</v>
      </c>
      <c r="BJ183" s="16" t="s">
        <v>23</v>
      </c>
      <c r="BK183" s="188">
        <f>ROUND(I183*H183,2)</f>
        <v>0</v>
      </c>
      <c r="BL183" s="16" t="s">
        <v>232</v>
      </c>
      <c r="BM183" s="16" t="s">
        <v>298</v>
      </c>
    </row>
    <row r="184" spans="2:51" s="13" customFormat="1" ht="12">
      <c r="B184" s="214"/>
      <c r="C184" s="215"/>
      <c r="D184" s="189" t="s">
        <v>157</v>
      </c>
      <c r="E184" s="216" t="s">
        <v>83</v>
      </c>
      <c r="F184" s="217" t="s">
        <v>291</v>
      </c>
      <c r="G184" s="215"/>
      <c r="H184" s="216" t="s">
        <v>83</v>
      </c>
      <c r="I184" s="218"/>
      <c r="J184" s="215"/>
      <c r="K184" s="215"/>
      <c r="L184" s="219"/>
      <c r="M184" s="220"/>
      <c r="N184" s="221"/>
      <c r="O184" s="221"/>
      <c r="P184" s="221"/>
      <c r="Q184" s="221"/>
      <c r="R184" s="221"/>
      <c r="S184" s="221"/>
      <c r="T184" s="222"/>
      <c r="AT184" s="223" t="s">
        <v>157</v>
      </c>
      <c r="AU184" s="223" t="s">
        <v>94</v>
      </c>
      <c r="AV184" s="13" t="s">
        <v>23</v>
      </c>
      <c r="AW184" s="13" t="s">
        <v>41</v>
      </c>
      <c r="AX184" s="13" t="s">
        <v>85</v>
      </c>
      <c r="AY184" s="223" t="s">
        <v>139</v>
      </c>
    </row>
    <row r="185" spans="2:51" s="11" customFormat="1" ht="12">
      <c r="B185" s="192"/>
      <c r="C185" s="193"/>
      <c r="D185" s="189" t="s">
        <v>157</v>
      </c>
      <c r="E185" s="194" t="s">
        <v>83</v>
      </c>
      <c r="F185" s="195" t="s">
        <v>292</v>
      </c>
      <c r="G185" s="193"/>
      <c r="H185" s="196">
        <v>7.2</v>
      </c>
      <c r="I185" s="197"/>
      <c r="J185" s="193"/>
      <c r="K185" s="193"/>
      <c r="L185" s="198"/>
      <c r="M185" s="199"/>
      <c r="N185" s="200"/>
      <c r="O185" s="200"/>
      <c r="P185" s="200"/>
      <c r="Q185" s="200"/>
      <c r="R185" s="200"/>
      <c r="S185" s="200"/>
      <c r="T185" s="201"/>
      <c r="AT185" s="202" t="s">
        <v>157</v>
      </c>
      <c r="AU185" s="202" t="s">
        <v>94</v>
      </c>
      <c r="AV185" s="11" t="s">
        <v>94</v>
      </c>
      <c r="AW185" s="11" t="s">
        <v>41</v>
      </c>
      <c r="AX185" s="11" t="s">
        <v>85</v>
      </c>
      <c r="AY185" s="202" t="s">
        <v>139</v>
      </c>
    </row>
    <row r="186" spans="2:51" s="13" customFormat="1" ht="12">
      <c r="B186" s="214"/>
      <c r="C186" s="215"/>
      <c r="D186" s="189" t="s">
        <v>157</v>
      </c>
      <c r="E186" s="216" t="s">
        <v>83</v>
      </c>
      <c r="F186" s="217" t="s">
        <v>293</v>
      </c>
      <c r="G186" s="215"/>
      <c r="H186" s="216" t="s">
        <v>83</v>
      </c>
      <c r="I186" s="218"/>
      <c r="J186" s="215"/>
      <c r="K186" s="215"/>
      <c r="L186" s="219"/>
      <c r="M186" s="220"/>
      <c r="N186" s="221"/>
      <c r="O186" s="221"/>
      <c r="P186" s="221"/>
      <c r="Q186" s="221"/>
      <c r="R186" s="221"/>
      <c r="S186" s="221"/>
      <c r="T186" s="222"/>
      <c r="AT186" s="223" t="s">
        <v>157</v>
      </c>
      <c r="AU186" s="223" t="s">
        <v>94</v>
      </c>
      <c r="AV186" s="13" t="s">
        <v>23</v>
      </c>
      <c r="AW186" s="13" t="s">
        <v>41</v>
      </c>
      <c r="AX186" s="13" t="s">
        <v>85</v>
      </c>
      <c r="AY186" s="223" t="s">
        <v>139</v>
      </c>
    </row>
    <row r="187" spans="2:51" s="11" customFormat="1" ht="12">
      <c r="B187" s="192"/>
      <c r="C187" s="193"/>
      <c r="D187" s="189" t="s">
        <v>157</v>
      </c>
      <c r="E187" s="194" t="s">
        <v>83</v>
      </c>
      <c r="F187" s="195" t="s">
        <v>294</v>
      </c>
      <c r="G187" s="193"/>
      <c r="H187" s="196">
        <v>4.65</v>
      </c>
      <c r="I187" s="197"/>
      <c r="J187" s="193"/>
      <c r="K187" s="193"/>
      <c r="L187" s="198"/>
      <c r="M187" s="199"/>
      <c r="N187" s="200"/>
      <c r="O187" s="200"/>
      <c r="P187" s="200"/>
      <c r="Q187" s="200"/>
      <c r="R187" s="200"/>
      <c r="S187" s="200"/>
      <c r="T187" s="201"/>
      <c r="AT187" s="202" t="s">
        <v>157</v>
      </c>
      <c r="AU187" s="202" t="s">
        <v>94</v>
      </c>
      <c r="AV187" s="11" t="s">
        <v>94</v>
      </c>
      <c r="AW187" s="11" t="s">
        <v>41</v>
      </c>
      <c r="AX187" s="11" t="s">
        <v>85</v>
      </c>
      <c r="AY187" s="202" t="s">
        <v>139</v>
      </c>
    </row>
    <row r="188" spans="2:51" s="12" customFormat="1" ht="12">
      <c r="B188" s="203"/>
      <c r="C188" s="204"/>
      <c r="D188" s="189" t="s">
        <v>157</v>
      </c>
      <c r="E188" s="205" t="s">
        <v>83</v>
      </c>
      <c r="F188" s="206" t="s">
        <v>159</v>
      </c>
      <c r="G188" s="204"/>
      <c r="H188" s="207">
        <v>11.85</v>
      </c>
      <c r="I188" s="208"/>
      <c r="J188" s="204"/>
      <c r="K188" s="204"/>
      <c r="L188" s="209"/>
      <c r="M188" s="210"/>
      <c r="N188" s="211"/>
      <c r="O188" s="211"/>
      <c r="P188" s="211"/>
      <c r="Q188" s="211"/>
      <c r="R188" s="211"/>
      <c r="S188" s="211"/>
      <c r="T188" s="212"/>
      <c r="AT188" s="213" t="s">
        <v>157</v>
      </c>
      <c r="AU188" s="213" t="s">
        <v>94</v>
      </c>
      <c r="AV188" s="12" t="s">
        <v>147</v>
      </c>
      <c r="AW188" s="12" t="s">
        <v>41</v>
      </c>
      <c r="AX188" s="12" t="s">
        <v>23</v>
      </c>
      <c r="AY188" s="213" t="s">
        <v>139</v>
      </c>
    </row>
    <row r="189" spans="2:65" s="1" customFormat="1" ht="22.5" customHeight="1">
      <c r="B189" s="34"/>
      <c r="C189" s="177" t="s">
        <v>299</v>
      </c>
      <c r="D189" s="177" t="s">
        <v>142</v>
      </c>
      <c r="E189" s="178" t="s">
        <v>300</v>
      </c>
      <c r="F189" s="179" t="s">
        <v>301</v>
      </c>
      <c r="G189" s="180" t="s">
        <v>176</v>
      </c>
      <c r="H189" s="181">
        <v>11.85</v>
      </c>
      <c r="I189" s="182"/>
      <c r="J189" s="183">
        <f>ROUND(I189*H189,2)</f>
        <v>0</v>
      </c>
      <c r="K189" s="179" t="s">
        <v>146</v>
      </c>
      <c r="L189" s="38"/>
      <c r="M189" s="184" t="s">
        <v>83</v>
      </c>
      <c r="N189" s="185" t="s">
        <v>55</v>
      </c>
      <c r="O189" s="60"/>
      <c r="P189" s="186">
        <f>O189*H189</f>
        <v>0</v>
      </c>
      <c r="Q189" s="186">
        <v>0.00041</v>
      </c>
      <c r="R189" s="186">
        <f>Q189*H189</f>
        <v>0.0048585</v>
      </c>
      <c r="S189" s="186">
        <v>0</v>
      </c>
      <c r="T189" s="187">
        <f>S189*H189</f>
        <v>0</v>
      </c>
      <c r="AR189" s="16" t="s">
        <v>232</v>
      </c>
      <c r="AT189" s="16" t="s">
        <v>142</v>
      </c>
      <c r="AU189" s="16" t="s">
        <v>94</v>
      </c>
      <c r="AY189" s="16" t="s">
        <v>139</v>
      </c>
      <c r="BE189" s="188">
        <f>IF(N189="základní",J189,0)</f>
        <v>0</v>
      </c>
      <c r="BF189" s="188">
        <f>IF(N189="snížená",J189,0)</f>
        <v>0</v>
      </c>
      <c r="BG189" s="188">
        <f>IF(N189="zákl. přenesená",J189,0)</f>
        <v>0</v>
      </c>
      <c r="BH189" s="188">
        <f>IF(N189="sníž. přenesená",J189,0)</f>
        <v>0</v>
      </c>
      <c r="BI189" s="188">
        <f>IF(N189="nulová",J189,0)</f>
        <v>0</v>
      </c>
      <c r="BJ189" s="16" t="s">
        <v>23</v>
      </c>
      <c r="BK189" s="188">
        <f>ROUND(I189*H189,2)</f>
        <v>0</v>
      </c>
      <c r="BL189" s="16" t="s">
        <v>232</v>
      </c>
      <c r="BM189" s="16" t="s">
        <v>302</v>
      </c>
    </row>
    <row r="190" spans="2:51" s="13" customFormat="1" ht="12">
      <c r="B190" s="214"/>
      <c r="C190" s="215"/>
      <c r="D190" s="189" t="s">
        <v>157</v>
      </c>
      <c r="E190" s="216" t="s">
        <v>83</v>
      </c>
      <c r="F190" s="217" t="s">
        <v>291</v>
      </c>
      <c r="G190" s="215"/>
      <c r="H190" s="216" t="s">
        <v>83</v>
      </c>
      <c r="I190" s="218"/>
      <c r="J190" s="215"/>
      <c r="K190" s="215"/>
      <c r="L190" s="219"/>
      <c r="M190" s="220"/>
      <c r="N190" s="221"/>
      <c r="O190" s="221"/>
      <c r="P190" s="221"/>
      <c r="Q190" s="221"/>
      <c r="R190" s="221"/>
      <c r="S190" s="221"/>
      <c r="T190" s="222"/>
      <c r="AT190" s="223" t="s">
        <v>157</v>
      </c>
      <c r="AU190" s="223" t="s">
        <v>94</v>
      </c>
      <c r="AV190" s="13" t="s">
        <v>23</v>
      </c>
      <c r="AW190" s="13" t="s">
        <v>41</v>
      </c>
      <c r="AX190" s="13" t="s">
        <v>85</v>
      </c>
      <c r="AY190" s="223" t="s">
        <v>139</v>
      </c>
    </row>
    <row r="191" spans="2:51" s="11" customFormat="1" ht="12">
      <c r="B191" s="192"/>
      <c r="C191" s="193"/>
      <c r="D191" s="189" t="s">
        <v>157</v>
      </c>
      <c r="E191" s="194" t="s">
        <v>83</v>
      </c>
      <c r="F191" s="195" t="s">
        <v>292</v>
      </c>
      <c r="G191" s="193"/>
      <c r="H191" s="196">
        <v>7.2</v>
      </c>
      <c r="I191" s="197"/>
      <c r="J191" s="193"/>
      <c r="K191" s="193"/>
      <c r="L191" s="198"/>
      <c r="M191" s="199"/>
      <c r="N191" s="200"/>
      <c r="O191" s="200"/>
      <c r="P191" s="200"/>
      <c r="Q191" s="200"/>
      <c r="R191" s="200"/>
      <c r="S191" s="200"/>
      <c r="T191" s="201"/>
      <c r="AT191" s="202" t="s">
        <v>157</v>
      </c>
      <c r="AU191" s="202" t="s">
        <v>94</v>
      </c>
      <c r="AV191" s="11" t="s">
        <v>94</v>
      </c>
      <c r="AW191" s="11" t="s">
        <v>41</v>
      </c>
      <c r="AX191" s="11" t="s">
        <v>85</v>
      </c>
      <c r="AY191" s="202" t="s">
        <v>139</v>
      </c>
    </row>
    <row r="192" spans="2:51" s="13" customFormat="1" ht="12">
      <c r="B192" s="214"/>
      <c r="C192" s="215"/>
      <c r="D192" s="189" t="s">
        <v>157</v>
      </c>
      <c r="E192" s="216" t="s">
        <v>83</v>
      </c>
      <c r="F192" s="217" t="s">
        <v>293</v>
      </c>
      <c r="G192" s="215"/>
      <c r="H192" s="216" t="s">
        <v>83</v>
      </c>
      <c r="I192" s="218"/>
      <c r="J192" s="215"/>
      <c r="K192" s="215"/>
      <c r="L192" s="219"/>
      <c r="M192" s="220"/>
      <c r="N192" s="221"/>
      <c r="O192" s="221"/>
      <c r="P192" s="221"/>
      <c r="Q192" s="221"/>
      <c r="R192" s="221"/>
      <c r="S192" s="221"/>
      <c r="T192" s="222"/>
      <c r="AT192" s="223" t="s">
        <v>157</v>
      </c>
      <c r="AU192" s="223" t="s">
        <v>94</v>
      </c>
      <c r="AV192" s="13" t="s">
        <v>23</v>
      </c>
      <c r="AW192" s="13" t="s">
        <v>41</v>
      </c>
      <c r="AX192" s="13" t="s">
        <v>85</v>
      </c>
      <c r="AY192" s="223" t="s">
        <v>139</v>
      </c>
    </row>
    <row r="193" spans="2:51" s="11" customFormat="1" ht="12">
      <c r="B193" s="192"/>
      <c r="C193" s="193"/>
      <c r="D193" s="189" t="s">
        <v>157</v>
      </c>
      <c r="E193" s="194" t="s">
        <v>83</v>
      </c>
      <c r="F193" s="195" t="s">
        <v>294</v>
      </c>
      <c r="G193" s="193"/>
      <c r="H193" s="196">
        <v>4.65</v>
      </c>
      <c r="I193" s="197"/>
      <c r="J193" s="193"/>
      <c r="K193" s="193"/>
      <c r="L193" s="198"/>
      <c r="M193" s="199"/>
      <c r="N193" s="200"/>
      <c r="O193" s="200"/>
      <c r="P193" s="200"/>
      <c r="Q193" s="200"/>
      <c r="R193" s="200"/>
      <c r="S193" s="200"/>
      <c r="T193" s="201"/>
      <c r="AT193" s="202" t="s">
        <v>157</v>
      </c>
      <c r="AU193" s="202" t="s">
        <v>94</v>
      </c>
      <c r="AV193" s="11" t="s">
        <v>94</v>
      </c>
      <c r="AW193" s="11" t="s">
        <v>41</v>
      </c>
      <c r="AX193" s="11" t="s">
        <v>85</v>
      </c>
      <c r="AY193" s="202" t="s">
        <v>139</v>
      </c>
    </row>
    <row r="194" spans="2:51" s="12" customFormat="1" ht="12">
      <c r="B194" s="203"/>
      <c r="C194" s="204"/>
      <c r="D194" s="189" t="s">
        <v>157</v>
      </c>
      <c r="E194" s="205" t="s">
        <v>83</v>
      </c>
      <c r="F194" s="206" t="s">
        <v>159</v>
      </c>
      <c r="G194" s="204"/>
      <c r="H194" s="207">
        <v>11.85</v>
      </c>
      <c r="I194" s="208"/>
      <c r="J194" s="204"/>
      <c r="K194" s="204"/>
      <c r="L194" s="209"/>
      <c r="M194" s="210"/>
      <c r="N194" s="211"/>
      <c r="O194" s="211"/>
      <c r="P194" s="211"/>
      <c r="Q194" s="211"/>
      <c r="R194" s="211"/>
      <c r="S194" s="211"/>
      <c r="T194" s="212"/>
      <c r="AT194" s="213" t="s">
        <v>157</v>
      </c>
      <c r="AU194" s="213" t="s">
        <v>94</v>
      </c>
      <c r="AV194" s="12" t="s">
        <v>147</v>
      </c>
      <c r="AW194" s="12" t="s">
        <v>41</v>
      </c>
      <c r="AX194" s="12" t="s">
        <v>23</v>
      </c>
      <c r="AY194" s="213" t="s">
        <v>139</v>
      </c>
    </row>
    <row r="195" spans="2:65" s="1" customFormat="1" ht="22.5" customHeight="1">
      <c r="B195" s="34"/>
      <c r="C195" s="177" t="s">
        <v>303</v>
      </c>
      <c r="D195" s="177" t="s">
        <v>142</v>
      </c>
      <c r="E195" s="178" t="s">
        <v>304</v>
      </c>
      <c r="F195" s="179" t="s">
        <v>305</v>
      </c>
      <c r="G195" s="180" t="s">
        <v>306</v>
      </c>
      <c r="H195" s="181">
        <v>15</v>
      </c>
      <c r="I195" s="182"/>
      <c r="J195" s="183">
        <f>ROUND(I195*H195,2)</f>
        <v>0</v>
      </c>
      <c r="K195" s="179" t="s">
        <v>146</v>
      </c>
      <c r="L195" s="38"/>
      <c r="M195" s="184" t="s">
        <v>83</v>
      </c>
      <c r="N195" s="185" t="s">
        <v>55</v>
      </c>
      <c r="O195" s="60"/>
      <c r="P195" s="186">
        <f>O195*H195</f>
        <v>0</v>
      </c>
      <c r="Q195" s="186">
        <v>0</v>
      </c>
      <c r="R195" s="186">
        <f>Q195*H195</f>
        <v>0</v>
      </c>
      <c r="S195" s="186">
        <v>0</v>
      </c>
      <c r="T195" s="187">
        <f>S195*H195</f>
        <v>0</v>
      </c>
      <c r="AR195" s="16" t="s">
        <v>232</v>
      </c>
      <c r="AT195" s="16" t="s">
        <v>142</v>
      </c>
      <c r="AU195" s="16" t="s">
        <v>94</v>
      </c>
      <c r="AY195" s="16" t="s">
        <v>139</v>
      </c>
      <c r="BE195" s="188">
        <f>IF(N195="základní",J195,0)</f>
        <v>0</v>
      </c>
      <c r="BF195" s="188">
        <f>IF(N195="snížená",J195,0)</f>
        <v>0</v>
      </c>
      <c r="BG195" s="188">
        <f>IF(N195="zákl. přenesená",J195,0)</f>
        <v>0</v>
      </c>
      <c r="BH195" s="188">
        <f>IF(N195="sníž. přenesená",J195,0)</f>
        <v>0</v>
      </c>
      <c r="BI195" s="188">
        <f>IF(N195="nulová",J195,0)</f>
        <v>0</v>
      </c>
      <c r="BJ195" s="16" t="s">
        <v>23</v>
      </c>
      <c r="BK195" s="188">
        <f>ROUND(I195*H195,2)</f>
        <v>0</v>
      </c>
      <c r="BL195" s="16" t="s">
        <v>232</v>
      </c>
      <c r="BM195" s="16" t="s">
        <v>307</v>
      </c>
    </row>
    <row r="196" spans="2:51" s="11" customFormat="1" ht="12">
      <c r="B196" s="192"/>
      <c r="C196" s="193"/>
      <c r="D196" s="189" t="s">
        <v>157</v>
      </c>
      <c r="E196" s="194" t="s">
        <v>83</v>
      </c>
      <c r="F196" s="195" t="s">
        <v>8</v>
      </c>
      <c r="G196" s="193"/>
      <c r="H196" s="196">
        <v>15</v>
      </c>
      <c r="I196" s="197"/>
      <c r="J196" s="193"/>
      <c r="K196" s="193"/>
      <c r="L196" s="198"/>
      <c r="M196" s="199"/>
      <c r="N196" s="200"/>
      <c r="O196" s="200"/>
      <c r="P196" s="200"/>
      <c r="Q196" s="200"/>
      <c r="R196" s="200"/>
      <c r="S196" s="200"/>
      <c r="T196" s="201"/>
      <c r="AT196" s="202" t="s">
        <v>157</v>
      </c>
      <c r="AU196" s="202" t="s">
        <v>94</v>
      </c>
      <c r="AV196" s="11" t="s">
        <v>94</v>
      </c>
      <c r="AW196" s="11" t="s">
        <v>41</v>
      </c>
      <c r="AX196" s="11" t="s">
        <v>85</v>
      </c>
      <c r="AY196" s="202" t="s">
        <v>139</v>
      </c>
    </row>
    <row r="197" spans="2:51" s="12" customFormat="1" ht="12">
      <c r="B197" s="203"/>
      <c r="C197" s="204"/>
      <c r="D197" s="189" t="s">
        <v>157</v>
      </c>
      <c r="E197" s="205" t="s">
        <v>83</v>
      </c>
      <c r="F197" s="206" t="s">
        <v>159</v>
      </c>
      <c r="G197" s="204"/>
      <c r="H197" s="207">
        <v>15</v>
      </c>
      <c r="I197" s="208"/>
      <c r="J197" s="204"/>
      <c r="K197" s="204"/>
      <c r="L197" s="209"/>
      <c r="M197" s="210"/>
      <c r="N197" s="211"/>
      <c r="O197" s="211"/>
      <c r="P197" s="211"/>
      <c r="Q197" s="211"/>
      <c r="R197" s="211"/>
      <c r="S197" s="211"/>
      <c r="T197" s="212"/>
      <c r="AT197" s="213" t="s">
        <v>157</v>
      </c>
      <c r="AU197" s="213" t="s">
        <v>94</v>
      </c>
      <c r="AV197" s="12" t="s">
        <v>147</v>
      </c>
      <c r="AW197" s="12" t="s">
        <v>41</v>
      </c>
      <c r="AX197" s="12" t="s">
        <v>23</v>
      </c>
      <c r="AY197" s="213" t="s">
        <v>139</v>
      </c>
    </row>
    <row r="198" spans="2:63" s="10" customFormat="1" ht="22.9" customHeight="1">
      <c r="B198" s="161"/>
      <c r="C198" s="162"/>
      <c r="D198" s="163" t="s">
        <v>84</v>
      </c>
      <c r="E198" s="175" t="s">
        <v>308</v>
      </c>
      <c r="F198" s="175" t="s">
        <v>309</v>
      </c>
      <c r="G198" s="162"/>
      <c r="H198" s="162"/>
      <c r="I198" s="165"/>
      <c r="J198" s="176">
        <f>BK198</f>
        <v>0</v>
      </c>
      <c r="K198" s="162"/>
      <c r="L198" s="167"/>
      <c r="M198" s="168"/>
      <c r="N198" s="169"/>
      <c r="O198" s="169"/>
      <c r="P198" s="170">
        <f>SUM(P199:P248)</f>
        <v>0</v>
      </c>
      <c r="Q198" s="169"/>
      <c r="R198" s="170">
        <f>SUM(R199:R248)</f>
        <v>0.010934300000000001</v>
      </c>
      <c r="S198" s="169"/>
      <c r="T198" s="171">
        <f>SUM(T199:T248)</f>
        <v>0</v>
      </c>
      <c r="AR198" s="172" t="s">
        <v>94</v>
      </c>
      <c r="AT198" s="173" t="s">
        <v>84</v>
      </c>
      <c r="AU198" s="173" t="s">
        <v>23</v>
      </c>
      <c r="AY198" s="172" t="s">
        <v>139</v>
      </c>
      <c r="BK198" s="174">
        <f>SUM(BK199:BK248)</f>
        <v>0</v>
      </c>
    </row>
    <row r="199" spans="2:65" s="1" customFormat="1" ht="22.5" customHeight="1">
      <c r="B199" s="34"/>
      <c r="C199" s="177" t="s">
        <v>310</v>
      </c>
      <c r="D199" s="177" t="s">
        <v>142</v>
      </c>
      <c r="E199" s="178" t="s">
        <v>311</v>
      </c>
      <c r="F199" s="179" t="s">
        <v>312</v>
      </c>
      <c r="G199" s="180" t="s">
        <v>306</v>
      </c>
      <c r="H199" s="181">
        <v>18.1</v>
      </c>
      <c r="I199" s="182"/>
      <c r="J199" s="183">
        <f>ROUND(I199*H199,2)</f>
        <v>0</v>
      </c>
      <c r="K199" s="179" t="s">
        <v>146</v>
      </c>
      <c r="L199" s="38"/>
      <c r="M199" s="184" t="s">
        <v>83</v>
      </c>
      <c r="N199" s="185" t="s">
        <v>55</v>
      </c>
      <c r="O199" s="60"/>
      <c r="P199" s="186">
        <f>O199*H199</f>
        <v>0</v>
      </c>
      <c r="Q199" s="186">
        <v>0</v>
      </c>
      <c r="R199" s="186">
        <f>Q199*H199</f>
        <v>0</v>
      </c>
      <c r="S199" s="186">
        <v>0</v>
      </c>
      <c r="T199" s="187">
        <f>S199*H199</f>
        <v>0</v>
      </c>
      <c r="AR199" s="16" t="s">
        <v>232</v>
      </c>
      <c r="AT199" s="16" t="s">
        <v>142</v>
      </c>
      <c r="AU199" s="16" t="s">
        <v>94</v>
      </c>
      <c r="AY199" s="16" t="s">
        <v>139</v>
      </c>
      <c r="BE199" s="188">
        <f>IF(N199="základní",J199,0)</f>
        <v>0</v>
      </c>
      <c r="BF199" s="188">
        <f>IF(N199="snížená",J199,0)</f>
        <v>0</v>
      </c>
      <c r="BG199" s="188">
        <f>IF(N199="zákl. přenesená",J199,0)</f>
        <v>0</v>
      </c>
      <c r="BH199" s="188">
        <f>IF(N199="sníž. přenesená",J199,0)</f>
        <v>0</v>
      </c>
      <c r="BI199" s="188">
        <f>IF(N199="nulová",J199,0)</f>
        <v>0</v>
      </c>
      <c r="BJ199" s="16" t="s">
        <v>23</v>
      </c>
      <c r="BK199" s="188">
        <f>ROUND(I199*H199,2)</f>
        <v>0</v>
      </c>
      <c r="BL199" s="16" t="s">
        <v>232</v>
      </c>
      <c r="BM199" s="16" t="s">
        <v>313</v>
      </c>
    </row>
    <row r="200" spans="2:47" s="1" customFormat="1" ht="27">
      <c r="B200" s="34"/>
      <c r="C200" s="35"/>
      <c r="D200" s="189" t="s">
        <v>149</v>
      </c>
      <c r="E200" s="35"/>
      <c r="F200" s="190" t="s">
        <v>314</v>
      </c>
      <c r="G200" s="35"/>
      <c r="H200" s="35"/>
      <c r="I200" s="103"/>
      <c r="J200" s="35"/>
      <c r="K200" s="35"/>
      <c r="L200" s="38"/>
      <c r="M200" s="191"/>
      <c r="N200" s="60"/>
      <c r="O200" s="60"/>
      <c r="P200" s="60"/>
      <c r="Q200" s="60"/>
      <c r="R200" s="60"/>
      <c r="S200" s="60"/>
      <c r="T200" s="61"/>
      <c r="AT200" s="16" t="s">
        <v>149</v>
      </c>
      <c r="AU200" s="16" t="s">
        <v>94</v>
      </c>
    </row>
    <row r="201" spans="2:51" s="13" customFormat="1" ht="12">
      <c r="B201" s="214"/>
      <c r="C201" s="215"/>
      <c r="D201" s="189" t="s">
        <v>157</v>
      </c>
      <c r="E201" s="216" t="s">
        <v>83</v>
      </c>
      <c r="F201" s="217" t="s">
        <v>291</v>
      </c>
      <c r="G201" s="215"/>
      <c r="H201" s="216" t="s">
        <v>83</v>
      </c>
      <c r="I201" s="218"/>
      <c r="J201" s="215"/>
      <c r="K201" s="215"/>
      <c r="L201" s="219"/>
      <c r="M201" s="220"/>
      <c r="N201" s="221"/>
      <c r="O201" s="221"/>
      <c r="P201" s="221"/>
      <c r="Q201" s="221"/>
      <c r="R201" s="221"/>
      <c r="S201" s="221"/>
      <c r="T201" s="222"/>
      <c r="AT201" s="223" t="s">
        <v>157</v>
      </c>
      <c r="AU201" s="223" t="s">
        <v>94</v>
      </c>
      <c r="AV201" s="13" t="s">
        <v>23</v>
      </c>
      <c r="AW201" s="13" t="s">
        <v>41</v>
      </c>
      <c r="AX201" s="13" t="s">
        <v>85</v>
      </c>
      <c r="AY201" s="223" t="s">
        <v>139</v>
      </c>
    </row>
    <row r="202" spans="2:51" s="13" customFormat="1" ht="12">
      <c r="B202" s="214"/>
      <c r="C202" s="215"/>
      <c r="D202" s="189" t="s">
        <v>157</v>
      </c>
      <c r="E202" s="216" t="s">
        <v>83</v>
      </c>
      <c r="F202" s="217" t="s">
        <v>315</v>
      </c>
      <c r="G202" s="215"/>
      <c r="H202" s="216" t="s">
        <v>83</v>
      </c>
      <c r="I202" s="218"/>
      <c r="J202" s="215"/>
      <c r="K202" s="215"/>
      <c r="L202" s="219"/>
      <c r="M202" s="220"/>
      <c r="N202" s="221"/>
      <c r="O202" s="221"/>
      <c r="P202" s="221"/>
      <c r="Q202" s="221"/>
      <c r="R202" s="221"/>
      <c r="S202" s="221"/>
      <c r="T202" s="222"/>
      <c r="AT202" s="223" t="s">
        <v>157</v>
      </c>
      <c r="AU202" s="223" t="s">
        <v>94</v>
      </c>
      <c r="AV202" s="13" t="s">
        <v>23</v>
      </c>
      <c r="AW202" s="13" t="s">
        <v>41</v>
      </c>
      <c r="AX202" s="13" t="s">
        <v>85</v>
      </c>
      <c r="AY202" s="223" t="s">
        <v>139</v>
      </c>
    </row>
    <row r="203" spans="2:51" s="11" customFormat="1" ht="12">
      <c r="B203" s="192"/>
      <c r="C203" s="193"/>
      <c r="D203" s="189" t="s">
        <v>157</v>
      </c>
      <c r="E203" s="194" t="s">
        <v>83</v>
      </c>
      <c r="F203" s="195" t="s">
        <v>316</v>
      </c>
      <c r="G203" s="193"/>
      <c r="H203" s="196">
        <v>5.699999999999999</v>
      </c>
      <c r="I203" s="197"/>
      <c r="J203" s="193"/>
      <c r="K203" s="193"/>
      <c r="L203" s="198"/>
      <c r="M203" s="199"/>
      <c r="N203" s="200"/>
      <c r="O203" s="200"/>
      <c r="P203" s="200"/>
      <c r="Q203" s="200"/>
      <c r="R203" s="200"/>
      <c r="S203" s="200"/>
      <c r="T203" s="201"/>
      <c r="AT203" s="202" t="s">
        <v>157</v>
      </c>
      <c r="AU203" s="202" t="s">
        <v>94</v>
      </c>
      <c r="AV203" s="11" t="s">
        <v>94</v>
      </c>
      <c r="AW203" s="11" t="s">
        <v>41</v>
      </c>
      <c r="AX203" s="11" t="s">
        <v>85</v>
      </c>
      <c r="AY203" s="202" t="s">
        <v>139</v>
      </c>
    </row>
    <row r="204" spans="2:51" s="13" customFormat="1" ht="12">
      <c r="B204" s="214"/>
      <c r="C204" s="215"/>
      <c r="D204" s="189" t="s">
        <v>157</v>
      </c>
      <c r="E204" s="216" t="s">
        <v>83</v>
      </c>
      <c r="F204" s="217" t="s">
        <v>317</v>
      </c>
      <c r="G204" s="215"/>
      <c r="H204" s="216" t="s">
        <v>83</v>
      </c>
      <c r="I204" s="218"/>
      <c r="J204" s="215"/>
      <c r="K204" s="215"/>
      <c r="L204" s="219"/>
      <c r="M204" s="220"/>
      <c r="N204" s="221"/>
      <c r="O204" s="221"/>
      <c r="P204" s="221"/>
      <c r="Q204" s="221"/>
      <c r="R204" s="221"/>
      <c r="S204" s="221"/>
      <c r="T204" s="222"/>
      <c r="AT204" s="223" t="s">
        <v>157</v>
      </c>
      <c r="AU204" s="223" t="s">
        <v>94</v>
      </c>
      <c r="AV204" s="13" t="s">
        <v>23</v>
      </c>
      <c r="AW204" s="13" t="s">
        <v>41</v>
      </c>
      <c r="AX204" s="13" t="s">
        <v>85</v>
      </c>
      <c r="AY204" s="223" t="s">
        <v>139</v>
      </c>
    </row>
    <row r="205" spans="2:51" s="11" customFormat="1" ht="12">
      <c r="B205" s="192"/>
      <c r="C205" s="193"/>
      <c r="D205" s="189" t="s">
        <v>157</v>
      </c>
      <c r="E205" s="194" t="s">
        <v>83</v>
      </c>
      <c r="F205" s="195" t="s">
        <v>318</v>
      </c>
      <c r="G205" s="193"/>
      <c r="H205" s="196">
        <v>3.6</v>
      </c>
      <c r="I205" s="197"/>
      <c r="J205" s="193"/>
      <c r="K205" s="193"/>
      <c r="L205" s="198"/>
      <c r="M205" s="199"/>
      <c r="N205" s="200"/>
      <c r="O205" s="200"/>
      <c r="P205" s="200"/>
      <c r="Q205" s="200"/>
      <c r="R205" s="200"/>
      <c r="S205" s="200"/>
      <c r="T205" s="201"/>
      <c r="AT205" s="202" t="s">
        <v>157</v>
      </c>
      <c r="AU205" s="202" t="s">
        <v>94</v>
      </c>
      <c r="AV205" s="11" t="s">
        <v>94</v>
      </c>
      <c r="AW205" s="11" t="s">
        <v>41</v>
      </c>
      <c r="AX205" s="11" t="s">
        <v>85</v>
      </c>
      <c r="AY205" s="202" t="s">
        <v>139</v>
      </c>
    </row>
    <row r="206" spans="2:51" s="13" customFormat="1" ht="12">
      <c r="B206" s="214"/>
      <c r="C206" s="215"/>
      <c r="D206" s="189" t="s">
        <v>157</v>
      </c>
      <c r="E206" s="216" t="s">
        <v>83</v>
      </c>
      <c r="F206" s="217" t="s">
        <v>293</v>
      </c>
      <c r="G206" s="215"/>
      <c r="H206" s="216" t="s">
        <v>83</v>
      </c>
      <c r="I206" s="218"/>
      <c r="J206" s="215"/>
      <c r="K206" s="215"/>
      <c r="L206" s="219"/>
      <c r="M206" s="220"/>
      <c r="N206" s="221"/>
      <c r="O206" s="221"/>
      <c r="P206" s="221"/>
      <c r="Q206" s="221"/>
      <c r="R206" s="221"/>
      <c r="S206" s="221"/>
      <c r="T206" s="222"/>
      <c r="AT206" s="223" t="s">
        <v>157</v>
      </c>
      <c r="AU206" s="223" t="s">
        <v>94</v>
      </c>
      <c r="AV206" s="13" t="s">
        <v>23</v>
      </c>
      <c r="AW206" s="13" t="s">
        <v>41</v>
      </c>
      <c r="AX206" s="13" t="s">
        <v>85</v>
      </c>
      <c r="AY206" s="223" t="s">
        <v>139</v>
      </c>
    </row>
    <row r="207" spans="2:51" s="13" customFormat="1" ht="12">
      <c r="B207" s="214"/>
      <c r="C207" s="215"/>
      <c r="D207" s="189" t="s">
        <v>157</v>
      </c>
      <c r="E207" s="216" t="s">
        <v>83</v>
      </c>
      <c r="F207" s="217" t="s">
        <v>315</v>
      </c>
      <c r="G207" s="215"/>
      <c r="H207" s="216" t="s">
        <v>83</v>
      </c>
      <c r="I207" s="218"/>
      <c r="J207" s="215"/>
      <c r="K207" s="215"/>
      <c r="L207" s="219"/>
      <c r="M207" s="220"/>
      <c r="N207" s="221"/>
      <c r="O207" s="221"/>
      <c r="P207" s="221"/>
      <c r="Q207" s="221"/>
      <c r="R207" s="221"/>
      <c r="S207" s="221"/>
      <c r="T207" s="222"/>
      <c r="AT207" s="223" t="s">
        <v>157</v>
      </c>
      <c r="AU207" s="223" t="s">
        <v>94</v>
      </c>
      <c r="AV207" s="13" t="s">
        <v>23</v>
      </c>
      <c r="AW207" s="13" t="s">
        <v>41</v>
      </c>
      <c r="AX207" s="13" t="s">
        <v>85</v>
      </c>
      <c r="AY207" s="223" t="s">
        <v>139</v>
      </c>
    </row>
    <row r="208" spans="2:51" s="11" customFormat="1" ht="12">
      <c r="B208" s="192"/>
      <c r="C208" s="193"/>
      <c r="D208" s="189" t="s">
        <v>157</v>
      </c>
      <c r="E208" s="194" t="s">
        <v>83</v>
      </c>
      <c r="F208" s="195" t="s">
        <v>316</v>
      </c>
      <c r="G208" s="193"/>
      <c r="H208" s="196">
        <v>5.699999999999999</v>
      </c>
      <c r="I208" s="197"/>
      <c r="J208" s="193"/>
      <c r="K208" s="193"/>
      <c r="L208" s="198"/>
      <c r="M208" s="199"/>
      <c r="N208" s="200"/>
      <c r="O208" s="200"/>
      <c r="P208" s="200"/>
      <c r="Q208" s="200"/>
      <c r="R208" s="200"/>
      <c r="S208" s="200"/>
      <c r="T208" s="201"/>
      <c r="AT208" s="202" t="s">
        <v>157</v>
      </c>
      <c r="AU208" s="202" t="s">
        <v>94</v>
      </c>
      <c r="AV208" s="11" t="s">
        <v>94</v>
      </c>
      <c r="AW208" s="11" t="s">
        <v>41</v>
      </c>
      <c r="AX208" s="11" t="s">
        <v>85</v>
      </c>
      <c r="AY208" s="202" t="s">
        <v>139</v>
      </c>
    </row>
    <row r="209" spans="2:51" s="13" customFormat="1" ht="12">
      <c r="B209" s="214"/>
      <c r="C209" s="215"/>
      <c r="D209" s="189" t="s">
        <v>157</v>
      </c>
      <c r="E209" s="216" t="s">
        <v>83</v>
      </c>
      <c r="F209" s="217" t="s">
        <v>317</v>
      </c>
      <c r="G209" s="215"/>
      <c r="H209" s="216" t="s">
        <v>83</v>
      </c>
      <c r="I209" s="218"/>
      <c r="J209" s="215"/>
      <c r="K209" s="215"/>
      <c r="L209" s="219"/>
      <c r="M209" s="220"/>
      <c r="N209" s="221"/>
      <c r="O209" s="221"/>
      <c r="P209" s="221"/>
      <c r="Q209" s="221"/>
      <c r="R209" s="221"/>
      <c r="S209" s="221"/>
      <c r="T209" s="222"/>
      <c r="AT209" s="223" t="s">
        <v>157</v>
      </c>
      <c r="AU209" s="223" t="s">
        <v>94</v>
      </c>
      <c r="AV209" s="13" t="s">
        <v>23</v>
      </c>
      <c r="AW209" s="13" t="s">
        <v>41</v>
      </c>
      <c r="AX209" s="13" t="s">
        <v>85</v>
      </c>
      <c r="AY209" s="223" t="s">
        <v>139</v>
      </c>
    </row>
    <row r="210" spans="2:51" s="11" customFormat="1" ht="12">
      <c r="B210" s="192"/>
      <c r="C210" s="193"/>
      <c r="D210" s="189" t="s">
        <v>157</v>
      </c>
      <c r="E210" s="194" t="s">
        <v>83</v>
      </c>
      <c r="F210" s="195" t="s">
        <v>319</v>
      </c>
      <c r="G210" s="193"/>
      <c r="H210" s="196">
        <v>3.1</v>
      </c>
      <c r="I210" s="197"/>
      <c r="J210" s="193"/>
      <c r="K210" s="193"/>
      <c r="L210" s="198"/>
      <c r="M210" s="199"/>
      <c r="N210" s="200"/>
      <c r="O210" s="200"/>
      <c r="P210" s="200"/>
      <c r="Q210" s="200"/>
      <c r="R210" s="200"/>
      <c r="S210" s="200"/>
      <c r="T210" s="201"/>
      <c r="AT210" s="202" t="s">
        <v>157</v>
      </c>
      <c r="AU210" s="202" t="s">
        <v>94</v>
      </c>
      <c r="AV210" s="11" t="s">
        <v>94</v>
      </c>
      <c r="AW210" s="11" t="s">
        <v>41</v>
      </c>
      <c r="AX210" s="11" t="s">
        <v>85</v>
      </c>
      <c r="AY210" s="202" t="s">
        <v>139</v>
      </c>
    </row>
    <row r="211" spans="2:51" s="12" customFormat="1" ht="12">
      <c r="B211" s="203"/>
      <c r="C211" s="204"/>
      <c r="D211" s="189" t="s">
        <v>157</v>
      </c>
      <c r="E211" s="205" t="s">
        <v>83</v>
      </c>
      <c r="F211" s="206" t="s">
        <v>159</v>
      </c>
      <c r="G211" s="204"/>
      <c r="H211" s="207">
        <v>18.099999999999998</v>
      </c>
      <c r="I211" s="208"/>
      <c r="J211" s="204"/>
      <c r="K211" s="204"/>
      <c r="L211" s="209"/>
      <c r="M211" s="210"/>
      <c r="N211" s="211"/>
      <c r="O211" s="211"/>
      <c r="P211" s="211"/>
      <c r="Q211" s="211"/>
      <c r="R211" s="211"/>
      <c r="S211" s="211"/>
      <c r="T211" s="212"/>
      <c r="AT211" s="213" t="s">
        <v>157</v>
      </c>
      <c r="AU211" s="213" t="s">
        <v>94</v>
      </c>
      <c r="AV211" s="12" t="s">
        <v>147</v>
      </c>
      <c r="AW211" s="12" t="s">
        <v>41</v>
      </c>
      <c r="AX211" s="12" t="s">
        <v>23</v>
      </c>
      <c r="AY211" s="213" t="s">
        <v>139</v>
      </c>
    </row>
    <row r="212" spans="2:65" s="1" customFormat="1" ht="16.5" customHeight="1">
      <c r="B212" s="34"/>
      <c r="C212" s="225" t="s">
        <v>320</v>
      </c>
      <c r="D212" s="225" t="s">
        <v>321</v>
      </c>
      <c r="E212" s="226" t="s">
        <v>322</v>
      </c>
      <c r="F212" s="227" t="s">
        <v>323</v>
      </c>
      <c r="G212" s="228" t="s">
        <v>306</v>
      </c>
      <c r="H212" s="229">
        <v>19.005</v>
      </c>
      <c r="I212" s="230"/>
      <c r="J212" s="231">
        <f>ROUND(I212*H212,2)</f>
        <v>0</v>
      </c>
      <c r="K212" s="227" t="s">
        <v>146</v>
      </c>
      <c r="L212" s="232"/>
      <c r="M212" s="233" t="s">
        <v>83</v>
      </c>
      <c r="N212" s="234" t="s">
        <v>55</v>
      </c>
      <c r="O212" s="60"/>
      <c r="P212" s="186">
        <f>O212*H212</f>
        <v>0</v>
      </c>
      <c r="Q212" s="186">
        <v>0</v>
      </c>
      <c r="R212" s="186">
        <f>Q212*H212</f>
        <v>0</v>
      </c>
      <c r="S212" s="186">
        <v>0</v>
      </c>
      <c r="T212" s="187">
        <f>S212*H212</f>
        <v>0</v>
      </c>
      <c r="AR212" s="16" t="s">
        <v>324</v>
      </c>
      <c r="AT212" s="16" t="s">
        <v>321</v>
      </c>
      <c r="AU212" s="16" t="s">
        <v>94</v>
      </c>
      <c r="AY212" s="16" t="s">
        <v>139</v>
      </c>
      <c r="BE212" s="188">
        <f>IF(N212="základní",J212,0)</f>
        <v>0</v>
      </c>
      <c r="BF212" s="188">
        <f>IF(N212="snížená",J212,0)</f>
        <v>0</v>
      </c>
      <c r="BG212" s="188">
        <f>IF(N212="zákl. přenesená",J212,0)</f>
        <v>0</v>
      </c>
      <c r="BH212" s="188">
        <f>IF(N212="sníž. přenesená",J212,0)</f>
        <v>0</v>
      </c>
      <c r="BI212" s="188">
        <f>IF(N212="nulová",J212,0)</f>
        <v>0</v>
      </c>
      <c r="BJ212" s="16" t="s">
        <v>23</v>
      </c>
      <c r="BK212" s="188">
        <f>ROUND(I212*H212,2)</f>
        <v>0</v>
      </c>
      <c r="BL212" s="16" t="s">
        <v>232</v>
      </c>
      <c r="BM212" s="16" t="s">
        <v>325</v>
      </c>
    </row>
    <row r="213" spans="2:51" s="11" customFormat="1" ht="12">
      <c r="B213" s="192"/>
      <c r="C213" s="193"/>
      <c r="D213" s="189" t="s">
        <v>157</v>
      </c>
      <c r="E213" s="193"/>
      <c r="F213" s="195" t="s">
        <v>326</v>
      </c>
      <c r="G213" s="193"/>
      <c r="H213" s="196">
        <v>19.005</v>
      </c>
      <c r="I213" s="197"/>
      <c r="J213" s="193"/>
      <c r="K213" s="193"/>
      <c r="L213" s="198"/>
      <c r="M213" s="199"/>
      <c r="N213" s="200"/>
      <c r="O213" s="200"/>
      <c r="P213" s="200"/>
      <c r="Q213" s="200"/>
      <c r="R213" s="200"/>
      <c r="S213" s="200"/>
      <c r="T213" s="201"/>
      <c r="AT213" s="202" t="s">
        <v>157</v>
      </c>
      <c r="AU213" s="202" t="s">
        <v>94</v>
      </c>
      <c r="AV213" s="11" t="s">
        <v>94</v>
      </c>
      <c r="AW213" s="11" t="s">
        <v>4</v>
      </c>
      <c r="AX213" s="11" t="s">
        <v>23</v>
      </c>
      <c r="AY213" s="202" t="s">
        <v>139</v>
      </c>
    </row>
    <row r="214" spans="2:65" s="1" customFormat="1" ht="16.5" customHeight="1">
      <c r="B214" s="34"/>
      <c r="C214" s="177" t="s">
        <v>151</v>
      </c>
      <c r="D214" s="177" t="s">
        <v>142</v>
      </c>
      <c r="E214" s="178" t="s">
        <v>327</v>
      </c>
      <c r="F214" s="179" t="s">
        <v>328</v>
      </c>
      <c r="G214" s="180" t="s">
        <v>176</v>
      </c>
      <c r="H214" s="181">
        <v>18.4</v>
      </c>
      <c r="I214" s="182"/>
      <c r="J214" s="183">
        <f>ROUND(I214*H214,2)</f>
        <v>0</v>
      </c>
      <c r="K214" s="179" t="s">
        <v>146</v>
      </c>
      <c r="L214" s="38"/>
      <c r="M214" s="184" t="s">
        <v>83</v>
      </c>
      <c r="N214" s="185" t="s">
        <v>55</v>
      </c>
      <c r="O214" s="60"/>
      <c r="P214" s="186">
        <f>O214*H214</f>
        <v>0</v>
      </c>
      <c r="Q214" s="186">
        <v>0</v>
      </c>
      <c r="R214" s="186">
        <f>Q214*H214</f>
        <v>0</v>
      </c>
      <c r="S214" s="186">
        <v>0</v>
      </c>
      <c r="T214" s="187">
        <f>S214*H214</f>
        <v>0</v>
      </c>
      <c r="AR214" s="16" t="s">
        <v>232</v>
      </c>
      <c r="AT214" s="16" t="s">
        <v>142</v>
      </c>
      <c r="AU214" s="16" t="s">
        <v>94</v>
      </c>
      <c r="AY214" s="16" t="s">
        <v>139</v>
      </c>
      <c r="BE214" s="188">
        <f>IF(N214="základní",J214,0)</f>
        <v>0</v>
      </c>
      <c r="BF214" s="188">
        <f>IF(N214="snížená",J214,0)</f>
        <v>0</v>
      </c>
      <c r="BG214" s="188">
        <f>IF(N214="zákl. přenesená",J214,0)</f>
        <v>0</v>
      </c>
      <c r="BH214" s="188">
        <f>IF(N214="sníž. přenesená",J214,0)</f>
        <v>0</v>
      </c>
      <c r="BI214" s="188">
        <f>IF(N214="nulová",J214,0)</f>
        <v>0</v>
      </c>
      <c r="BJ214" s="16" t="s">
        <v>23</v>
      </c>
      <c r="BK214" s="188">
        <f>ROUND(I214*H214,2)</f>
        <v>0</v>
      </c>
      <c r="BL214" s="16" t="s">
        <v>232</v>
      </c>
      <c r="BM214" s="16" t="s">
        <v>329</v>
      </c>
    </row>
    <row r="215" spans="2:47" s="1" customFormat="1" ht="27">
      <c r="B215" s="34"/>
      <c r="C215" s="35"/>
      <c r="D215" s="189" t="s">
        <v>149</v>
      </c>
      <c r="E215" s="35"/>
      <c r="F215" s="190" t="s">
        <v>330</v>
      </c>
      <c r="G215" s="35"/>
      <c r="H215" s="35"/>
      <c r="I215" s="103"/>
      <c r="J215" s="35"/>
      <c r="K215" s="35"/>
      <c r="L215" s="38"/>
      <c r="M215" s="191"/>
      <c r="N215" s="60"/>
      <c r="O215" s="60"/>
      <c r="P215" s="60"/>
      <c r="Q215" s="60"/>
      <c r="R215" s="60"/>
      <c r="S215" s="60"/>
      <c r="T215" s="61"/>
      <c r="AT215" s="16" t="s">
        <v>149</v>
      </c>
      <c r="AU215" s="16" t="s">
        <v>94</v>
      </c>
    </row>
    <row r="216" spans="2:51" s="13" customFormat="1" ht="12">
      <c r="B216" s="214"/>
      <c r="C216" s="215"/>
      <c r="D216" s="189" t="s">
        <v>157</v>
      </c>
      <c r="E216" s="216" t="s">
        <v>83</v>
      </c>
      <c r="F216" s="217" t="s">
        <v>291</v>
      </c>
      <c r="G216" s="215"/>
      <c r="H216" s="216" t="s">
        <v>83</v>
      </c>
      <c r="I216" s="218"/>
      <c r="J216" s="215"/>
      <c r="K216" s="215"/>
      <c r="L216" s="219"/>
      <c r="M216" s="220"/>
      <c r="N216" s="221"/>
      <c r="O216" s="221"/>
      <c r="P216" s="221"/>
      <c r="Q216" s="221"/>
      <c r="R216" s="221"/>
      <c r="S216" s="221"/>
      <c r="T216" s="222"/>
      <c r="AT216" s="223" t="s">
        <v>157</v>
      </c>
      <c r="AU216" s="223" t="s">
        <v>94</v>
      </c>
      <c r="AV216" s="13" t="s">
        <v>23</v>
      </c>
      <c r="AW216" s="13" t="s">
        <v>41</v>
      </c>
      <c r="AX216" s="13" t="s">
        <v>85</v>
      </c>
      <c r="AY216" s="223" t="s">
        <v>139</v>
      </c>
    </row>
    <row r="217" spans="2:51" s="11" customFormat="1" ht="12">
      <c r="B217" s="192"/>
      <c r="C217" s="193"/>
      <c r="D217" s="189" t="s">
        <v>157</v>
      </c>
      <c r="E217" s="194" t="s">
        <v>83</v>
      </c>
      <c r="F217" s="195" t="s">
        <v>331</v>
      </c>
      <c r="G217" s="193"/>
      <c r="H217" s="196">
        <v>12</v>
      </c>
      <c r="I217" s="197"/>
      <c r="J217" s="193"/>
      <c r="K217" s="193"/>
      <c r="L217" s="198"/>
      <c r="M217" s="199"/>
      <c r="N217" s="200"/>
      <c r="O217" s="200"/>
      <c r="P217" s="200"/>
      <c r="Q217" s="200"/>
      <c r="R217" s="200"/>
      <c r="S217" s="200"/>
      <c r="T217" s="201"/>
      <c r="AT217" s="202" t="s">
        <v>157</v>
      </c>
      <c r="AU217" s="202" t="s">
        <v>94</v>
      </c>
      <c r="AV217" s="11" t="s">
        <v>94</v>
      </c>
      <c r="AW217" s="11" t="s">
        <v>41</v>
      </c>
      <c r="AX217" s="11" t="s">
        <v>85</v>
      </c>
      <c r="AY217" s="202" t="s">
        <v>139</v>
      </c>
    </row>
    <row r="218" spans="2:51" s="13" customFormat="1" ht="12">
      <c r="B218" s="214"/>
      <c r="C218" s="215"/>
      <c r="D218" s="189" t="s">
        <v>157</v>
      </c>
      <c r="E218" s="216" t="s">
        <v>83</v>
      </c>
      <c r="F218" s="217" t="s">
        <v>293</v>
      </c>
      <c r="G218" s="215"/>
      <c r="H218" s="216" t="s">
        <v>83</v>
      </c>
      <c r="I218" s="218"/>
      <c r="J218" s="215"/>
      <c r="K218" s="215"/>
      <c r="L218" s="219"/>
      <c r="M218" s="220"/>
      <c r="N218" s="221"/>
      <c r="O218" s="221"/>
      <c r="P218" s="221"/>
      <c r="Q218" s="221"/>
      <c r="R218" s="221"/>
      <c r="S218" s="221"/>
      <c r="T218" s="222"/>
      <c r="AT218" s="223" t="s">
        <v>157</v>
      </c>
      <c r="AU218" s="223" t="s">
        <v>94</v>
      </c>
      <c r="AV218" s="13" t="s">
        <v>23</v>
      </c>
      <c r="AW218" s="13" t="s">
        <v>41</v>
      </c>
      <c r="AX218" s="13" t="s">
        <v>85</v>
      </c>
      <c r="AY218" s="223" t="s">
        <v>139</v>
      </c>
    </row>
    <row r="219" spans="2:51" s="11" customFormat="1" ht="12">
      <c r="B219" s="192"/>
      <c r="C219" s="193"/>
      <c r="D219" s="189" t="s">
        <v>157</v>
      </c>
      <c r="E219" s="194" t="s">
        <v>83</v>
      </c>
      <c r="F219" s="195" t="s">
        <v>332</v>
      </c>
      <c r="G219" s="193"/>
      <c r="H219" s="196">
        <v>6.4</v>
      </c>
      <c r="I219" s="197"/>
      <c r="J219" s="193"/>
      <c r="K219" s="193"/>
      <c r="L219" s="198"/>
      <c r="M219" s="199"/>
      <c r="N219" s="200"/>
      <c r="O219" s="200"/>
      <c r="P219" s="200"/>
      <c r="Q219" s="200"/>
      <c r="R219" s="200"/>
      <c r="S219" s="200"/>
      <c r="T219" s="201"/>
      <c r="AT219" s="202" t="s">
        <v>157</v>
      </c>
      <c r="AU219" s="202" t="s">
        <v>94</v>
      </c>
      <c r="AV219" s="11" t="s">
        <v>94</v>
      </c>
      <c r="AW219" s="11" t="s">
        <v>41</v>
      </c>
      <c r="AX219" s="11" t="s">
        <v>85</v>
      </c>
      <c r="AY219" s="202" t="s">
        <v>139</v>
      </c>
    </row>
    <row r="220" spans="2:51" s="12" customFormat="1" ht="12">
      <c r="B220" s="203"/>
      <c r="C220" s="204"/>
      <c r="D220" s="189" t="s">
        <v>157</v>
      </c>
      <c r="E220" s="205" t="s">
        <v>83</v>
      </c>
      <c r="F220" s="206" t="s">
        <v>159</v>
      </c>
      <c r="G220" s="204"/>
      <c r="H220" s="207">
        <v>18.4</v>
      </c>
      <c r="I220" s="208"/>
      <c r="J220" s="204"/>
      <c r="K220" s="204"/>
      <c r="L220" s="209"/>
      <c r="M220" s="210"/>
      <c r="N220" s="211"/>
      <c r="O220" s="211"/>
      <c r="P220" s="211"/>
      <c r="Q220" s="211"/>
      <c r="R220" s="211"/>
      <c r="S220" s="211"/>
      <c r="T220" s="212"/>
      <c r="AT220" s="213" t="s">
        <v>157</v>
      </c>
      <c r="AU220" s="213" t="s">
        <v>94</v>
      </c>
      <c r="AV220" s="12" t="s">
        <v>147</v>
      </c>
      <c r="AW220" s="12" t="s">
        <v>41</v>
      </c>
      <c r="AX220" s="12" t="s">
        <v>23</v>
      </c>
      <c r="AY220" s="213" t="s">
        <v>139</v>
      </c>
    </row>
    <row r="221" spans="2:65" s="1" customFormat="1" ht="16.5" customHeight="1">
      <c r="B221" s="34"/>
      <c r="C221" s="225" t="s">
        <v>324</v>
      </c>
      <c r="D221" s="225" t="s">
        <v>321</v>
      </c>
      <c r="E221" s="226" t="s">
        <v>333</v>
      </c>
      <c r="F221" s="227" t="s">
        <v>334</v>
      </c>
      <c r="G221" s="228" t="s">
        <v>176</v>
      </c>
      <c r="H221" s="229">
        <v>19.32</v>
      </c>
      <c r="I221" s="230"/>
      <c r="J221" s="231">
        <f>ROUND(I221*H221,2)</f>
        <v>0</v>
      </c>
      <c r="K221" s="227" t="s">
        <v>146</v>
      </c>
      <c r="L221" s="232"/>
      <c r="M221" s="233" t="s">
        <v>83</v>
      </c>
      <c r="N221" s="234" t="s">
        <v>55</v>
      </c>
      <c r="O221" s="60"/>
      <c r="P221" s="186">
        <f>O221*H221</f>
        <v>0</v>
      </c>
      <c r="Q221" s="186">
        <v>0</v>
      </c>
      <c r="R221" s="186">
        <f>Q221*H221</f>
        <v>0</v>
      </c>
      <c r="S221" s="186">
        <v>0</v>
      </c>
      <c r="T221" s="187">
        <f>S221*H221</f>
        <v>0</v>
      </c>
      <c r="AR221" s="16" t="s">
        <v>324</v>
      </c>
      <c r="AT221" s="16" t="s">
        <v>321</v>
      </c>
      <c r="AU221" s="16" t="s">
        <v>94</v>
      </c>
      <c r="AY221" s="16" t="s">
        <v>139</v>
      </c>
      <c r="BE221" s="188">
        <f>IF(N221="základní",J221,0)</f>
        <v>0</v>
      </c>
      <c r="BF221" s="188">
        <f>IF(N221="snížená",J221,0)</f>
        <v>0</v>
      </c>
      <c r="BG221" s="188">
        <f>IF(N221="zákl. přenesená",J221,0)</f>
        <v>0</v>
      </c>
      <c r="BH221" s="188">
        <f>IF(N221="sníž. přenesená",J221,0)</f>
        <v>0</v>
      </c>
      <c r="BI221" s="188">
        <f>IF(N221="nulová",J221,0)</f>
        <v>0</v>
      </c>
      <c r="BJ221" s="16" t="s">
        <v>23</v>
      </c>
      <c r="BK221" s="188">
        <f>ROUND(I221*H221,2)</f>
        <v>0</v>
      </c>
      <c r="BL221" s="16" t="s">
        <v>232</v>
      </c>
      <c r="BM221" s="16" t="s">
        <v>335</v>
      </c>
    </row>
    <row r="222" spans="2:51" s="11" customFormat="1" ht="12">
      <c r="B222" s="192"/>
      <c r="C222" s="193"/>
      <c r="D222" s="189" t="s">
        <v>157</v>
      </c>
      <c r="E222" s="193"/>
      <c r="F222" s="195" t="s">
        <v>336</v>
      </c>
      <c r="G222" s="193"/>
      <c r="H222" s="196">
        <v>19.32</v>
      </c>
      <c r="I222" s="197"/>
      <c r="J222" s="193"/>
      <c r="K222" s="193"/>
      <c r="L222" s="198"/>
      <c r="M222" s="199"/>
      <c r="N222" s="200"/>
      <c r="O222" s="200"/>
      <c r="P222" s="200"/>
      <c r="Q222" s="200"/>
      <c r="R222" s="200"/>
      <c r="S222" s="200"/>
      <c r="T222" s="201"/>
      <c r="AT222" s="202" t="s">
        <v>157</v>
      </c>
      <c r="AU222" s="202" t="s">
        <v>94</v>
      </c>
      <c r="AV222" s="11" t="s">
        <v>94</v>
      </c>
      <c r="AW222" s="11" t="s">
        <v>4</v>
      </c>
      <c r="AX222" s="11" t="s">
        <v>23</v>
      </c>
      <c r="AY222" s="202" t="s">
        <v>139</v>
      </c>
    </row>
    <row r="223" spans="2:65" s="1" customFormat="1" ht="16.5" customHeight="1">
      <c r="B223" s="34"/>
      <c r="C223" s="177" t="s">
        <v>337</v>
      </c>
      <c r="D223" s="177" t="s">
        <v>142</v>
      </c>
      <c r="E223" s="178" t="s">
        <v>338</v>
      </c>
      <c r="F223" s="179" t="s">
        <v>339</v>
      </c>
      <c r="G223" s="180" t="s">
        <v>176</v>
      </c>
      <c r="H223" s="181">
        <v>21.27</v>
      </c>
      <c r="I223" s="182"/>
      <c r="J223" s="183">
        <f>ROUND(I223*H223,2)</f>
        <v>0</v>
      </c>
      <c r="K223" s="179" t="s">
        <v>146</v>
      </c>
      <c r="L223" s="38"/>
      <c r="M223" s="184" t="s">
        <v>83</v>
      </c>
      <c r="N223" s="185" t="s">
        <v>55</v>
      </c>
      <c r="O223" s="60"/>
      <c r="P223" s="186">
        <f>O223*H223</f>
        <v>0</v>
      </c>
      <c r="Q223" s="186">
        <v>0.0002</v>
      </c>
      <c r="R223" s="186">
        <f>Q223*H223</f>
        <v>0.004254</v>
      </c>
      <c r="S223" s="186">
        <v>0</v>
      </c>
      <c r="T223" s="187">
        <f>S223*H223</f>
        <v>0</v>
      </c>
      <c r="AR223" s="16" t="s">
        <v>232</v>
      </c>
      <c r="AT223" s="16" t="s">
        <v>142</v>
      </c>
      <c r="AU223" s="16" t="s">
        <v>94</v>
      </c>
      <c r="AY223" s="16" t="s">
        <v>139</v>
      </c>
      <c r="BE223" s="188">
        <f>IF(N223="základní",J223,0)</f>
        <v>0</v>
      </c>
      <c r="BF223" s="188">
        <f>IF(N223="snížená",J223,0)</f>
        <v>0</v>
      </c>
      <c r="BG223" s="188">
        <f>IF(N223="zákl. přenesená",J223,0)</f>
        <v>0</v>
      </c>
      <c r="BH223" s="188">
        <f>IF(N223="sníž. přenesená",J223,0)</f>
        <v>0</v>
      </c>
      <c r="BI223" s="188">
        <f>IF(N223="nulová",J223,0)</f>
        <v>0</v>
      </c>
      <c r="BJ223" s="16" t="s">
        <v>23</v>
      </c>
      <c r="BK223" s="188">
        <f>ROUND(I223*H223,2)</f>
        <v>0</v>
      </c>
      <c r="BL223" s="16" t="s">
        <v>232</v>
      </c>
      <c r="BM223" s="16" t="s">
        <v>340</v>
      </c>
    </row>
    <row r="224" spans="2:51" s="13" customFormat="1" ht="12">
      <c r="B224" s="214"/>
      <c r="C224" s="215"/>
      <c r="D224" s="189" t="s">
        <v>157</v>
      </c>
      <c r="E224" s="216" t="s">
        <v>83</v>
      </c>
      <c r="F224" s="217" t="s">
        <v>291</v>
      </c>
      <c r="G224" s="215"/>
      <c r="H224" s="216" t="s">
        <v>83</v>
      </c>
      <c r="I224" s="218"/>
      <c r="J224" s="215"/>
      <c r="K224" s="215"/>
      <c r="L224" s="219"/>
      <c r="M224" s="220"/>
      <c r="N224" s="221"/>
      <c r="O224" s="221"/>
      <c r="P224" s="221"/>
      <c r="Q224" s="221"/>
      <c r="R224" s="221"/>
      <c r="S224" s="221"/>
      <c r="T224" s="222"/>
      <c r="AT224" s="223" t="s">
        <v>157</v>
      </c>
      <c r="AU224" s="223" t="s">
        <v>94</v>
      </c>
      <c r="AV224" s="13" t="s">
        <v>23</v>
      </c>
      <c r="AW224" s="13" t="s">
        <v>41</v>
      </c>
      <c r="AX224" s="13" t="s">
        <v>85</v>
      </c>
      <c r="AY224" s="223" t="s">
        <v>139</v>
      </c>
    </row>
    <row r="225" spans="2:51" s="11" customFormat="1" ht="12">
      <c r="B225" s="192"/>
      <c r="C225" s="193"/>
      <c r="D225" s="189" t="s">
        <v>157</v>
      </c>
      <c r="E225" s="194" t="s">
        <v>83</v>
      </c>
      <c r="F225" s="195" t="s">
        <v>341</v>
      </c>
      <c r="G225" s="193"/>
      <c r="H225" s="196">
        <v>21.6</v>
      </c>
      <c r="I225" s="197"/>
      <c r="J225" s="193"/>
      <c r="K225" s="193"/>
      <c r="L225" s="198"/>
      <c r="M225" s="199"/>
      <c r="N225" s="200"/>
      <c r="O225" s="200"/>
      <c r="P225" s="200"/>
      <c r="Q225" s="200"/>
      <c r="R225" s="200"/>
      <c r="S225" s="200"/>
      <c r="T225" s="201"/>
      <c r="AT225" s="202" t="s">
        <v>157</v>
      </c>
      <c r="AU225" s="202" t="s">
        <v>94</v>
      </c>
      <c r="AV225" s="11" t="s">
        <v>94</v>
      </c>
      <c r="AW225" s="11" t="s">
        <v>41</v>
      </c>
      <c r="AX225" s="11" t="s">
        <v>85</v>
      </c>
      <c r="AY225" s="202" t="s">
        <v>139</v>
      </c>
    </row>
    <row r="226" spans="2:51" s="13" customFormat="1" ht="12">
      <c r="B226" s="214"/>
      <c r="C226" s="215"/>
      <c r="D226" s="189" t="s">
        <v>157</v>
      </c>
      <c r="E226" s="216" t="s">
        <v>83</v>
      </c>
      <c r="F226" s="217" t="s">
        <v>293</v>
      </c>
      <c r="G226" s="215"/>
      <c r="H226" s="216" t="s">
        <v>83</v>
      </c>
      <c r="I226" s="218"/>
      <c r="J226" s="215"/>
      <c r="K226" s="215"/>
      <c r="L226" s="219"/>
      <c r="M226" s="220"/>
      <c r="N226" s="221"/>
      <c r="O226" s="221"/>
      <c r="P226" s="221"/>
      <c r="Q226" s="221"/>
      <c r="R226" s="221"/>
      <c r="S226" s="221"/>
      <c r="T226" s="222"/>
      <c r="AT226" s="223" t="s">
        <v>157</v>
      </c>
      <c r="AU226" s="223" t="s">
        <v>94</v>
      </c>
      <c r="AV226" s="13" t="s">
        <v>23</v>
      </c>
      <c r="AW226" s="13" t="s">
        <v>41</v>
      </c>
      <c r="AX226" s="13" t="s">
        <v>85</v>
      </c>
      <c r="AY226" s="223" t="s">
        <v>139</v>
      </c>
    </row>
    <row r="227" spans="2:51" s="11" customFormat="1" ht="12">
      <c r="B227" s="192"/>
      <c r="C227" s="193"/>
      <c r="D227" s="189" t="s">
        <v>157</v>
      </c>
      <c r="E227" s="194" t="s">
        <v>83</v>
      </c>
      <c r="F227" s="195" t="s">
        <v>342</v>
      </c>
      <c r="G227" s="193"/>
      <c r="H227" s="196">
        <v>11.520000000000001</v>
      </c>
      <c r="I227" s="197"/>
      <c r="J227" s="193"/>
      <c r="K227" s="193"/>
      <c r="L227" s="198"/>
      <c r="M227" s="199"/>
      <c r="N227" s="200"/>
      <c r="O227" s="200"/>
      <c r="P227" s="200"/>
      <c r="Q227" s="200"/>
      <c r="R227" s="200"/>
      <c r="S227" s="200"/>
      <c r="T227" s="201"/>
      <c r="AT227" s="202" t="s">
        <v>157</v>
      </c>
      <c r="AU227" s="202" t="s">
        <v>94</v>
      </c>
      <c r="AV227" s="11" t="s">
        <v>94</v>
      </c>
      <c r="AW227" s="11" t="s">
        <v>41</v>
      </c>
      <c r="AX227" s="11" t="s">
        <v>85</v>
      </c>
      <c r="AY227" s="202" t="s">
        <v>139</v>
      </c>
    </row>
    <row r="228" spans="2:51" s="13" customFormat="1" ht="12">
      <c r="B228" s="214"/>
      <c r="C228" s="215"/>
      <c r="D228" s="189" t="s">
        <v>157</v>
      </c>
      <c r="E228" s="216" t="s">
        <v>83</v>
      </c>
      <c r="F228" s="217" t="s">
        <v>317</v>
      </c>
      <c r="G228" s="215"/>
      <c r="H228" s="216" t="s">
        <v>83</v>
      </c>
      <c r="I228" s="218"/>
      <c r="J228" s="215"/>
      <c r="K228" s="215"/>
      <c r="L228" s="219"/>
      <c r="M228" s="220"/>
      <c r="N228" s="221"/>
      <c r="O228" s="221"/>
      <c r="P228" s="221"/>
      <c r="Q228" s="221"/>
      <c r="R228" s="221"/>
      <c r="S228" s="221"/>
      <c r="T228" s="222"/>
      <c r="AT228" s="223" t="s">
        <v>157</v>
      </c>
      <c r="AU228" s="223" t="s">
        <v>94</v>
      </c>
      <c r="AV228" s="13" t="s">
        <v>23</v>
      </c>
      <c r="AW228" s="13" t="s">
        <v>41</v>
      </c>
      <c r="AX228" s="13" t="s">
        <v>85</v>
      </c>
      <c r="AY228" s="223" t="s">
        <v>139</v>
      </c>
    </row>
    <row r="229" spans="2:51" s="11" customFormat="1" ht="12">
      <c r="B229" s="192"/>
      <c r="C229" s="193"/>
      <c r="D229" s="189" t="s">
        <v>157</v>
      </c>
      <c r="E229" s="194" t="s">
        <v>83</v>
      </c>
      <c r="F229" s="195" t="s">
        <v>343</v>
      </c>
      <c r="G229" s="193"/>
      <c r="H229" s="196">
        <v>-11.85</v>
      </c>
      <c r="I229" s="197"/>
      <c r="J229" s="193"/>
      <c r="K229" s="193"/>
      <c r="L229" s="198"/>
      <c r="M229" s="199"/>
      <c r="N229" s="200"/>
      <c r="O229" s="200"/>
      <c r="P229" s="200"/>
      <c r="Q229" s="200"/>
      <c r="R229" s="200"/>
      <c r="S229" s="200"/>
      <c r="T229" s="201"/>
      <c r="AT229" s="202" t="s">
        <v>157</v>
      </c>
      <c r="AU229" s="202" t="s">
        <v>94</v>
      </c>
      <c r="AV229" s="11" t="s">
        <v>94</v>
      </c>
      <c r="AW229" s="11" t="s">
        <v>41</v>
      </c>
      <c r="AX229" s="11" t="s">
        <v>85</v>
      </c>
      <c r="AY229" s="202" t="s">
        <v>139</v>
      </c>
    </row>
    <row r="230" spans="2:51" s="12" customFormat="1" ht="12">
      <c r="B230" s="203"/>
      <c r="C230" s="204"/>
      <c r="D230" s="189" t="s">
        <v>157</v>
      </c>
      <c r="E230" s="205" t="s">
        <v>83</v>
      </c>
      <c r="F230" s="206" t="s">
        <v>159</v>
      </c>
      <c r="G230" s="204"/>
      <c r="H230" s="207">
        <v>21.270000000000003</v>
      </c>
      <c r="I230" s="208"/>
      <c r="J230" s="204"/>
      <c r="K230" s="204"/>
      <c r="L230" s="209"/>
      <c r="M230" s="210"/>
      <c r="N230" s="211"/>
      <c r="O230" s="211"/>
      <c r="P230" s="211"/>
      <c r="Q230" s="211"/>
      <c r="R230" s="211"/>
      <c r="S230" s="211"/>
      <c r="T230" s="212"/>
      <c r="AT230" s="213" t="s">
        <v>157</v>
      </c>
      <c r="AU230" s="213" t="s">
        <v>94</v>
      </c>
      <c r="AV230" s="12" t="s">
        <v>147</v>
      </c>
      <c r="AW230" s="12" t="s">
        <v>41</v>
      </c>
      <c r="AX230" s="12" t="s">
        <v>23</v>
      </c>
      <c r="AY230" s="213" t="s">
        <v>139</v>
      </c>
    </row>
    <row r="231" spans="2:65" s="1" customFormat="1" ht="16.5" customHeight="1">
      <c r="B231" s="34"/>
      <c r="C231" s="177" t="s">
        <v>344</v>
      </c>
      <c r="D231" s="177" t="s">
        <v>142</v>
      </c>
      <c r="E231" s="178" t="s">
        <v>345</v>
      </c>
      <c r="F231" s="179" t="s">
        <v>346</v>
      </c>
      <c r="G231" s="180" t="s">
        <v>176</v>
      </c>
      <c r="H231" s="181">
        <v>14.4</v>
      </c>
      <c r="I231" s="182"/>
      <c r="J231" s="183">
        <f>ROUND(I231*H231,2)</f>
        <v>0</v>
      </c>
      <c r="K231" s="179" t="s">
        <v>146</v>
      </c>
      <c r="L231" s="38"/>
      <c r="M231" s="184" t="s">
        <v>83</v>
      </c>
      <c r="N231" s="185" t="s">
        <v>55</v>
      </c>
      <c r="O231" s="60"/>
      <c r="P231" s="186">
        <f>O231*H231</f>
        <v>0</v>
      </c>
      <c r="Q231" s="186">
        <v>1E-05</v>
      </c>
      <c r="R231" s="186">
        <f>Q231*H231</f>
        <v>0.000144</v>
      </c>
      <c r="S231" s="186">
        <v>0</v>
      </c>
      <c r="T231" s="187">
        <f>S231*H231</f>
        <v>0</v>
      </c>
      <c r="AR231" s="16" t="s">
        <v>232</v>
      </c>
      <c r="AT231" s="16" t="s">
        <v>142</v>
      </c>
      <c r="AU231" s="16" t="s">
        <v>94</v>
      </c>
      <c r="AY231" s="16" t="s">
        <v>139</v>
      </c>
      <c r="BE231" s="188">
        <f>IF(N231="základní",J231,0)</f>
        <v>0</v>
      </c>
      <c r="BF231" s="188">
        <f>IF(N231="snížená",J231,0)</f>
        <v>0</v>
      </c>
      <c r="BG231" s="188">
        <f>IF(N231="zákl. přenesená",J231,0)</f>
        <v>0</v>
      </c>
      <c r="BH231" s="188">
        <f>IF(N231="sníž. přenesená",J231,0)</f>
        <v>0</v>
      </c>
      <c r="BI231" s="188">
        <f>IF(N231="nulová",J231,0)</f>
        <v>0</v>
      </c>
      <c r="BJ231" s="16" t="s">
        <v>23</v>
      </c>
      <c r="BK231" s="188">
        <f>ROUND(I231*H231,2)</f>
        <v>0</v>
      </c>
      <c r="BL231" s="16" t="s">
        <v>232</v>
      </c>
      <c r="BM231" s="16" t="s">
        <v>347</v>
      </c>
    </row>
    <row r="232" spans="2:51" s="13" customFormat="1" ht="12">
      <c r="B232" s="214"/>
      <c r="C232" s="215"/>
      <c r="D232" s="189" t="s">
        <v>157</v>
      </c>
      <c r="E232" s="216" t="s">
        <v>83</v>
      </c>
      <c r="F232" s="217" t="s">
        <v>348</v>
      </c>
      <c r="G232" s="215"/>
      <c r="H232" s="216" t="s">
        <v>83</v>
      </c>
      <c r="I232" s="218"/>
      <c r="J232" s="215"/>
      <c r="K232" s="215"/>
      <c r="L232" s="219"/>
      <c r="M232" s="220"/>
      <c r="N232" s="221"/>
      <c r="O232" s="221"/>
      <c r="P232" s="221"/>
      <c r="Q232" s="221"/>
      <c r="R232" s="221"/>
      <c r="S232" s="221"/>
      <c r="T232" s="222"/>
      <c r="AT232" s="223" t="s">
        <v>157</v>
      </c>
      <c r="AU232" s="223" t="s">
        <v>94</v>
      </c>
      <c r="AV232" s="13" t="s">
        <v>23</v>
      </c>
      <c r="AW232" s="13" t="s">
        <v>41</v>
      </c>
      <c r="AX232" s="13" t="s">
        <v>85</v>
      </c>
      <c r="AY232" s="223" t="s">
        <v>139</v>
      </c>
    </row>
    <row r="233" spans="2:51" s="11" customFormat="1" ht="12">
      <c r="B233" s="192"/>
      <c r="C233" s="193"/>
      <c r="D233" s="189" t="s">
        <v>157</v>
      </c>
      <c r="E233" s="194" t="s">
        <v>83</v>
      </c>
      <c r="F233" s="195" t="s">
        <v>349</v>
      </c>
      <c r="G233" s="193"/>
      <c r="H233" s="196">
        <v>14.399999999999999</v>
      </c>
      <c r="I233" s="197"/>
      <c r="J233" s="193"/>
      <c r="K233" s="193"/>
      <c r="L233" s="198"/>
      <c r="M233" s="199"/>
      <c r="N233" s="200"/>
      <c r="O233" s="200"/>
      <c r="P233" s="200"/>
      <c r="Q233" s="200"/>
      <c r="R233" s="200"/>
      <c r="S233" s="200"/>
      <c r="T233" s="201"/>
      <c r="AT233" s="202" t="s">
        <v>157</v>
      </c>
      <c r="AU233" s="202" t="s">
        <v>94</v>
      </c>
      <c r="AV233" s="11" t="s">
        <v>94</v>
      </c>
      <c r="AW233" s="11" t="s">
        <v>41</v>
      </c>
      <c r="AX233" s="11" t="s">
        <v>85</v>
      </c>
      <c r="AY233" s="202" t="s">
        <v>139</v>
      </c>
    </row>
    <row r="234" spans="2:51" s="12" customFormat="1" ht="12">
      <c r="B234" s="203"/>
      <c r="C234" s="204"/>
      <c r="D234" s="189" t="s">
        <v>157</v>
      </c>
      <c r="E234" s="205" t="s">
        <v>83</v>
      </c>
      <c r="F234" s="206" t="s">
        <v>159</v>
      </c>
      <c r="G234" s="204"/>
      <c r="H234" s="207">
        <v>14.399999999999999</v>
      </c>
      <c r="I234" s="208"/>
      <c r="J234" s="204"/>
      <c r="K234" s="204"/>
      <c r="L234" s="209"/>
      <c r="M234" s="210"/>
      <c r="N234" s="211"/>
      <c r="O234" s="211"/>
      <c r="P234" s="211"/>
      <c r="Q234" s="211"/>
      <c r="R234" s="211"/>
      <c r="S234" s="211"/>
      <c r="T234" s="212"/>
      <c r="AT234" s="213" t="s">
        <v>157</v>
      </c>
      <c r="AU234" s="213" t="s">
        <v>94</v>
      </c>
      <c r="AV234" s="12" t="s">
        <v>147</v>
      </c>
      <c r="AW234" s="12" t="s">
        <v>41</v>
      </c>
      <c r="AX234" s="12" t="s">
        <v>23</v>
      </c>
      <c r="AY234" s="213" t="s">
        <v>139</v>
      </c>
    </row>
    <row r="235" spans="2:65" s="1" customFormat="1" ht="16.5" customHeight="1">
      <c r="B235" s="34"/>
      <c r="C235" s="177" t="s">
        <v>350</v>
      </c>
      <c r="D235" s="177" t="s">
        <v>142</v>
      </c>
      <c r="E235" s="178" t="s">
        <v>351</v>
      </c>
      <c r="F235" s="179" t="s">
        <v>352</v>
      </c>
      <c r="G235" s="180" t="s">
        <v>176</v>
      </c>
      <c r="H235" s="181">
        <v>36.8</v>
      </c>
      <c r="I235" s="182"/>
      <c r="J235" s="183">
        <f>ROUND(I235*H235,2)</f>
        <v>0</v>
      </c>
      <c r="K235" s="179" t="s">
        <v>146</v>
      </c>
      <c r="L235" s="38"/>
      <c r="M235" s="184" t="s">
        <v>83</v>
      </c>
      <c r="N235" s="185" t="s">
        <v>55</v>
      </c>
      <c r="O235" s="60"/>
      <c r="P235" s="186">
        <f>O235*H235</f>
        <v>0</v>
      </c>
      <c r="Q235" s="186">
        <v>1E-05</v>
      </c>
      <c r="R235" s="186">
        <f>Q235*H235</f>
        <v>0.000368</v>
      </c>
      <c r="S235" s="186">
        <v>0</v>
      </c>
      <c r="T235" s="187">
        <f>S235*H235</f>
        <v>0</v>
      </c>
      <c r="AR235" s="16" t="s">
        <v>232</v>
      </c>
      <c r="AT235" s="16" t="s">
        <v>142</v>
      </c>
      <c r="AU235" s="16" t="s">
        <v>94</v>
      </c>
      <c r="AY235" s="16" t="s">
        <v>139</v>
      </c>
      <c r="BE235" s="188">
        <f>IF(N235="základní",J235,0)</f>
        <v>0</v>
      </c>
      <c r="BF235" s="188">
        <f>IF(N235="snížená",J235,0)</f>
        <v>0</v>
      </c>
      <c r="BG235" s="188">
        <f>IF(N235="zákl. přenesená",J235,0)</f>
        <v>0</v>
      </c>
      <c r="BH235" s="188">
        <f>IF(N235="sníž. přenesená",J235,0)</f>
        <v>0</v>
      </c>
      <c r="BI235" s="188">
        <f>IF(N235="nulová",J235,0)</f>
        <v>0</v>
      </c>
      <c r="BJ235" s="16" t="s">
        <v>23</v>
      </c>
      <c r="BK235" s="188">
        <f>ROUND(I235*H235,2)</f>
        <v>0</v>
      </c>
      <c r="BL235" s="16" t="s">
        <v>232</v>
      </c>
      <c r="BM235" s="16" t="s">
        <v>353</v>
      </c>
    </row>
    <row r="236" spans="2:51" s="13" customFormat="1" ht="12">
      <c r="B236" s="214"/>
      <c r="C236" s="215"/>
      <c r="D236" s="189" t="s">
        <v>157</v>
      </c>
      <c r="E236" s="216" t="s">
        <v>83</v>
      </c>
      <c r="F236" s="217" t="s">
        <v>291</v>
      </c>
      <c r="G236" s="215"/>
      <c r="H236" s="216" t="s">
        <v>83</v>
      </c>
      <c r="I236" s="218"/>
      <c r="J236" s="215"/>
      <c r="K236" s="215"/>
      <c r="L236" s="219"/>
      <c r="M236" s="220"/>
      <c r="N236" s="221"/>
      <c r="O236" s="221"/>
      <c r="P236" s="221"/>
      <c r="Q236" s="221"/>
      <c r="R236" s="221"/>
      <c r="S236" s="221"/>
      <c r="T236" s="222"/>
      <c r="AT236" s="223" t="s">
        <v>157</v>
      </c>
      <c r="AU236" s="223" t="s">
        <v>94</v>
      </c>
      <c r="AV236" s="13" t="s">
        <v>23</v>
      </c>
      <c r="AW236" s="13" t="s">
        <v>41</v>
      </c>
      <c r="AX236" s="13" t="s">
        <v>85</v>
      </c>
      <c r="AY236" s="223" t="s">
        <v>139</v>
      </c>
    </row>
    <row r="237" spans="2:51" s="11" customFormat="1" ht="12">
      <c r="B237" s="192"/>
      <c r="C237" s="193"/>
      <c r="D237" s="189" t="s">
        <v>157</v>
      </c>
      <c r="E237" s="194" t="s">
        <v>83</v>
      </c>
      <c r="F237" s="195" t="s">
        <v>354</v>
      </c>
      <c r="G237" s="193"/>
      <c r="H237" s="196">
        <v>24</v>
      </c>
      <c r="I237" s="197"/>
      <c r="J237" s="193"/>
      <c r="K237" s="193"/>
      <c r="L237" s="198"/>
      <c r="M237" s="199"/>
      <c r="N237" s="200"/>
      <c r="O237" s="200"/>
      <c r="P237" s="200"/>
      <c r="Q237" s="200"/>
      <c r="R237" s="200"/>
      <c r="S237" s="200"/>
      <c r="T237" s="201"/>
      <c r="AT237" s="202" t="s">
        <v>157</v>
      </c>
      <c r="AU237" s="202" t="s">
        <v>94</v>
      </c>
      <c r="AV237" s="11" t="s">
        <v>94</v>
      </c>
      <c r="AW237" s="11" t="s">
        <v>41</v>
      </c>
      <c r="AX237" s="11" t="s">
        <v>85</v>
      </c>
      <c r="AY237" s="202" t="s">
        <v>139</v>
      </c>
    </row>
    <row r="238" spans="2:51" s="13" customFormat="1" ht="12">
      <c r="B238" s="214"/>
      <c r="C238" s="215"/>
      <c r="D238" s="189" t="s">
        <v>157</v>
      </c>
      <c r="E238" s="216" t="s">
        <v>83</v>
      </c>
      <c r="F238" s="217" t="s">
        <v>293</v>
      </c>
      <c r="G238" s="215"/>
      <c r="H238" s="216" t="s">
        <v>83</v>
      </c>
      <c r="I238" s="218"/>
      <c r="J238" s="215"/>
      <c r="K238" s="215"/>
      <c r="L238" s="219"/>
      <c r="M238" s="220"/>
      <c r="N238" s="221"/>
      <c r="O238" s="221"/>
      <c r="P238" s="221"/>
      <c r="Q238" s="221"/>
      <c r="R238" s="221"/>
      <c r="S238" s="221"/>
      <c r="T238" s="222"/>
      <c r="AT238" s="223" t="s">
        <v>157</v>
      </c>
      <c r="AU238" s="223" t="s">
        <v>94</v>
      </c>
      <c r="AV238" s="13" t="s">
        <v>23</v>
      </c>
      <c r="AW238" s="13" t="s">
        <v>41</v>
      </c>
      <c r="AX238" s="13" t="s">
        <v>85</v>
      </c>
      <c r="AY238" s="223" t="s">
        <v>139</v>
      </c>
    </row>
    <row r="239" spans="2:51" s="11" customFormat="1" ht="12">
      <c r="B239" s="192"/>
      <c r="C239" s="193"/>
      <c r="D239" s="189" t="s">
        <v>157</v>
      </c>
      <c r="E239" s="194" t="s">
        <v>83</v>
      </c>
      <c r="F239" s="195" t="s">
        <v>355</v>
      </c>
      <c r="G239" s="193"/>
      <c r="H239" s="196">
        <v>12.8</v>
      </c>
      <c r="I239" s="197"/>
      <c r="J239" s="193"/>
      <c r="K239" s="193"/>
      <c r="L239" s="198"/>
      <c r="M239" s="199"/>
      <c r="N239" s="200"/>
      <c r="O239" s="200"/>
      <c r="P239" s="200"/>
      <c r="Q239" s="200"/>
      <c r="R239" s="200"/>
      <c r="S239" s="200"/>
      <c r="T239" s="201"/>
      <c r="AT239" s="202" t="s">
        <v>157</v>
      </c>
      <c r="AU239" s="202" t="s">
        <v>94</v>
      </c>
      <c r="AV239" s="11" t="s">
        <v>94</v>
      </c>
      <c r="AW239" s="11" t="s">
        <v>41</v>
      </c>
      <c r="AX239" s="11" t="s">
        <v>85</v>
      </c>
      <c r="AY239" s="202" t="s">
        <v>139</v>
      </c>
    </row>
    <row r="240" spans="2:51" s="12" customFormat="1" ht="12">
      <c r="B240" s="203"/>
      <c r="C240" s="204"/>
      <c r="D240" s="189" t="s">
        <v>157</v>
      </c>
      <c r="E240" s="205" t="s">
        <v>83</v>
      </c>
      <c r="F240" s="206" t="s">
        <v>159</v>
      </c>
      <c r="G240" s="204"/>
      <c r="H240" s="207">
        <v>36.8</v>
      </c>
      <c r="I240" s="208"/>
      <c r="J240" s="204"/>
      <c r="K240" s="204"/>
      <c r="L240" s="209"/>
      <c r="M240" s="210"/>
      <c r="N240" s="211"/>
      <c r="O240" s="211"/>
      <c r="P240" s="211"/>
      <c r="Q240" s="211"/>
      <c r="R240" s="211"/>
      <c r="S240" s="211"/>
      <c r="T240" s="212"/>
      <c r="AT240" s="213" t="s">
        <v>157</v>
      </c>
      <c r="AU240" s="213" t="s">
        <v>94</v>
      </c>
      <c r="AV240" s="12" t="s">
        <v>147</v>
      </c>
      <c r="AW240" s="12" t="s">
        <v>41</v>
      </c>
      <c r="AX240" s="12" t="s">
        <v>23</v>
      </c>
      <c r="AY240" s="213" t="s">
        <v>139</v>
      </c>
    </row>
    <row r="241" spans="2:65" s="1" customFormat="1" ht="22.5" customHeight="1">
      <c r="B241" s="34"/>
      <c r="C241" s="177" t="s">
        <v>356</v>
      </c>
      <c r="D241" s="177" t="s">
        <v>142</v>
      </c>
      <c r="E241" s="178" t="s">
        <v>357</v>
      </c>
      <c r="F241" s="179" t="s">
        <v>358</v>
      </c>
      <c r="G241" s="180" t="s">
        <v>176</v>
      </c>
      <c r="H241" s="181">
        <v>21.27</v>
      </c>
      <c r="I241" s="182"/>
      <c r="J241" s="183">
        <f>ROUND(I241*H241,2)</f>
        <v>0</v>
      </c>
      <c r="K241" s="179" t="s">
        <v>146</v>
      </c>
      <c r="L241" s="38"/>
      <c r="M241" s="184" t="s">
        <v>83</v>
      </c>
      <c r="N241" s="185" t="s">
        <v>55</v>
      </c>
      <c r="O241" s="60"/>
      <c r="P241" s="186">
        <f>O241*H241</f>
        <v>0</v>
      </c>
      <c r="Q241" s="186">
        <v>0.00029</v>
      </c>
      <c r="R241" s="186">
        <f>Q241*H241</f>
        <v>0.0061683</v>
      </c>
      <c r="S241" s="186">
        <v>0</v>
      </c>
      <c r="T241" s="187">
        <f>S241*H241</f>
        <v>0</v>
      </c>
      <c r="AR241" s="16" t="s">
        <v>232</v>
      </c>
      <c r="AT241" s="16" t="s">
        <v>142</v>
      </c>
      <c r="AU241" s="16" t="s">
        <v>94</v>
      </c>
      <c r="AY241" s="16" t="s">
        <v>139</v>
      </c>
      <c r="BE241" s="188">
        <f>IF(N241="základní",J241,0)</f>
        <v>0</v>
      </c>
      <c r="BF241" s="188">
        <f>IF(N241="snížená",J241,0)</f>
        <v>0</v>
      </c>
      <c r="BG241" s="188">
        <f>IF(N241="zákl. přenesená",J241,0)</f>
        <v>0</v>
      </c>
      <c r="BH241" s="188">
        <f>IF(N241="sníž. přenesená",J241,0)</f>
        <v>0</v>
      </c>
      <c r="BI241" s="188">
        <f>IF(N241="nulová",J241,0)</f>
        <v>0</v>
      </c>
      <c r="BJ241" s="16" t="s">
        <v>23</v>
      </c>
      <c r="BK241" s="188">
        <f>ROUND(I241*H241,2)</f>
        <v>0</v>
      </c>
      <c r="BL241" s="16" t="s">
        <v>232</v>
      </c>
      <c r="BM241" s="16" t="s">
        <v>359</v>
      </c>
    </row>
    <row r="242" spans="2:51" s="13" customFormat="1" ht="12">
      <c r="B242" s="214"/>
      <c r="C242" s="215"/>
      <c r="D242" s="189" t="s">
        <v>157</v>
      </c>
      <c r="E242" s="216" t="s">
        <v>83</v>
      </c>
      <c r="F242" s="217" t="s">
        <v>291</v>
      </c>
      <c r="G242" s="215"/>
      <c r="H242" s="216" t="s">
        <v>83</v>
      </c>
      <c r="I242" s="218"/>
      <c r="J242" s="215"/>
      <c r="K242" s="215"/>
      <c r="L242" s="219"/>
      <c r="M242" s="220"/>
      <c r="N242" s="221"/>
      <c r="O242" s="221"/>
      <c r="P242" s="221"/>
      <c r="Q242" s="221"/>
      <c r="R242" s="221"/>
      <c r="S242" s="221"/>
      <c r="T242" s="222"/>
      <c r="AT242" s="223" t="s">
        <v>157</v>
      </c>
      <c r="AU242" s="223" t="s">
        <v>94</v>
      </c>
      <c r="AV242" s="13" t="s">
        <v>23</v>
      </c>
      <c r="AW242" s="13" t="s">
        <v>41</v>
      </c>
      <c r="AX242" s="13" t="s">
        <v>85</v>
      </c>
      <c r="AY242" s="223" t="s">
        <v>139</v>
      </c>
    </row>
    <row r="243" spans="2:51" s="11" customFormat="1" ht="12">
      <c r="B243" s="192"/>
      <c r="C243" s="193"/>
      <c r="D243" s="189" t="s">
        <v>157</v>
      </c>
      <c r="E243" s="194" t="s">
        <v>83</v>
      </c>
      <c r="F243" s="195" t="s">
        <v>341</v>
      </c>
      <c r="G243" s="193"/>
      <c r="H243" s="196">
        <v>21.6</v>
      </c>
      <c r="I243" s="197"/>
      <c r="J243" s="193"/>
      <c r="K243" s="193"/>
      <c r="L243" s="198"/>
      <c r="M243" s="199"/>
      <c r="N243" s="200"/>
      <c r="O243" s="200"/>
      <c r="P243" s="200"/>
      <c r="Q243" s="200"/>
      <c r="R243" s="200"/>
      <c r="S243" s="200"/>
      <c r="T243" s="201"/>
      <c r="AT243" s="202" t="s">
        <v>157</v>
      </c>
      <c r="AU243" s="202" t="s">
        <v>94</v>
      </c>
      <c r="AV243" s="11" t="s">
        <v>94</v>
      </c>
      <c r="AW243" s="11" t="s">
        <v>41</v>
      </c>
      <c r="AX243" s="11" t="s">
        <v>85</v>
      </c>
      <c r="AY243" s="202" t="s">
        <v>139</v>
      </c>
    </row>
    <row r="244" spans="2:51" s="13" customFormat="1" ht="12">
      <c r="B244" s="214"/>
      <c r="C244" s="215"/>
      <c r="D244" s="189" t="s">
        <v>157</v>
      </c>
      <c r="E244" s="216" t="s">
        <v>83</v>
      </c>
      <c r="F244" s="217" t="s">
        <v>293</v>
      </c>
      <c r="G244" s="215"/>
      <c r="H244" s="216" t="s">
        <v>83</v>
      </c>
      <c r="I244" s="218"/>
      <c r="J244" s="215"/>
      <c r="K244" s="215"/>
      <c r="L244" s="219"/>
      <c r="M244" s="220"/>
      <c r="N244" s="221"/>
      <c r="O244" s="221"/>
      <c r="P244" s="221"/>
      <c r="Q244" s="221"/>
      <c r="R244" s="221"/>
      <c r="S244" s="221"/>
      <c r="T244" s="222"/>
      <c r="AT244" s="223" t="s">
        <v>157</v>
      </c>
      <c r="AU244" s="223" t="s">
        <v>94</v>
      </c>
      <c r="AV244" s="13" t="s">
        <v>23</v>
      </c>
      <c r="AW244" s="13" t="s">
        <v>41</v>
      </c>
      <c r="AX244" s="13" t="s">
        <v>85</v>
      </c>
      <c r="AY244" s="223" t="s">
        <v>139</v>
      </c>
    </row>
    <row r="245" spans="2:51" s="11" customFormat="1" ht="12">
      <c r="B245" s="192"/>
      <c r="C245" s="193"/>
      <c r="D245" s="189" t="s">
        <v>157</v>
      </c>
      <c r="E245" s="194" t="s">
        <v>83</v>
      </c>
      <c r="F245" s="195" t="s">
        <v>342</v>
      </c>
      <c r="G245" s="193"/>
      <c r="H245" s="196">
        <v>11.520000000000001</v>
      </c>
      <c r="I245" s="197"/>
      <c r="J245" s="193"/>
      <c r="K245" s="193"/>
      <c r="L245" s="198"/>
      <c r="M245" s="199"/>
      <c r="N245" s="200"/>
      <c r="O245" s="200"/>
      <c r="P245" s="200"/>
      <c r="Q245" s="200"/>
      <c r="R245" s="200"/>
      <c r="S245" s="200"/>
      <c r="T245" s="201"/>
      <c r="AT245" s="202" t="s">
        <v>157</v>
      </c>
      <c r="AU245" s="202" t="s">
        <v>94</v>
      </c>
      <c r="AV245" s="11" t="s">
        <v>94</v>
      </c>
      <c r="AW245" s="11" t="s">
        <v>41</v>
      </c>
      <c r="AX245" s="11" t="s">
        <v>85</v>
      </c>
      <c r="AY245" s="202" t="s">
        <v>139</v>
      </c>
    </row>
    <row r="246" spans="2:51" s="13" customFormat="1" ht="12">
      <c r="B246" s="214"/>
      <c r="C246" s="215"/>
      <c r="D246" s="189" t="s">
        <v>157</v>
      </c>
      <c r="E246" s="216" t="s">
        <v>83</v>
      </c>
      <c r="F246" s="217" t="s">
        <v>317</v>
      </c>
      <c r="G246" s="215"/>
      <c r="H246" s="216" t="s">
        <v>83</v>
      </c>
      <c r="I246" s="218"/>
      <c r="J246" s="215"/>
      <c r="K246" s="215"/>
      <c r="L246" s="219"/>
      <c r="M246" s="220"/>
      <c r="N246" s="221"/>
      <c r="O246" s="221"/>
      <c r="P246" s="221"/>
      <c r="Q246" s="221"/>
      <c r="R246" s="221"/>
      <c r="S246" s="221"/>
      <c r="T246" s="222"/>
      <c r="AT246" s="223" t="s">
        <v>157</v>
      </c>
      <c r="AU246" s="223" t="s">
        <v>94</v>
      </c>
      <c r="AV246" s="13" t="s">
        <v>23</v>
      </c>
      <c r="AW246" s="13" t="s">
        <v>41</v>
      </c>
      <c r="AX246" s="13" t="s">
        <v>85</v>
      </c>
      <c r="AY246" s="223" t="s">
        <v>139</v>
      </c>
    </row>
    <row r="247" spans="2:51" s="11" customFormat="1" ht="12">
      <c r="B247" s="192"/>
      <c r="C247" s="193"/>
      <c r="D247" s="189" t="s">
        <v>157</v>
      </c>
      <c r="E247" s="194" t="s">
        <v>83</v>
      </c>
      <c r="F247" s="195" t="s">
        <v>343</v>
      </c>
      <c r="G247" s="193"/>
      <c r="H247" s="196">
        <v>-11.85</v>
      </c>
      <c r="I247" s="197"/>
      <c r="J247" s="193"/>
      <c r="K247" s="193"/>
      <c r="L247" s="198"/>
      <c r="M247" s="199"/>
      <c r="N247" s="200"/>
      <c r="O247" s="200"/>
      <c r="P247" s="200"/>
      <c r="Q247" s="200"/>
      <c r="R247" s="200"/>
      <c r="S247" s="200"/>
      <c r="T247" s="201"/>
      <c r="AT247" s="202" t="s">
        <v>157</v>
      </c>
      <c r="AU247" s="202" t="s">
        <v>94</v>
      </c>
      <c r="AV247" s="11" t="s">
        <v>94</v>
      </c>
      <c r="AW247" s="11" t="s">
        <v>41</v>
      </c>
      <c r="AX247" s="11" t="s">
        <v>85</v>
      </c>
      <c r="AY247" s="202" t="s">
        <v>139</v>
      </c>
    </row>
    <row r="248" spans="2:51" s="12" customFormat="1" ht="12">
      <c r="B248" s="203"/>
      <c r="C248" s="204"/>
      <c r="D248" s="189" t="s">
        <v>157</v>
      </c>
      <c r="E248" s="205" t="s">
        <v>83</v>
      </c>
      <c r="F248" s="206" t="s">
        <v>159</v>
      </c>
      <c r="G248" s="204"/>
      <c r="H248" s="207">
        <v>21.270000000000003</v>
      </c>
      <c r="I248" s="208"/>
      <c r="J248" s="204"/>
      <c r="K248" s="204"/>
      <c r="L248" s="209"/>
      <c r="M248" s="235"/>
      <c r="N248" s="236"/>
      <c r="O248" s="236"/>
      <c r="P248" s="236"/>
      <c r="Q248" s="236"/>
      <c r="R248" s="236"/>
      <c r="S248" s="236"/>
      <c r="T248" s="237"/>
      <c r="AT248" s="213" t="s">
        <v>157</v>
      </c>
      <c r="AU248" s="213" t="s">
        <v>94</v>
      </c>
      <c r="AV248" s="12" t="s">
        <v>147</v>
      </c>
      <c r="AW248" s="12" t="s">
        <v>41</v>
      </c>
      <c r="AX248" s="12" t="s">
        <v>23</v>
      </c>
      <c r="AY248" s="213" t="s">
        <v>139</v>
      </c>
    </row>
    <row r="249" spans="2:12" s="1" customFormat="1" ht="7" customHeight="1">
      <c r="B249" s="46"/>
      <c r="C249" s="47"/>
      <c r="D249" s="47"/>
      <c r="E249" s="47"/>
      <c r="F249" s="47"/>
      <c r="G249" s="47"/>
      <c r="H249" s="47"/>
      <c r="I249" s="128"/>
      <c r="J249" s="47"/>
      <c r="K249" s="47"/>
      <c r="L249" s="38"/>
    </row>
  </sheetData>
  <sheetProtection algorithmName="SHA-512" hashValue="QqtzKETzhJQ9CeO/AikKnW9D1Z/Ro8wr3ddFqzBWjLkduQ3nnX9Z7IuISiDmgNE7Ni8qHQStLwyyK9OdKNNivA==" saltValue="hhpjHWrZqi2G0ot+t7bi4l3EOhCvYxX9aYYSDmHpyn/2LaVso3ddEbWUTjx98qe1okvnLeE69D07BdrCq4/waQ==" spinCount="100000" sheet="1" objects="1" scenarios="1" formatColumns="0" formatRows="0" autoFilter="0"/>
  <autoFilter ref="C90:K248"/>
  <mergeCells count="9">
    <mergeCell ref="E50:H50"/>
    <mergeCell ref="E81:H81"/>
    <mergeCell ref="E83:H8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4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7109375" style="0" customWidth="1"/>
    <col min="7" max="7" width="8.7109375" style="0" customWidth="1"/>
    <col min="8" max="8" width="11.140625" style="0" customWidth="1"/>
    <col min="9" max="9" width="14.140625" style="97" customWidth="1"/>
    <col min="10" max="10" width="23.421875" style="0" customWidth="1"/>
    <col min="11" max="11" width="15.421875" style="0" customWidth="1"/>
    <col min="12" max="12" width="9.28125" style="0" customWidth="1"/>
    <col min="13" max="13" width="10.710937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48"/>
      <c r="M2" s="348"/>
      <c r="N2" s="348"/>
      <c r="O2" s="348"/>
      <c r="P2" s="348"/>
      <c r="Q2" s="348"/>
      <c r="R2" s="348"/>
      <c r="S2" s="348"/>
      <c r="T2" s="348"/>
      <c r="U2" s="348"/>
      <c r="V2" s="348"/>
      <c r="AT2" s="16" t="s">
        <v>97</v>
      </c>
    </row>
    <row r="3" spans="2:46" ht="7" customHeight="1">
      <c r="B3" s="98"/>
      <c r="C3" s="99"/>
      <c r="D3" s="99"/>
      <c r="E3" s="99"/>
      <c r="F3" s="99"/>
      <c r="G3" s="99"/>
      <c r="H3" s="99"/>
      <c r="I3" s="100"/>
      <c r="J3" s="99"/>
      <c r="K3" s="99"/>
      <c r="L3" s="19"/>
      <c r="AT3" s="16" t="s">
        <v>94</v>
      </c>
    </row>
    <row r="4" spans="2:46" ht="25" customHeight="1">
      <c r="B4" s="19"/>
      <c r="D4" s="101" t="s">
        <v>104</v>
      </c>
      <c r="L4" s="19"/>
      <c r="M4" s="23" t="s">
        <v>10</v>
      </c>
      <c r="AT4" s="16" t="s">
        <v>4</v>
      </c>
    </row>
    <row r="5" spans="2:12" ht="7" customHeight="1">
      <c r="B5" s="19"/>
      <c r="L5" s="19"/>
    </row>
    <row r="6" spans="2:12" ht="12" customHeight="1">
      <c r="B6" s="19"/>
      <c r="D6" s="102" t="s">
        <v>16</v>
      </c>
      <c r="L6" s="19"/>
    </row>
    <row r="7" spans="2:12" ht="16.5" customHeight="1">
      <c r="B7" s="19"/>
      <c r="E7" s="362" t="str">
        <f>'Rekapitulace stavby'!K6</f>
        <v>Výměna požárních uzávěrů</v>
      </c>
      <c r="F7" s="363"/>
      <c r="G7" s="363"/>
      <c r="H7" s="363"/>
      <c r="L7" s="19"/>
    </row>
    <row r="8" spans="2:12" s="1" customFormat="1" ht="12" customHeight="1">
      <c r="B8" s="38"/>
      <c r="D8" s="102" t="s">
        <v>105</v>
      </c>
      <c r="I8" s="103"/>
      <c r="L8" s="38"/>
    </row>
    <row r="9" spans="2:12" s="1" customFormat="1" ht="37" customHeight="1">
      <c r="B9" s="38"/>
      <c r="E9" s="364" t="s">
        <v>360</v>
      </c>
      <c r="F9" s="365"/>
      <c r="G9" s="365"/>
      <c r="H9" s="365"/>
      <c r="I9" s="103"/>
      <c r="L9" s="38"/>
    </row>
    <row r="10" spans="2:12" s="1" customFormat="1" ht="12">
      <c r="B10" s="38"/>
      <c r="I10" s="103"/>
      <c r="L10" s="38"/>
    </row>
    <row r="11" spans="2:12" s="1" customFormat="1" ht="12" customHeight="1">
      <c r="B11" s="38"/>
      <c r="D11" s="102" t="s">
        <v>19</v>
      </c>
      <c r="F11" s="16" t="s">
        <v>20</v>
      </c>
      <c r="I11" s="104" t="s">
        <v>21</v>
      </c>
      <c r="J11" s="16" t="s">
        <v>22</v>
      </c>
      <c r="L11" s="38"/>
    </row>
    <row r="12" spans="2:12" s="1" customFormat="1" ht="12" customHeight="1">
      <c r="B12" s="38"/>
      <c r="D12" s="102" t="s">
        <v>24</v>
      </c>
      <c r="F12" s="16" t="s">
        <v>25</v>
      </c>
      <c r="I12" s="104" t="s">
        <v>26</v>
      </c>
      <c r="J12" s="105">
        <f>'Rekapitulace stavby'!AN8</f>
        <v>0</v>
      </c>
      <c r="L12" s="38"/>
    </row>
    <row r="13" spans="2:12" s="1" customFormat="1" ht="21.75" customHeight="1">
      <c r="B13" s="38"/>
      <c r="D13" s="106" t="s">
        <v>28</v>
      </c>
      <c r="F13" s="107" t="s">
        <v>29</v>
      </c>
      <c r="I13" s="108" t="s">
        <v>30</v>
      </c>
      <c r="J13" s="107" t="s">
        <v>107</v>
      </c>
      <c r="L13" s="38"/>
    </row>
    <row r="14" spans="2:12" s="1" customFormat="1" ht="12" customHeight="1">
      <c r="B14" s="38"/>
      <c r="D14" s="102" t="s">
        <v>33</v>
      </c>
      <c r="I14" s="104" t="s">
        <v>34</v>
      </c>
      <c r="J14" s="16" t="s">
        <v>35</v>
      </c>
      <c r="L14" s="38"/>
    </row>
    <row r="15" spans="2:12" s="1" customFormat="1" ht="18" customHeight="1">
      <c r="B15" s="38"/>
      <c r="E15" s="16" t="s">
        <v>36</v>
      </c>
      <c r="I15" s="104" t="s">
        <v>37</v>
      </c>
      <c r="J15" s="16" t="s">
        <v>38</v>
      </c>
      <c r="L15" s="38"/>
    </row>
    <row r="16" spans="2:12" s="1" customFormat="1" ht="7" customHeight="1">
      <c r="B16" s="38"/>
      <c r="I16" s="103"/>
      <c r="L16" s="38"/>
    </row>
    <row r="17" spans="2:12" s="1" customFormat="1" ht="12" customHeight="1">
      <c r="B17" s="38"/>
      <c r="D17" s="102" t="s">
        <v>39</v>
      </c>
      <c r="I17" s="104" t="s">
        <v>34</v>
      </c>
      <c r="J17" s="29" t="str">
        <f>'Rekapitulace stavby'!AN13</f>
        <v>Vyplň údaj</v>
      </c>
      <c r="L17" s="38"/>
    </row>
    <row r="18" spans="2:12" s="1" customFormat="1" ht="18" customHeight="1">
      <c r="B18" s="38"/>
      <c r="E18" s="366" t="str">
        <f>'Rekapitulace stavby'!E14</f>
        <v>Vyplň údaj</v>
      </c>
      <c r="F18" s="367"/>
      <c r="G18" s="367"/>
      <c r="H18" s="367"/>
      <c r="I18" s="104" t="s">
        <v>37</v>
      </c>
      <c r="J18" s="29" t="str">
        <f>'Rekapitulace stavby'!AN14</f>
        <v>Vyplň údaj</v>
      </c>
      <c r="L18" s="38"/>
    </row>
    <row r="19" spans="2:12" s="1" customFormat="1" ht="7" customHeight="1">
      <c r="B19" s="38"/>
      <c r="I19" s="103"/>
      <c r="L19" s="38"/>
    </row>
    <row r="20" spans="2:12" s="1" customFormat="1" ht="12" customHeight="1">
      <c r="B20" s="38"/>
      <c r="D20" s="102" t="s">
        <v>42</v>
      </c>
      <c r="I20" s="104" t="s">
        <v>34</v>
      </c>
      <c r="J20" s="16" t="s">
        <v>43</v>
      </c>
      <c r="L20" s="38"/>
    </row>
    <row r="21" spans="2:12" s="1" customFormat="1" ht="18" customHeight="1">
      <c r="B21" s="38"/>
      <c r="E21" s="16" t="s">
        <v>44</v>
      </c>
      <c r="I21" s="104" t="s">
        <v>37</v>
      </c>
      <c r="J21" s="16" t="s">
        <v>45</v>
      </c>
      <c r="L21" s="38"/>
    </row>
    <row r="22" spans="2:12" s="1" customFormat="1" ht="7" customHeight="1">
      <c r="B22" s="38"/>
      <c r="I22" s="103"/>
      <c r="L22" s="38"/>
    </row>
    <row r="23" spans="2:12" s="1" customFormat="1" ht="12" customHeight="1">
      <c r="B23" s="38"/>
      <c r="D23" s="102" t="s">
        <v>46</v>
      </c>
      <c r="I23" s="104" t="s">
        <v>34</v>
      </c>
      <c r="J23" s="16" t="s">
        <v>43</v>
      </c>
      <c r="L23" s="38"/>
    </row>
    <row r="24" spans="2:12" s="1" customFormat="1" ht="18" customHeight="1">
      <c r="B24" s="38"/>
      <c r="E24" s="16" t="s">
        <v>47</v>
      </c>
      <c r="I24" s="104" t="s">
        <v>37</v>
      </c>
      <c r="J24" s="16" t="s">
        <v>45</v>
      </c>
      <c r="L24" s="38"/>
    </row>
    <row r="25" spans="2:12" s="1" customFormat="1" ht="7" customHeight="1">
      <c r="B25" s="38"/>
      <c r="I25" s="103"/>
      <c r="L25" s="38"/>
    </row>
    <row r="26" spans="2:12" s="1" customFormat="1" ht="12" customHeight="1">
      <c r="B26" s="38"/>
      <c r="D26" s="102" t="s">
        <v>48</v>
      </c>
      <c r="I26" s="103"/>
      <c r="L26" s="38"/>
    </row>
    <row r="27" spans="2:12" s="6" customFormat="1" ht="16.5" customHeight="1">
      <c r="B27" s="109"/>
      <c r="E27" s="368" t="s">
        <v>83</v>
      </c>
      <c r="F27" s="368"/>
      <c r="G27" s="368"/>
      <c r="H27" s="368"/>
      <c r="I27" s="110"/>
      <c r="L27" s="109"/>
    </row>
    <row r="28" spans="2:12" s="1" customFormat="1" ht="7" customHeight="1">
      <c r="B28" s="38"/>
      <c r="I28" s="103"/>
      <c r="L28" s="38"/>
    </row>
    <row r="29" spans="2:12" s="1" customFormat="1" ht="7" customHeight="1">
      <c r="B29" s="38"/>
      <c r="D29" s="56"/>
      <c r="E29" s="56"/>
      <c r="F29" s="56"/>
      <c r="G29" s="56"/>
      <c r="H29" s="56"/>
      <c r="I29" s="111"/>
      <c r="J29" s="56"/>
      <c r="K29" s="56"/>
      <c r="L29" s="38"/>
    </row>
    <row r="30" spans="2:12" s="1" customFormat="1" ht="25.4" customHeight="1">
      <c r="B30" s="38"/>
      <c r="D30" s="112" t="s">
        <v>50</v>
      </c>
      <c r="I30" s="103"/>
      <c r="J30" s="113">
        <f>ROUND(J91,2)</f>
        <v>0</v>
      </c>
      <c r="L30" s="38"/>
    </row>
    <row r="31" spans="2:12" s="1" customFormat="1" ht="7" customHeight="1">
      <c r="B31" s="38"/>
      <c r="D31" s="56"/>
      <c r="E31" s="56"/>
      <c r="F31" s="56"/>
      <c r="G31" s="56"/>
      <c r="H31" s="56"/>
      <c r="I31" s="111"/>
      <c r="J31" s="56"/>
      <c r="K31" s="56"/>
      <c r="L31" s="38"/>
    </row>
    <row r="32" spans="2:12" s="1" customFormat="1" ht="14.5" customHeight="1">
      <c r="B32" s="38"/>
      <c r="F32" s="114" t="s">
        <v>52</v>
      </c>
      <c r="I32" s="115" t="s">
        <v>51</v>
      </c>
      <c r="J32" s="114" t="s">
        <v>53</v>
      </c>
      <c r="L32" s="38"/>
    </row>
    <row r="33" spans="2:12" s="1" customFormat="1" ht="14.5" customHeight="1">
      <c r="B33" s="38"/>
      <c r="D33" s="102" t="s">
        <v>54</v>
      </c>
      <c r="E33" s="102" t="s">
        <v>55</v>
      </c>
      <c r="F33" s="116">
        <f>ROUND((SUM(BE91:BE248)),2)</f>
        <v>0</v>
      </c>
      <c r="I33" s="117">
        <v>0.21</v>
      </c>
      <c r="J33" s="116">
        <f>ROUND(((SUM(BE91:BE248))*I33),2)</f>
        <v>0</v>
      </c>
      <c r="L33" s="38"/>
    </row>
    <row r="34" spans="2:12" s="1" customFormat="1" ht="14.5" customHeight="1">
      <c r="B34" s="38"/>
      <c r="E34" s="102" t="s">
        <v>56</v>
      </c>
      <c r="F34" s="116">
        <f>ROUND((SUM(BF91:BF248)),2)</f>
        <v>0</v>
      </c>
      <c r="I34" s="117">
        <v>0.15</v>
      </c>
      <c r="J34" s="116">
        <f>ROUND(((SUM(BF91:BF248))*I34),2)</f>
        <v>0</v>
      </c>
      <c r="L34" s="38"/>
    </row>
    <row r="35" spans="2:12" s="1" customFormat="1" ht="14.5" customHeight="1" hidden="1">
      <c r="B35" s="38"/>
      <c r="E35" s="102" t="s">
        <v>57</v>
      </c>
      <c r="F35" s="116">
        <f>ROUND((SUM(BG91:BG248)),2)</f>
        <v>0</v>
      </c>
      <c r="I35" s="117">
        <v>0.21</v>
      </c>
      <c r="J35" s="116">
        <f>0</f>
        <v>0</v>
      </c>
      <c r="L35" s="38"/>
    </row>
    <row r="36" spans="2:12" s="1" customFormat="1" ht="14.5" customHeight="1" hidden="1">
      <c r="B36" s="38"/>
      <c r="E36" s="102" t="s">
        <v>58</v>
      </c>
      <c r="F36" s="116">
        <f>ROUND((SUM(BH91:BH248)),2)</f>
        <v>0</v>
      </c>
      <c r="I36" s="117">
        <v>0.15</v>
      </c>
      <c r="J36" s="116">
        <f>0</f>
        <v>0</v>
      </c>
      <c r="L36" s="38"/>
    </row>
    <row r="37" spans="2:12" s="1" customFormat="1" ht="14.5" customHeight="1" hidden="1">
      <c r="B37" s="38"/>
      <c r="E37" s="102" t="s">
        <v>59</v>
      </c>
      <c r="F37" s="116">
        <f>ROUND((SUM(BI91:BI248)),2)</f>
        <v>0</v>
      </c>
      <c r="I37" s="117">
        <v>0</v>
      </c>
      <c r="J37" s="116">
        <f>0</f>
        <v>0</v>
      </c>
      <c r="L37" s="38"/>
    </row>
    <row r="38" spans="2:12" s="1" customFormat="1" ht="7" customHeight="1">
      <c r="B38" s="38"/>
      <c r="I38" s="103"/>
      <c r="L38" s="38"/>
    </row>
    <row r="39" spans="2:12" s="1" customFormat="1" ht="25.4" customHeight="1">
      <c r="B39" s="38"/>
      <c r="C39" s="118"/>
      <c r="D39" s="119" t="s">
        <v>60</v>
      </c>
      <c r="E39" s="120"/>
      <c r="F39" s="120"/>
      <c r="G39" s="121" t="s">
        <v>61</v>
      </c>
      <c r="H39" s="122" t="s">
        <v>62</v>
      </c>
      <c r="I39" s="123"/>
      <c r="J39" s="124">
        <f>SUM(J30:J37)</f>
        <v>0</v>
      </c>
      <c r="K39" s="125"/>
      <c r="L39" s="38"/>
    </row>
    <row r="40" spans="2:12" s="1" customFormat="1" ht="14.5" customHeight="1">
      <c r="B40" s="126"/>
      <c r="C40" s="127"/>
      <c r="D40" s="127"/>
      <c r="E40" s="127"/>
      <c r="F40" s="127"/>
      <c r="G40" s="127"/>
      <c r="H40" s="127"/>
      <c r="I40" s="128"/>
      <c r="J40" s="127"/>
      <c r="K40" s="127"/>
      <c r="L40" s="38"/>
    </row>
    <row r="44" spans="2:12" s="1" customFormat="1" ht="7" customHeight="1">
      <c r="B44" s="129"/>
      <c r="C44" s="130"/>
      <c r="D44" s="130"/>
      <c r="E44" s="130"/>
      <c r="F44" s="130"/>
      <c r="G44" s="130"/>
      <c r="H44" s="130"/>
      <c r="I44" s="131"/>
      <c r="J44" s="130"/>
      <c r="K44" s="130"/>
      <c r="L44" s="38"/>
    </row>
    <row r="45" spans="2:12" s="1" customFormat="1" ht="25" customHeight="1">
      <c r="B45" s="34"/>
      <c r="C45" s="22" t="s">
        <v>108</v>
      </c>
      <c r="D45" s="35"/>
      <c r="E45" s="35"/>
      <c r="F45" s="35"/>
      <c r="G45" s="35"/>
      <c r="H45" s="35"/>
      <c r="I45" s="103"/>
      <c r="J45" s="35"/>
      <c r="K45" s="35"/>
      <c r="L45" s="38"/>
    </row>
    <row r="46" spans="2:12" s="1" customFormat="1" ht="7" customHeight="1">
      <c r="B46" s="34"/>
      <c r="C46" s="35"/>
      <c r="D46" s="35"/>
      <c r="E46" s="35"/>
      <c r="F46" s="35"/>
      <c r="G46" s="35"/>
      <c r="H46" s="35"/>
      <c r="I46" s="103"/>
      <c r="J46" s="35"/>
      <c r="K46" s="35"/>
      <c r="L46" s="38"/>
    </row>
    <row r="47" spans="2:12" s="1" customFormat="1" ht="12" customHeight="1">
      <c r="B47" s="34"/>
      <c r="C47" s="28" t="s">
        <v>16</v>
      </c>
      <c r="D47" s="35"/>
      <c r="E47" s="35"/>
      <c r="F47" s="35"/>
      <c r="G47" s="35"/>
      <c r="H47" s="35"/>
      <c r="I47" s="103"/>
      <c r="J47" s="35"/>
      <c r="K47" s="35"/>
      <c r="L47" s="38"/>
    </row>
    <row r="48" spans="2:12" s="1" customFormat="1" ht="16.5" customHeight="1">
      <c r="B48" s="34"/>
      <c r="C48" s="35"/>
      <c r="D48" s="35"/>
      <c r="E48" s="360" t="str">
        <f>E7</f>
        <v>Výměna požárních uzávěrů</v>
      </c>
      <c r="F48" s="361"/>
      <c r="G48" s="361"/>
      <c r="H48" s="361"/>
      <c r="I48" s="103"/>
      <c r="J48" s="35"/>
      <c r="K48" s="35"/>
      <c r="L48" s="38"/>
    </row>
    <row r="49" spans="2:12" s="1" customFormat="1" ht="12" customHeight="1">
      <c r="B49" s="34"/>
      <c r="C49" s="28" t="s">
        <v>105</v>
      </c>
      <c r="D49" s="35"/>
      <c r="E49" s="35"/>
      <c r="F49" s="35"/>
      <c r="G49" s="35"/>
      <c r="H49" s="35"/>
      <c r="I49" s="103"/>
      <c r="J49" s="35"/>
      <c r="K49" s="35"/>
      <c r="L49" s="38"/>
    </row>
    <row r="50" spans="2:12" s="1" customFormat="1" ht="16.5" customHeight="1">
      <c r="B50" s="34"/>
      <c r="C50" s="35"/>
      <c r="D50" s="35"/>
      <c r="E50" s="340" t="str">
        <f>E9</f>
        <v>1310-a2 - SO-01 požární dveře - I.np v levo odd. chirurgie</v>
      </c>
      <c r="F50" s="339"/>
      <c r="G50" s="339"/>
      <c r="H50" s="339"/>
      <c r="I50" s="103"/>
      <c r="J50" s="35"/>
      <c r="K50" s="35"/>
      <c r="L50" s="38"/>
    </row>
    <row r="51" spans="2:12" s="1" customFormat="1" ht="7" customHeight="1">
      <c r="B51" s="34"/>
      <c r="C51" s="35"/>
      <c r="D51" s="35"/>
      <c r="E51" s="35"/>
      <c r="F51" s="35"/>
      <c r="G51" s="35"/>
      <c r="H51" s="35"/>
      <c r="I51" s="103"/>
      <c r="J51" s="35"/>
      <c r="K51" s="35"/>
      <c r="L51" s="38"/>
    </row>
    <row r="52" spans="2:12" s="1" customFormat="1" ht="12" customHeight="1">
      <c r="B52" s="34"/>
      <c r="C52" s="28" t="s">
        <v>24</v>
      </c>
      <c r="D52" s="35"/>
      <c r="E52" s="35"/>
      <c r="F52" s="26" t="str">
        <f>F12</f>
        <v xml:space="preserve">Dvůr Králové nad Labem </v>
      </c>
      <c r="G52" s="35"/>
      <c r="H52" s="35"/>
      <c r="I52" s="104" t="s">
        <v>26</v>
      </c>
      <c r="J52" s="55">
        <f>IF(J12="","",J12)</f>
        <v>0</v>
      </c>
      <c r="K52" s="35"/>
      <c r="L52" s="38"/>
    </row>
    <row r="53" spans="2:12" s="1" customFormat="1" ht="7" customHeight="1">
      <c r="B53" s="34"/>
      <c r="C53" s="35"/>
      <c r="D53" s="35"/>
      <c r="E53" s="35"/>
      <c r="F53" s="35"/>
      <c r="G53" s="35"/>
      <c r="H53" s="35"/>
      <c r="I53" s="103"/>
      <c r="J53" s="35"/>
      <c r="K53" s="35"/>
      <c r="L53" s="38"/>
    </row>
    <row r="54" spans="2:12" s="1" customFormat="1" ht="25" customHeight="1">
      <c r="B54" s="34"/>
      <c r="C54" s="28" t="s">
        <v>33</v>
      </c>
      <c r="D54" s="35"/>
      <c r="E54" s="35"/>
      <c r="F54" s="26" t="str">
        <f>E15</f>
        <v>Královehradecký kraj Pivovarské náměstí č.p. 1245</v>
      </c>
      <c r="G54" s="35"/>
      <c r="H54" s="35"/>
      <c r="I54" s="104" t="s">
        <v>42</v>
      </c>
      <c r="J54" s="32" t="str">
        <f>E21</f>
        <v xml:space="preserve">Satelier s.r.o., ul. Palackého č.p. 920, Náchod  </v>
      </c>
      <c r="K54" s="35"/>
      <c r="L54" s="38"/>
    </row>
    <row r="55" spans="2:12" s="1" customFormat="1" ht="25" customHeight="1">
      <c r="B55" s="34"/>
      <c r="C55" s="28" t="s">
        <v>39</v>
      </c>
      <c r="D55" s="35"/>
      <c r="E55" s="35"/>
      <c r="F55" s="26" t="str">
        <f>IF(E18="","",E18)</f>
        <v>Vyplň údaj</v>
      </c>
      <c r="G55" s="35"/>
      <c r="H55" s="35"/>
      <c r="I55" s="104" t="s">
        <v>46</v>
      </c>
      <c r="J55" s="32" t="str">
        <f>E24</f>
        <v>Satelier s.r.o., Palackého 920, Náchod,  Nývlt Zd.</v>
      </c>
      <c r="K55" s="35"/>
      <c r="L55" s="38"/>
    </row>
    <row r="56" spans="2:12" s="1" customFormat="1" ht="10.4" customHeight="1">
      <c r="B56" s="34"/>
      <c r="C56" s="35"/>
      <c r="D56" s="35"/>
      <c r="E56" s="35"/>
      <c r="F56" s="35"/>
      <c r="G56" s="35"/>
      <c r="H56" s="35"/>
      <c r="I56" s="103"/>
      <c r="J56" s="35"/>
      <c r="K56" s="35"/>
      <c r="L56" s="38"/>
    </row>
    <row r="57" spans="2:12" s="1" customFormat="1" ht="29.25" customHeight="1">
      <c r="B57" s="34"/>
      <c r="C57" s="132" t="s">
        <v>109</v>
      </c>
      <c r="D57" s="133"/>
      <c r="E57" s="133"/>
      <c r="F57" s="133"/>
      <c r="G57" s="133"/>
      <c r="H57" s="133"/>
      <c r="I57" s="134"/>
      <c r="J57" s="135" t="s">
        <v>110</v>
      </c>
      <c r="K57" s="133"/>
      <c r="L57" s="38"/>
    </row>
    <row r="58" spans="2:12" s="1" customFormat="1" ht="10.4" customHeight="1">
      <c r="B58" s="34"/>
      <c r="C58" s="35"/>
      <c r="D58" s="35"/>
      <c r="E58" s="35"/>
      <c r="F58" s="35"/>
      <c r="G58" s="35"/>
      <c r="H58" s="35"/>
      <c r="I58" s="103"/>
      <c r="J58" s="35"/>
      <c r="K58" s="35"/>
      <c r="L58" s="38"/>
    </row>
    <row r="59" spans="2:47" s="1" customFormat="1" ht="22.9" customHeight="1">
      <c r="B59" s="34"/>
      <c r="C59" s="136" t="s">
        <v>82</v>
      </c>
      <c r="D59" s="35"/>
      <c r="E59" s="35"/>
      <c r="F59" s="35"/>
      <c r="G59" s="35"/>
      <c r="H59" s="35"/>
      <c r="I59" s="103"/>
      <c r="J59" s="73">
        <f>J91</f>
        <v>0</v>
      </c>
      <c r="K59" s="35"/>
      <c r="L59" s="38"/>
      <c r="AU59" s="16" t="s">
        <v>111</v>
      </c>
    </row>
    <row r="60" spans="2:12" s="7" customFormat="1" ht="25" customHeight="1">
      <c r="B60" s="137"/>
      <c r="C60" s="138"/>
      <c r="D60" s="139" t="s">
        <v>112</v>
      </c>
      <c r="E60" s="140"/>
      <c r="F60" s="140"/>
      <c r="G60" s="140"/>
      <c r="H60" s="140"/>
      <c r="I60" s="141"/>
      <c r="J60" s="142">
        <f>J92</f>
        <v>0</v>
      </c>
      <c r="K60" s="138"/>
      <c r="L60" s="143"/>
    </row>
    <row r="61" spans="2:12" s="8" customFormat="1" ht="19.9" customHeight="1">
      <c r="B61" s="144"/>
      <c r="C61" s="145"/>
      <c r="D61" s="146" t="s">
        <v>113</v>
      </c>
      <c r="E61" s="147"/>
      <c r="F61" s="147"/>
      <c r="G61" s="147"/>
      <c r="H61" s="147"/>
      <c r="I61" s="148"/>
      <c r="J61" s="149">
        <f>J93</f>
        <v>0</v>
      </c>
      <c r="K61" s="145"/>
      <c r="L61" s="150"/>
    </row>
    <row r="62" spans="2:12" s="8" customFormat="1" ht="14.9" customHeight="1">
      <c r="B62" s="144"/>
      <c r="C62" s="145"/>
      <c r="D62" s="146" t="s">
        <v>114</v>
      </c>
      <c r="E62" s="147"/>
      <c r="F62" s="147"/>
      <c r="G62" s="147"/>
      <c r="H62" s="147"/>
      <c r="I62" s="148"/>
      <c r="J62" s="149">
        <f>J96</f>
        <v>0</v>
      </c>
      <c r="K62" s="145"/>
      <c r="L62" s="150"/>
    </row>
    <row r="63" spans="2:12" s="8" customFormat="1" ht="19.9" customHeight="1">
      <c r="B63" s="144"/>
      <c r="C63" s="145"/>
      <c r="D63" s="146" t="s">
        <v>115</v>
      </c>
      <c r="E63" s="147"/>
      <c r="F63" s="147"/>
      <c r="G63" s="147"/>
      <c r="H63" s="147"/>
      <c r="I63" s="148"/>
      <c r="J63" s="149">
        <f>J100</f>
        <v>0</v>
      </c>
      <c r="K63" s="145"/>
      <c r="L63" s="150"/>
    </row>
    <row r="64" spans="2:12" s="8" customFormat="1" ht="19.9" customHeight="1">
      <c r="B64" s="144"/>
      <c r="C64" s="145"/>
      <c r="D64" s="146" t="s">
        <v>116</v>
      </c>
      <c r="E64" s="147"/>
      <c r="F64" s="147"/>
      <c r="G64" s="147"/>
      <c r="H64" s="147"/>
      <c r="I64" s="148"/>
      <c r="J64" s="149">
        <f>J111</f>
        <v>0</v>
      </c>
      <c r="K64" s="145"/>
      <c r="L64" s="150"/>
    </row>
    <row r="65" spans="2:12" s="8" customFormat="1" ht="19.9" customHeight="1">
      <c r="B65" s="144"/>
      <c r="C65" s="145"/>
      <c r="D65" s="146" t="s">
        <v>117</v>
      </c>
      <c r="E65" s="147"/>
      <c r="F65" s="147"/>
      <c r="G65" s="147"/>
      <c r="H65" s="147"/>
      <c r="I65" s="148"/>
      <c r="J65" s="149">
        <f>J121</f>
        <v>0</v>
      </c>
      <c r="K65" s="145"/>
      <c r="L65" s="150"/>
    </row>
    <row r="66" spans="2:12" s="8" customFormat="1" ht="19.9" customHeight="1">
      <c r="B66" s="144"/>
      <c r="C66" s="145"/>
      <c r="D66" s="146" t="s">
        <v>118</v>
      </c>
      <c r="E66" s="147"/>
      <c r="F66" s="147"/>
      <c r="G66" s="147"/>
      <c r="H66" s="147"/>
      <c r="I66" s="148"/>
      <c r="J66" s="149">
        <f>J143</f>
        <v>0</v>
      </c>
      <c r="K66" s="145"/>
      <c r="L66" s="150"/>
    </row>
    <row r="67" spans="2:12" s="7" customFormat="1" ht="25" customHeight="1">
      <c r="B67" s="137"/>
      <c r="C67" s="138"/>
      <c r="D67" s="139" t="s">
        <v>119</v>
      </c>
      <c r="E67" s="140"/>
      <c r="F67" s="140"/>
      <c r="G67" s="140"/>
      <c r="H67" s="140"/>
      <c r="I67" s="141"/>
      <c r="J67" s="142">
        <f>J150</f>
        <v>0</v>
      </c>
      <c r="K67" s="138"/>
      <c r="L67" s="143"/>
    </row>
    <row r="68" spans="2:12" s="8" customFormat="1" ht="19.9" customHeight="1">
      <c r="B68" s="144"/>
      <c r="C68" s="145"/>
      <c r="D68" s="146" t="s">
        <v>120</v>
      </c>
      <c r="E68" s="147"/>
      <c r="F68" s="147"/>
      <c r="G68" s="147"/>
      <c r="H68" s="147"/>
      <c r="I68" s="148"/>
      <c r="J68" s="149">
        <f>J151</f>
        <v>0</v>
      </c>
      <c r="K68" s="145"/>
      <c r="L68" s="150"/>
    </row>
    <row r="69" spans="2:12" s="8" customFormat="1" ht="19.9" customHeight="1">
      <c r="B69" s="144"/>
      <c r="C69" s="145"/>
      <c r="D69" s="146" t="s">
        <v>121</v>
      </c>
      <c r="E69" s="147"/>
      <c r="F69" s="147"/>
      <c r="G69" s="147"/>
      <c r="H69" s="147"/>
      <c r="I69" s="148"/>
      <c r="J69" s="149">
        <f>J159</f>
        <v>0</v>
      </c>
      <c r="K69" s="145"/>
      <c r="L69" s="150"/>
    </row>
    <row r="70" spans="2:12" s="8" customFormat="1" ht="19.9" customHeight="1">
      <c r="B70" s="144"/>
      <c r="C70" s="145"/>
      <c r="D70" s="146" t="s">
        <v>122</v>
      </c>
      <c r="E70" s="147"/>
      <c r="F70" s="147"/>
      <c r="G70" s="147"/>
      <c r="H70" s="147"/>
      <c r="I70" s="148"/>
      <c r="J70" s="149">
        <f>J176</f>
        <v>0</v>
      </c>
      <c r="K70" s="145"/>
      <c r="L70" s="150"/>
    </row>
    <row r="71" spans="2:12" s="8" customFormat="1" ht="19.9" customHeight="1">
      <c r="B71" s="144"/>
      <c r="C71" s="145"/>
      <c r="D71" s="146" t="s">
        <v>123</v>
      </c>
      <c r="E71" s="147"/>
      <c r="F71" s="147"/>
      <c r="G71" s="147"/>
      <c r="H71" s="147"/>
      <c r="I71" s="148"/>
      <c r="J71" s="149">
        <f>J198</f>
        <v>0</v>
      </c>
      <c r="K71" s="145"/>
      <c r="L71" s="150"/>
    </row>
    <row r="72" spans="2:12" s="1" customFormat="1" ht="21.75" customHeight="1">
      <c r="B72" s="34"/>
      <c r="C72" s="35"/>
      <c r="D72" s="35"/>
      <c r="E72" s="35"/>
      <c r="F72" s="35"/>
      <c r="G72" s="35"/>
      <c r="H72" s="35"/>
      <c r="I72" s="103"/>
      <c r="J72" s="35"/>
      <c r="K72" s="35"/>
      <c r="L72" s="38"/>
    </row>
    <row r="73" spans="2:12" s="1" customFormat="1" ht="7" customHeight="1">
      <c r="B73" s="46"/>
      <c r="C73" s="47"/>
      <c r="D73" s="47"/>
      <c r="E73" s="47"/>
      <c r="F73" s="47"/>
      <c r="G73" s="47"/>
      <c r="H73" s="47"/>
      <c r="I73" s="128"/>
      <c r="J73" s="47"/>
      <c r="K73" s="47"/>
      <c r="L73" s="38"/>
    </row>
    <row r="77" spans="2:12" s="1" customFormat="1" ht="7" customHeight="1">
      <c r="B77" s="48"/>
      <c r="C77" s="49"/>
      <c r="D77" s="49"/>
      <c r="E77" s="49"/>
      <c r="F77" s="49"/>
      <c r="G77" s="49"/>
      <c r="H77" s="49"/>
      <c r="I77" s="131"/>
      <c r="J77" s="49"/>
      <c r="K77" s="49"/>
      <c r="L77" s="38"/>
    </row>
    <row r="78" spans="2:12" s="1" customFormat="1" ht="25" customHeight="1">
      <c r="B78" s="34"/>
      <c r="C78" s="22" t="s">
        <v>124</v>
      </c>
      <c r="D78" s="35"/>
      <c r="E78" s="35"/>
      <c r="F78" s="35"/>
      <c r="G78" s="35"/>
      <c r="H78" s="35"/>
      <c r="I78" s="103"/>
      <c r="J78" s="35"/>
      <c r="K78" s="35"/>
      <c r="L78" s="38"/>
    </row>
    <row r="79" spans="2:12" s="1" customFormat="1" ht="7" customHeight="1">
      <c r="B79" s="34"/>
      <c r="C79" s="35"/>
      <c r="D79" s="35"/>
      <c r="E79" s="35"/>
      <c r="F79" s="35"/>
      <c r="G79" s="35"/>
      <c r="H79" s="35"/>
      <c r="I79" s="103"/>
      <c r="J79" s="35"/>
      <c r="K79" s="35"/>
      <c r="L79" s="38"/>
    </row>
    <row r="80" spans="2:12" s="1" customFormat="1" ht="12" customHeight="1">
      <c r="B80" s="34"/>
      <c r="C80" s="28" t="s">
        <v>16</v>
      </c>
      <c r="D80" s="35"/>
      <c r="E80" s="35"/>
      <c r="F80" s="35"/>
      <c r="G80" s="35"/>
      <c r="H80" s="35"/>
      <c r="I80" s="103"/>
      <c r="J80" s="35"/>
      <c r="K80" s="35"/>
      <c r="L80" s="38"/>
    </row>
    <row r="81" spans="2:12" s="1" customFormat="1" ht="16.5" customHeight="1">
      <c r="B81" s="34"/>
      <c r="C81" s="35"/>
      <c r="D81" s="35"/>
      <c r="E81" s="360" t="str">
        <f>E7</f>
        <v>Výměna požárních uzávěrů</v>
      </c>
      <c r="F81" s="361"/>
      <c r="G81" s="361"/>
      <c r="H81" s="361"/>
      <c r="I81" s="103"/>
      <c r="J81" s="35"/>
      <c r="K81" s="35"/>
      <c r="L81" s="38"/>
    </row>
    <row r="82" spans="2:12" s="1" customFormat="1" ht="12" customHeight="1">
      <c r="B82" s="34"/>
      <c r="C82" s="28" t="s">
        <v>105</v>
      </c>
      <c r="D82" s="35"/>
      <c r="E82" s="35"/>
      <c r="F82" s="35"/>
      <c r="G82" s="35"/>
      <c r="H82" s="35"/>
      <c r="I82" s="103"/>
      <c r="J82" s="35"/>
      <c r="K82" s="35"/>
      <c r="L82" s="38"/>
    </row>
    <row r="83" spans="2:12" s="1" customFormat="1" ht="16.5" customHeight="1">
      <c r="B83" s="34"/>
      <c r="C83" s="35"/>
      <c r="D83" s="35"/>
      <c r="E83" s="340" t="str">
        <f>E9</f>
        <v>1310-a2 - SO-01 požární dveře - I.np v levo odd. chirurgie</v>
      </c>
      <c r="F83" s="339"/>
      <c r="G83" s="339"/>
      <c r="H83" s="339"/>
      <c r="I83" s="103"/>
      <c r="J83" s="35"/>
      <c r="K83" s="35"/>
      <c r="L83" s="38"/>
    </row>
    <row r="84" spans="2:12" s="1" customFormat="1" ht="7" customHeight="1">
      <c r="B84" s="34"/>
      <c r="C84" s="35"/>
      <c r="D84" s="35"/>
      <c r="E84" s="35"/>
      <c r="F84" s="35"/>
      <c r="G84" s="35"/>
      <c r="H84" s="35"/>
      <c r="I84" s="103"/>
      <c r="J84" s="35"/>
      <c r="K84" s="35"/>
      <c r="L84" s="38"/>
    </row>
    <row r="85" spans="2:12" s="1" customFormat="1" ht="12" customHeight="1">
      <c r="B85" s="34"/>
      <c r="C85" s="28" t="s">
        <v>24</v>
      </c>
      <c r="D85" s="35"/>
      <c r="E85" s="35"/>
      <c r="F85" s="26" t="str">
        <f>F12</f>
        <v xml:space="preserve">Dvůr Králové nad Labem </v>
      </c>
      <c r="G85" s="35"/>
      <c r="H85" s="35"/>
      <c r="I85" s="104" t="s">
        <v>26</v>
      </c>
      <c r="J85" s="55">
        <f>IF(J12="","",J12)</f>
        <v>0</v>
      </c>
      <c r="K85" s="35"/>
      <c r="L85" s="38"/>
    </row>
    <row r="86" spans="2:12" s="1" customFormat="1" ht="7" customHeight="1">
      <c r="B86" s="34"/>
      <c r="C86" s="35"/>
      <c r="D86" s="35"/>
      <c r="E86" s="35"/>
      <c r="F86" s="35"/>
      <c r="G86" s="35"/>
      <c r="H86" s="35"/>
      <c r="I86" s="103"/>
      <c r="J86" s="35"/>
      <c r="K86" s="35"/>
      <c r="L86" s="38"/>
    </row>
    <row r="87" spans="2:12" s="1" customFormat="1" ht="25" customHeight="1">
      <c r="B87" s="34"/>
      <c r="C87" s="28" t="s">
        <v>33</v>
      </c>
      <c r="D87" s="35"/>
      <c r="E87" s="35"/>
      <c r="F87" s="26" t="str">
        <f>E15</f>
        <v>Královehradecký kraj Pivovarské náměstí č.p. 1245</v>
      </c>
      <c r="G87" s="35"/>
      <c r="H87" s="35"/>
      <c r="I87" s="104" t="s">
        <v>42</v>
      </c>
      <c r="J87" s="32" t="str">
        <f>E21</f>
        <v xml:space="preserve">Satelier s.r.o., ul. Palackého č.p. 920, Náchod  </v>
      </c>
      <c r="K87" s="35"/>
      <c r="L87" s="38"/>
    </row>
    <row r="88" spans="2:12" s="1" customFormat="1" ht="25" customHeight="1">
      <c r="B88" s="34"/>
      <c r="C88" s="28" t="s">
        <v>39</v>
      </c>
      <c r="D88" s="35"/>
      <c r="E88" s="35"/>
      <c r="F88" s="26" t="str">
        <f>IF(E18="","",E18)</f>
        <v>Vyplň údaj</v>
      </c>
      <c r="G88" s="35"/>
      <c r="H88" s="35"/>
      <c r="I88" s="104" t="s">
        <v>46</v>
      </c>
      <c r="J88" s="32" t="str">
        <f>E24</f>
        <v>Satelier s.r.o., Palackého 920, Náchod,  Nývlt Zd.</v>
      </c>
      <c r="K88" s="35"/>
      <c r="L88" s="38"/>
    </row>
    <row r="89" spans="2:12" s="1" customFormat="1" ht="10.4" customHeight="1">
      <c r="B89" s="34"/>
      <c r="C89" s="35"/>
      <c r="D89" s="35"/>
      <c r="E89" s="35"/>
      <c r="F89" s="35"/>
      <c r="G89" s="35"/>
      <c r="H89" s="35"/>
      <c r="I89" s="103"/>
      <c r="J89" s="35"/>
      <c r="K89" s="35"/>
      <c r="L89" s="38"/>
    </row>
    <row r="90" spans="2:20" s="9" customFormat="1" ht="29.25" customHeight="1">
      <c r="B90" s="151"/>
      <c r="C90" s="152" t="s">
        <v>125</v>
      </c>
      <c r="D90" s="153" t="s">
        <v>69</v>
      </c>
      <c r="E90" s="153" t="s">
        <v>65</v>
      </c>
      <c r="F90" s="153" t="s">
        <v>66</v>
      </c>
      <c r="G90" s="153" t="s">
        <v>126</v>
      </c>
      <c r="H90" s="153" t="s">
        <v>127</v>
      </c>
      <c r="I90" s="154" t="s">
        <v>128</v>
      </c>
      <c r="J90" s="153" t="s">
        <v>110</v>
      </c>
      <c r="K90" s="155" t="s">
        <v>129</v>
      </c>
      <c r="L90" s="156"/>
      <c r="M90" s="64" t="s">
        <v>83</v>
      </c>
      <c r="N90" s="65" t="s">
        <v>54</v>
      </c>
      <c r="O90" s="65" t="s">
        <v>130</v>
      </c>
      <c r="P90" s="65" t="s">
        <v>131</v>
      </c>
      <c r="Q90" s="65" t="s">
        <v>132</v>
      </c>
      <c r="R90" s="65" t="s">
        <v>133</v>
      </c>
      <c r="S90" s="65" t="s">
        <v>134</v>
      </c>
      <c r="T90" s="66" t="s">
        <v>135</v>
      </c>
    </row>
    <row r="91" spans="2:63" s="1" customFormat="1" ht="22.9" customHeight="1">
      <c r="B91" s="34"/>
      <c r="C91" s="71" t="s">
        <v>136</v>
      </c>
      <c r="D91" s="35"/>
      <c r="E91" s="35"/>
      <c r="F91" s="35"/>
      <c r="G91" s="35"/>
      <c r="H91" s="35"/>
      <c r="I91" s="103"/>
      <c r="J91" s="157">
        <f>BK91</f>
        <v>0</v>
      </c>
      <c r="K91" s="35"/>
      <c r="L91" s="38"/>
      <c r="M91" s="67"/>
      <c r="N91" s="68"/>
      <c r="O91" s="68"/>
      <c r="P91" s="158">
        <f>P92+P150</f>
        <v>0</v>
      </c>
      <c r="Q91" s="68"/>
      <c r="R91" s="158">
        <f>R92+R150</f>
        <v>1.6614427999999999</v>
      </c>
      <c r="S91" s="68"/>
      <c r="T91" s="159">
        <f>T92+T150</f>
        <v>0.6725000000000001</v>
      </c>
      <c r="AT91" s="16" t="s">
        <v>84</v>
      </c>
      <c r="AU91" s="16" t="s">
        <v>111</v>
      </c>
      <c r="BK91" s="160">
        <f>BK92+BK150</f>
        <v>0</v>
      </c>
    </row>
    <row r="92" spans="2:63" s="10" customFormat="1" ht="25.9" customHeight="1">
      <c r="B92" s="161"/>
      <c r="C92" s="162"/>
      <c r="D92" s="163" t="s">
        <v>84</v>
      </c>
      <c r="E92" s="164" t="s">
        <v>137</v>
      </c>
      <c r="F92" s="164" t="s">
        <v>138</v>
      </c>
      <c r="G92" s="162"/>
      <c r="H92" s="162"/>
      <c r="I92" s="165"/>
      <c r="J92" s="166">
        <f>BK92</f>
        <v>0</v>
      </c>
      <c r="K92" s="162"/>
      <c r="L92" s="167"/>
      <c r="M92" s="168"/>
      <c r="N92" s="169"/>
      <c r="O92" s="169"/>
      <c r="P92" s="170">
        <f>P93+P100+P111+P121+P143</f>
        <v>0</v>
      </c>
      <c r="Q92" s="169"/>
      <c r="R92" s="170">
        <f>R93+R100+R111+R121+R143</f>
        <v>1.64139</v>
      </c>
      <c r="S92" s="169"/>
      <c r="T92" s="171">
        <f>T93+T100+T111+T121+T143</f>
        <v>0.6625000000000001</v>
      </c>
      <c r="AR92" s="172" t="s">
        <v>23</v>
      </c>
      <c r="AT92" s="173" t="s">
        <v>84</v>
      </c>
      <c r="AU92" s="173" t="s">
        <v>85</v>
      </c>
      <c r="AY92" s="172" t="s">
        <v>139</v>
      </c>
      <c r="BK92" s="174">
        <f>BK93+BK100+BK111+BK121+BK143</f>
        <v>0</v>
      </c>
    </row>
    <row r="93" spans="2:63" s="10" customFormat="1" ht="22.9" customHeight="1">
      <c r="B93" s="161"/>
      <c r="C93" s="162"/>
      <c r="D93" s="163" t="s">
        <v>84</v>
      </c>
      <c r="E93" s="175" t="s">
        <v>140</v>
      </c>
      <c r="F93" s="175" t="s">
        <v>141</v>
      </c>
      <c r="G93" s="162"/>
      <c r="H93" s="162"/>
      <c r="I93" s="165"/>
      <c r="J93" s="176">
        <f>BK93</f>
        <v>0</v>
      </c>
      <c r="K93" s="162"/>
      <c r="L93" s="167"/>
      <c r="M93" s="168"/>
      <c r="N93" s="169"/>
      <c r="O93" s="169"/>
      <c r="P93" s="170">
        <f>P94+P95+P96</f>
        <v>0</v>
      </c>
      <c r="Q93" s="169"/>
      <c r="R93" s="170">
        <f>R94+R95+R96</f>
        <v>1.16889</v>
      </c>
      <c r="S93" s="169"/>
      <c r="T93" s="171">
        <f>T94+T95+T96</f>
        <v>0</v>
      </c>
      <c r="AR93" s="172" t="s">
        <v>23</v>
      </c>
      <c r="AT93" s="173" t="s">
        <v>84</v>
      </c>
      <c r="AU93" s="173" t="s">
        <v>23</v>
      </c>
      <c r="AY93" s="172" t="s">
        <v>139</v>
      </c>
      <c r="BK93" s="174">
        <f>BK94+BK95+BK96</f>
        <v>0</v>
      </c>
    </row>
    <row r="94" spans="2:65" s="1" customFormat="1" ht="16.5" customHeight="1">
      <c r="B94" s="34"/>
      <c r="C94" s="177" t="s">
        <v>23</v>
      </c>
      <c r="D94" s="177" t="s">
        <v>142</v>
      </c>
      <c r="E94" s="178" t="s">
        <v>143</v>
      </c>
      <c r="F94" s="179" t="s">
        <v>144</v>
      </c>
      <c r="G94" s="180" t="s">
        <v>145</v>
      </c>
      <c r="H94" s="181">
        <v>7</v>
      </c>
      <c r="I94" s="182"/>
      <c r="J94" s="183">
        <f>ROUND(I94*H94,2)</f>
        <v>0</v>
      </c>
      <c r="K94" s="179" t="s">
        <v>146</v>
      </c>
      <c r="L94" s="38"/>
      <c r="M94" s="184" t="s">
        <v>83</v>
      </c>
      <c r="N94" s="185" t="s">
        <v>55</v>
      </c>
      <c r="O94" s="60"/>
      <c r="P94" s="186">
        <f>O94*H94</f>
        <v>0</v>
      </c>
      <c r="Q94" s="186">
        <v>0.10905</v>
      </c>
      <c r="R94" s="186">
        <f>Q94*H94</f>
        <v>0.76335</v>
      </c>
      <c r="S94" s="186">
        <v>0</v>
      </c>
      <c r="T94" s="187">
        <f>S94*H94</f>
        <v>0</v>
      </c>
      <c r="AR94" s="16" t="s">
        <v>147</v>
      </c>
      <c r="AT94" s="16" t="s">
        <v>142</v>
      </c>
      <c r="AU94" s="16" t="s">
        <v>94</v>
      </c>
      <c r="AY94" s="16" t="s">
        <v>139</v>
      </c>
      <c r="BE94" s="188">
        <f>IF(N94="základní",J94,0)</f>
        <v>0</v>
      </c>
      <c r="BF94" s="188">
        <f>IF(N94="snížená",J94,0)</f>
        <v>0</v>
      </c>
      <c r="BG94" s="188">
        <f>IF(N94="zákl. přenesená",J94,0)</f>
        <v>0</v>
      </c>
      <c r="BH94" s="188">
        <f>IF(N94="sníž. přenesená",J94,0)</f>
        <v>0</v>
      </c>
      <c r="BI94" s="188">
        <f>IF(N94="nulová",J94,0)</f>
        <v>0</v>
      </c>
      <c r="BJ94" s="16" t="s">
        <v>23</v>
      </c>
      <c r="BK94" s="188">
        <f>ROUND(I94*H94,2)</f>
        <v>0</v>
      </c>
      <c r="BL94" s="16" t="s">
        <v>147</v>
      </c>
      <c r="BM94" s="16" t="s">
        <v>361</v>
      </c>
    </row>
    <row r="95" spans="2:47" s="1" customFormat="1" ht="315">
      <c r="B95" s="34"/>
      <c r="C95" s="35"/>
      <c r="D95" s="189" t="s">
        <v>149</v>
      </c>
      <c r="E95" s="35"/>
      <c r="F95" s="190" t="s">
        <v>150</v>
      </c>
      <c r="G95" s="35"/>
      <c r="H95" s="35"/>
      <c r="I95" s="103"/>
      <c r="J95" s="35"/>
      <c r="K95" s="35"/>
      <c r="L95" s="38"/>
      <c r="M95" s="191"/>
      <c r="N95" s="60"/>
      <c r="O95" s="60"/>
      <c r="P95" s="60"/>
      <c r="Q95" s="60"/>
      <c r="R95" s="60"/>
      <c r="S95" s="60"/>
      <c r="T95" s="61"/>
      <c r="AT95" s="16" t="s">
        <v>149</v>
      </c>
      <c r="AU95" s="16" t="s">
        <v>94</v>
      </c>
    </row>
    <row r="96" spans="2:63" s="10" customFormat="1" ht="20.9" customHeight="1">
      <c r="B96" s="161"/>
      <c r="C96" s="162"/>
      <c r="D96" s="163" t="s">
        <v>84</v>
      </c>
      <c r="E96" s="175" t="s">
        <v>151</v>
      </c>
      <c r="F96" s="175" t="s">
        <v>152</v>
      </c>
      <c r="G96" s="162"/>
      <c r="H96" s="162"/>
      <c r="I96" s="165"/>
      <c r="J96" s="176">
        <f>BK96</f>
        <v>0</v>
      </c>
      <c r="K96" s="162"/>
      <c r="L96" s="167"/>
      <c r="M96" s="168"/>
      <c r="N96" s="169"/>
      <c r="O96" s="169"/>
      <c r="P96" s="170">
        <f>SUM(P97:P99)</f>
        <v>0</v>
      </c>
      <c r="Q96" s="169"/>
      <c r="R96" s="170">
        <f>SUM(R97:R99)</f>
        <v>0.40554</v>
      </c>
      <c r="S96" s="169"/>
      <c r="T96" s="171">
        <f>SUM(T97:T99)</f>
        <v>0</v>
      </c>
      <c r="AR96" s="172" t="s">
        <v>23</v>
      </c>
      <c r="AT96" s="173" t="s">
        <v>84</v>
      </c>
      <c r="AU96" s="173" t="s">
        <v>94</v>
      </c>
      <c r="AY96" s="172" t="s">
        <v>139</v>
      </c>
      <c r="BK96" s="174">
        <f>SUM(BK97:BK99)</f>
        <v>0</v>
      </c>
    </row>
    <row r="97" spans="2:65" s="1" customFormat="1" ht="16.5" customHeight="1">
      <c r="B97" s="34"/>
      <c r="C97" s="177" t="s">
        <v>94</v>
      </c>
      <c r="D97" s="177" t="s">
        <v>142</v>
      </c>
      <c r="E97" s="178" t="s">
        <v>153</v>
      </c>
      <c r="F97" s="179" t="s">
        <v>154</v>
      </c>
      <c r="G97" s="180" t="s">
        <v>155</v>
      </c>
      <c r="H97" s="181">
        <v>0.216</v>
      </c>
      <c r="I97" s="182"/>
      <c r="J97" s="183">
        <f>ROUND(I97*H97,2)</f>
        <v>0</v>
      </c>
      <c r="K97" s="179" t="s">
        <v>146</v>
      </c>
      <c r="L97" s="38"/>
      <c r="M97" s="184" t="s">
        <v>83</v>
      </c>
      <c r="N97" s="185" t="s">
        <v>55</v>
      </c>
      <c r="O97" s="60"/>
      <c r="P97" s="186">
        <f>O97*H97</f>
        <v>0</v>
      </c>
      <c r="Q97" s="186">
        <v>1.8775</v>
      </c>
      <c r="R97" s="186">
        <f>Q97*H97</f>
        <v>0.40554</v>
      </c>
      <c r="S97" s="186">
        <v>0</v>
      </c>
      <c r="T97" s="187">
        <f>S97*H97</f>
        <v>0</v>
      </c>
      <c r="AR97" s="16" t="s">
        <v>147</v>
      </c>
      <c r="AT97" s="16" t="s">
        <v>142</v>
      </c>
      <c r="AU97" s="16" t="s">
        <v>140</v>
      </c>
      <c r="AY97" s="16" t="s">
        <v>139</v>
      </c>
      <c r="BE97" s="188">
        <f>IF(N97="základní",J97,0)</f>
        <v>0</v>
      </c>
      <c r="BF97" s="188">
        <f>IF(N97="snížená",J97,0)</f>
        <v>0</v>
      </c>
      <c r="BG97" s="188">
        <f>IF(N97="zákl. přenesená",J97,0)</f>
        <v>0</v>
      </c>
      <c r="BH97" s="188">
        <f>IF(N97="sníž. přenesená",J97,0)</f>
        <v>0</v>
      </c>
      <c r="BI97" s="188">
        <f>IF(N97="nulová",J97,0)</f>
        <v>0</v>
      </c>
      <c r="BJ97" s="16" t="s">
        <v>23</v>
      </c>
      <c r="BK97" s="188">
        <f>ROUND(I97*H97,2)</f>
        <v>0</v>
      </c>
      <c r="BL97" s="16" t="s">
        <v>147</v>
      </c>
      <c r="BM97" s="16" t="s">
        <v>362</v>
      </c>
    </row>
    <row r="98" spans="2:51" s="11" customFormat="1" ht="12">
      <c r="B98" s="192"/>
      <c r="C98" s="193"/>
      <c r="D98" s="189" t="s">
        <v>157</v>
      </c>
      <c r="E98" s="194" t="s">
        <v>83</v>
      </c>
      <c r="F98" s="195" t="s">
        <v>158</v>
      </c>
      <c r="G98" s="193"/>
      <c r="H98" s="196">
        <v>0.21600000000000003</v>
      </c>
      <c r="I98" s="197"/>
      <c r="J98" s="193"/>
      <c r="K98" s="193"/>
      <c r="L98" s="198"/>
      <c r="M98" s="199"/>
      <c r="N98" s="200"/>
      <c r="O98" s="200"/>
      <c r="P98" s="200"/>
      <c r="Q98" s="200"/>
      <c r="R98" s="200"/>
      <c r="S98" s="200"/>
      <c r="T98" s="201"/>
      <c r="AT98" s="202" t="s">
        <v>157</v>
      </c>
      <c r="AU98" s="202" t="s">
        <v>140</v>
      </c>
      <c r="AV98" s="11" t="s">
        <v>94</v>
      </c>
      <c r="AW98" s="11" t="s">
        <v>41</v>
      </c>
      <c r="AX98" s="11" t="s">
        <v>85</v>
      </c>
      <c r="AY98" s="202" t="s">
        <v>139</v>
      </c>
    </row>
    <row r="99" spans="2:51" s="12" customFormat="1" ht="12">
      <c r="B99" s="203"/>
      <c r="C99" s="204"/>
      <c r="D99" s="189" t="s">
        <v>157</v>
      </c>
      <c r="E99" s="205" t="s">
        <v>83</v>
      </c>
      <c r="F99" s="206" t="s">
        <v>159</v>
      </c>
      <c r="G99" s="204"/>
      <c r="H99" s="207">
        <v>0.21600000000000003</v>
      </c>
      <c r="I99" s="208"/>
      <c r="J99" s="204"/>
      <c r="K99" s="204"/>
      <c r="L99" s="209"/>
      <c r="M99" s="210"/>
      <c r="N99" s="211"/>
      <c r="O99" s="211"/>
      <c r="P99" s="211"/>
      <c r="Q99" s="211"/>
      <c r="R99" s="211"/>
      <c r="S99" s="211"/>
      <c r="T99" s="212"/>
      <c r="AT99" s="213" t="s">
        <v>157</v>
      </c>
      <c r="AU99" s="213" t="s">
        <v>140</v>
      </c>
      <c r="AV99" s="12" t="s">
        <v>147</v>
      </c>
      <c r="AW99" s="12" t="s">
        <v>41</v>
      </c>
      <c r="AX99" s="12" t="s">
        <v>23</v>
      </c>
      <c r="AY99" s="213" t="s">
        <v>139</v>
      </c>
    </row>
    <row r="100" spans="2:63" s="10" customFormat="1" ht="22.9" customHeight="1">
      <c r="B100" s="161"/>
      <c r="C100" s="162"/>
      <c r="D100" s="163" t="s">
        <v>84</v>
      </c>
      <c r="E100" s="175" t="s">
        <v>160</v>
      </c>
      <c r="F100" s="175" t="s">
        <v>161</v>
      </c>
      <c r="G100" s="162"/>
      <c r="H100" s="162"/>
      <c r="I100" s="165"/>
      <c r="J100" s="176">
        <f>BK100</f>
        <v>0</v>
      </c>
      <c r="K100" s="162"/>
      <c r="L100" s="167"/>
      <c r="M100" s="168"/>
      <c r="N100" s="169"/>
      <c r="O100" s="169"/>
      <c r="P100" s="170">
        <f>SUM(P101:P110)</f>
        <v>0</v>
      </c>
      <c r="Q100" s="169"/>
      <c r="R100" s="170">
        <f>SUM(R101:R110)</f>
        <v>0.47250000000000003</v>
      </c>
      <c r="S100" s="169"/>
      <c r="T100" s="171">
        <f>SUM(T101:T110)</f>
        <v>0</v>
      </c>
      <c r="AR100" s="172" t="s">
        <v>23</v>
      </c>
      <c r="AT100" s="173" t="s">
        <v>84</v>
      </c>
      <c r="AU100" s="173" t="s">
        <v>23</v>
      </c>
      <c r="AY100" s="172" t="s">
        <v>139</v>
      </c>
      <c r="BK100" s="174">
        <f>SUM(BK101:BK110)</f>
        <v>0</v>
      </c>
    </row>
    <row r="101" spans="2:65" s="1" customFormat="1" ht="16.5" customHeight="1">
      <c r="B101" s="34"/>
      <c r="C101" s="177" t="s">
        <v>140</v>
      </c>
      <c r="D101" s="177" t="s">
        <v>142</v>
      </c>
      <c r="E101" s="178" t="s">
        <v>162</v>
      </c>
      <c r="F101" s="179" t="s">
        <v>163</v>
      </c>
      <c r="G101" s="180" t="s">
        <v>145</v>
      </c>
      <c r="H101" s="181">
        <v>1</v>
      </c>
      <c r="I101" s="182"/>
      <c r="J101" s="183">
        <f>ROUND(I101*H101,2)</f>
        <v>0</v>
      </c>
      <c r="K101" s="179" t="s">
        <v>146</v>
      </c>
      <c r="L101" s="38"/>
      <c r="M101" s="184" t="s">
        <v>83</v>
      </c>
      <c r="N101" s="185" t="s">
        <v>55</v>
      </c>
      <c r="O101" s="60"/>
      <c r="P101" s="186">
        <f>O101*H101</f>
        <v>0</v>
      </c>
      <c r="Q101" s="186">
        <v>0.1575</v>
      </c>
      <c r="R101" s="186">
        <f>Q101*H101</f>
        <v>0.1575</v>
      </c>
      <c r="S101" s="186">
        <v>0</v>
      </c>
      <c r="T101" s="187">
        <f>S101*H101</f>
        <v>0</v>
      </c>
      <c r="AR101" s="16" t="s">
        <v>147</v>
      </c>
      <c r="AT101" s="16" t="s">
        <v>142</v>
      </c>
      <c r="AU101" s="16" t="s">
        <v>94</v>
      </c>
      <c r="AY101" s="16" t="s">
        <v>139</v>
      </c>
      <c r="BE101" s="188">
        <f>IF(N101="základní",J101,0)</f>
        <v>0</v>
      </c>
      <c r="BF101" s="188">
        <f>IF(N101="snížená",J101,0)</f>
        <v>0</v>
      </c>
      <c r="BG101" s="188">
        <f>IF(N101="zákl. přenesená",J101,0)</f>
        <v>0</v>
      </c>
      <c r="BH101" s="188">
        <f>IF(N101="sníž. přenesená",J101,0)</f>
        <v>0</v>
      </c>
      <c r="BI101" s="188">
        <f>IF(N101="nulová",J101,0)</f>
        <v>0</v>
      </c>
      <c r="BJ101" s="16" t="s">
        <v>23</v>
      </c>
      <c r="BK101" s="188">
        <f>ROUND(I101*H101,2)</f>
        <v>0</v>
      </c>
      <c r="BL101" s="16" t="s">
        <v>147</v>
      </c>
      <c r="BM101" s="16" t="s">
        <v>363</v>
      </c>
    </row>
    <row r="102" spans="2:51" s="13" customFormat="1" ht="12">
      <c r="B102" s="214"/>
      <c r="C102" s="215"/>
      <c r="D102" s="189" t="s">
        <v>157</v>
      </c>
      <c r="E102" s="216" t="s">
        <v>83</v>
      </c>
      <c r="F102" s="217" t="s">
        <v>165</v>
      </c>
      <c r="G102" s="215"/>
      <c r="H102" s="216" t="s">
        <v>83</v>
      </c>
      <c r="I102" s="218"/>
      <c r="J102" s="215"/>
      <c r="K102" s="215"/>
      <c r="L102" s="219"/>
      <c r="M102" s="220"/>
      <c r="N102" s="221"/>
      <c r="O102" s="221"/>
      <c r="P102" s="221"/>
      <c r="Q102" s="221"/>
      <c r="R102" s="221"/>
      <c r="S102" s="221"/>
      <c r="T102" s="222"/>
      <c r="AT102" s="223" t="s">
        <v>157</v>
      </c>
      <c r="AU102" s="223" t="s">
        <v>94</v>
      </c>
      <c r="AV102" s="13" t="s">
        <v>23</v>
      </c>
      <c r="AW102" s="13" t="s">
        <v>41</v>
      </c>
      <c r="AX102" s="13" t="s">
        <v>85</v>
      </c>
      <c r="AY102" s="223" t="s">
        <v>139</v>
      </c>
    </row>
    <row r="103" spans="2:51" s="11" customFormat="1" ht="12">
      <c r="B103" s="192"/>
      <c r="C103" s="193"/>
      <c r="D103" s="189" t="s">
        <v>157</v>
      </c>
      <c r="E103" s="194" t="s">
        <v>83</v>
      </c>
      <c r="F103" s="195" t="s">
        <v>23</v>
      </c>
      <c r="G103" s="193"/>
      <c r="H103" s="196">
        <v>1</v>
      </c>
      <c r="I103" s="197"/>
      <c r="J103" s="193"/>
      <c r="K103" s="193"/>
      <c r="L103" s="198"/>
      <c r="M103" s="199"/>
      <c r="N103" s="200"/>
      <c r="O103" s="200"/>
      <c r="P103" s="200"/>
      <c r="Q103" s="200"/>
      <c r="R103" s="200"/>
      <c r="S103" s="200"/>
      <c r="T103" s="201"/>
      <c r="AT103" s="202" t="s">
        <v>157</v>
      </c>
      <c r="AU103" s="202" t="s">
        <v>94</v>
      </c>
      <c r="AV103" s="11" t="s">
        <v>94</v>
      </c>
      <c r="AW103" s="11" t="s">
        <v>41</v>
      </c>
      <c r="AX103" s="11" t="s">
        <v>85</v>
      </c>
      <c r="AY103" s="202" t="s">
        <v>139</v>
      </c>
    </row>
    <row r="104" spans="2:51" s="12" customFormat="1" ht="12">
      <c r="B104" s="203"/>
      <c r="C104" s="204"/>
      <c r="D104" s="189" t="s">
        <v>157</v>
      </c>
      <c r="E104" s="205" t="s">
        <v>83</v>
      </c>
      <c r="F104" s="206" t="s">
        <v>159</v>
      </c>
      <c r="G104" s="204"/>
      <c r="H104" s="207">
        <v>1</v>
      </c>
      <c r="I104" s="208"/>
      <c r="J104" s="204"/>
      <c r="K104" s="204"/>
      <c r="L104" s="209"/>
      <c r="M104" s="210"/>
      <c r="N104" s="211"/>
      <c r="O104" s="211"/>
      <c r="P104" s="211"/>
      <c r="Q104" s="211"/>
      <c r="R104" s="211"/>
      <c r="S104" s="211"/>
      <c r="T104" s="212"/>
      <c r="AT104" s="213" t="s">
        <v>157</v>
      </c>
      <c r="AU104" s="213" t="s">
        <v>94</v>
      </c>
      <c r="AV104" s="12" t="s">
        <v>147</v>
      </c>
      <c r="AW104" s="12" t="s">
        <v>41</v>
      </c>
      <c r="AX104" s="12" t="s">
        <v>23</v>
      </c>
      <c r="AY104" s="213" t="s">
        <v>139</v>
      </c>
    </row>
    <row r="105" spans="2:65" s="1" customFormat="1" ht="16.5" customHeight="1">
      <c r="B105" s="34"/>
      <c r="C105" s="177" t="s">
        <v>147</v>
      </c>
      <c r="D105" s="177" t="s">
        <v>142</v>
      </c>
      <c r="E105" s="178" t="s">
        <v>166</v>
      </c>
      <c r="F105" s="179" t="s">
        <v>167</v>
      </c>
      <c r="G105" s="180" t="s">
        <v>145</v>
      </c>
      <c r="H105" s="181">
        <v>2</v>
      </c>
      <c r="I105" s="182"/>
      <c r="J105" s="183">
        <f>ROUND(I105*H105,2)</f>
        <v>0</v>
      </c>
      <c r="K105" s="179" t="s">
        <v>146</v>
      </c>
      <c r="L105" s="38"/>
      <c r="M105" s="184" t="s">
        <v>83</v>
      </c>
      <c r="N105" s="185" t="s">
        <v>55</v>
      </c>
      <c r="O105" s="60"/>
      <c r="P105" s="186">
        <f>O105*H105</f>
        <v>0</v>
      </c>
      <c r="Q105" s="186">
        <v>0.1575</v>
      </c>
      <c r="R105" s="186">
        <f>Q105*H105</f>
        <v>0.315</v>
      </c>
      <c r="S105" s="186">
        <v>0</v>
      </c>
      <c r="T105" s="187">
        <f>S105*H105</f>
        <v>0</v>
      </c>
      <c r="AR105" s="16" t="s">
        <v>147</v>
      </c>
      <c r="AT105" s="16" t="s">
        <v>142</v>
      </c>
      <c r="AU105" s="16" t="s">
        <v>94</v>
      </c>
      <c r="AY105" s="16" t="s">
        <v>139</v>
      </c>
      <c r="BE105" s="188">
        <f>IF(N105="základní",J105,0)</f>
        <v>0</v>
      </c>
      <c r="BF105" s="188">
        <f>IF(N105="snížená",J105,0)</f>
        <v>0</v>
      </c>
      <c r="BG105" s="188">
        <f>IF(N105="zákl. přenesená",J105,0)</f>
        <v>0</v>
      </c>
      <c r="BH105" s="188">
        <f>IF(N105="sníž. přenesená",J105,0)</f>
        <v>0</v>
      </c>
      <c r="BI105" s="188">
        <f>IF(N105="nulová",J105,0)</f>
        <v>0</v>
      </c>
      <c r="BJ105" s="16" t="s">
        <v>23</v>
      </c>
      <c r="BK105" s="188">
        <f>ROUND(I105*H105,2)</f>
        <v>0</v>
      </c>
      <c r="BL105" s="16" t="s">
        <v>147</v>
      </c>
      <c r="BM105" s="16" t="s">
        <v>364</v>
      </c>
    </row>
    <row r="106" spans="2:51" s="13" customFormat="1" ht="12">
      <c r="B106" s="214"/>
      <c r="C106" s="215"/>
      <c r="D106" s="189" t="s">
        <v>157</v>
      </c>
      <c r="E106" s="216" t="s">
        <v>83</v>
      </c>
      <c r="F106" s="217" t="s">
        <v>169</v>
      </c>
      <c r="G106" s="215"/>
      <c r="H106" s="216" t="s">
        <v>83</v>
      </c>
      <c r="I106" s="218"/>
      <c r="J106" s="215"/>
      <c r="K106" s="215"/>
      <c r="L106" s="219"/>
      <c r="M106" s="220"/>
      <c r="N106" s="221"/>
      <c r="O106" s="221"/>
      <c r="P106" s="221"/>
      <c r="Q106" s="221"/>
      <c r="R106" s="221"/>
      <c r="S106" s="221"/>
      <c r="T106" s="222"/>
      <c r="AT106" s="223" t="s">
        <v>157</v>
      </c>
      <c r="AU106" s="223" t="s">
        <v>94</v>
      </c>
      <c r="AV106" s="13" t="s">
        <v>23</v>
      </c>
      <c r="AW106" s="13" t="s">
        <v>41</v>
      </c>
      <c r="AX106" s="13" t="s">
        <v>85</v>
      </c>
      <c r="AY106" s="223" t="s">
        <v>139</v>
      </c>
    </row>
    <row r="107" spans="2:51" s="11" customFormat="1" ht="12">
      <c r="B107" s="192"/>
      <c r="C107" s="193"/>
      <c r="D107" s="189" t="s">
        <v>157</v>
      </c>
      <c r="E107" s="194" t="s">
        <v>83</v>
      </c>
      <c r="F107" s="195" t="s">
        <v>23</v>
      </c>
      <c r="G107" s="193"/>
      <c r="H107" s="196">
        <v>1</v>
      </c>
      <c r="I107" s="197"/>
      <c r="J107" s="193"/>
      <c r="K107" s="193"/>
      <c r="L107" s="198"/>
      <c r="M107" s="199"/>
      <c r="N107" s="200"/>
      <c r="O107" s="200"/>
      <c r="P107" s="200"/>
      <c r="Q107" s="200"/>
      <c r="R107" s="200"/>
      <c r="S107" s="200"/>
      <c r="T107" s="201"/>
      <c r="AT107" s="202" t="s">
        <v>157</v>
      </c>
      <c r="AU107" s="202" t="s">
        <v>94</v>
      </c>
      <c r="AV107" s="11" t="s">
        <v>94</v>
      </c>
      <c r="AW107" s="11" t="s">
        <v>41</v>
      </c>
      <c r="AX107" s="11" t="s">
        <v>85</v>
      </c>
      <c r="AY107" s="202" t="s">
        <v>139</v>
      </c>
    </row>
    <row r="108" spans="2:51" s="13" customFormat="1" ht="12">
      <c r="B108" s="214"/>
      <c r="C108" s="215"/>
      <c r="D108" s="189" t="s">
        <v>157</v>
      </c>
      <c r="E108" s="216" t="s">
        <v>83</v>
      </c>
      <c r="F108" s="217" t="s">
        <v>170</v>
      </c>
      <c r="G108" s="215"/>
      <c r="H108" s="216" t="s">
        <v>83</v>
      </c>
      <c r="I108" s="218"/>
      <c r="J108" s="215"/>
      <c r="K108" s="215"/>
      <c r="L108" s="219"/>
      <c r="M108" s="220"/>
      <c r="N108" s="221"/>
      <c r="O108" s="221"/>
      <c r="P108" s="221"/>
      <c r="Q108" s="221"/>
      <c r="R108" s="221"/>
      <c r="S108" s="221"/>
      <c r="T108" s="222"/>
      <c r="AT108" s="223" t="s">
        <v>157</v>
      </c>
      <c r="AU108" s="223" t="s">
        <v>94</v>
      </c>
      <c r="AV108" s="13" t="s">
        <v>23</v>
      </c>
      <c r="AW108" s="13" t="s">
        <v>41</v>
      </c>
      <c r="AX108" s="13" t="s">
        <v>85</v>
      </c>
      <c r="AY108" s="223" t="s">
        <v>139</v>
      </c>
    </row>
    <row r="109" spans="2:51" s="11" customFormat="1" ht="12">
      <c r="B109" s="192"/>
      <c r="C109" s="193"/>
      <c r="D109" s="189" t="s">
        <v>157</v>
      </c>
      <c r="E109" s="194" t="s">
        <v>83</v>
      </c>
      <c r="F109" s="195" t="s">
        <v>23</v>
      </c>
      <c r="G109" s="193"/>
      <c r="H109" s="196">
        <v>1</v>
      </c>
      <c r="I109" s="197"/>
      <c r="J109" s="193"/>
      <c r="K109" s="193"/>
      <c r="L109" s="198"/>
      <c r="M109" s="199"/>
      <c r="N109" s="200"/>
      <c r="O109" s="200"/>
      <c r="P109" s="200"/>
      <c r="Q109" s="200"/>
      <c r="R109" s="200"/>
      <c r="S109" s="200"/>
      <c r="T109" s="201"/>
      <c r="AT109" s="202" t="s">
        <v>157</v>
      </c>
      <c r="AU109" s="202" t="s">
        <v>94</v>
      </c>
      <c r="AV109" s="11" t="s">
        <v>94</v>
      </c>
      <c r="AW109" s="11" t="s">
        <v>41</v>
      </c>
      <c r="AX109" s="11" t="s">
        <v>85</v>
      </c>
      <c r="AY109" s="202" t="s">
        <v>139</v>
      </c>
    </row>
    <row r="110" spans="2:51" s="12" customFormat="1" ht="12">
      <c r="B110" s="203"/>
      <c r="C110" s="204"/>
      <c r="D110" s="189" t="s">
        <v>157</v>
      </c>
      <c r="E110" s="205" t="s">
        <v>83</v>
      </c>
      <c r="F110" s="206" t="s">
        <v>159</v>
      </c>
      <c r="G110" s="204"/>
      <c r="H110" s="207">
        <v>2</v>
      </c>
      <c r="I110" s="208"/>
      <c r="J110" s="204"/>
      <c r="K110" s="204"/>
      <c r="L110" s="209"/>
      <c r="M110" s="210"/>
      <c r="N110" s="211"/>
      <c r="O110" s="211"/>
      <c r="P110" s="211"/>
      <c r="Q110" s="211"/>
      <c r="R110" s="211"/>
      <c r="S110" s="211"/>
      <c r="T110" s="212"/>
      <c r="AT110" s="213" t="s">
        <v>157</v>
      </c>
      <c r="AU110" s="213" t="s">
        <v>94</v>
      </c>
      <c r="AV110" s="12" t="s">
        <v>147</v>
      </c>
      <c r="AW110" s="12" t="s">
        <v>41</v>
      </c>
      <c r="AX110" s="12" t="s">
        <v>23</v>
      </c>
      <c r="AY110" s="213" t="s">
        <v>139</v>
      </c>
    </row>
    <row r="111" spans="2:63" s="10" customFormat="1" ht="22.9" customHeight="1">
      <c r="B111" s="161"/>
      <c r="C111" s="162"/>
      <c r="D111" s="163" t="s">
        <v>84</v>
      </c>
      <c r="E111" s="175" t="s">
        <v>171</v>
      </c>
      <c r="F111" s="175" t="s">
        <v>172</v>
      </c>
      <c r="G111" s="162"/>
      <c r="H111" s="162"/>
      <c r="I111" s="165"/>
      <c r="J111" s="176">
        <f>BK111</f>
        <v>0</v>
      </c>
      <c r="K111" s="162"/>
      <c r="L111" s="167"/>
      <c r="M111" s="168"/>
      <c r="N111" s="169"/>
      <c r="O111" s="169"/>
      <c r="P111" s="170">
        <f>SUM(P112:P120)</f>
        <v>0</v>
      </c>
      <c r="Q111" s="169"/>
      <c r="R111" s="170">
        <f>SUM(R112:R120)</f>
        <v>0</v>
      </c>
      <c r="S111" s="169"/>
      <c r="T111" s="171">
        <f>SUM(T112:T120)</f>
        <v>0.6625000000000001</v>
      </c>
      <c r="AR111" s="172" t="s">
        <v>23</v>
      </c>
      <c r="AT111" s="173" t="s">
        <v>84</v>
      </c>
      <c r="AU111" s="173" t="s">
        <v>23</v>
      </c>
      <c r="AY111" s="172" t="s">
        <v>139</v>
      </c>
      <c r="BK111" s="174">
        <f>SUM(BK112:BK120)</f>
        <v>0</v>
      </c>
    </row>
    <row r="112" spans="2:65" s="1" customFormat="1" ht="16.5" customHeight="1">
      <c r="B112" s="34"/>
      <c r="C112" s="177" t="s">
        <v>173</v>
      </c>
      <c r="D112" s="177" t="s">
        <v>142</v>
      </c>
      <c r="E112" s="178" t="s">
        <v>174</v>
      </c>
      <c r="F112" s="179" t="s">
        <v>175</v>
      </c>
      <c r="G112" s="180" t="s">
        <v>176</v>
      </c>
      <c r="H112" s="181">
        <v>5.16</v>
      </c>
      <c r="I112" s="182"/>
      <c r="J112" s="183">
        <f>ROUND(I112*H112,2)</f>
        <v>0</v>
      </c>
      <c r="K112" s="179" t="s">
        <v>146</v>
      </c>
      <c r="L112" s="38"/>
      <c r="M112" s="184" t="s">
        <v>83</v>
      </c>
      <c r="N112" s="185" t="s">
        <v>55</v>
      </c>
      <c r="O112" s="60"/>
      <c r="P112" s="186">
        <f>O112*H112</f>
        <v>0</v>
      </c>
      <c r="Q112" s="186">
        <v>0</v>
      </c>
      <c r="R112" s="186">
        <f>Q112*H112</f>
        <v>0</v>
      </c>
      <c r="S112" s="186">
        <v>0.055</v>
      </c>
      <c r="T112" s="187">
        <f>S112*H112</f>
        <v>0.2838</v>
      </c>
      <c r="AR112" s="16" t="s">
        <v>147</v>
      </c>
      <c r="AT112" s="16" t="s">
        <v>142</v>
      </c>
      <c r="AU112" s="16" t="s">
        <v>94</v>
      </c>
      <c r="AY112" s="16" t="s">
        <v>139</v>
      </c>
      <c r="BE112" s="188">
        <f>IF(N112="základní",J112,0)</f>
        <v>0</v>
      </c>
      <c r="BF112" s="188">
        <f>IF(N112="snížená",J112,0)</f>
        <v>0</v>
      </c>
      <c r="BG112" s="188">
        <f>IF(N112="zákl. přenesená",J112,0)</f>
        <v>0</v>
      </c>
      <c r="BH112" s="188">
        <f>IF(N112="sníž. přenesená",J112,0)</f>
        <v>0</v>
      </c>
      <c r="BI112" s="188">
        <f>IF(N112="nulová",J112,0)</f>
        <v>0</v>
      </c>
      <c r="BJ112" s="16" t="s">
        <v>23</v>
      </c>
      <c r="BK112" s="188">
        <f>ROUND(I112*H112,2)</f>
        <v>0</v>
      </c>
      <c r="BL112" s="16" t="s">
        <v>147</v>
      </c>
      <c r="BM112" s="16" t="s">
        <v>365</v>
      </c>
    </row>
    <row r="113" spans="2:51" s="11" customFormat="1" ht="12">
      <c r="B113" s="192"/>
      <c r="C113" s="193"/>
      <c r="D113" s="189" t="s">
        <v>157</v>
      </c>
      <c r="E113" s="194" t="s">
        <v>83</v>
      </c>
      <c r="F113" s="195" t="s">
        <v>178</v>
      </c>
      <c r="G113" s="193"/>
      <c r="H113" s="196">
        <v>8.16</v>
      </c>
      <c r="I113" s="197"/>
      <c r="J113" s="193"/>
      <c r="K113" s="193"/>
      <c r="L113" s="198"/>
      <c r="M113" s="199"/>
      <c r="N113" s="200"/>
      <c r="O113" s="200"/>
      <c r="P113" s="200"/>
      <c r="Q113" s="200"/>
      <c r="R113" s="200"/>
      <c r="S113" s="200"/>
      <c r="T113" s="201"/>
      <c r="AT113" s="202" t="s">
        <v>157</v>
      </c>
      <c r="AU113" s="202" t="s">
        <v>94</v>
      </c>
      <c r="AV113" s="11" t="s">
        <v>94</v>
      </c>
      <c r="AW113" s="11" t="s">
        <v>41</v>
      </c>
      <c r="AX113" s="11" t="s">
        <v>85</v>
      </c>
      <c r="AY113" s="202" t="s">
        <v>139</v>
      </c>
    </row>
    <row r="114" spans="2:51" s="11" customFormat="1" ht="12">
      <c r="B114" s="192"/>
      <c r="C114" s="193"/>
      <c r="D114" s="189" t="s">
        <v>157</v>
      </c>
      <c r="E114" s="194" t="s">
        <v>83</v>
      </c>
      <c r="F114" s="195" t="s">
        <v>179</v>
      </c>
      <c r="G114" s="193"/>
      <c r="H114" s="196">
        <v>-3</v>
      </c>
      <c r="I114" s="197"/>
      <c r="J114" s="193"/>
      <c r="K114" s="193"/>
      <c r="L114" s="198"/>
      <c r="M114" s="199"/>
      <c r="N114" s="200"/>
      <c r="O114" s="200"/>
      <c r="P114" s="200"/>
      <c r="Q114" s="200"/>
      <c r="R114" s="200"/>
      <c r="S114" s="200"/>
      <c r="T114" s="201"/>
      <c r="AT114" s="202" t="s">
        <v>157</v>
      </c>
      <c r="AU114" s="202" t="s">
        <v>94</v>
      </c>
      <c r="AV114" s="11" t="s">
        <v>94</v>
      </c>
      <c r="AW114" s="11" t="s">
        <v>41</v>
      </c>
      <c r="AX114" s="11" t="s">
        <v>85</v>
      </c>
      <c r="AY114" s="202" t="s">
        <v>139</v>
      </c>
    </row>
    <row r="115" spans="2:51" s="12" customFormat="1" ht="12">
      <c r="B115" s="203"/>
      <c r="C115" s="204"/>
      <c r="D115" s="189" t="s">
        <v>157</v>
      </c>
      <c r="E115" s="205" t="s">
        <v>83</v>
      </c>
      <c r="F115" s="206" t="s">
        <v>159</v>
      </c>
      <c r="G115" s="204"/>
      <c r="H115" s="207">
        <v>5.16</v>
      </c>
      <c r="I115" s="208"/>
      <c r="J115" s="204"/>
      <c r="K115" s="204"/>
      <c r="L115" s="209"/>
      <c r="M115" s="210"/>
      <c r="N115" s="211"/>
      <c r="O115" s="211"/>
      <c r="P115" s="211"/>
      <c r="Q115" s="211"/>
      <c r="R115" s="211"/>
      <c r="S115" s="211"/>
      <c r="T115" s="212"/>
      <c r="AT115" s="213" t="s">
        <v>157</v>
      </c>
      <c r="AU115" s="213" t="s">
        <v>94</v>
      </c>
      <c r="AV115" s="12" t="s">
        <v>147</v>
      </c>
      <c r="AW115" s="12" t="s">
        <v>41</v>
      </c>
      <c r="AX115" s="12" t="s">
        <v>23</v>
      </c>
      <c r="AY115" s="213" t="s">
        <v>139</v>
      </c>
    </row>
    <row r="116" spans="2:65" s="1" customFormat="1" ht="22.5" customHeight="1">
      <c r="B116" s="34"/>
      <c r="C116" s="177" t="s">
        <v>160</v>
      </c>
      <c r="D116" s="177" t="s">
        <v>142</v>
      </c>
      <c r="E116" s="178" t="s">
        <v>180</v>
      </c>
      <c r="F116" s="179" t="s">
        <v>181</v>
      </c>
      <c r="G116" s="180" t="s">
        <v>176</v>
      </c>
      <c r="H116" s="181">
        <v>2.9</v>
      </c>
      <c r="I116" s="182"/>
      <c r="J116" s="183">
        <f>ROUND(I116*H116,2)</f>
        <v>0</v>
      </c>
      <c r="K116" s="179" t="s">
        <v>146</v>
      </c>
      <c r="L116" s="38"/>
      <c r="M116" s="184" t="s">
        <v>83</v>
      </c>
      <c r="N116" s="185" t="s">
        <v>55</v>
      </c>
      <c r="O116" s="60"/>
      <c r="P116" s="186">
        <f>O116*H116</f>
        <v>0</v>
      </c>
      <c r="Q116" s="186">
        <v>0</v>
      </c>
      <c r="R116" s="186">
        <f>Q116*H116</f>
        <v>0</v>
      </c>
      <c r="S116" s="186">
        <v>0.063</v>
      </c>
      <c r="T116" s="187">
        <f>S116*H116</f>
        <v>0.1827</v>
      </c>
      <c r="AR116" s="16" t="s">
        <v>147</v>
      </c>
      <c r="AT116" s="16" t="s">
        <v>142</v>
      </c>
      <c r="AU116" s="16" t="s">
        <v>94</v>
      </c>
      <c r="AY116" s="16" t="s">
        <v>139</v>
      </c>
      <c r="BE116" s="188">
        <f>IF(N116="základní",J116,0)</f>
        <v>0</v>
      </c>
      <c r="BF116" s="188">
        <f>IF(N116="snížená",J116,0)</f>
        <v>0</v>
      </c>
      <c r="BG116" s="188">
        <f>IF(N116="zákl. přenesená",J116,0)</f>
        <v>0</v>
      </c>
      <c r="BH116" s="188">
        <f>IF(N116="sníž. přenesená",J116,0)</f>
        <v>0</v>
      </c>
      <c r="BI116" s="188">
        <f>IF(N116="nulová",J116,0)</f>
        <v>0</v>
      </c>
      <c r="BJ116" s="16" t="s">
        <v>23</v>
      </c>
      <c r="BK116" s="188">
        <f>ROUND(I116*H116,2)</f>
        <v>0</v>
      </c>
      <c r="BL116" s="16" t="s">
        <v>147</v>
      </c>
      <c r="BM116" s="16" t="s">
        <v>366</v>
      </c>
    </row>
    <row r="117" spans="2:47" s="1" customFormat="1" ht="36">
      <c r="B117" s="34"/>
      <c r="C117" s="35"/>
      <c r="D117" s="189" t="s">
        <v>149</v>
      </c>
      <c r="E117" s="35"/>
      <c r="F117" s="190" t="s">
        <v>183</v>
      </c>
      <c r="G117" s="35"/>
      <c r="H117" s="35"/>
      <c r="I117" s="103"/>
      <c r="J117" s="35"/>
      <c r="K117" s="35"/>
      <c r="L117" s="38"/>
      <c r="M117" s="191"/>
      <c r="N117" s="60"/>
      <c r="O117" s="60"/>
      <c r="P117" s="60"/>
      <c r="Q117" s="60"/>
      <c r="R117" s="60"/>
      <c r="S117" s="60"/>
      <c r="T117" s="61"/>
      <c r="AT117" s="16" t="s">
        <v>149</v>
      </c>
      <c r="AU117" s="16" t="s">
        <v>94</v>
      </c>
    </row>
    <row r="118" spans="2:51" s="11" customFormat="1" ht="12">
      <c r="B118" s="192"/>
      <c r="C118" s="193"/>
      <c r="D118" s="189" t="s">
        <v>157</v>
      </c>
      <c r="E118" s="194" t="s">
        <v>83</v>
      </c>
      <c r="F118" s="195" t="s">
        <v>184</v>
      </c>
      <c r="G118" s="193"/>
      <c r="H118" s="196">
        <v>2.9</v>
      </c>
      <c r="I118" s="197"/>
      <c r="J118" s="193"/>
      <c r="K118" s="193"/>
      <c r="L118" s="198"/>
      <c r="M118" s="199"/>
      <c r="N118" s="200"/>
      <c r="O118" s="200"/>
      <c r="P118" s="200"/>
      <c r="Q118" s="200"/>
      <c r="R118" s="200"/>
      <c r="S118" s="200"/>
      <c r="T118" s="201"/>
      <c r="AT118" s="202" t="s">
        <v>157</v>
      </c>
      <c r="AU118" s="202" t="s">
        <v>94</v>
      </c>
      <c r="AV118" s="11" t="s">
        <v>94</v>
      </c>
      <c r="AW118" s="11" t="s">
        <v>41</v>
      </c>
      <c r="AX118" s="11" t="s">
        <v>85</v>
      </c>
      <c r="AY118" s="202" t="s">
        <v>139</v>
      </c>
    </row>
    <row r="119" spans="2:51" s="12" customFormat="1" ht="12">
      <c r="B119" s="203"/>
      <c r="C119" s="204"/>
      <c r="D119" s="189" t="s">
        <v>157</v>
      </c>
      <c r="E119" s="205" t="s">
        <v>83</v>
      </c>
      <c r="F119" s="206" t="s">
        <v>159</v>
      </c>
      <c r="G119" s="204"/>
      <c r="H119" s="207">
        <v>2.9</v>
      </c>
      <c r="I119" s="208"/>
      <c r="J119" s="204"/>
      <c r="K119" s="204"/>
      <c r="L119" s="209"/>
      <c r="M119" s="210"/>
      <c r="N119" s="211"/>
      <c r="O119" s="211"/>
      <c r="P119" s="211"/>
      <c r="Q119" s="211"/>
      <c r="R119" s="211"/>
      <c r="S119" s="211"/>
      <c r="T119" s="212"/>
      <c r="AT119" s="213" t="s">
        <v>157</v>
      </c>
      <c r="AU119" s="213" t="s">
        <v>94</v>
      </c>
      <c r="AV119" s="12" t="s">
        <v>147</v>
      </c>
      <c r="AW119" s="12" t="s">
        <v>41</v>
      </c>
      <c r="AX119" s="12" t="s">
        <v>23</v>
      </c>
      <c r="AY119" s="213" t="s">
        <v>139</v>
      </c>
    </row>
    <row r="120" spans="2:65" s="1" customFormat="1" ht="22.5" customHeight="1">
      <c r="B120" s="34"/>
      <c r="C120" s="177" t="s">
        <v>185</v>
      </c>
      <c r="D120" s="177" t="s">
        <v>142</v>
      </c>
      <c r="E120" s="178" t="s">
        <v>186</v>
      </c>
      <c r="F120" s="179" t="s">
        <v>187</v>
      </c>
      <c r="G120" s="180" t="s">
        <v>145</v>
      </c>
      <c r="H120" s="181">
        <v>2</v>
      </c>
      <c r="I120" s="182"/>
      <c r="J120" s="183">
        <f>ROUND(I120*H120,2)</f>
        <v>0</v>
      </c>
      <c r="K120" s="179" t="s">
        <v>146</v>
      </c>
      <c r="L120" s="38"/>
      <c r="M120" s="184" t="s">
        <v>83</v>
      </c>
      <c r="N120" s="185" t="s">
        <v>55</v>
      </c>
      <c r="O120" s="60"/>
      <c r="P120" s="186">
        <f>O120*H120</f>
        <v>0</v>
      </c>
      <c r="Q120" s="186">
        <v>0</v>
      </c>
      <c r="R120" s="186">
        <f>Q120*H120</f>
        <v>0</v>
      </c>
      <c r="S120" s="186">
        <v>0.098</v>
      </c>
      <c r="T120" s="187">
        <f>S120*H120</f>
        <v>0.196</v>
      </c>
      <c r="AR120" s="16" t="s">
        <v>147</v>
      </c>
      <c r="AT120" s="16" t="s">
        <v>142</v>
      </c>
      <c r="AU120" s="16" t="s">
        <v>94</v>
      </c>
      <c r="AY120" s="16" t="s">
        <v>139</v>
      </c>
      <c r="BE120" s="188">
        <f>IF(N120="základní",J120,0)</f>
        <v>0</v>
      </c>
      <c r="BF120" s="188">
        <f>IF(N120="snížená",J120,0)</f>
        <v>0</v>
      </c>
      <c r="BG120" s="188">
        <f>IF(N120="zákl. přenesená",J120,0)</f>
        <v>0</v>
      </c>
      <c r="BH120" s="188">
        <f>IF(N120="sníž. přenesená",J120,0)</f>
        <v>0</v>
      </c>
      <c r="BI120" s="188">
        <f>IF(N120="nulová",J120,0)</f>
        <v>0</v>
      </c>
      <c r="BJ120" s="16" t="s">
        <v>23</v>
      </c>
      <c r="BK120" s="188">
        <f>ROUND(I120*H120,2)</f>
        <v>0</v>
      </c>
      <c r="BL120" s="16" t="s">
        <v>147</v>
      </c>
      <c r="BM120" s="16" t="s">
        <v>367</v>
      </c>
    </row>
    <row r="121" spans="2:63" s="10" customFormat="1" ht="22.9" customHeight="1">
      <c r="B121" s="161"/>
      <c r="C121" s="162"/>
      <c r="D121" s="163" t="s">
        <v>84</v>
      </c>
      <c r="E121" s="175" t="s">
        <v>189</v>
      </c>
      <c r="F121" s="175" t="s">
        <v>190</v>
      </c>
      <c r="G121" s="162"/>
      <c r="H121" s="162"/>
      <c r="I121" s="165"/>
      <c r="J121" s="176">
        <f>BK121</f>
        <v>0</v>
      </c>
      <c r="K121" s="162"/>
      <c r="L121" s="167"/>
      <c r="M121" s="168"/>
      <c r="N121" s="169"/>
      <c r="O121" s="169"/>
      <c r="P121" s="170">
        <f>SUM(P122:P142)</f>
        <v>0</v>
      </c>
      <c r="Q121" s="169"/>
      <c r="R121" s="170">
        <f>SUM(R122:R142)</f>
        <v>0</v>
      </c>
      <c r="S121" s="169"/>
      <c r="T121" s="171">
        <f>SUM(T122:T142)</f>
        <v>0</v>
      </c>
      <c r="AR121" s="172" t="s">
        <v>23</v>
      </c>
      <c r="AT121" s="173" t="s">
        <v>84</v>
      </c>
      <c r="AU121" s="173" t="s">
        <v>23</v>
      </c>
      <c r="AY121" s="172" t="s">
        <v>139</v>
      </c>
      <c r="BK121" s="174">
        <f>SUM(BK122:BK142)</f>
        <v>0</v>
      </c>
    </row>
    <row r="122" spans="2:65" s="1" customFormat="1" ht="22.5" customHeight="1">
      <c r="B122" s="34"/>
      <c r="C122" s="177" t="s">
        <v>191</v>
      </c>
      <c r="D122" s="177" t="s">
        <v>142</v>
      </c>
      <c r="E122" s="178" t="s">
        <v>192</v>
      </c>
      <c r="F122" s="179" t="s">
        <v>193</v>
      </c>
      <c r="G122" s="180" t="s">
        <v>194</v>
      </c>
      <c r="H122" s="181">
        <v>0.673</v>
      </c>
      <c r="I122" s="182"/>
      <c r="J122" s="183">
        <f>ROUND(I122*H122,2)</f>
        <v>0</v>
      </c>
      <c r="K122" s="179" t="s">
        <v>146</v>
      </c>
      <c r="L122" s="38"/>
      <c r="M122" s="184" t="s">
        <v>83</v>
      </c>
      <c r="N122" s="185" t="s">
        <v>55</v>
      </c>
      <c r="O122" s="60"/>
      <c r="P122" s="186">
        <f>O122*H122</f>
        <v>0</v>
      </c>
      <c r="Q122" s="186">
        <v>0</v>
      </c>
      <c r="R122" s="186">
        <f>Q122*H122</f>
        <v>0</v>
      </c>
      <c r="S122" s="186">
        <v>0</v>
      </c>
      <c r="T122" s="187">
        <f>S122*H122</f>
        <v>0</v>
      </c>
      <c r="AR122" s="16" t="s">
        <v>147</v>
      </c>
      <c r="AT122" s="16" t="s">
        <v>142</v>
      </c>
      <c r="AU122" s="16" t="s">
        <v>94</v>
      </c>
      <c r="AY122" s="16" t="s">
        <v>139</v>
      </c>
      <c r="BE122" s="188">
        <f>IF(N122="základní",J122,0)</f>
        <v>0</v>
      </c>
      <c r="BF122" s="188">
        <f>IF(N122="snížená",J122,0)</f>
        <v>0</v>
      </c>
      <c r="BG122" s="188">
        <f>IF(N122="zákl. přenesená",J122,0)</f>
        <v>0</v>
      </c>
      <c r="BH122" s="188">
        <f>IF(N122="sníž. přenesená",J122,0)</f>
        <v>0</v>
      </c>
      <c r="BI122" s="188">
        <f>IF(N122="nulová",J122,0)</f>
        <v>0</v>
      </c>
      <c r="BJ122" s="16" t="s">
        <v>23</v>
      </c>
      <c r="BK122" s="188">
        <f>ROUND(I122*H122,2)</f>
        <v>0</v>
      </c>
      <c r="BL122" s="16" t="s">
        <v>147</v>
      </c>
      <c r="BM122" s="16" t="s">
        <v>368</v>
      </c>
    </row>
    <row r="123" spans="2:47" s="1" customFormat="1" ht="99">
      <c r="B123" s="34"/>
      <c r="C123" s="35"/>
      <c r="D123" s="189" t="s">
        <v>149</v>
      </c>
      <c r="E123" s="35"/>
      <c r="F123" s="190" t="s">
        <v>196</v>
      </c>
      <c r="G123" s="35"/>
      <c r="H123" s="35"/>
      <c r="I123" s="103"/>
      <c r="J123" s="35"/>
      <c r="K123" s="35"/>
      <c r="L123" s="38"/>
      <c r="M123" s="191"/>
      <c r="N123" s="60"/>
      <c r="O123" s="60"/>
      <c r="P123" s="60"/>
      <c r="Q123" s="60"/>
      <c r="R123" s="60"/>
      <c r="S123" s="60"/>
      <c r="T123" s="61"/>
      <c r="AT123" s="16" t="s">
        <v>149</v>
      </c>
      <c r="AU123" s="16" t="s">
        <v>94</v>
      </c>
    </row>
    <row r="124" spans="2:65" s="1" customFormat="1" ht="16.5" customHeight="1">
      <c r="B124" s="34"/>
      <c r="C124" s="177" t="s">
        <v>171</v>
      </c>
      <c r="D124" s="177" t="s">
        <v>142</v>
      </c>
      <c r="E124" s="178" t="s">
        <v>197</v>
      </c>
      <c r="F124" s="179" t="s">
        <v>198</v>
      </c>
      <c r="G124" s="180" t="s">
        <v>194</v>
      </c>
      <c r="H124" s="181">
        <v>0.673</v>
      </c>
      <c r="I124" s="182"/>
      <c r="J124" s="183">
        <f>ROUND(I124*H124,2)</f>
        <v>0</v>
      </c>
      <c r="K124" s="179" t="s">
        <v>146</v>
      </c>
      <c r="L124" s="38"/>
      <c r="M124" s="184" t="s">
        <v>83</v>
      </c>
      <c r="N124" s="185" t="s">
        <v>55</v>
      </c>
      <c r="O124" s="60"/>
      <c r="P124" s="186">
        <f>O124*H124</f>
        <v>0</v>
      </c>
      <c r="Q124" s="186">
        <v>0</v>
      </c>
      <c r="R124" s="186">
        <f>Q124*H124</f>
        <v>0</v>
      </c>
      <c r="S124" s="186">
        <v>0</v>
      </c>
      <c r="T124" s="187">
        <f>S124*H124</f>
        <v>0</v>
      </c>
      <c r="AR124" s="16" t="s">
        <v>147</v>
      </c>
      <c r="AT124" s="16" t="s">
        <v>142</v>
      </c>
      <c r="AU124" s="16" t="s">
        <v>94</v>
      </c>
      <c r="AY124" s="16" t="s">
        <v>139</v>
      </c>
      <c r="BE124" s="188">
        <f>IF(N124="základní",J124,0)</f>
        <v>0</v>
      </c>
      <c r="BF124" s="188">
        <f>IF(N124="snížená",J124,0)</f>
        <v>0</v>
      </c>
      <c r="BG124" s="188">
        <f>IF(N124="zákl. přenesená",J124,0)</f>
        <v>0</v>
      </c>
      <c r="BH124" s="188">
        <f>IF(N124="sníž. přenesená",J124,0)</f>
        <v>0</v>
      </c>
      <c r="BI124" s="188">
        <f>IF(N124="nulová",J124,0)</f>
        <v>0</v>
      </c>
      <c r="BJ124" s="16" t="s">
        <v>23</v>
      </c>
      <c r="BK124" s="188">
        <f>ROUND(I124*H124,2)</f>
        <v>0</v>
      </c>
      <c r="BL124" s="16" t="s">
        <v>147</v>
      </c>
      <c r="BM124" s="16" t="s">
        <v>369</v>
      </c>
    </row>
    <row r="125" spans="2:47" s="1" customFormat="1" ht="63">
      <c r="B125" s="34"/>
      <c r="C125" s="35"/>
      <c r="D125" s="189" t="s">
        <v>149</v>
      </c>
      <c r="E125" s="35"/>
      <c r="F125" s="190" t="s">
        <v>200</v>
      </c>
      <c r="G125" s="35"/>
      <c r="H125" s="35"/>
      <c r="I125" s="103"/>
      <c r="J125" s="35"/>
      <c r="K125" s="35"/>
      <c r="L125" s="38"/>
      <c r="M125" s="191"/>
      <c r="N125" s="60"/>
      <c r="O125" s="60"/>
      <c r="P125" s="60"/>
      <c r="Q125" s="60"/>
      <c r="R125" s="60"/>
      <c r="S125" s="60"/>
      <c r="T125" s="61"/>
      <c r="AT125" s="16" t="s">
        <v>149</v>
      </c>
      <c r="AU125" s="16" t="s">
        <v>94</v>
      </c>
    </row>
    <row r="126" spans="2:65" s="1" customFormat="1" ht="22.5" customHeight="1">
      <c r="B126" s="34"/>
      <c r="C126" s="177" t="s">
        <v>27</v>
      </c>
      <c r="D126" s="177" t="s">
        <v>142</v>
      </c>
      <c r="E126" s="178" t="s">
        <v>201</v>
      </c>
      <c r="F126" s="179" t="s">
        <v>202</v>
      </c>
      <c r="G126" s="180" t="s">
        <v>194</v>
      </c>
      <c r="H126" s="181">
        <v>7.005</v>
      </c>
      <c r="I126" s="182"/>
      <c r="J126" s="183">
        <f>ROUND(I126*H126,2)</f>
        <v>0</v>
      </c>
      <c r="K126" s="179" t="s">
        <v>146</v>
      </c>
      <c r="L126" s="38"/>
      <c r="M126" s="184" t="s">
        <v>83</v>
      </c>
      <c r="N126" s="185" t="s">
        <v>55</v>
      </c>
      <c r="O126" s="60"/>
      <c r="P126" s="186">
        <f>O126*H126</f>
        <v>0</v>
      </c>
      <c r="Q126" s="186">
        <v>0</v>
      </c>
      <c r="R126" s="186">
        <f>Q126*H126</f>
        <v>0</v>
      </c>
      <c r="S126" s="186">
        <v>0</v>
      </c>
      <c r="T126" s="187">
        <f>S126*H126</f>
        <v>0</v>
      </c>
      <c r="AR126" s="16" t="s">
        <v>147</v>
      </c>
      <c r="AT126" s="16" t="s">
        <v>142</v>
      </c>
      <c r="AU126" s="16" t="s">
        <v>94</v>
      </c>
      <c r="AY126" s="16" t="s">
        <v>139</v>
      </c>
      <c r="BE126" s="188">
        <f>IF(N126="základní",J126,0)</f>
        <v>0</v>
      </c>
      <c r="BF126" s="188">
        <f>IF(N126="snížená",J126,0)</f>
        <v>0</v>
      </c>
      <c r="BG126" s="188">
        <f>IF(N126="zákl. přenesená",J126,0)</f>
        <v>0</v>
      </c>
      <c r="BH126" s="188">
        <f>IF(N126="sníž. přenesená",J126,0)</f>
        <v>0</v>
      </c>
      <c r="BI126" s="188">
        <f>IF(N126="nulová",J126,0)</f>
        <v>0</v>
      </c>
      <c r="BJ126" s="16" t="s">
        <v>23</v>
      </c>
      <c r="BK126" s="188">
        <f>ROUND(I126*H126,2)</f>
        <v>0</v>
      </c>
      <c r="BL126" s="16" t="s">
        <v>147</v>
      </c>
      <c r="BM126" s="16" t="s">
        <v>370</v>
      </c>
    </row>
    <row r="127" spans="2:47" s="1" customFormat="1" ht="63">
      <c r="B127" s="34"/>
      <c r="C127" s="35"/>
      <c r="D127" s="189" t="s">
        <v>149</v>
      </c>
      <c r="E127" s="35"/>
      <c r="F127" s="190" t="s">
        <v>200</v>
      </c>
      <c r="G127" s="35"/>
      <c r="H127" s="35"/>
      <c r="I127" s="103"/>
      <c r="J127" s="35"/>
      <c r="K127" s="35"/>
      <c r="L127" s="38"/>
      <c r="M127" s="191"/>
      <c r="N127" s="60"/>
      <c r="O127" s="60"/>
      <c r="P127" s="60"/>
      <c r="Q127" s="60"/>
      <c r="R127" s="60"/>
      <c r="S127" s="60"/>
      <c r="T127" s="61"/>
      <c r="AT127" s="16" t="s">
        <v>149</v>
      </c>
      <c r="AU127" s="16" t="s">
        <v>94</v>
      </c>
    </row>
    <row r="128" spans="2:51" s="13" customFormat="1" ht="12">
      <c r="B128" s="214"/>
      <c r="C128" s="215"/>
      <c r="D128" s="189" t="s">
        <v>157</v>
      </c>
      <c r="E128" s="216" t="s">
        <v>83</v>
      </c>
      <c r="F128" s="217" t="s">
        <v>204</v>
      </c>
      <c r="G128" s="215"/>
      <c r="H128" s="216" t="s">
        <v>83</v>
      </c>
      <c r="I128" s="218"/>
      <c r="J128" s="215"/>
      <c r="K128" s="215"/>
      <c r="L128" s="219"/>
      <c r="M128" s="220"/>
      <c r="N128" s="221"/>
      <c r="O128" s="221"/>
      <c r="P128" s="221"/>
      <c r="Q128" s="221"/>
      <c r="R128" s="221"/>
      <c r="S128" s="221"/>
      <c r="T128" s="222"/>
      <c r="AT128" s="223" t="s">
        <v>157</v>
      </c>
      <c r="AU128" s="223" t="s">
        <v>94</v>
      </c>
      <c r="AV128" s="13" t="s">
        <v>23</v>
      </c>
      <c r="AW128" s="13" t="s">
        <v>41</v>
      </c>
      <c r="AX128" s="13" t="s">
        <v>85</v>
      </c>
      <c r="AY128" s="223" t="s">
        <v>139</v>
      </c>
    </row>
    <row r="129" spans="2:51" s="11" customFormat="1" ht="12">
      <c r="B129" s="192"/>
      <c r="C129" s="193"/>
      <c r="D129" s="189" t="s">
        <v>157</v>
      </c>
      <c r="E129" s="194" t="s">
        <v>83</v>
      </c>
      <c r="F129" s="195" t="s">
        <v>205</v>
      </c>
      <c r="G129" s="193"/>
      <c r="H129" s="196">
        <v>7.005000000000001</v>
      </c>
      <c r="I129" s="197"/>
      <c r="J129" s="193"/>
      <c r="K129" s="193"/>
      <c r="L129" s="198"/>
      <c r="M129" s="199"/>
      <c r="N129" s="200"/>
      <c r="O129" s="200"/>
      <c r="P129" s="200"/>
      <c r="Q129" s="200"/>
      <c r="R129" s="200"/>
      <c r="S129" s="200"/>
      <c r="T129" s="201"/>
      <c r="AT129" s="202" t="s">
        <v>157</v>
      </c>
      <c r="AU129" s="202" t="s">
        <v>94</v>
      </c>
      <c r="AV129" s="11" t="s">
        <v>94</v>
      </c>
      <c r="AW129" s="11" t="s">
        <v>41</v>
      </c>
      <c r="AX129" s="11" t="s">
        <v>85</v>
      </c>
      <c r="AY129" s="202" t="s">
        <v>139</v>
      </c>
    </row>
    <row r="130" spans="2:51" s="12" customFormat="1" ht="12">
      <c r="B130" s="203"/>
      <c r="C130" s="204"/>
      <c r="D130" s="189" t="s">
        <v>157</v>
      </c>
      <c r="E130" s="205" t="s">
        <v>83</v>
      </c>
      <c r="F130" s="206" t="s">
        <v>159</v>
      </c>
      <c r="G130" s="204"/>
      <c r="H130" s="207">
        <v>7.005000000000001</v>
      </c>
      <c r="I130" s="208"/>
      <c r="J130" s="204"/>
      <c r="K130" s="204"/>
      <c r="L130" s="209"/>
      <c r="M130" s="210"/>
      <c r="N130" s="211"/>
      <c r="O130" s="211"/>
      <c r="P130" s="211"/>
      <c r="Q130" s="211"/>
      <c r="R130" s="211"/>
      <c r="S130" s="211"/>
      <c r="T130" s="212"/>
      <c r="AT130" s="213" t="s">
        <v>157</v>
      </c>
      <c r="AU130" s="213" t="s">
        <v>94</v>
      </c>
      <c r="AV130" s="12" t="s">
        <v>147</v>
      </c>
      <c r="AW130" s="12" t="s">
        <v>41</v>
      </c>
      <c r="AX130" s="12" t="s">
        <v>23</v>
      </c>
      <c r="AY130" s="213" t="s">
        <v>139</v>
      </c>
    </row>
    <row r="131" spans="2:65" s="1" customFormat="1" ht="22.5" customHeight="1">
      <c r="B131" s="34"/>
      <c r="C131" s="177" t="s">
        <v>206</v>
      </c>
      <c r="D131" s="177" t="s">
        <v>142</v>
      </c>
      <c r="E131" s="178" t="s">
        <v>207</v>
      </c>
      <c r="F131" s="179" t="s">
        <v>208</v>
      </c>
      <c r="G131" s="180" t="s">
        <v>194</v>
      </c>
      <c r="H131" s="181">
        <v>0.196</v>
      </c>
      <c r="I131" s="182"/>
      <c r="J131" s="183">
        <f>ROUND(I131*H131,2)</f>
        <v>0</v>
      </c>
      <c r="K131" s="179" t="s">
        <v>146</v>
      </c>
      <c r="L131" s="38"/>
      <c r="M131" s="184" t="s">
        <v>83</v>
      </c>
      <c r="N131" s="185" t="s">
        <v>55</v>
      </c>
      <c r="O131" s="60"/>
      <c r="P131" s="186">
        <f>O131*H131</f>
        <v>0</v>
      </c>
      <c r="Q131" s="186">
        <v>0</v>
      </c>
      <c r="R131" s="186">
        <f>Q131*H131</f>
        <v>0</v>
      </c>
      <c r="S131" s="186">
        <v>0</v>
      </c>
      <c r="T131" s="187">
        <f>S131*H131</f>
        <v>0</v>
      </c>
      <c r="AR131" s="16" t="s">
        <v>147</v>
      </c>
      <c r="AT131" s="16" t="s">
        <v>142</v>
      </c>
      <c r="AU131" s="16" t="s">
        <v>94</v>
      </c>
      <c r="AY131" s="16" t="s">
        <v>139</v>
      </c>
      <c r="BE131" s="188">
        <f>IF(N131="základní",J131,0)</f>
        <v>0</v>
      </c>
      <c r="BF131" s="188">
        <f>IF(N131="snížená",J131,0)</f>
        <v>0</v>
      </c>
      <c r="BG131" s="188">
        <f>IF(N131="zákl. přenesená",J131,0)</f>
        <v>0</v>
      </c>
      <c r="BH131" s="188">
        <f>IF(N131="sníž. přenesená",J131,0)</f>
        <v>0</v>
      </c>
      <c r="BI131" s="188">
        <f>IF(N131="nulová",J131,0)</f>
        <v>0</v>
      </c>
      <c r="BJ131" s="16" t="s">
        <v>23</v>
      </c>
      <c r="BK131" s="188">
        <f>ROUND(I131*H131,2)</f>
        <v>0</v>
      </c>
      <c r="BL131" s="16" t="s">
        <v>147</v>
      </c>
      <c r="BM131" s="16" t="s">
        <v>371</v>
      </c>
    </row>
    <row r="132" spans="2:47" s="1" customFormat="1" ht="54">
      <c r="B132" s="34"/>
      <c r="C132" s="35"/>
      <c r="D132" s="189" t="s">
        <v>149</v>
      </c>
      <c r="E132" s="35"/>
      <c r="F132" s="190" t="s">
        <v>210</v>
      </c>
      <c r="G132" s="35"/>
      <c r="H132" s="35"/>
      <c r="I132" s="103"/>
      <c r="J132" s="35"/>
      <c r="K132" s="35"/>
      <c r="L132" s="38"/>
      <c r="M132" s="191"/>
      <c r="N132" s="60"/>
      <c r="O132" s="60"/>
      <c r="P132" s="60"/>
      <c r="Q132" s="60"/>
      <c r="R132" s="60"/>
      <c r="S132" s="60"/>
      <c r="T132" s="61"/>
      <c r="AT132" s="16" t="s">
        <v>149</v>
      </c>
      <c r="AU132" s="16" t="s">
        <v>94</v>
      </c>
    </row>
    <row r="133" spans="2:51" s="11" customFormat="1" ht="12">
      <c r="B133" s="192"/>
      <c r="C133" s="193"/>
      <c r="D133" s="189" t="s">
        <v>157</v>
      </c>
      <c r="E133" s="194" t="s">
        <v>83</v>
      </c>
      <c r="F133" s="195" t="s">
        <v>211</v>
      </c>
      <c r="G133" s="193"/>
      <c r="H133" s="196">
        <v>0.19600000000000006</v>
      </c>
      <c r="I133" s="197"/>
      <c r="J133" s="193"/>
      <c r="K133" s="193"/>
      <c r="L133" s="198"/>
      <c r="M133" s="199"/>
      <c r="N133" s="200"/>
      <c r="O133" s="200"/>
      <c r="P133" s="200"/>
      <c r="Q133" s="200"/>
      <c r="R133" s="200"/>
      <c r="S133" s="200"/>
      <c r="T133" s="201"/>
      <c r="AT133" s="202" t="s">
        <v>157</v>
      </c>
      <c r="AU133" s="202" t="s">
        <v>94</v>
      </c>
      <c r="AV133" s="11" t="s">
        <v>94</v>
      </c>
      <c r="AW133" s="11" t="s">
        <v>41</v>
      </c>
      <c r="AX133" s="11" t="s">
        <v>85</v>
      </c>
      <c r="AY133" s="202" t="s">
        <v>139</v>
      </c>
    </row>
    <row r="134" spans="2:51" s="12" customFormat="1" ht="12">
      <c r="B134" s="203"/>
      <c r="C134" s="204"/>
      <c r="D134" s="189" t="s">
        <v>157</v>
      </c>
      <c r="E134" s="205" t="s">
        <v>83</v>
      </c>
      <c r="F134" s="206" t="s">
        <v>159</v>
      </c>
      <c r="G134" s="204"/>
      <c r="H134" s="207">
        <v>0.19600000000000006</v>
      </c>
      <c r="I134" s="208"/>
      <c r="J134" s="204"/>
      <c r="K134" s="204"/>
      <c r="L134" s="209"/>
      <c r="M134" s="210"/>
      <c r="N134" s="211"/>
      <c r="O134" s="211"/>
      <c r="P134" s="211"/>
      <c r="Q134" s="211"/>
      <c r="R134" s="211"/>
      <c r="S134" s="211"/>
      <c r="T134" s="212"/>
      <c r="AT134" s="213" t="s">
        <v>157</v>
      </c>
      <c r="AU134" s="213" t="s">
        <v>94</v>
      </c>
      <c r="AV134" s="12" t="s">
        <v>147</v>
      </c>
      <c r="AW134" s="12" t="s">
        <v>41</v>
      </c>
      <c r="AX134" s="12" t="s">
        <v>23</v>
      </c>
      <c r="AY134" s="213" t="s">
        <v>139</v>
      </c>
    </row>
    <row r="135" spans="2:65" s="1" customFormat="1" ht="22.5" customHeight="1">
      <c r="B135" s="34"/>
      <c r="C135" s="177" t="s">
        <v>212</v>
      </c>
      <c r="D135" s="177" t="s">
        <v>142</v>
      </c>
      <c r="E135" s="178" t="s">
        <v>213</v>
      </c>
      <c r="F135" s="179" t="s">
        <v>214</v>
      </c>
      <c r="G135" s="180" t="s">
        <v>194</v>
      </c>
      <c r="H135" s="181">
        <v>0.284</v>
      </c>
      <c r="I135" s="182"/>
      <c r="J135" s="183">
        <f>ROUND(I135*H135,2)</f>
        <v>0</v>
      </c>
      <c r="K135" s="179" t="s">
        <v>146</v>
      </c>
      <c r="L135" s="38"/>
      <c r="M135" s="184" t="s">
        <v>83</v>
      </c>
      <c r="N135" s="185" t="s">
        <v>55</v>
      </c>
      <c r="O135" s="60"/>
      <c r="P135" s="186">
        <f>O135*H135</f>
        <v>0</v>
      </c>
      <c r="Q135" s="186">
        <v>0</v>
      </c>
      <c r="R135" s="186">
        <f>Q135*H135</f>
        <v>0</v>
      </c>
      <c r="S135" s="186">
        <v>0</v>
      </c>
      <c r="T135" s="187">
        <f>S135*H135</f>
        <v>0</v>
      </c>
      <c r="AR135" s="16" t="s">
        <v>147</v>
      </c>
      <c r="AT135" s="16" t="s">
        <v>142</v>
      </c>
      <c r="AU135" s="16" t="s">
        <v>94</v>
      </c>
      <c r="AY135" s="16" t="s">
        <v>139</v>
      </c>
      <c r="BE135" s="188">
        <f>IF(N135="základní",J135,0)</f>
        <v>0</v>
      </c>
      <c r="BF135" s="188">
        <f>IF(N135="snížená",J135,0)</f>
        <v>0</v>
      </c>
      <c r="BG135" s="188">
        <f>IF(N135="zákl. přenesená",J135,0)</f>
        <v>0</v>
      </c>
      <c r="BH135" s="188">
        <f>IF(N135="sníž. přenesená",J135,0)</f>
        <v>0</v>
      </c>
      <c r="BI135" s="188">
        <f>IF(N135="nulová",J135,0)</f>
        <v>0</v>
      </c>
      <c r="BJ135" s="16" t="s">
        <v>23</v>
      </c>
      <c r="BK135" s="188">
        <f>ROUND(I135*H135,2)</f>
        <v>0</v>
      </c>
      <c r="BL135" s="16" t="s">
        <v>147</v>
      </c>
      <c r="BM135" s="16" t="s">
        <v>372</v>
      </c>
    </row>
    <row r="136" spans="2:47" s="1" customFormat="1" ht="54">
      <c r="B136" s="34"/>
      <c r="C136" s="35"/>
      <c r="D136" s="189" t="s">
        <v>149</v>
      </c>
      <c r="E136" s="35"/>
      <c r="F136" s="190" t="s">
        <v>210</v>
      </c>
      <c r="G136" s="35"/>
      <c r="H136" s="35"/>
      <c r="I136" s="103"/>
      <c r="J136" s="35"/>
      <c r="K136" s="35"/>
      <c r="L136" s="38"/>
      <c r="M136" s="191"/>
      <c r="N136" s="60"/>
      <c r="O136" s="60"/>
      <c r="P136" s="60"/>
      <c r="Q136" s="60"/>
      <c r="R136" s="60"/>
      <c r="S136" s="60"/>
      <c r="T136" s="61"/>
      <c r="AT136" s="16" t="s">
        <v>149</v>
      </c>
      <c r="AU136" s="16" t="s">
        <v>94</v>
      </c>
    </row>
    <row r="137" spans="2:51" s="11" customFormat="1" ht="12">
      <c r="B137" s="192"/>
      <c r="C137" s="193"/>
      <c r="D137" s="189" t="s">
        <v>157</v>
      </c>
      <c r="E137" s="194" t="s">
        <v>83</v>
      </c>
      <c r="F137" s="195" t="s">
        <v>216</v>
      </c>
      <c r="G137" s="193"/>
      <c r="H137" s="196">
        <v>0.28400000000000003</v>
      </c>
      <c r="I137" s="197"/>
      <c r="J137" s="193"/>
      <c r="K137" s="193"/>
      <c r="L137" s="198"/>
      <c r="M137" s="199"/>
      <c r="N137" s="200"/>
      <c r="O137" s="200"/>
      <c r="P137" s="200"/>
      <c r="Q137" s="200"/>
      <c r="R137" s="200"/>
      <c r="S137" s="200"/>
      <c r="T137" s="201"/>
      <c r="AT137" s="202" t="s">
        <v>157</v>
      </c>
      <c r="AU137" s="202" t="s">
        <v>94</v>
      </c>
      <c r="AV137" s="11" t="s">
        <v>94</v>
      </c>
      <c r="AW137" s="11" t="s">
        <v>41</v>
      </c>
      <c r="AX137" s="11" t="s">
        <v>85</v>
      </c>
      <c r="AY137" s="202" t="s">
        <v>139</v>
      </c>
    </row>
    <row r="138" spans="2:51" s="12" customFormat="1" ht="12">
      <c r="B138" s="203"/>
      <c r="C138" s="204"/>
      <c r="D138" s="189" t="s">
        <v>157</v>
      </c>
      <c r="E138" s="205" t="s">
        <v>83</v>
      </c>
      <c r="F138" s="206" t="s">
        <v>159</v>
      </c>
      <c r="G138" s="204"/>
      <c r="H138" s="207">
        <v>0.28400000000000003</v>
      </c>
      <c r="I138" s="208"/>
      <c r="J138" s="204"/>
      <c r="K138" s="204"/>
      <c r="L138" s="209"/>
      <c r="M138" s="210"/>
      <c r="N138" s="211"/>
      <c r="O138" s="211"/>
      <c r="P138" s="211"/>
      <c r="Q138" s="211"/>
      <c r="R138" s="211"/>
      <c r="S138" s="211"/>
      <c r="T138" s="212"/>
      <c r="AT138" s="213" t="s">
        <v>157</v>
      </c>
      <c r="AU138" s="213" t="s">
        <v>94</v>
      </c>
      <c r="AV138" s="12" t="s">
        <v>147</v>
      </c>
      <c r="AW138" s="12" t="s">
        <v>41</v>
      </c>
      <c r="AX138" s="12" t="s">
        <v>23</v>
      </c>
      <c r="AY138" s="213" t="s">
        <v>139</v>
      </c>
    </row>
    <row r="139" spans="2:65" s="1" customFormat="1" ht="22.5" customHeight="1">
      <c r="B139" s="34"/>
      <c r="C139" s="177" t="s">
        <v>217</v>
      </c>
      <c r="D139" s="177" t="s">
        <v>142</v>
      </c>
      <c r="E139" s="178" t="s">
        <v>218</v>
      </c>
      <c r="F139" s="179" t="s">
        <v>219</v>
      </c>
      <c r="G139" s="180" t="s">
        <v>194</v>
      </c>
      <c r="H139" s="181">
        <v>0.183</v>
      </c>
      <c r="I139" s="182"/>
      <c r="J139" s="183">
        <f>ROUND(I139*H139,2)</f>
        <v>0</v>
      </c>
      <c r="K139" s="179" t="s">
        <v>146</v>
      </c>
      <c r="L139" s="38"/>
      <c r="M139" s="184" t="s">
        <v>83</v>
      </c>
      <c r="N139" s="185" t="s">
        <v>55</v>
      </c>
      <c r="O139" s="60"/>
      <c r="P139" s="186">
        <f>O139*H139</f>
        <v>0</v>
      </c>
      <c r="Q139" s="186">
        <v>0</v>
      </c>
      <c r="R139" s="186">
        <f>Q139*H139</f>
        <v>0</v>
      </c>
      <c r="S139" s="186">
        <v>0</v>
      </c>
      <c r="T139" s="187">
        <f>S139*H139</f>
        <v>0</v>
      </c>
      <c r="AR139" s="16" t="s">
        <v>147</v>
      </c>
      <c r="AT139" s="16" t="s">
        <v>142</v>
      </c>
      <c r="AU139" s="16" t="s">
        <v>94</v>
      </c>
      <c r="AY139" s="16" t="s">
        <v>139</v>
      </c>
      <c r="BE139" s="188">
        <f>IF(N139="základní",J139,0)</f>
        <v>0</v>
      </c>
      <c r="BF139" s="188">
        <f>IF(N139="snížená",J139,0)</f>
        <v>0</v>
      </c>
      <c r="BG139" s="188">
        <f>IF(N139="zákl. přenesená",J139,0)</f>
        <v>0</v>
      </c>
      <c r="BH139" s="188">
        <f>IF(N139="sníž. přenesená",J139,0)</f>
        <v>0</v>
      </c>
      <c r="BI139" s="188">
        <f>IF(N139="nulová",J139,0)</f>
        <v>0</v>
      </c>
      <c r="BJ139" s="16" t="s">
        <v>23</v>
      </c>
      <c r="BK139" s="188">
        <f>ROUND(I139*H139,2)</f>
        <v>0</v>
      </c>
      <c r="BL139" s="16" t="s">
        <v>147</v>
      </c>
      <c r="BM139" s="16" t="s">
        <v>373</v>
      </c>
    </row>
    <row r="140" spans="2:47" s="1" customFormat="1" ht="54">
      <c r="B140" s="34"/>
      <c r="C140" s="35"/>
      <c r="D140" s="189" t="s">
        <v>149</v>
      </c>
      <c r="E140" s="35"/>
      <c r="F140" s="190" t="s">
        <v>210</v>
      </c>
      <c r="G140" s="35"/>
      <c r="H140" s="35"/>
      <c r="I140" s="103"/>
      <c r="J140" s="35"/>
      <c r="K140" s="35"/>
      <c r="L140" s="38"/>
      <c r="M140" s="191"/>
      <c r="N140" s="60"/>
      <c r="O140" s="60"/>
      <c r="P140" s="60"/>
      <c r="Q140" s="60"/>
      <c r="R140" s="60"/>
      <c r="S140" s="60"/>
      <c r="T140" s="61"/>
      <c r="AT140" s="16" t="s">
        <v>149</v>
      </c>
      <c r="AU140" s="16" t="s">
        <v>94</v>
      </c>
    </row>
    <row r="141" spans="2:51" s="11" customFormat="1" ht="12">
      <c r="B141" s="192"/>
      <c r="C141" s="193"/>
      <c r="D141" s="189" t="s">
        <v>157</v>
      </c>
      <c r="E141" s="194" t="s">
        <v>83</v>
      </c>
      <c r="F141" s="195" t="s">
        <v>221</v>
      </c>
      <c r="G141" s="193"/>
      <c r="H141" s="196">
        <v>0.18300000000000005</v>
      </c>
      <c r="I141" s="197"/>
      <c r="J141" s="193"/>
      <c r="K141" s="193"/>
      <c r="L141" s="198"/>
      <c r="M141" s="199"/>
      <c r="N141" s="200"/>
      <c r="O141" s="200"/>
      <c r="P141" s="200"/>
      <c r="Q141" s="200"/>
      <c r="R141" s="200"/>
      <c r="S141" s="200"/>
      <c r="T141" s="201"/>
      <c r="AT141" s="202" t="s">
        <v>157</v>
      </c>
      <c r="AU141" s="202" t="s">
        <v>94</v>
      </c>
      <c r="AV141" s="11" t="s">
        <v>94</v>
      </c>
      <c r="AW141" s="11" t="s">
        <v>41</v>
      </c>
      <c r="AX141" s="11" t="s">
        <v>85</v>
      </c>
      <c r="AY141" s="202" t="s">
        <v>139</v>
      </c>
    </row>
    <row r="142" spans="2:51" s="12" customFormat="1" ht="12">
      <c r="B142" s="203"/>
      <c r="C142" s="204"/>
      <c r="D142" s="189" t="s">
        <v>157</v>
      </c>
      <c r="E142" s="205" t="s">
        <v>83</v>
      </c>
      <c r="F142" s="206" t="s">
        <v>159</v>
      </c>
      <c r="G142" s="204"/>
      <c r="H142" s="207">
        <v>0.18300000000000005</v>
      </c>
      <c r="I142" s="208"/>
      <c r="J142" s="204"/>
      <c r="K142" s="204"/>
      <c r="L142" s="209"/>
      <c r="M142" s="210"/>
      <c r="N142" s="211"/>
      <c r="O142" s="211"/>
      <c r="P142" s="211"/>
      <c r="Q142" s="211"/>
      <c r="R142" s="211"/>
      <c r="S142" s="211"/>
      <c r="T142" s="212"/>
      <c r="AT142" s="213" t="s">
        <v>157</v>
      </c>
      <c r="AU142" s="213" t="s">
        <v>94</v>
      </c>
      <c r="AV142" s="12" t="s">
        <v>147</v>
      </c>
      <c r="AW142" s="12" t="s">
        <v>41</v>
      </c>
      <c r="AX142" s="12" t="s">
        <v>23</v>
      </c>
      <c r="AY142" s="213" t="s">
        <v>139</v>
      </c>
    </row>
    <row r="143" spans="2:63" s="10" customFormat="1" ht="22.9" customHeight="1">
      <c r="B143" s="161"/>
      <c r="C143" s="162"/>
      <c r="D143" s="163" t="s">
        <v>84</v>
      </c>
      <c r="E143" s="175" t="s">
        <v>222</v>
      </c>
      <c r="F143" s="175" t="s">
        <v>223</v>
      </c>
      <c r="G143" s="162"/>
      <c r="H143" s="162"/>
      <c r="I143" s="165"/>
      <c r="J143" s="176">
        <f>BK143</f>
        <v>0</v>
      </c>
      <c r="K143" s="162"/>
      <c r="L143" s="167"/>
      <c r="M143" s="168"/>
      <c r="N143" s="169"/>
      <c r="O143" s="169"/>
      <c r="P143" s="170">
        <f>SUM(P144:P149)</f>
        <v>0</v>
      </c>
      <c r="Q143" s="169"/>
      <c r="R143" s="170">
        <f>SUM(R144:R149)</f>
        <v>0</v>
      </c>
      <c r="S143" s="169"/>
      <c r="T143" s="171">
        <f>SUM(T144:T149)</f>
        <v>0</v>
      </c>
      <c r="AR143" s="172" t="s">
        <v>23</v>
      </c>
      <c r="AT143" s="173" t="s">
        <v>84</v>
      </c>
      <c r="AU143" s="173" t="s">
        <v>23</v>
      </c>
      <c r="AY143" s="172" t="s">
        <v>139</v>
      </c>
      <c r="BK143" s="174">
        <f>SUM(BK144:BK149)</f>
        <v>0</v>
      </c>
    </row>
    <row r="144" spans="2:65" s="1" customFormat="1" ht="22.5" customHeight="1">
      <c r="B144" s="34"/>
      <c r="C144" s="177" t="s">
        <v>224</v>
      </c>
      <c r="D144" s="177" t="s">
        <v>142</v>
      </c>
      <c r="E144" s="178" t="s">
        <v>225</v>
      </c>
      <c r="F144" s="179" t="s">
        <v>226</v>
      </c>
      <c r="G144" s="180" t="s">
        <v>194</v>
      </c>
      <c r="H144" s="181">
        <v>1.641</v>
      </c>
      <c r="I144" s="182"/>
      <c r="J144" s="183">
        <f>ROUND(I144*H144,2)</f>
        <v>0</v>
      </c>
      <c r="K144" s="179" t="s">
        <v>146</v>
      </c>
      <c r="L144" s="38"/>
      <c r="M144" s="184" t="s">
        <v>83</v>
      </c>
      <c r="N144" s="185" t="s">
        <v>55</v>
      </c>
      <c r="O144" s="60"/>
      <c r="P144" s="186">
        <f>O144*H144</f>
        <v>0</v>
      </c>
      <c r="Q144" s="186">
        <v>0</v>
      </c>
      <c r="R144" s="186">
        <f>Q144*H144</f>
        <v>0</v>
      </c>
      <c r="S144" s="186">
        <v>0</v>
      </c>
      <c r="T144" s="187">
        <f>S144*H144</f>
        <v>0</v>
      </c>
      <c r="AR144" s="16" t="s">
        <v>147</v>
      </c>
      <c r="AT144" s="16" t="s">
        <v>142</v>
      </c>
      <c r="AU144" s="16" t="s">
        <v>94</v>
      </c>
      <c r="AY144" s="16" t="s">
        <v>139</v>
      </c>
      <c r="BE144" s="188">
        <f>IF(N144="základní",J144,0)</f>
        <v>0</v>
      </c>
      <c r="BF144" s="188">
        <f>IF(N144="snížená",J144,0)</f>
        <v>0</v>
      </c>
      <c r="BG144" s="188">
        <f>IF(N144="zákl. přenesená",J144,0)</f>
        <v>0</v>
      </c>
      <c r="BH144" s="188">
        <f>IF(N144="sníž. přenesená",J144,0)</f>
        <v>0</v>
      </c>
      <c r="BI144" s="188">
        <f>IF(N144="nulová",J144,0)</f>
        <v>0</v>
      </c>
      <c r="BJ144" s="16" t="s">
        <v>23</v>
      </c>
      <c r="BK144" s="188">
        <f>ROUND(I144*H144,2)</f>
        <v>0</v>
      </c>
      <c r="BL144" s="16" t="s">
        <v>147</v>
      </c>
      <c r="BM144" s="16" t="s">
        <v>374</v>
      </c>
    </row>
    <row r="145" spans="2:47" s="1" customFormat="1" ht="54">
      <c r="B145" s="34"/>
      <c r="C145" s="35"/>
      <c r="D145" s="189" t="s">
        <v>149</v>
      </c>
      <c r="E145" s="35"/>
      <c r="F145" s="190" t="s">
        <v>228</v>
      </c>
      <c r="G145" s="35"/>
      <c r="H145" s="35"/>
      <c r="I145" s="103"/>
      <c r="J145" s="35"/>
      <c r="K145" s="35"/>
      <c r="L145" s="38"/>
      <c r="M145" s="191"/>
      <c r="N145" s="60"/>
      <c r="O145" s="60"/>
      <c r="P145" s="60"/>
      <c r="Q145" s="60"/>
      <c r="R145" s="60"/>
      <c r="S145" s="60"/>
      <c r="T145" s="61"/>
      <c r="AT145" s="16" t="s">
        <v>149</v>
      </c>
      <c r="AU145" s="16" t="s">
        <v>94</v>
      </c>
    </row>
    <row r="146" spans="2:65" s="1" customFormat="1" ht="22.5" customHeight="1">
      <c r="B146" s="34"/>
      <c r="C146" s="177" t="s">
        <v>8</v>
      </c>
      <c r="D146" s="177" t="s">
        <v>142</v>
      </c>
      <c r="E146" s="178" t="s">
        <v>229</v>
      </c>
      <c r="F146" s="179" t="s">
        <v>230</v>
      </c>
      <c r="G146" s="180" t="s">
        <v>194</v>
      </c>
      <c r="H146" s="181">
        <v>1.641</v>
      </c>
      <c r="I146" s="182"/>
      <c r="J146" s="183">
        <f>ROUND(I146*H146,2)</f>
        <v>0</v>
      </c>
      <c r="K146" s="179" t="s">
        <v>146</v>
      </c>
      <c r="L146" s="38"/>
      <c r="M146" s="184" t="s">
        <v>83</v>
      </c>
      <c r="N146" s="185" t="s">
        <v>55</v>
      </c>
      <c r="O146" s="60"/>
      <c r="P146" s="186">
        <f>O146*H146</f>
        <v>0</v>
      </c>
      <c r="Q146" s="186">
        <v>0</v>
      </c>
      <c r="R146" s="186">
        <f>Q146*H146</f>
        <v>0</v>
      </c>
      <c r="S146" s="186">
        <v>0</v>
      </c>
      <c r="T146" s="187">
        <f>S146*H146</f>
        <v>0</v>
      </c>
      <c r="AR146" s="16" t="s">
        <v>147</v>
      </c>
      <c r="AT146" s="16" t="s">
        <v>142</v>
      </c>
      <c r="AU146" s="16" t="s">
        <v>94</v>
      </c>
      <c r="AY146" s="16" t="s">
        <v>139</v>
      </c>
      <c r="BE146" s="188">
        <f>IF(N146="základní",J146,0)</f>
        <v>0</v>
      </c>
      <c r="BF146" s="188">
        <f>IF(N146="snížená",J146,0)</f>
        <v>0</v>
      </c>
      <c r="BG146" s="188">
        <f>IF(N146="zákl. přenesená",J146,0)</f>
        <v>0</v>
      </c>
      <c r="BH146" s="188">
        <f>IF(N146="sníž. přenesená",J146,0)</f>
        <v>0</v>
      </c>
      <c r="BI146" s="188">
        <f>IF(N146="nulová",J146,0)</f>
        <v>0</v>
      </c>
      <c r="BJ146" s="16" t="s">
        <v>23</v>
      </c>
      <c r="BK146" s="188">
        <f>ROUND(I146*H146,2)</f>
        <v>0</v>
      </c>
      <c r="BL146" s="16" t="s">
        <v>147</v>
      </c>
      <c r="BM146" s="16" t="s">
        <v>375</v>
      </c>
    </row>
    <row r="147" spans="2:47" s="1" customFormat="1" ht="54">
      <c r="B147" s="34"/>
      <c r="C147" s="35"/>
      <c r="D147" s="189" t="s">
        <v>149</v>
      </c>
      <c r="E147" s="35"/>
      <c r="F147" s="190" t="s">
        <v>228</v>
      </c>
      <c r="G147" s="35"/>
      <c r="H147" s="35"/>
      <c r="I147" s="103"/>
      <c r="J147" s="35"/>
      <c r="K147" s="35"/>
      <c r="L147" s="38"/>
      <c r="M147" s="191"/>
      <c r="N147" s="60"/>
      <c r="O147" s="60"/>
      <c r="P147" s="60"/>
      <c r="Q147" s="60"/>
      <c r="R147" s="60"/>
      <c r="S147" s="60"/>
      <c r="T147" s="61"/>
      <c r="AT147" s="16" t="s">
        <v>149</v>
      </c>
      <c r="AU147" s="16" t="s">
        <v>94</v>
      </c>
    </row>
    <row r="148" spans="2:65" s="1" customFormat="1" ht="33.75" customHeight="1">
      <c r="B148" s="34"/>
      <c r="C148" s="177" t="s">
        <v>232</v>
      </c>
      <c r="D148" s="177" t="s">
        <v>142</v>
      </c>
      <c r="E148" s="178" t="s">
        <v>233</v>
      </c>
      <c r="F148" s="179" t="s">
        <v>234</v>
      </c>
      <c r="G148" s="180" t="s">
        <v>194</v>
      </c>
      <c r="H148" s="181">
        <v>1.641</v>
      </c>
      <c r="I148" s="182"/>
      <c r="J148" s="183">
        <f>ROUND(I148*H148,2)</f>
        <v>0</v>
      </c>
      <c r="K148" s="179" t="s">
        <v>146</v>
      </c>
      <c r="L148" s="38"/>
      <c r="M148" s="184" t="s">
        <v>83</v>
      </c>
      <c r="N148" s="185" t="s">
        <v>55</v>
      </c>
      <c r="O148" s="60"/>
      <c r="P148" s="186">
        <f>O148*H148</f>
        <v>0</v>
      </c>
      <c r="Q148" s="186">
        <v>0</v>
      </c>
      <c r="R148" s="186">
        <f>Q148*H148</f>
        <v>0</v>
      </c>
      <c r="S148" s="186">
        <v>0</v>
      </c>
      <c r="T148" s="187">
        <f>S148*H148</f>
        <v>0</v>
      </c>
      <c r="AR148" s="16" t="s">
        <v>147</v>
      </c>
      <c r="AT148" s="16" t="s">
        <v>142</v>
      </c>
      <c r="AU148" s="16" t="s">
        <v>94</v>
      </c>
      <c r="AY148" s="16" t="s">
        <v>139</v>
      </c>
      <c r="BE148" s="188">
        <f>IF(N148="základní",J148,0)</f>
        <v>0</v>
      </c>
      <c r="BF148" s="188">
        <f>IF(N148="snížená",J148,0)</f>
        <v>0</v>
      </c>
      <c r="BG148" s="188">
        <f>IF(N148="zákl. přenesená",J148,0)</f>
        <v>0</v>
      </c>
      <c r="BH148" s="188">
        <f>IF(N148="sníž. přenesená",J148,0)</f>
        <v>0</v>
      </c>
      <c r="BI148" s="188">
        <f>IF(N148="nulová",J148,0)</f>
        <v>0</v>
      </c>
      <c r="BJ148" s="16" t="s">
        <v>23</v>
      </c>
      <c r="BK148" s="188">
        <f>ROUND(I148*H148,2)</f>
        <v>0</v>
      </c>
      <c r="BL148" s="16" t="s">
        <v>147</v>
      </c>
      <c r="BM148" s="16" t="s">
        <v>376</v>
      </c>
    </row>
    <row r="149" spans="2:47" s="1" customFormat="1" ht="54">
      <c r="B149" s="34"/>
      <c r="C149" s="35"/>
      <c r="D149" s="189" t="s">
        <v>149</v>
      </c>
      <c r="E149" s="35"/>
      <c r="F149" s="190" t="s">
        <v>228</v>
      </c>
      <c r="G149" s="35"/>
      <c r="H149" s="35"/>
      <c r="I149" s="103"/>
      <c r="J149" s="35"/>
      <c r="K149" s="35"/>
      <c r="L149" s="38"/>
      <c r="M149" s="191"/>
      <c r="N149" s="60"/>
      <c r="O149" s="60"/>
      <c r="P149" s="60"/>
      <c r="Q149" s="60"/>
      <c r="R149" s="60"/>
      <c r="S149" s="60"/>
      <c r="T149" s="61"/>
      <c r="AT149" s="16" t="s">
        <v>149</v>
      </c>
      <c r="AU149" s="16" t="s">
        <v>94</v>
      </c>
    </row>
    <row r="150" spans="2:63" s="10" customFormat="1" ht="25.9" customHeight="1">
      <c r="B150" s="161"/>
      <c r="C150" s="162"/>
      <c r="D150" s="163" t="s">
        <v>84</v>
      </c>
      <c r="E150" s="164" t="s">
        <v>236</v>
      </c>
      <c r="F150" s="164" t="s">
        <v>237</v>
      </c>
      <c r="G150" s="162"/>
      <c r="H150" s="162"/>
      <c r="I150" s="165"/>
      <c r="J150" s="166">
        <f>BK150</f>
        <v>0</v>
      </c>
      <c r="K150" s="162"/>
      <c r="L150" s="167"/>
      <c r="M150" s="168"/>
      <c r="N150" s="169"/>
      <c r="O150" s="169"/>
      <c r="P150" s="170">
        <f>P151+P159+P176+P198</f>
        <v>0</v>
      </c>
      <c r="Q150" s="169"/>
      <c r="R150" s="170">
        <f>R151+R159+R176+R198</f>
        <v>0.020052800000000003</v>
      </c>
      <c r="S150" s="169"/>
      <c r="T150" s="171">
        <f>T151+T159+T176+T198</f>
        <v>0.01</v>
      </c>
      <c r="AR150" s="172" t="s">
        <v>94</v>
      </c>
      <c r="AT150" s="173" t="s">
        <v>84</v>
      </c>
      <c r="AU150" s="173" t="s">
        <v>85</v>
      </c>
      <c r="AY150" s="172" t="s">
        <v>139</v>
      </c>
      <c r="BK150" s="174">
        <f>BK151+BK159+BK176+BK198</f>
        <v>0</v>
      </c>
    </row>
    <row r="151" spans="2:63" s="10" customFormat="1" ht="22.9" customHeight="1">
      <c r="B151" s="161"/>
      <c r="C151" s="162"/>
      <c r="D151" s="163" t="s">
        <v>84</v>
      </c>
      <c r="E151" s="175" t="s">
        <v>238</v>
      </c>
      <c r="F151" s="175" t="s">
        <v>239</v>
      </c>
      <c r="G151" s="162"/>
      <c r="H151" s="162"/>
      <c r="I151" s="165"/>
      <c r="J151" s="176">
        <f>BK151</f>
        <v>0</v>
      </c>
      <c r="K151" s="162"/>
      <c r="L151" s="167"/>
      <c r="M151" s="168"/>
      <c r="N151" s="169"/>
      <c r="O151" s="169"/>
      <c r="P151" s="170">
        <f>SUM(P152:P158)</f>
        <v>0</v>
      </c>
      <c r="Q151" s="169"/>
      <c r="R151" s="170">
        <f>SUM(R152:R158)</f>
        <v>0.0005</v>
      </c>
      <c r="S151" s="169"/>
      <c r="T151" s="171">
        <f>SUM(T152:T158)</f>
        <v>0</v>
      </c>
      <c r="AR151" s="172" t="s">
        <v>94</v>
      </c>
      <c r="AT151" s="173" t="s">
        <v>84</v>
      </c>
      <c r="AU151" s="173" t="s">
        <v>23</v>
      </c>
      <c r="AY151" s="172" t="s">
        <v>139</v>
      </c>
      <c r="BK151" s="174">
        <f>SUM(BK152:BK158)</f>
        <v>0</v>
      </c>
    </row>
    <row r="152" spans="2:65" s="1" customFormat="1" ht="22.5" customHeight="1">
      <c r="B152" s="34"/>
      <c r="C152" s="177" t="s">
        <v>240</v>
      </c>
      <c r="D152" s="177" t="s">
        <v>142</v>
      </c>
      <c r="E152" s="178" t="s">
        <v>241</v>
      </c>
      <c r="F152" s="179" t="s">
        <v>242</v>
      </c>
      <c r="G152" s="180" t="s">
        <v>243</v>
      </c>
      <c r="H152" s="181">
        <v>1</v>
      </c>
      <c r="I152" s="182"/>
      <c r="J152" s="183">
        <f>ROUND(I152*H152,2)</f>
        <v>0</v>
      </c>
      <c r="K152" s="179" t="s">
        <v>83</v>
      </c>
      <c r="L152" s="38"/>
      <c r="M152" s="184" t="s">
        <v>83</v>
      </c>
      <c r="N152" s="185" t="s">
        <v>55</v>
      </c>
      <c r="O152" s="60"/>
      <c r="P152" s="186">
        <f>O152*H152</f>
        <v>0</v>
      </c>
      <c r="Q152" s="186">
        <v>0.0005</v>
      </c>
      <c r="R152" s="186">
        <f>Q152*H152</f>
        <v>0.0005</v>
      </c>
      <c r="S152" s="186">
        <v>0</v>
      </c>
      <c r="T152" s="187">
        <f>S152*H152</f>
        <v>0</v>
      </c>
      <c r="AR152" s="16" t="s">
        <v>232</v>
      </c>
      <c r="AT152" s="16" t="s">
        <v>142</v>
      </c>
      <c r="AU152" s="16" t="s">
        <v>94</v>
      </c>
      <c r="AY152" s="16" t="s">
        <v>139</v>
      </c>
      <c r="BE152" s="188">
        <f>IF(N152="základní",J152,0)</f>
        <v>0</v>
      </c>
      <c r="BF152" s="188">
        <f>IF(N152="snížená",J152,0)</f>
        <v>0</v>
      </c>
      <c r="BG152" s="188">
        <f>IF(N152="zákl. přenesená",J152,0)</f>
        <v>0</v>
      </c>
      <c r="BH152" s="188">
        <f>IF(N152="sníž. přenesená",J152,0)</f>
        <v>0</v>
      </c>
      <c r="BI152" s="188">
        <f>IF(N152="nulová",J152,0)</f>
        <v>0</v>
      </c>
      <c r="BJ152" s="16" t="s">
        <v>23</v>
      </c>
      <c r="BK152" s="188">
        <f>ROUND(I152*H152,2)</f>
        <v>0</v>
      </c>
      <c r="BL152" s="16" t="s">
        <v>232</v>
      </c>
      <c r="BM152" s="16" t="s">
        <v>377</v>
      </c>
    </row>
    <row r="153" spans="2:65" s="1" customFormat="1" ht="22.5" customHeight="1">
      <c r="B153" s="34"/>
      <c r="C153" s="177" t="s">
        <v>245</v>
      </c>
      <c r="D153" s="177" t="s">
        <v>142</v>
      </c>
      <c r="E153" s="178" t="s">
        <v>246</v>
      </c>
      <c r="F153" s="179" t="s">
        <v>247</v>
      </c>
      <c r="G153" s="180" t="s">
        <v>248</v>
      </c>
      <c r="H153" s="224"/>
      <c r="I153" s="182"/>
      <c r="J153" s="183">
        <f>ROUND(I153*H153,2)</f>
        <v>0</v>
      </c>
      <c r="K153" s="179" t="s">
        <v>146</v>
      </c>
      <c r="L153" s="38"/>
      <c r="M153" s="184" t="s">
        <v>83</v>
      </c>
      <c r="N153" s="185" t="s">
        <v>55</v>
      </c>
      <c r="O153" s="60"/>
      <c r="P153" s="186">
        <f>O153*H153</f>
        <v>0</v>
      </c>
      <c r="Q153" s="186">
        <v>0</v>
      </c>
      <c r="R153" s="186">
        <f>Q153*H153</f>
        <v>0</v>
      </c>
      <c r="S153" s="186">
        <v>0</v>
      </c>
      <c r="T153" s="187">
        <f>S153*H153</f>
        <v>0</v>
      </c>
      <c r="AR153" s="16" t="s">
        <v>232</v>
      </c>
      <c r="AT153" s="16" t="s">
        <v>142</v>
      </c>
      <c r="AU153" s="16" t="s">
        <v>94</v>
      </c>
      <c r="AY153" s="16" t="s">
        <v>139</v>
      </c>
      <c r="BE153" s="188">
        <f>IF(N153="základní",J153,0)</f>
        <v>0</v>
      </c>
      <c r="BF153" s="188">
        <f>IF(N153="snížená",J153,0)</f>
        <v>0</v>
      </c>
      <c r="BG153" s="188">
        <f>IF(N153="zákl. přenesená",J153,0)</f>
        <v>0</v>
      </c>
      <c r="BH153" s="188">
        <f>IF(N153="sníž. přenesená",J153,0)</f>
        <v>0</v>
      </c>
      <c r="BI153" s="188">
        <f>IF(N153="nulová",J153,0)</f>
        <v>0</v>
      </c>
      <c r="BJ153" s="16" t="s">
        <v>23</v>
      </c>
      <c r="BK153" s="188">
        <f>ROUND(I153*H153,2)</f>
        <v>0</v>
      </c>
      <c r="BL153" s="16" t="s">
        <v>232</v>
      </c>
      <c r="BM153" s="16" t="s">
        <v>378</v>
      </c>
    </row>
    <row r="154" spans="2:47" s="1" customFormat="1" ht="72">
      <c r="B154" s="34"/>
      <c r="C154" s="35"/>
      <c r="D154" s="189" t="s">
        <v>149</v>
      </c>
      <c r="E154" s="35"/>
      <c r="F154" s="190" t="s">
        <v>250</v>
      </c>
      <c r="G154" s="35"/>
      <c r="H154" s="35"/>
      <c r="I154" s="103"/>
      <c r="J154" s="35"/>
      <c r="K154" s="35"/>
      <c r="L154" s="38"/>
      <c r="M154" s="191"/>
      <c r="N154" s="60"/>
      <c r="O154" s="60"/>
      <c r="P154" s="60"/>
      <c r="Q154" s="60"/>
      <c r="R154" s="60"/>
      <c r="S154" s="60"/>
      <c r="T154" s="61"/>
      <c r="AT154" s="16" t="s">
        <v>149</v>
      </c>
      <c r="AU154" s="16" t="s">
        <v>94</v>
      </c>
    </row>
    <row r="155" spans="2:65" s="1" customFormat="1" ht="22.5" customHeight="1">
      <c r="B155" s="34"/>
      <c r="C155" s="177" t="s">
        <v>251</v>
      </c>
      <c r="D155" s="177" t="s">
        <v>142</v>
      </c>
      <c r="E155" s="178" t="s">
        <v>252</v>
      </c>
      <c r="F155" s="179" t="s">
        <v>253</v>
      </c>
      <c r="G155" s="180" t="s">
        <v>248</v>
      </c>
      <c r="H155" s="224"/>
      <c r="I155" s="182"/>
      <c r="J155" s="183">
        <f>ROUND(I155*H155,2)</f>
        <v>0</v>
      </c>
      <c r="K155" s="179" t="s">
        <v>146</v>
      </c>
      <c r="L155" s="38"/>
      <c r="M155" s="184" t="s">
        <v>83</v>
      </c>
      <c r="N155" s="185" t="s">
        <v>55</v>
      </c>
      <c r="O155" s="60"/>
      <c r="P155" s="186">
        <f>O155*H155</f>
        <v>0</v>
      </c>
      <c r="Q155" s="186">
        <v>0</v>
      </c>
      <c r="R155" s="186">
        <f>Q155*H155</f>
        <v>0</v>
      </c>
      <c r="S155" s="186">
        <v>0</v>
      </c>
      <c r="T155" s="187">
        <f>S155*H155</f>
        <v>0</v>
      </c>
      <c r="AR155" s="16" t="s">
        <v>232</v>
      </c>
      <c r="AT155" s="16" t="s">
        <v>142</v>
      </c>
      <c r="AU155" s="16" t="s">
        <v>94</v>
      </c>
      <c r="AY155" s="16" t="s">
        <v>139</v>
      </c>
      <c r="BE155" s="188">
        <f>IF(N155="základní",J155,0)</f>
        <v>0</v>
      </c>
      <c r="BF155" s="188">
        <f>IF(N155="snížená",J155,0)</f>
        <v>0</v>
      </c>
      <c r="BG155" s="188">
        <f>IF(N155="zákl. přenesená",J155,0)</f>
        <v>0</v>
      </c>
      <c r="BH155" s="188">
        <f>IF(N155="sníž. přenesená",J155,0)</f>
        <v>0</v>
      </c>
      <c r="BI155" s="188">
        <f>IF(N155="nulová",J155,0)</f>
        <v>0</v>
      </c>
      <c r="BJ155" s="16" t="s">
        <v>23</v>
      </c>
      <c r="BK155" s="188">
        <f>ROUND(I155*H155,2)</f>
        <v>0</v>
      </c>
      <c r="BL155" s="16" t="s">
        <v>232</v>
      </c>
      <c r="BM155" s="16" t="s">
        <v>379</v>
      </c>
    </row>
    <row r="156" spans="2:47" s="1" customFormat="1" ht="72">
      <c r="B156" s="34"/>
      <c r="C156" s="35"/>
      <c r="D156" s="189" t="s">
        <v>149</v>
      </c>
      <c r="E156" s="35"/>
      <c r="F156" s="190" t="s">
        <v>250</v>
      </c>
      <c r="G156" s="35"/>
      <c r="H156" s="35"/>
      <c r="I156" s="103"/>
      <c r="J156" s="35"/>
      <c r="K156" s="35"/>
      <c r="L156" s="38"/>
      <c r="M156" s="191"/>
      <c r="N156" s="60"/>
      <c r="O156" s="60"/>
      <c r="P156" s="60"/>
      <c r="Q156" s="60"/>
      <c r="R156" s="60"/>
      <c r="S156" s="60"/>
      <c r="T156" s="61"/>
      <c r="AT156" s="16" t="s">
        <v>149</v>
      </c>
      <c r="AU156" s="16" t="s">
        <v>94</v>
      </c>
    </row>
    <row r="157" spans="2:65" s="1" customFormat="1" ht="22.5" customHeight="1">
      <c r="B157" s="34"/>
      <c r="C157" s="177" t="s">
        <v>255</v>
      </c>
      <c r="D157" s="177" t="s">
        <v>142</v>
      </c>
      <c r="E157" s="178" t="s">
        <v>256</v>
      </c>
      <c r="F157" s="179" t="s">
        <v>257</v>
      </c>
      <c r="G157" s="180" t="s">
        <v>248</v>
      </c>
      <c r="H157" s="224"/>
      <c r="I157" s="182"/>
      <c r="J157" s="183">
        <f>ROUND(I157*H157,2)</f>
        <v>0</v>
      </c>
      <c r="K157" s="179" t="s">
        <v>146</v>
      </c>
      <c r="L157" s="38"/>
      <c r="M157" s="184" t="s">
        <v>83</v>
      </c>
      <c r="N157" s="185" t="s">
        <v>55</v>
      </c>
      <c r="O157" s="60"/>
      <c r="P157" s="186">
        <f>O157*H157</f>
        <v>0</v>
      </c>
      <c r="Q157" s="186">
        <v>0</v>
      </c>
      <c r="R157" s="186">
        <f>Q157*H157</f>
        <v>0</v>
      </c>
      <c r="S157" s="186">
        <v>0</v>
      </c>
      <c r="T157" s="187">
        <f>S157*H157</f>
        <v>0</v>
      </c>
      <c r="AR157" s="16" t="s">
        <v>232</v>
      </c>
      <c r="AT157" s="16" t="s">
        <v>142</v>
      </c>
      <c r="AU157" s="16" t="s">
        <v>94</v>
      </c>
      <c r="AY157" s="16" t="s">
        <v>139</v>
      </c>
      <c r="BE157" s="188">
        <f>IF(N157="základní",J157,0)</f>
        <v>0</v>
      </c>
      <c r="BF157" s="188">
        <f>IF(N157="snížená",J157,0)</f>
        <v>0</v>
      </c>
      <c r="BG157" s="188">
        <f>IF(N157="zákl. přenesená",J157,0)</f>
        <v>0</v>
      </c>
      <c r="BH157" s="188">
        <f>IF(N157="sníž. přenesená",J157,0)</f>
        <v>0</v>
      </c>
      <c r="BI157" s="188">
        <f>IF(N157="nulová",J157,0)</f>
        <v>0</v>
      </c>
      <c r="BJ157" s="16" t="s">
        <v>23</v>
      </c>
      <c r="BK157" s="188">
        <f>ROUND(I157*H157,2)</f>
        <v>0</v>
      </c>
      <c r="BL157" s="16" t="s">
        <v>232</v>
      </c>
      <c r="BM157" s="16" t="s">
        <v>380</v>
      </c>
    </row>
    <row r="158" spans="2:47" s="1" customFormat="1" ht="72">
      <c r="B158" s="34"/>
      <c r="C158" s="35"/>
      <c r="D158" s="189" t="s">
        <v>149</v>
      </c>
      <c r="E158" s="35"/>
      <c r="F158" s="190" t="s">
        <v>250</v>
      </c>
      <c r="G158" s="35"/>
      <c r="H158" s="35"/>
      <c r="I158" s="103"/>
      <c r="J158" s="35"/>
      <c r="K158" s="35"/>
      <c r="L158" s="38"/>
      <c r="M158" s="191"/>
      <c r="N158" s="60"/>
      <c r="O158" s="60"/>
      <c r="P158" s="60"/>
      <c r="Q158" s="60"/>
      <c r="R158" s="60"/>
      <c r="S158" s="60"/>
      <c r="T158" s="61"/>
      <c r="AT158" s="16" t="s">
        <v>149</v>
      </c>
      <c r="AU158" s="16" t="s">
        <v>94</v>
      </c>
    </row>
    <row r="159" spans="2:63" s="10" customFormat="1" ht="22.9" customHeight="1">
      <c r="B159" s="161"/>
      <c r="C159" s="162"/>
      <c r="D159" s="163" t="s">
        <v>84</v>
      </c>
      <c r="E159" s="175" t="s">
        <v>259</v>
      </c>
      <c r="F159" s="175" t="s">
        <v>260</v>
      </c>
      <c r="G159" s="162"/>
      <c r="H159" s="162"/>
      <c r="I159" s="165"/>
      <c r="J159" s="176">
        <f>BK159</f>
        <v>0</v>
      </c>
      <c r="K159" s="162"/>
      <c r="L159" s="167"/>
      <c r="M159" s="168"/>
      <c r="N159" s="169"/>
      <c r="O159" s="169"/>
      <c r="P159" s="170">
        <f>SUM(P160:P175)</f>
        <v>0</v>
      </c>
      <c r="Q159" s="169"/>
      <c r="R159" s="170">
        <f>SUM(R160:R175)</f>
        <v>0.00139</v>
      </c>
      <c r="S159" s="169"/>
      <c r="T159" s="171">
        <f>SUM(T160:T175)</f>
        <v>0.01</v>
      </c>
      <c r="AR159" s="172" t="s">
        <v>94</v>
      </c>
      <c r="AT159" s="173" t="s">
        <v>84</v>
      </c>
      <c r="AU159" s="173" t="s">
        <v>23</v>
      </c>
      <c r="AY159" s="172" t="s">
        <v>139</v>
      </c>
      <c r="BK159" s="174">
        <f>SUM(BK160:BK175)</f>
        <v>0</v>
      </c>
    </row>
    <row r="160" spans="2:65" s="1" customFormat="1" ht="16.5" customHeight="1">
      <c r="B160" s="34"/>
      <c r="C160" s="177" t="s">
        <v>7</v>
      </c>
      <c r="D160" s="177" t="s">
        <v>142</v>
      </c>
      <c r="E160" s="178" t="s">
        <v>261</v>
      </c>
      <c r="F160" s="179" t="s">
        <v>262</v>
      </c>
      <c r="G160" s="180" t="s">
        <v>263</v>
      </c>
      <c r="H160" s="181">
        <v>1</v>
      </c>
      <c r="I160" s="182"/>
      <c r="J160" s="183">
        <f>ROUND(I160*H160,2)</f>
        <v>0</v>
      </c>
      <c r="K160" s="179" t="s">
        <v>83</v>
      </c>
      <c r="L160" s="38"/>
      <c r="M160" s="184" t="s">
        <v>83</v>
      </c>
      <c r="N160" s="185" t="s">
        <v>55</v>
      </c>
      <c r="O160" s="60"/>
      <c r="P160" s="186">
        <f>O160*H160</f>
        <v>0</v>
      </c>
      <c r="Q160" s="186">
        <v>0.00139</v>
      </c>
      <c r="R160" s="186">
        <f>Q160*H160</f>
        <v>0.00139</v>
      </c>
      <c r="S160" s="186">
        <v>0.01</v>
      </c>
      <c r="T160" s="187">
        <f>S160*H160</f>
        <v>0.01</v>
      </c>
      <c r="AR160" s="16" t="s">
        <v>232</v>
      </c>
      <c r="AT160" s="16" t="s">
        <v>142</v>
      </c>
      <c r="AU160" s="16" t="s">
        <v>94</v>
      </c>
      <c r="AY160" s="16" t="s">
        <v>139</v>
      </c>
      <c r="BE160" s="188">
        <f>IF(N160="základní",J160,0)</f>
        <v>0</v>
      </c>
      <c r="BF160" s="188">
        <f>IF(N160="snížená",J160,0)</f>
        <v>0</v>
      </c>
      <c r="BG160" s="188">
        <f>IF(N160="zákl. přenesená",J160,0)</f>
        <v>0</v>
      </c>
      <c r="BH160" s="188">
        <f>IF(N160="sníž. přenesená",J160,0)</f>
        <v>0</v>
      </c>
      <c r="BI160" s="188">
        <f>IF(N160="nulová",J160,0)</f>
        <v>0</v>
      </c>
      <c r="BJ160" s="16" t="s">
        <v>23</v>
      </c>
      <c r="BK160" s="188">
        <f>ROUND(I160*H160,2)</f>
        <v>0</v>
      </c>
      <c r="BL160" s="16" t="s">
        <v>232</v>
      </c>
      <c r="BM160" s="16" t="s">
        <v>381</v>
      </c>
    </row>
    <row r="161" spans="2:51" s="13" customFormat="1" ht="12">
      <c r="B161" s="214"/>
      <c r="C161" s="215"/>
      <c r="D161" s="189" t="s">
        <v>157</v>
      </c>
      <c r="E161" s="216" t="s">
        <v>83</v>
      </c>
      <c r="F161" s="217" t="s">
        <v>265</v>
      </c>
      <c r="G161" s="215"/>
      <c r="H161" s="216" t="s">
        <v>83</v>
      </c>
      <c r="I161" s="218"/>
      <c r="J161" s="215"/>
      <c r="K161" s="215"/>
      <c r="L161" s="219"/>
      <c r="M161" s="220"/>
      <c r="N161" s="221"/>
      <c r="O161" s="221"/>
      <c r="P161" s="221"/>
      <c r="Q161" s="221"/>
      <c r="R161" s="221"/>
      <c r="S161" s="221"/>
      <c r="T161" s="222"/>
      <c r="AT161" s="223" t="s">
        <v>157</v>
      </c>
      <c r="AU161" s="223" t="s">
        <v>94</v>
      </c>
      <c r="AV161" s="13" t="s">
        <v>23</v>
      </c>
      <c r="AW161" s="13" t="s">
        <v>41</v>
      </c>
      <c r="AX161" s="13" t="s">
        <v>85</v>
      </c>
      <c r="AY161" s="223" t="s">
        <v>139</v>
      </c>
    </row>
    <row r="162" spans="2:51" s="13" customFormat="1" ht="12">
      <c r="B162" s="214"/>
      <c r="C162" s="215"/>
      <c r="D162" s="189" t="s">
        <v>157</v>
      </c>
      <c r="E162" s="216" t="s">
        <v>83</v>
      </c>
      <c r="F162" s="217" t="s">
        <v>266</v>
      </c>
      <c r="G162" s="215"/>
      <c r="H162" s="216" t="s">
        <v>83</v>
      </c>
      <c r="I162" s="218"/>
      <c r="J162" s="215"/>
      <c r="K162" s="215"/>
      <c r="L162" s="219"/>
      <c r="M162" s="220"/>
      <c r="N162" s="221"/>
      <c r="O162" s="221"/>
      <c r="P162" s="221"/>
      <c r="Q162" s="221"/>
      <c r="R162" s="221"/>
      <c r="S162" s="221"/>
      <c r="T162" s="222"/>
      <c r="AT162" s="223" t="s">
        <v>157</v>
      </c>
      <c r="AU162" s="223" t="s">
        <v>94</v>
      </c>
      <c r="AV162" s="13" t="s">
        <v>23</v>
      </c>
      <c r="AW162" s="13" t="s">
        <v>41</v>
      </c>
      <c r="AX162" s="13" t="s">
        <v>85</v>
      </c>
      <c r="AY162" s="223" t="s">
        <v>139</v>
      </c>
    </row>
    <row r="163" spans="2:51" s="13" customFormat="1" ht="12">
      <c r="B163" s="214"/>
      <c r="C163" s="215"/>
      <c r="D163" s="189" t="s">
        <v>157</v>
      </c>
      <c r="E163" s="216" t="s">
        <v>83</v>
      </c>
      <c r="F163" s="217" t="s">
        <v>267</v>
      </c>
      <c r="G163" s="215"/>
      <c r="H163" s="216" t="s">
        <v>83</v>
      </c>
      <c r="I163" s="218"/>
      <c r="J163" s="215"/>
      <c r="K163" s="215"/>
      <c r="L163" s="219"/>
      <c r="M163" s="220"/>
      <c r="N163" s="221"/>
      <c r="O163" s="221"/>
      <c r="P163" s="221"/>
      <c r="Q163" s="221"/>
      <c r="R163" s="221"/>
      <c r="S163" s="221"/>
      <c r="T163" s="222"/>
      <c r="AT163" s="223" t="s">
        <v>157</v>
      </c>
      <c r="AU163" s="223" t="s">
        <v>94</v>
      </c>
      <c r="AV163" s="13" t="s">
        <v>23</v>
      </c>
      <c r="AW163" s="13" t="s">
        <v>41</v>
      </c>
      <c r="AX163" s="13" t="s">
        <v>85</v>
      </c>
      <c r="AY163" s="223" t="s">
        <v>139</v>
      </c>
    </row>
    <row r="164" spans="2:51" s="13" customFormat="1" ht="12">
      <c r="B164" s="214"/>
      <c r="C164" s="215"/>
      <c r="D164" s="189" t="s">
        <v>157</v>
      </c>
      <c r="E164" s="216" t="s">
        <v>83</v>
      </c>
      <c r="F164" s="217" t="s">
        <v>268</v>
      </c>
      <c r="G164" s="215"/>
      <c r="H164" s="216" t="s">
        <v>83</v>
      </c>
      <c r="I164" s="218"/>
      <c r="J164" s="215"/>
      <c r="K164" s="215"/>
      <c r="L164" s="219"/>
      <c r="M164" s="220"/>
      <c r="N164" s="221"/>
      <c r="O164" s="221"/>
      <c r="P164" s="221"/>
      <c r="Q164" s="221"/>
      <c r="R164" s="221"/>
      <c r="S164" s="221"/>
      <c r="T164" s="222"/>
      <c r="AT164" s="223" t="s">
        <v>157</v>
      </c>
      <c r="AU164" s="223" t="s">
        <v>94</v>
      </c>
      <c r="AV164" s="13" t="s">
        <v>23</v>
      </c>
      <c r="AW164" s="13" t="s">
        <v>41</v>
      </c>
      <c r="AX164" s="13" t="s">
        <v>85</v>
      </c>
      <c r="AY164" s="223" t="s">
        <v>139</v>
      </c>
    </row>
    <row r="165" spans="2:51" s="13" customFormat="1" ht="12">
      <c r="B165" s="214"/>
      <c r="C165" s="215"/>
      <c r="D165" s="189" t="s">
        <v>157</v>
      </c>
      <c r="E165" s="216" t="s">
        <v>83</v>
      </c>
      <c r="F165" s="217" t="s">
        <v>269</v>
      </c>
      <c r="G165" s="215"/>
      <c r="H165" s="216" t="s">
        <v>83</v>
      </c>
      <c r="I165" s="218"/>
      <c r="J165" s="215"/>
      <c r="K165" s="215"/>
      <c r="L165" s="219"/>
      <c r="M165" s="220"/>
      <c r="N165" s="221"/>
      <c r="O165" s="221"/>
      <c r="P165" s="221"/>
      <c r="Q165" s="221"/>
      <c r="R165" s="221"/>
      <c r="S165" s="221"/>
      <c r="T165" s="222"/>
      <c r="AT165" s="223" t="s">
        <v>157</v>
      </c>
      <c r="AU165" s="223" t="s">
        <v>94</v>
      </c>
      <c r="AV165" s="13" t="s">
        <v>23</v>
      </c>
      <c r="AW165" s="13" t="s">
        <v>41</v>
      </c>
      <c r="AX165" s="13" t="s">
        <v>85</v>
      </c>
      <c r="AY165" s="223" t="s">
        <v>139</v>
      </c>
    </row>
    <row r="166" spans="2:51" s="13" customFormat="1" ht="12">
      <c r="B166" s="214"/>
      <c r="C166" s="215"/>
      <c r="D166" s="189" t="s">
        <v>157</v>
      </c>
      <c r="E166" s="216" t="s">
        <v>83</v>
      </c>
      <c r="F166" s="217" t="s">
        <v>270</v>
      </c>
      <c r="G166" s="215"/>
      <c r="H166" s="216" t="s">
        <v>83</v>
      </c>
      <c r="I166" s="218"/>
      <c r="J166" s="215"/>
      <c r="K166" s="215"/>
      <c r="L166" s="219"/>
      <c r="M166" s="220"/>
      <c r="N166" s="221"/>
      <c r="O166" s="221"/>
      <c r="P166" s="221"/>
      <c r="Q166" s="221"/>
      <c r="R166" s="221"/>
      <c r="S166" s="221"/>
      <c r="T166" s="222"/>
      <c r="AT166" s="223" t="s">
        <v>157</v>
      </c>
      <c r="AU166" s="223" t="s">
        <v>94</v>
      </c>
      <c r="AV166" s="13" t="s">
        <v>23</v>
      </c>
      <c r="AW166" s="13" t="s">
        <v>41</v>
      </c>
      <c r="AX166" s="13" t="s">
        <v>85</v>
      </c>
      <c r="AY166" s="223" t="s">
        <v>139</v>
      </c>
    </row>
    <row r="167" spans="2:51" s="13" customFormat="1" ht="12">
      <c r="B167" s="214"/>
      <c r="C167" s="215"/>
      <c r="D167" s="189" t="s">
        <v>157</v>
      </c>
      <c r="E167" s="216" t="s">
        <v>83</v>
      </c>
      <c r="F167" s="217" t="s">
        <v>271</v>
      </c>
      <c r="G167" s="215"/>
      <c r="H167" s="216" t="s">
        <v>83</v>
      </c>
      <c r="I167" s="218"/>
      <c r="J167" s="215"/>
      <c r="K167" s="215"/>
      <c r="L167" s="219"/>
      <c r="M167" s="220"/>
      <c r="N167" s="221"/>
      <c r="O167" s="221"/>
      <c r="P167" s="221"/>
      <c r="Q167" s="221"/>
      <c r="R167" s="221"/>
      <c r="S167" s="221"/>
      <c r="T167" s="222"/>
      <c r="AT167" s="223" t="s">
        <v>157</v>
      </c>
      <c r="AU167" s="223" t="s">
        <v>94</v>
      </c>
      <c r="AV167" s="13" t="s">
        <v>23</v>
      </c>
      <c r="AW167" s="13" t="s">
        <v>41</v>
      </c>
      <c r="AX167" s="13" t="s">
        <v>85</v>
      </c>
      <c r="AY167" s="223" t="s">
        <v>139</v>
      </c>
    </row>
    <row r="168" spans="2:51" s="11" customFormat="1" ht="12">
      <c r="B168" s="192"/>
      <c r="C168" s="193"/>
      <c r="D168" s="189" t="s">
        <v>157</v>
      </c>
      <c r="E168" s="194" t="s">
        <v>83</v>
      </c>
      <c r="F168" s="195" t="s">
        <v>23</v>
      </c>
      <c r="G168" s="193"/>
      <c r="H168" s="196">
        <v>1</v>
      </c>
      <c r="I168" s="197"/>
      <c r="J168" s="193"/>
      <c r="K168" s="193"/>
      <c r="L168" s="198"/>
      <c r="M168" s="199"/>
      <c r="N168" s="200"/>
      <c r="O168" s="200"/>
      <c r="P168" s="200"/>
      <c r="Q168" s="200"/>
      <c r="R168" s="200"/>
      <c r="S168" s="200"/>
      <c r="T168" s="201"/>
      <c r="AT168" s="202" t="s">
        <v>157</v>
      </c>
      <c r="AU168" s="202" t="s">
        <v>94</v>
      </c>
      <c r="AV168" s="11" t="s">
        <v>94</v>
      </c>
      <c r="AW168" s="11" t="s">
        <v>41</v>
      </c>
      <c r="AX168" s="11" t="s">
        <v>85</v>
      </c>
      <c r="AY168" s="202" t="s">
        <v>139</v>
      </c>
    </row>
    <row r="169" spans="2:51" s="12" customFormat="1" ht="12">
      <c r="B169" s="203"/>
      <c r="C169" s="204"/>
      <c r="D169" s="189" t="s">
        <v>157</v>
      </c>
      <c r="E169" s="205" t="s">
        <v>83</v>
      </c>
      <c r="F169" s="206" t="s">
        <v>159</v>
      </c>
      <c r="G169" s="204"/>
      <c r="H169" s="207">
        <v>1</v>
      </c>
      <c r="I169" s="208"/>
      <c r="J169" s="204"/>
      <c r="K169" s="204"/>
      <c r="L169" s="209"/>
      <c r="M169" s="210"/>
      <c r="N169" s="211"/>
      <c r="O169" s="211"/>
      <c r="P169" s="211"/>
      <c r="Q169" s="211"/>
      <c r="R169" s="211"/>
      <c r="S169" s="211"/>
      <c r="T169" s="212"/>
      <c r="AT169" s="213" t="s">
        <v>157</v>
      </c>
      <c r="AU169" s="213" t="s">
        <v>94</v>
      </c>
      <c r="AV169" s="12" t="s">
        <v>147</v>
      </c>
      <c r="AW169" s="12" t="s">
        <v>41</v>
      </c>
      <c r="AX169" s="12" t="s">
        <v>23</v>
      </c>
      <c r="AY169" s="213" t="s">
        <v>139</v>
      </c>
    </row>
    <row r="170" spans="2:65" s="1" customFormat="1" ht="22.5" customHeight="1">
      <c r="B170" s="34"/>
      <c r="C170" s="177" t="s">
        <v>272</v>
      </c>
      <c r="D170" s="177" t="s">
        <v>142</v>
      </c>
      <c r="E170" s="178" t="s">
        <v>273</v>
      </c>
      <c r="F170" s="179" t="s">
        <v>274</v>
      </c>
      <c r="G170" s="180" t="s">
        <v>248</v>
      </c>
      <c r="H170" s="224"/>
      <c r="I170" s="182"/>
      <c r="J170" s="183">
        <f>ROUND(I170*H170,2)</f>
        <v>0</v>
      </c>
      <c r="K170" s="179" t="s">
        <v>146</v>
      </c>
      <c r="L170" s="38"/>
      <c r="M170" s="184" t="s">
        <v>83</v>
      </c>
      <c r="N170" s="185" t="s">
        <v>55</v>
      </c>
      <c r="O170" s="60"/>
      <c r="P170" s="186">
        <f>O170*H170</f>
        <v>0</v>
      </c>
      <c r="Q170" s="186">
        <v>0</v>
      </c>
      <c r="R170" s="186">
        <f>Q170*H170</f>
        <v>0</v>
      </c>
      <c r="S170" s="186">
        <v>0</v>
      </c>
      <c r="T170" s="187">
        <f>S170*H170</f>
        <v>0</v>
      </c>
      <c r="AR170" s="16" t="s">
        <v>232</v>
      </c>
      <c r="AT170" s="16" t="s">
        <v>142</v>
      </c>
      <c r="AU170" s="16" t="s">
        <v>94</v>
      </c>
      <c r="AY170" s="16" t="s">
        <v>139</v>
      </c>
      <c r="BE170" s="188">
        <f>IF(N170="základní",J170,0)</f>
        <v>0</v>
      </c>
      <c r="BF170" s="188">
        <f>IF(N170="snížená",J170,0)</f>
        <v>0</v>
      </c>
      <c r="BG170" s="188">
        <f>IF(N170="zákl. přenesená",J170,0)</f>
        <v>0</v>
      </c>
      <c r="BH170" s="188">
        <f>IF(N170="sníž. přenesená",J170,0)</f>
        <v>0</v>
      </c>
      <c r="BI170" s="188">
        <f>IF(N170="nulová",J170,0)</f>
        <v>0</v>
      </c>
      <c r="BJ170" s="16" t="s">
        <v>23</v>
      </c>
      <c r="BK170" s="188">
        <f>ROUND(I170*H170,2)</f>
        <v>0</v>
      </c>
      <c r="BL170" s="16" t="s">
        <v>232</v>
      </c>
      <c r="BM170" s="16" t="s">
        <v>382</v>
      </c>
    </row>
    <row r="171" spans="2:47" s="1" customFormat="1" ht="72">
      <c r="B171" s="34"/>
      <c r="C171" s="35"/>
      <c r="D171" s="189" t="s">
        <v>149</v>
      </c>
      <c r="E171" s="35"/>
      <c r="F171" s="190" t="s">
        <v>276</v>
      </c>
      <c r="G171" s="35"/>
      <c r="H171" s="35"/>
      <c r="I171" s="103"/>
      <c r="J171" s="35"/>
      <c r="K171" s="35"/>
      <c r="L171" s="38"/>
      <c r="M171" s="191"/>
      <c r="N171" s="60"/>
      <c r="O171" s="60"/>
      <c r="P171" s="60"/>
      <c r="Q171" s="60"/>
      <c r="R171" s="60"/>
      <c r="S171" s="60"/>
      <c r="T171" s="61"/>
      <c r="AT171" s="16" t="s">
        <v>149</v>
      </c>
      <c r="AU171" s="16" t="s">
        <v>94</v>
      </c>
    </row>
    <row r="172" spans="2:65" s="1" customFormat="1" ht="22.5" customHeight="1">
      <c r="B172" s="34"/>
      <c r="C172" s="177" t="s">
        <v>277</v>
      </c>
      <c r="D172" s="177" t="s">
        <v>142</v>
      </c>
      <c r="E172" s="178" t="s">
        <v>278</v>
      </c>
      <c r="F172" s="179" t="s">
        <v>279</v>
      </c>
      <c r="G172" s="180" t="s">
        <v>248</v>
      </c>
      <c r="H172" s="224"/>
      <c r="I172" s="182"/>
      <c r="J172" s="183">
        <f>ROUND(I172*H172,2)</f>
        <v>0</v>
      </c>
      <c r="K172" s="179" t="s">
        <v>146</v>
      </c>
      <c r="L172" s="38"/>
      <c r="M172" s="184" t="s">
        <v>83</v>
      </c>
      <c r="N172" s="185" t="s">
        <v>55</v>
      </c>
      <c r="O172" s="60"/>
      <c r="P172" s="186">
        <f>O172*H172</f>
        <v>0</v>
      </c>
      <c r="Q172" s="186">
        <v>0</v>
      </c>
      <c r="R172" s="186">
        <f>Q172*H172</f>
        <v>0</v>
      </c>
      <c r="S172" s="186">
        <v>0</v>
      </c>
      <c r="T172" s="187">
        <f>S172*H172</f>
        <v>0</v>
      </c>
      <c r="AR172" s="16" t="s">
        <v>232</v>
      </c>
      <c r="AT172" s="16" t="s">
        <v>142</v>
      </c>
      <c r="AU172" s="16" t="s">
        <v>94</v>
      </c>
      <c r="AY172" s="16" t="s">
        <v>139</v>
      </c>
      <c r="BE172" s="188">
        <f>IF(N172="základní",J172,0)</f>
        <v>0</v>
      </c>
      <c r="BF172" s="188">
        <f>IF(N172="snížená",J172,0)</f>
        <v>0</v>
      </c>
      <c r="BG172" s="188">
        <f>IF(N172="zákl. přenesená",J172,0)</f>
        <v>0</v>
      </c>
      <c r="BH172" s="188">
        <f>IF(N172="sníž. přenesená",J172,0)</f>
        <v>0</v>
      </c>
      <c r="BI172" s="188">
        <f>IF(N172="nulová",J172,0)</f>
        <v>0</v>
      </c>
      <c r="BJ172" s="16" t="s">
        <v>23</v>
      </c>
      <c r="BK172" s="188">
        <f>ROUND(I172*H172,2)</f>
        <v>0</v>
      </c>
      <c r="BL172" s="16" t="s">
        <v>232</v>
      </c>
      <c r="BM172" s="16" t="s">
        <v>383</v>
      </c>
    </row>
    <row r="173" spans="2:47" s="1" customFormat="1" ht="72">
      <c r="B173" s="34"/>
      <c r="C173" s="35"/>
      <c r="D173" s="189" t="s">
        <v>149</v>
      </c>
      <c r="E173" s="35"/>
      <c r="F173" s="190" t="s">
        <v>276</v>
      </c>
      <c r="G173" s="35"/>
      <c r="H173" s="35"/>
      <c r="I173" s="103"/>
      <c r="J173" s="35"/>
      <c r="K173" s="35"/>
      <c r="L173" s="38"/>
      <c r="M173" s="191"/>
      <c r="N173" s="60"/>
      <c r="O173" s="60"/>
      <c r="P173" s="60"/>
      <c r="Q173" s="60"/>
      <c r="R173" s="60"/>
      <c r="S173" s="60"/>
      <c r="T173" s="61"/>
      <c r="AT173" s="16" t="s">
        <v>149</v>
      </c>
      <c r="AU173" s="16" t="s">
        <v>94</v>
      </c>
    </row>
    <row r="174" spans="2:65" s="1" customFormat="1" ht="22.5" customHeight="1">
      <c r="B174" s="34"/>
      <c r="C174" s="177" t="s">
        <v>281</v>
      </c>
      <c r="D174" s="177" t="s">
        <v>142</v>
      </c>
      <c r="E174" s="178" t="s">
        <v>282</v>
      </c>
      <c r="F174" s="179" t="s">
        <v>283</v>
      </c>
      <c r="G174" s="180" t="s">
        <v>248</v>
      </c>
      <c r="H174" s="224"/>
      <c r="I174" s="182"/>
      <c r="J174" s="183">
        <f>ROUND(I174*H174,2)</f>
        <v>0</v>
      </c>
      <c r="K174" s="179" t="s">
        <v>146</v>
      </c>
      <c r="L174" s="38"/>
      <c r="M174" s="184" t="s">
        <v>83</v>
      </c>
      <c r="N174" s="185" t="s">
        <v>55</v>
      </c>
      <c r="O174" s="60"/>
      <c r="P174" s="186">
        <f>O174*H174</f>
        <v>0</v>
      </c>
      <c r="Q174" s="186">
        <v>0</v>
      </c>
      <c r="R174" s="186">
        <f>Q174*H174</f>
        <v>0</v>
      </c>
      <c r="S174" s="186">
        <v>0</v>
      </c>
      <c r="T174" s="187">
        <f>S174*H174</f>
        <v>0</v>
      </c>
      <c r="AR174" s="16" t="s">
        <v>232</v>
      </c>
      <c r="AT174" s="16" t="s">
        <v>142</v>
      </c>
      <c r="AU174" s="16" t="s">
        <v>94</v>
      </c>
      <c r="AY174" s="16" t="s">
        <v>139</v>
      </c>
      <c r="BE174" s="188">
        <f>IF(N174="základní",J174,0)</f>
        <v>0</v>
      </c>
      <c r="BF174" s="188">
        <f>IF(N174="snížená",J174,0)</f>
        <v>0</v>
      </c>
      <c r="BG174" s="188">
        <f>IF(N174="zákl. přenesená",J174,0)</f>
        <v>0</v>
      </c>
      <c r="BH174" s="188">
        <f>IF(N174="sníž. přenesená",J174,0)</f>
        <v>0</v>
      </c>
      <c r="BI174" s="188">
        <f>IF(N174="nulová",J174,0)</f>
        <v>0</v>
      </c>
      <c r="BJ174" s="16" t="s">
        <v>23</v>
      </c>
      <c r="BK174" s="188">
        <f>ROUND(I174*H174,2)</f>
        <v>0</v>
      </c>
      <c r="BL174" s="16" t="s">
        <v>232</v>
      </c>
      <c r="BM174" s="16" t="s">
        <v>384</v>
      </c>
    </row>
    <row r="175" spans="2:47" s="1" customFormat="1" ht="72">
      <c r="B175" s="34"/>
      <c r="C175" s="35"/>
      <c r="D175" s="189" t="s">
        <v>149</v>
      </c>
      <c r="E175" s="35"/>
      <c r="F175" s="190" t="s">
        <v>276</v>
      </c>
      <c r="G175" s="35"/>
      <c r="H175" s="35"/>
      <c r="I175" s="103"/>
      <c r="J175" s="35"/>
      <c r="K175" s="35"/>
      <c r="L175" s="38"/>
      <c r="M175" s="191"/>
      <c r="N175" s="60"/>
      <c r="O175" s="60"/>
      <c r="P175" s="60"/>
      <c r="Q175" s="60"/>
      <c r="R175" s="60"/>
      <c r="S175" s="60"/>
      <c r="T175" s="61"/>
      <c r="AT175" s="16" t="s">
        <v>149</v>
      </c>
      <c r="AU175" s="16" t="s">
        <v>94</v>
      </c>
    </row>
    <row r="176" spans="2:63" s="10" customFormat="1" ht="22.9" customHeight="1">
      <c r="B176" s="161"/>
      <c r="C176" s="162"/>
      <c r="D176" s="163" t="s">
        <v>84</v>
      </c>
      <c r="E176" s="175" t="s">
        <v>285</v>
      </c>
      <c r="F176" s="175" t="s">
        <v>286</v>
      </c>
      <c r="G176" s="162"/>
      <c r="H176" s="162"/>
      <c r="I176" s="165"/>
      <c r="J176" s="176">
        <f>BK176</f>
        <v>0</v>
      </c>
      <c r="K176" s="162"/>
      <c r="L176" s="167"/>
      <c r="M176" s="168"/>
      <c r="N176" s="169"/>
      <c r="O176" s="169"/>
      <c r="P176" s="170">
        <f>SUM(P177:P197)</f>
        <v>0</v>
      </c>
      <c r="Q176" s="169"/>
      <c r="R176" s="170">
        <f>SUM(R177:R197)</f>
        <v>0.0072285000000000005</v>
      </c>
      <c r="S176" s="169"/>
      <c r="T176" s="171">
        <f>SUM(T177:T197)</f>
        <v>0</v>
      </c>
      <c r="AR176" s="172" t="s">
        <v>94</v>
      </c>
      <c r="AT176" s="173" t="s">
        <v>84</v>
      </c>
      <c r="AU176" s="173" t="s">
        <v>23</v>
      </c>
      <c r="AY176" s="172" t="s">
        <v>139</v>
      </c>
      <c r="BK176" s="174">
        <f>SUM(BK177:BK197)</f>
        <v>0</v>
      </c>
    </row>
    <row r="177" spans="2:65" s="1" customFormat="1" ht="16.5" customHeight="1">
      <c r="B177" s="34"/>
      <c r="C177" s="177" t="s">
        <v>287</v>
      </c>
      <c r="D177" s="177" t="s">
        <v>142</v>
      </c>
      <c r="E177" s="178" t="s">
        <v>288</v>
      </c>
      <c r="F177" s="179" t="s">
        <v>289</v>
      </c>
      <c r="G177" s="180" t="s">
        <v>176</v>
      </c>
      <c r="H177" s="181">
        <v>11.85</v>
      </c>
      <c r="I177" s="182"/>
      <c r="J177" s="183">
        <f>ROUND(I177*H177,2)</f>
        <v>0</v>
      </c>
      <c r="K177" s="179" t="s">
        <v>146</v>
      </c>
      <c r="L177" s="38"/>
      <c r="M177" s="184" t="s">
        <v>83</v>
      </c>
      <c r="N177" s="185" t="s">
        <v>55</v>
      </c>
      <c r="O177" s="60"/>
      <c r="P177" s="186">
        <f>O177*H177</f>
        <v>0</v>
      </c>
      <c r="Q177" s="186">
        <v>0</v>
      </c>
      <c r="R177" s="186">
        <f>Q177*H177</f>
        <v>0</v>
      </c>
      <c r="S177" s="186">
        <v>0</v>
      </c>
      <c r="T177" s="187">
        <f>S177*H177</f>
        <v>0</v>
      </c>
      <c r="AR177" s="16" t="s">
        <v>232</v>
      </c>
      <c r="AT177" s="16" t="s">
        <v>142</v>
      </c>
      <c r="AU177" s="16" t="s">
        <v>94</v>
      </c>
      <c r="AY177" s="16" t="s">
        <v>139</v>
      </c>
      <c r="BE177" s="188">
        <f>IF(N177="základní",J177,0)</f>
        <v>0</v>
      </c>
      <c r="BF177" s="188">
        <f>IF(N177="snížená",J177,0)</f>
        <v>0</v>
      </c>
      <c r="BG177" s="188">
        <f>IF(N177="zákl. přenesená",J177,0)</f>
        <v>0</v>
      </c>
      <c r="BH177" s="188">
        <f>IF(N177="sníž. přenesená",J177,0)</f>
        <v>0</v>
      </c>
      <c r="BI177" s="188">
        <f>IF(N177="nulová",J177,0)</f>
        <v>0</v>
      </c>
      <c r="BJ177" s="16" t="s">
        <v>23</v>
      </c>
      <c r="BK177" s="188">
        <f>ROUND(I177*H177,2)</f>
        <v>0</v>
      </c>
      <c r="BL177" s="16" t="s">
        <v>232</v>
      </c>
      <c r="BM177" s="16" t="s">
        <v>385</v>
      </c>
    </row>
    <row r="178" spans="2:51" s="13" customFormat="1" ht="12">
      <c r="B178" s="214"/>
      <c r="C178" s="215"/>
      <c r="D178" s="189" t="s">
        <v>157</v>
      </c>
      <c r="E178" s="216" t="s">
        <v>83</v>
      </c>
      <c r="F178" s="217" t="s">
        <v>291</v>
      </c>
      <c r="G178" s="215"/>
      <c r="H178" s="216" t="s">
        <v>83</v>
      </c>
      <c r="I178" s="218"/>
      <c r="J178" s="215"/>
      <c r="K178" s="215"/>
      <c r="L178" s="219"/>
      <c r="M178" s="220"/>
      <c r="N178" s="221"/>
      <c r="O178" s="221"/>
      <c r="P178" s="221"/>
      <c r="Q178" s="221"/>
      <c r="R178" s="221"/>
      <c r="S178" s="221"/>
      <c r="T178" s="222"/>
      <c r="AT178" s="223" t="s">
        <v>157</v>
      </c>
      <c r="AU178" s="223" t="s">
        <v>94</v>
      </c>
      <c r="AV178" s="13" t="s">
        <v>23</v>
      </c>
      <c r="AW178" s="13" t="s">
        <v>41</v>
      </c>
      <c r="AX178" s="13" t="s">
        <v>85</v>
      </c>
      <c r="AY178" s="223" t="s">
        <v>139</v>
      </c>
    </row>
    <row r="179" spans="2:51" s="11" customFormat="1" ht="12">
      <c r="B179" s="192"/>
      <c r="C179" s="193"/>
      <c r="D179" s="189" t="s">
        <v>157</v>
      </c>
      <c r="E179" s="194" t="s">
        <v>83</v>
      </c>
      <c r="F179" s="195" t="s">
        <v>292</v>
      </c>
      <c r="G179" s="193"/>
      <c r="H179" s="196">
        <v>7.2</v>
      </c>
      <c r="I179" s="197"/>
      <c r="J179" s="193"/>
      <c r="K179" s="193"/>
      <c r="L179" s="198"/>
      <c r="M179" s="199"/>
      <c r="N179" s="200"/>
      <c r="O179" s="200"/>
      <c r="P179" s="200"/>
      <c r="Q179" s="200"/>
      <c r="R179" s="200"/>
      <c r="S179" s="200"/>
      <c r="T179" s="201"/>
      <c r="AT179" s="202" t="s">
        <v>157</v>
      </c>
      <c r="AU179" s="202" t="s">
        <v>94</v>
      </c>
      <c r="AV179" s="11" t="s">
        <v>94</v>
      </c>
      <c r="AW179" s="11" t="s">
        <v>41</v>
      </c>
      <c r="AX179" s="11" t="s">
        <v>85</v>
      </c>
      <c r="AY179" s="202" t="s">
        <v>139</v>
      </c>
    </row>
    <row r="180" spans="2:51" s="13" customFormat="1" ht="12">
      <c r="B180" s="214"/>
      <c r="C180" s="215"/>
      <c r="D180" s="189" t="s">
        <v>157</v>
      </c>
      <c r="E180" s="216" t="s">
        <v>83</v>
      </c>
      <c r="F180" s="217" t="s">
        <v>293</v>
      </c>
      <c r="G180" s="215"/>
      <c r="H180" s="216" t="s">
        <v>83</v>
      </c>
      <c r="I180" s="218"/>
      <c r="J180" s="215"/>
      <c r="K180" s="215"/>
      <c r="L180" s="219"/>
      <c r="M180" s="220"/>
      <c r="N180" s="221"/>
      <c r="O180" s="221"/>
      <c r="P180" s="221"/>
      <c r="Q180" s="221"/>
      <c r="R180" s="221"/>
      <c r="S180" s="221"/>
      <c r="T180" s="222"/>
      <c r="AT180" s="223" t="s">
        <v>157</v>
      </c>
      <c r="AU180" s="223" t="s">
        <v>94</v>
      </c>
      <c r="AV180" s="13" t="s">
        <v>23</v>
      </c>
      <c r="AW180" s="13" t="s">
        <v>41</v>
      </c>
      <c r="AX180" s="13" t="s">
        <v>85</v>
      </c>
      <c r="AY180" s="223" t="s">
        <v>139</v>
      </c>
    </row>
    <row r="181" spans="2:51" s="11" customFormat="1" ht="12">
      <c r="B181" s="192"/>
      <c r="C181" s="193"/>
      <c r="D181" s="189" t="s">
        <v>157</v>
      </c>
      <c r="E181" s="194" t="s">
        <v>83</v>
      </c>
      <c r="F181" s="195" t="s">
        <v>294</v>
      </c>
      <c r="G181" s="193"/>
      <c r="H181" s="196">
        <v>4.65</v>
      </c>
      <c r="I181" s="197"/>
      <c r="J181" s="193"/>
      <c r="K181" s="193"/>
      <c r="L181" s="198"/>
      <c r="M181" s="199"/>
      <c r="N181" s="200"/>
      <c r="O181" s="200"/>
      <c r="P181" s="200"/>
      <c r="Q181" s="200"/>
      <c r="R181" s="200"/>
      <c r="S181" s="200"/>
      <c r="T181" s="201"/>
      <c r="AT181" s="202" t="s">
        <v>157</v>
      </c>
      <c r="AU181" s="202" t="s">
        <v>94</v>
      </c>
      <c r="AV181" s="11" t="s">
        <v>94</v>
      </c>
      <c r="AW181" s="11" t="s">
        <v>41</v>
      </c>
      <c r="AX181" s="11" t="s">
        <v>85</v>
      </c>
      <c r="AY181" s="202" t="s">
        <v>139</v>
      </c>
    </row>
    <row r="182" spans="2:51" s="12" customFormat="1" ht="12">
      <c r="B182" s="203"/>
      <c r="C182" s="204"/>
      <c r="D182" s="189" t="s">
        <v>157</v>
      </c>
      <c r="E182" s="205" t="s">
        <v>83</v>
      </c>
      <c r="F182" s="206" t="s">
        <v>159</v>
      </c>
      <c r="G182" s="204"/>
      <c r="H182" s="207">
        <v>11.85</v>
      </c>
      <c r="I182" s="208"/>
      <c r="J182" s="204"/>
      <c r="K182" s="204"/>
      <c r="L182" s="209"/>
      <c r="M182" s="210"/>
      <c r="N182" s="211"/>
      <c r="O182" s="211"/>
      <c r="P182" s="211"/>
      <c r="Q182" s="211"/>
      <c r="R182" s="211"/>
      <c r="S182" s="211"/>
      <c r="T182" s="212"/>
      <c r="AT182" s="213" t="s">
        <v>157</v>
      </c>
      <c r="AU182" s="213" t="s">
        <v>94</v>
      </c>
      <c r="AV182" s="12" t="s">
        <v>147</v>
      </c>
      <c r="AW182" s="12" t="s">
        <v>41</v>
      </c>
      <c r="AX182" s="12" t="s">
        <v>23</v>
      </c>
      <c r="AY182" s="213" t="s">
        <v>139</v>
      </c>
    </row>
    <row r="183" spans="2:65" s="1" customFormat="1" ht="16.5" customHeight="1">
      <c r="B183" s="34"/>
      <c r="C183" s="177" t="s">
        <v>295</v>
      </c>
      <c r="D183" s="177" t="s">
        <v>142</v>
      </c>
      <c r="E183" s="178" t="s">
        <v>296</v>
      </c>
      <c r="F183" s="179" t="s">
        <v>297</v>
      </c>
      <c r="G183" s="180" t="s">
        <v>176</v>
      </c>
      <c r="H183" s="181">
        <v>11.85</v>
      </c>
      <c r="I183" s="182"/>
      <c r="J183" s="183">
        <f>ROUND(I183*H183,2)</f>
        <v>0</v>
      </c>
      <c r="K183" s="179" t="s">
        <v>146</v>
      </c>
      <c r="L183" s="38"/>
      <c r="M183" s="184" t="s">
        <v>83</v>
      </c>
      <c r="N183" s="185" t="s">
        <v>55</v>
      </c>
      <c r="O183" s="60"/>
      <c r="P183" s="186">
        <f>O183*H183</f>
        <v>0</v>
      </c>
      <c r="Q183" s="186">
        <v>0.0002</v>
      </c>
      <c r="R183" s="186">
        <f>Q183*H183</f>
        <v>0.00237</v>
      </c>
      <c r="S183" s="186">
        <v>0</v>
      </c>
      <c r="T183" s="187">
        <f>S183*H183</f>
        <v>0</v>
      </c>
      <c r="AR183" s="16" t="s">
        <v>232</v>
      </c>
      <c r="AT183" s="16" t="s">
        <v>142</v>
      </c>
      <c r="AU183" s="16" t="s">
        <v>94</v>
      </c>
      <c r="AY183" s="16" t="s">
        <v>139</v>
      </c>
      <c r="BE183" s="188">
        <f>IF(N183="základní",J183,0)</f>
        <v>0</v>
      </c>
      <c r="BF183" s="188">
        <f>IF(N183="snížená",J183,0)</f>
        <v>0</v>
      </c>
      <c r="BG183" s="188">
        <f>IF(N183="zákl. přenesená",J183,0)</f>
        <v>0</v>
      </c>
      <c r="BH183" s="188">
        <f>IF(N183="sníž. přenesená",J183,0)</f>
        <v>0</v>
      </c>
      <c r="BI183" s="188">
        <f>IF(N183="nulová",J183,0)</f>
        <v>0</v>
      </c>
      <c r="BJ183" s="16" t="s">
        <v>23</v>
      </c>
      <c r="BK183" s="188">
        <f>ROUND(I183*H183,2)</f>
        <v>0</v>
      </c>
      <c r="BL183" s="16" t="s">
        <v>232</v>
      </c>
      <c r="BM183" s="16" t="s">
        <v>386</v>
      </c>
    </row>
    <row r="184" spans="2:51" s="13" customFormat="1" ht="12">
      <c r="B184" s="214"/>
      <c r="C184" s="215"/>
      <c r="D184" s="189" t="s">
        <v>157</v>
      </c>
      <c r="E184" s="216" t="s">
        <v>83</v>
      </c>
      <c r="F184" s="217" t="s">
        <v>291</v>
      </c>
      <c r="G184" s="215"/>
      <c r="H184" s="216" t="s">
        <v>83</v>
      </c>
      <c r="I184" s="218"/>
      <c r="J184" s="215"/>
      <c r="K184" s="215"/>
      <c r="L184" s="219"/>
      <c r="M184" s="220"/>
      <c r="N184" s="221"/>
      <c r="O184" s="221"/>
      <c r="P184" s="221"/>
      <c r="Q184" s="221"/>
      <c r="R184" s="221"/>
      <c r="S184" s="221"/>
      <c r="T184" s="222"/>
      <c r="AT184" s="223" t="s">
        <v>157</v>
      </c>
      <c r="AU184" s="223" t="s">
        <v>94</v>
      </c>
      <c r="AV184" s="13" t="s">
        <v>23</v>
      </c>
      <c r="AW184" s="13" t="s">
        <v>41</v>
      </c>
      <c r="AX184" s="13" t="s">
        <v>85</v>
      </c>
      <c r="AY184" s="223" t="s">
        <v>139</v>
      </c>
    </row>
    <row r="185" spans="2:51" s="11" customFormat="1" ht="12">
      <c r="B185" s="192"/>
      <c r="C185" s="193"/>
      <c r="D185" s="189" t="s">
        <v>157</v>
      </c>
      <c r="E185" s="194" t="s">
        <v>83</v>
      </c>
      <c r="F185" s="195" t="s">
        <v>292</v>
      </c>
      <c r="G185" s="193"/>
      <c r="H185" s="196">
        <v>7.2</v>
      </c>
      <c r="I185" s="197"/>
      <c r="J185" s="193"/>
      <c r="K185" s="193"/>
      <c r="L185" s="198"/>
      <c r="M185" s="199"/>
      <c r="N185" s="200"/>
      <c r="O185" s="200"/>
      <c r="P185" s="200"/>
      <c r="Q185" s="200"/>
      <c r="R185" s="200"/>
      <c r="S185" s="200"/>
      <c r="T185" s="201"/>
      <c r="AT185" s="202" t="s">
        <v>157</v>
      </c>
      <c r="AU185" s="202" t="s">
        <v>94</v>
      </c>
      <c r="AV185" s="11" t="s">
        <v>94</v>
      </c>
      <c r="AW185" s="11" t="s">
        <v>41</v>
      </c>
      <c r="AX185" s="11" t="s">
        <v>85</v>
      </c>
      <c r="AY185" s="202" t="s">
        <v>139</v>
      </c>
    </row>
    <row r="186" spans="2:51" s="13" customFormat="1" ht="12">
      <c r="B186" s="214"/>
      <c r="C186" s="215"/>
      <c r="D186" s="189" t="s">
        <v>157</v>
      </c>
      <c r="E186" s="216" t="s">
        <v>83</v>
      </c>
      <c r="F186" s="217" t="s">
        <v>293</v>
      </c>
      <c r="G186" s="215"/>
      <c r="H186" s="216" t="s">
        <v>83</v>
      </c>
      <c r="I186" s="218"/>
      <c r="J186" s="215"/>
      <c r="K186" s="215"/>
      <c r="L186" s="219"/>
      <c r="M186" s="220"/>
      <c r="N186" s="221"/>
      <c r="O186" s="221"/>
      <c r="P186" s="221"/>
      <c r="Q186" s="221"/>
      <c r="R186" s="221"/>
      <c r="S186" s="221"/>
      <c r="T186" s="222"/>
      <c r="AT186" s="223" t="s">
        <v>157</v>
      </c>
      <c r="AU186" s="223" t="s">
        <v>94</v>
      </c>
      <c r="AV186" s="13" t="s">
        <v>23</v>
      </c>
      <c r="AW186" s="13" t="s">
        <v>41</v>
      </c>
      <c r="AX186" s="13" t="s">
        <v>85</v>
      </c>
      <c r="AY186" s="223" t="s">
        <v>139</v>
      </c>
    </row>
    <row r="187" spans="2:51" s="11" customFormat="1" ht="12">
      <c r="B187" s="192"/>
      <c r="C187" s="193"/>
      <c r="D187" s="189" t="s">
        <v>157</v>
      </c>
      <c r="E187" s="194" t="s">
        <v>83</v>
      </c>
      <c r="F187" s="195" t="s">
        <v>294</v>
      </c>
      <c r="G187" s="193"/>
      <c r="H187" s="196">
        <v>4.65</v>
      </c>
      <c r="I187" s="197"/>
      <c r="J187" s="193"/>
      <c r="K187" s="193"/>
      <c r="L187" s="198"/>
      <c r="M187" s="199"/>
      <c r="N187" s="200"/>
      <c r="O187" s="200"/>
      <c r="P187" s="200"/>
      <c r="Q187" s="200"/>
      <c r="R187" s="200"/>
      <c r="S187" s="200"/>
      <c r="T187" s="201"/>
      <c r="AT187" s="202" t="s">
        <v>157</v>
      </c>
      <c r="AU187" s="202" t="s">
        <v>94</v>
      </c>
      <c r="AV187" s="11" t="s">
        <v>94</v>
      </c>
      <c r="AW187" s="11" t="s">
        <v>41</v>
      </c>
      <c r="AX187" s="11" t="s">
        <v>85</v>
      </c>
      <c r="AY187" s="202" t="s">
        <v>139</v>
      </c>
    </row>
    <row r="188" spans="2:51" s="12" customFormat="1" ht="12">
      <c r="B188" s="203"/>
      <c r="C188" s="204"/>
      <c r="D188" s="189" t="s">
        <v>157</v>
      </c>
      <c r="E188" s="205" t="s">
        <v>83</v>
      </c>
      <c r="F188" s="206" t="s">
        <v>159</v>
      </c>
      <c r="G188" s="204"/>
      <c r="H188" s="207">
        <v>11.85</v>
      </c>
      <c r="I188" s="208"/>
      <c r="J188" s="204"/>
      <c r="K188" s="204"/>
      <c r="L188" s="209"/>
      <c r="M188" s="210"/>
      <c r="N188" s="211"/>
      <c r="O188" s="211"/>
      <c r="P188" s="211"/>
      <c r="Q188" s="211"/>
      <c r="R188" s="211"/>
      <c r="S188" s="211"/>
      <c r="T188" s="212"/>
      <c r="AT188" s="213" t="s">
        <v>157</v>
      </c>
      <c r="AU188" s="213" t="s">
        <v>94</v>
      </c>
      <c r="AV188" s="12" t="s">
        <v>147</v>
      </c>
      <c r="AW188" s="12" t="s">
        <v>41</v>
      </c>
      <c r="AX188" s="12" t="s">
        <v>23</v>
      </c>
      <c r="AY188" s="213" t="s">
        <v>139</v>
      </c>
    </row>
    <row r="189" spans="2:65" s="1" customFormat="1" ht="22.5" customHeight="1">
      <c r="B189" s="34"/>
      <c r="C189" s="177" t="s">
        <v>299</v>
      </c>
      <c r="D189" s="177" t="s">
        <v>142</v>
      </c>
      <c r="E189" s="178" t="s">
        <v>300</v>
      </c>
      <c r="F189" s="179" t="s">
        <v>301</v>
      </c>
      <c r="G189" s="180" t="s">
        <v>176</v>
      </c>
      <c r="H189" s="181">
        <v>11.85</v>
      </c>
      <c r="I189" s="182"/>
      <c r="J189" s="183">
        <f>ROUND(I189*H189,2)</f>
        <v>0</v>
      </c>
      <c r="K189" s="179" t="s">
        <v>146</v>
      </c>
      <c r="L189" s="38"/>
      <c r="M189" s="184" t="s">
        <v>83</v>
      </c>
      <c r="N189" s="185" t="s">
        <v>55</v>
      </c>
      <c r="O189" s="60"/>
      <c r="P189" s="186">
        <f>O189*H189</f>
        <v>0</v>
      </c>
      <c r="Q189" s="186">
        <v>0.00041</v>
      </c>
      <c r="R189" s="186">
        <f>Q189*H189</f>
        <v>0.0048585</v>
      </c>
      <c r="S189" s="186">
        <v>0</v>
      </c>
      <c r="T189" s="187">
        <f>S189*H189</f>
        <v>0</v>
      </c>
      <c r="AR189" s="16" t="s">
        <v>232</v>
      </c>
      <c r="AT189" s="16" t="s">
        <v>142</v>
      </c>
      <c r="AU189" s="16" t="s">
        <v>94</v>
      </c>
      <c r="AY189" s="16" t="s">
        <v>139</v>
      </c>
      <c r="BE189" s="188">
        <f>IF(N189="základní",J189,0)</f>
        <v>0</v>
      </c>
      <c r="BF189" s="188">
        <f>IF(N189="snížená",J189,0)</f>
        <v>0</v>
      </c>
      <c r="BG189" s="188">
        <f>IF(N189="zákl. přenesená",J189,0)</f>
        <v>0</v>
      </c>
      <c r="BH189" s="188">
        <f>IF(N189="sníž. přenesená",J189,0)</f>
        <v>0</v>
      </c>
      <c r="BI189" s="188">
        <f>IF(N189="nulová",J189,0)</f>
        <v>0</v>
      </c>
      <c r="BJ189" s="16" t="s">
        <v>23</v>
      </c>
      <c r="BK189" s="188">
        <f>ROUND(I189*H189,2)</f>
        <v>0</v>
      </c>
      <c r="BL189" s="16" t="s">
        <v>232</v>
      </c>
      <c r="BM189" s="16" t="s">
        <v>387</v>
      </c>
    </row>
    <row r="190" spans="2:51" s="13" customFormat="1" ht="12">
      <c r="B190" s="214"/>
      <c r="C190" s="215"/>
      <c r="D190" s="189" t="s">
        <v>157</v>
      </c>
      <c r="E190" s="216" t="s">
        <v>83</v>
      </c>
      <c r="F190" s="217" t="s">
        <v>291</v>
      </c>
      <c r="G190" s="215"/>
      <c r="H190" s="216" t="s">
        <v>83</v>
      </c>
      <c r="I190" s="218"/>
      <c r="J190" s="215"/>
      <c r="K190" s="215"/>
      <c r="L190" s="219"/>
      <c r="M190" s="220"/>
      <c r="N190" s="221"/>
      <c r="O190" s="221"/>
      <c r="P190" s="221"/>
      <c r="Q190" s="221"/>
      <c r="R190" s="221"/>
      <c r="S190" s="221"/>
      <c r="T190" s="222"/>
      <c r="AT190" s="223" t="s">
        <v>157</v>
      </c>
      <c r="AU190" s="223" t="s">
        <v>94</v>
      </c>
      <c r="AV190" s="13" t="s">
        <v>23</v>
      </c>
      <c r="AW190" s="13" t="s">
        <v>41</v>
      </c>
      <c r="AX190" s="13" t="s">
        <v>85</v>
      </c>
      <c r="AY190" s="223" t="s">
        <v>139</v>
      </c>
    </row>
    <row r="191" spans="2:51" s="11" customFormat="1" ht="12">
      <c r="B191" s="192"/>
      <c r="C191" s="193"/>
      <c r="D191" s="189" t="s">
        <v>157</v>
      </c>
      <c r="E191" s="194" t="s">
        <v>83</v>
      </c>
      <c r="F191" s="195" t="s">
        <v>292</v>
      </c>
      <c r="G191" s="193"/>
      <c r="H191" s="196">
        <v>7.2</v>
      </c>
      <c r="I191" s="197"/>
      <c r="J191" s="193"/>
      <c r="K191" s="193"/>
      <c r="L191" s="198"/>
      <c r="M191" s="199"/>
      <c r="N191" s="200"/>
      <c r="O191" s="200"/>
      <c r="P191" s="200"/>
      <c r="Q191" s="200"/>
      <c r="R191" s="200"/>
      <c r="S191" s="200"/>
      <c r="T191" s="201"/>
      <c r="AT191" s="202" t="s">
        <v>157</v>
      </c>
      <c r="AU191" s="202" t="s">
        <v>94</v>
      </c>
      <c r="AV191" s="11" t="s">
        <v>94</v>
      </c>
      <c r="AW191" s="11" t="s">
        <v>41</v>
      </c>
      <c r="AX191" s="11" t="s">
        <v>85</v>
      </c>
      <c r="AY191" s="202" t="s">
        <v>139</v>
      </c>
    </row>
    <row r="192" spans="2:51" s="13" customFormat="1" ht="12">
      <c r="B192" s="214"/>
      <c r="C192" s="215"/>
      <c r="D192" s="189" t="s">
        <v>157</v>
      </c>
      <c r="E192" s="216" t="s">
        <v>83</v>
      </c>
      <c r="F192" s="217" t="s">
        <v>293</v>
      </c>
      <c r="G192" s="215"/>
      <c r="H192" s="216" t="s">
        <v>83</v>
      </c>
      <c r="I192" s="218"/>
      <c r="J192" s="215"/>
      <c r="K192" s="215"/>
      <c r="L192" s="219"/>
      <c r="M192" s="220"/>
      <c r="N192" s="221"/>
      <c r="O192" s="221"/>
      <c r="P192" s="221"/>
      <c r="Q192" s="221"/>
      <c r="R192" s="221"/>
      <c r="S192" s="221"/>
      <c r="T192" s="222"/>
      <c r="AT192" s="223" t="s">
        <v>157</v>
      </c>
      <c r="AU192" s="223" t="s">
        <v>94</v>
      </c>
      <c r="AV192" s="13" t="s">
        <v>23</v>
      </c>
      <c r="AW192" s="13" t="s">
        <v>41</v>
      </c>
      <c r="AX192" s="13" t="s">
        <v>85</v>
      </c>
      <c r="AY192" s="223" t="s">
        <v>139</v>
      </c>
    </row>
    <row r="193" spans="2:51" s="11" customFormat="1" ht="12">
      <c r="B193" s="192"/>
      <c r="C193" s="193"/>
      <c r="D193" s="189" t="s">
        <v>157</v>
      </c>
      <c r="E193" s="194" t="s">
        <v>83</v>
      </c>
      <c r="F193" s="195" t="s">
        <v>294</v>
      </c>
      <c r="G193" s="193"/>
      <c r="H193" s="196">
        <v>4.65</v>
      </c>
      <c r="I193" s="197"/>
      <c r="J193" s="193"/>
      <c r="K193" s="193"/>
      <c r="L193" s="198"/>
      <c r="M193" s="199"/>
      <c r="N193" s="200"/>
      <c r="O193" s="200"/>
      <c r="P193" s="200"/>
      <c r="Q193" s="200"/>
      <c r="R193" s="200"/>
      <c r="S193" s="200"/>
      <c r="T193" s="201"/>
      <c r="AT193" s="202" t="s">
        <v>157</v>
      </c>
      <c r="AU193" s="202" t="s">
        <v>94</v>
      </c>
      <c r="AV193" s="11" t="s">
        <v>94</v>
      </c>
      <c r="AW193" s="11" t="s">
        <v>41</v>
      </c>
      <c r="AX193" s="11" t="s">
        <v>85</v>
      </c>
      <c r="AY193" s="202" t="s">
        <v>139</v>
      </c>
    </row>
    <row r="194" spans="2:51" s="12" customFormat="1" ht="12">
      <c r="B194" s="203"/>
      <c r="C194" s="204"/>
      <c r="D194" s="189" t="s">
        <v>157</v>
      </c>
      <c r="E194" s="205" t="s">
        <v>83</v>
      </c>
      <c r="F194" s="206" t="s">
        <v>159</v>
      </c>
      <c r="G194" s="204"/>
      <c r="H194" s="207">
        <v>11.85</v>
      </c>
      <c r="I194" s="208"/>
      <c r="J194" s="204"/>
      <c r="K194" s="204"/>
      <c r="L194" s="209"/>
      <c r="M194" s="210"/>
      <c r="N194" s="211"/>
      <c r="O194" s="211"/>
      <c r="P194" s="211"/>
      <c r="Q194" s="211"/>
      <c r="R194" s="211"/>
      <c r="S194" s="211"/>
      <c r="T194" s="212"/>
      <c r="AT194" s="213" t="s">
        <v>157</v>
      </c>
      <c r="AU194" s="213" t="s">
        <v>94</v>
      </c>
      <c r="AV194" s="12" t="s">
        <v>147</v>
      </c>
      <c r="AW194" s="12" t="s">
        <v>41</v>
      </c>
      <c r="AX194" s="12" t="s">
        <v>23</v>
      </c>
      <c r="AY194" s="213" t="s">
        <v>139</v>
      </c>
    </row>
    <row r="195" spans="2:65" s="1" customFormat="1" ht="22.5" customHeight="1">
      <c r="B195" s="34"/>
      <c r="C195" s="177" t="s">
        <v>303</v>
      </c>
      <c r="D195" s="177" t="s">
        <v>142</v>
      </c>
      <c r="E195" s="178" t="s">
        <v>304</v>
      </c>
      <c r="F195" s="179" t="s">
        <v>305</v>
      </c>
      <c r="G195" s="180" t="s">
        <v>306</v>
      </c>
      <c r="H195" s="181">
        <v>15</v>
      </c>
      <c r="I195" s="182"/>
      <c r="J195" s="183">
        <f>ROUND(I195*H195,2)</f>
        <v>0</v>
      </c>
      <c r="K195" s="179" t="s">
        <v>146</v>
      </c>
      <c r="L195" s="38"/>
      <c r="M195" s="184" t="s">
        <v>83</v>
      </c>
      <c r="N195" s="185" t="s">
        <v>55</v>
      </c>
      <c r="O195" s="60"/>
      <c r="P195" s="186">
        <f>O195*H195</f>
        <v>0</v>
      </c>
      <c r="Q195" s="186">
        <v>0</v>
      </c>
      <c r="R195" s="186">
        <f>Q195*H195</f>
        <v>0</v>
      </c>
      <c r="S195" s="186">
        <v>0</v>
      </c>
      <c r="T195" s="187">
        <f>S195*H195</f>
        <v>0</v>
      </c>
      <c r="AR195" s="16" t="s">
        <v>232</v>
      </c>
      <c r="AT195" s="16" t="s">
        <v>142</v>
      </c>
      <c r="AU195" s="16" t="s">
        <v>94</v>
      </c>
      <c r="AY195" s="16" t="s">
        <v>139</v>
      </c>
      <c r="BE195" s="188">
        <f>IF(N195="základní",J195,0)</f>
        <v>0</v>
      </c>
      <c r="BF195" s="188">
        <f>IF(N195="snížená",J195,0)</f>
        <v>0</v>
      </c>
      <c r="BG195" s="188">
        <f>IF(N195="zákl. přenesená",J195,0)</f>
        <v>0</v>
      </c>
      <c r="BH195" s="188">
        <f>IF(N195="sníž. přenesená",J195,0)</f>
        <v>0</v>
      </c>
      <c r="BI195" s="188">
        <f>IF(N195="nulová",J195,0)</f>
        <v>0</v>
      </c>
      <c r="BJ195" s="16" t="s">
        <v>23</v>
      </c>
      <c r="BK195" s="188">
        <f>ROUND(I195*H195,2)</f>
        <v>0</v>
      </c>
      <c r="BL195" s="16" t="s">
        <v>232</v>
      </c>
      <c r="BM195" s="16" t="s">
        <v>388</v>
      </c>
    </row>
    <row r="196" spans="2:51" s="11" customFormat="1" ht="12">
      <c r="B196" s="192"/>
      <c r="C196" s="193"/>
      <c r="D196" s="189" t="s">
        <v>157</v>
      </c>
      <c r="E196" s="194" t="s">
        <v>83</v>
      </c>
      <c r="F196" s="195" t="s">
        <v>8</v>
      </c>
      <c r="G196" s="193"/>
      <c r="H196" s="196">
        <v>15</v>
      </c>
      <c r="I196" s="197"/>
      <c r="J196" s="193"/>
      <c r="K196" s="193"/>
      <c r="L196" s="198"/>
      <c r="M196" s="199"/>
      <c r="N196" s="200"/>
      <c r="O196" s="200"/>
      <c r="P196" s="200"/>
      <c r="Q196" s="200"/>
      <c r="R196" s="200"/>
      <c r="S196" s="200"/>
      <c r="T196" s="201"/>
      <c r="AT196" s="202" t="s">
        <v>157</v>
      </c>
      <c r="AU196" s="202" t="s">
        <v>94</v>
      </c>
      <c r="AV196" s="11" t="s">
        <v>94</v>
      </c>
      <c r="AW196" s="11" t="s">
        <v>41</v>
      </c>
      <c r="AX196" s="11" t="s">
        <v>85</v>
      </c>
      <c r="AY196" s="202" t="s">
        <v>139</v>
      </c>
    </row>
    <row r="197" spans="2:51" s="12" customFormat="1" ht="12">
      <c r="B197" s="203"/>
      <c r="C197" s="204"/>
      <c r="D197" s="189" t="s">
        <v>157</v>
      </c>
      <c r="E197" s="205" t="s">
        <v>83</v>
      </c>
      <c r="F197" s="206" t="s">
        <v>159</v>
      </c>
      <c r="G197" s="204"/>
      <c r="H197" s="207">
        <v>15</v>
      </c>
      <c r="I197" s="208"/>
      <c r="J197" s="204"/>
      <c r="K197" s="204"/>
      <c r="L197" s="209"/>
      <c r="M197" s="210"/>
      <c r="N197" s="211"/>
      <c r="O197" s="211"/>
      <c r="P197" s="211"/>
      <c r="Q197" s="211"/>
      <c r="R197" s="211"/>
      <c r="S197" s="211"/>
      <c r="T197" s="212"/>
      <c r="AT197" s="213" t="s">
        <v>157</v>
      </c>
      <c r="AU197" s="213" t="s">
        <v>94</v>
      </c>
      <c r="AV197" s="12" t="s">
        <v>147</v>
      </c>
      <c r="AW197" s="12" t="s">
        <v>41</v>
      </c>
      <c r="AX197" s="12" t="s">
        <v>23</v>
      </c>
      <c r="AY197" s="213" t="s">
        <v>139</v>
      </c>
    </row>
    <row r="198" spans="2:63" s="10" customFormat="1" ht="22.9" customHeight="1">
      <c r="B198" s="161"/>
      <c r="C198" s="162"/>
      <c r="D198" s="163" t="s">
        <v>84</v>
      </c>
      <c r="E198" s="175" t="s">
        <v>308</v>
      </c>
      <c r="F198" s="175" t="s">
        <v>309</v>
      </c>
      <c r="G198" s="162"/>
      <c r="H198" s="162"/>
      <c r="I198" s="165"/>
      <c r="J198" s="176">
        <f>BK198</f>
        <v>0</v>
      </c>
      <c r="K198" s="162"/>
      <c r="L198" s="167"/>
      <c r="M198" s="168"/>
      <c r="N198" s="169"/>
      <c r="O198" s="169"/>
      <c r="P198" s="170">
        <f>SUM(P199:P248)</f>
        <v>0</v>
      </c>
      <c r="Q198" s="169"/>
      <c r="R198" s="170">
        <f>SUM(R199:R248)</f>
        <v>0.010934300000000001</v>
      </c>
      <c r="S198" s="169"/>
      <c r="T198" s="171">
        <f>SUM(T199:T248)</f>
        <v>0</v>
      </c>
      <c r="AR198" s="172" t="s">
        <v>94</v>
      </c>
      <c r="AT198" s="173" t="s">
        <v>84</v>
      </c>
      <c r="AU198" s="173" t="s">
        <v>23</v>
      </c>
      <c r="AY198" s="172" t="s">
        <v>139</v>
      </c>
      <c r="BK198" s="174">
        <f>SUM(BK199:BK248)</f>
        <v>0</v>
      </c>
    </row>
    <row r="199" spans="2:65" s="1" customFormat="1" ht="22.5" customHeight="1">
      <c r="B199" s="34"/>
      <c r="C199" s="177" t="s">
        <v>310</v>
      </c>
      <c r="D199" s="177" t="s">
        <v>142</v>
      </c>
      <c r="E199" s="178" t="s">
        <v>311</v>
      </c>
      <c r="F199" s="179" t="s">
        <v>312</v>
      </c>
      <c r="G199" s="180" t="s">
        <v>306</v>
      </c>
      <c r="H199" s="181">
        <v>18.1</v>
      </c>
      <c r="I199" s="182"/>
      <c r="J199" s="183">
        <f>ROUND(I199*H199,2)</f>
        <v>0</v>
      </c>
      <c r="K199" s="179" t="s">
        <v>146</v>
      </c>
      <c r="L199" s="38"/>
      <c r="M199" s="184" t="s">
        <v>83</v>
      </c>
      <c r="N199" s="185" t="s">
        <v>55</v>
      </c>
      <c r="O199" s="60"/>
      <c r="P199" s="186">
        <f>O199*H199</f>
        <v>0</v>
      </c>
      <c r="Q199" s="186">
        <v>0</v>
      </c>
      <c r="R199" s="186">
        <f>Q199*H199</f>
        <v>0</v>
      </c>
      <c r="S199" s="186">
        <v>0</v>
      </c>
      <c r="T199" s="187">
        <f>S199*H199</f>
        <v>0</v>
      </c>
      <c r="AR199" s="16" t="s">
        <v>232</v>
      </c>
      <c r="AT199" s="16" t="s">
        <v>142</v>
      </c>
      <c r="AU199" s="16" t="s">
        <v>94</v>
      </c>
      <c r="AY199" s="16" t="s">
        <v>139</v>
      </c>
      <c r="BE199" s="188">
        <f>IF(N199="základní",J199,0)</f>
        <v>0</v>
      </c>
      <c r="BF199" s="188">
        <f>IF(N199="snížená",J199,0)</f>
        <v>0</v>
      </c>
      <c r="BG199" s="188">
        <f>IF(N199="zákl. přenesená",J199,0)</f>
        <v>0</v>
      </c>
      <c r="BH199" s="188">
        <f>IF(N199="sníž. přenesená",J199,0)</f>
        <v>0</v>
      </c>
      <c r="BI199" s="188">
        <f>IF(N199="nulová",J199,0)</f>
        <v>0</v>
      </c>
      <c r="BJ199" s="16" t="s">
        <v>23</v>
      </c>
      <c r="BK199" s="188">
        <f>ROUND(I199*H199,2)</f>
        <v>0</v>
      </c>
      <c r="BL199" s="16" t="s">
        <v>232</v>
      </c>
      <c r="BM199" s="16" t="s">
        <v>389</v>
      </c>
    </row>
    <row r="200" spans="2:47" s="1" customFormat="1" ht="27">
      <c r="B200" s="34"/>
      <c r="C200" s="35"/>
      <c r="D200" s="189" t="s">
        <v>149</v>
      </c>
      <c r="E200" s="35"/>
      <c r="F200" s="190" t="s">
        <v>314</v>
      </c>
      <c r="G200" s="35"/>
      <c r="H200" s="35"/>
      <c r="I200" s="103"/>
      <c r="J200" s="35"/>
      <c r="K200" s="35"/>
      <c r="L200" s="38"/>
      <c r="M200" s="191"/>
      <c r="N200" s="60"/>
      <c r="O200" s="60"/>
      <c r="P200" s="60"/>
      <c r="Q200" s="60"/>
      <c r="R200" s="60"/>
      <c r="S200" s="60"/>
      <c r="T200" s="61"/>
      <c r="AT200" s="16" t="s">
        <v>149</v>
      </c>
      <c r="AU200" s="16" t="s">
        <v>94</v>
      </c>
    </row>
    <row r="201" spans="2:51" s="13" customFormat="1" ht="12">
      <c r="B201" s="214"/>
      <c r="C201" s="215"/>
      <c r="D201" s="189" t="s">
        <v>157</v>
      </c>
      <c r="E201" s="216" t="s">
        <v>83</v>
      </c>
      <c r="F201" s="217" t="s">
        <v>291</v>
      </c>
      <c r="G201" s="215"/>
      <c r="H201" s="216" t="s">
        <v>83</v>
      </c>
      <c r="I201" s="218"/>
      <c r="J201" s="215"/>
      <c r="K201" s="215"/>
      <c r="L201" s="219"/>
      <c r="M201" s="220"/>
      <c r="N201" s="221"/>
      <c r="O201" s="221"/>
      <c r="P201" s="221"/>
      <c r="Q201" s="221"/>
      <c r="R201" s="221"/>
      <c r="S201" s="221"/>
      <c r="T201" s="222"/>
      <c r="AT201" s="223" t="s">
        <v>157</v>
      </c>
      <c r="AU201" s="223" t="s">
        <v>94</v>
      </c>
      <c r="AV201" s="13" t="s">
        <v>23</v>
      </c>
      <c r="AW201" s="13" t="s">
        <v>41</v>
      </c>
      <c r="AX201" s="13" t="s">
        <v>85</v>
      </c>
      <c r="AY201" s="223" t="s">
        <v>139</v>
      </c>
    </row>
    <row r="202" spans="2:51" s="13" customFormat="1" ht="12">
      <c r="B202" s="214"/>
      <c r="C202" s="215"/>
      <c r="D202" s="189" t="s">
        <v>157</v>
      </c>
      <c r="E202" s="216" t="s">
        <v>83</v>
      </c>
      <c r="F202" s="217" t="s">
        <v>315</v>
      </c>
      <c r="G202" s="215"/>
      <c r="H202" s="216" t="s">
        <v>83</v>
      </c>
      <c r="I202" s="218"/>
      <c r="J202" s="215"/>
      <c r="K202" s="215"/>
      <c r="L202" s="219"/>
      <c r="M202" s="220"/>
      <c r="N202" s="221"/>
      <c r="O202" s="221"/>
      <c r="P202" s="221"/>
      <c r="Q202" s="221"/>
      <c r="R202" s="221"/>
      <c r="S202" s="221"/>
      <c r="T202" s="222"/>
      <c r="AT202" s="223" t="s">
        <v>157</v>
      </c>
      <c r="AU202" s="223" t="s">
        <v>94</v>
      </c>
      <c r="AV202" s="13" t="s">
        <v>23</v>
      </c>
      <c r="AW202" s="13" t="s">
        <v>41</v>
      </c>
      <c r="AX202" s="13" t="s">
        <v>85</v>
      </c>
      <c r="AY202" s="223" t="s">
        <v>139</v>
      </c>
    </row>
    <row r="203" spans="2:51" s="11" customFormat="1" ht="12">
      <c r="B203" s="192"/>
      <c r="C203" s="193"/>
      <c r="D203" s="189" t="s">
        <v>157</v>
      </c>
      <c r="E203" s="194" t="s">
        <v>83</v>
      </c>
      <c r="F203" s="195" t="s">
        <v>316</v>
      </c>
      <c r="G203" s="193"/>
      <c r="H203" s="196">
        <v>5.699999999999999</v>
      </c>
      <c r="I203" s="197"/>
      <c r="J203" s="193"/>
      <c r="K203" s="193"/>
      <c r="L203" s="198"/>
      <c r="M203" s="199"/>
      <c r="N203" s="200"/>
      <c r="O203" s="200"/>
      <c r="P203" s="200"/>
      <c r="Q203" s="200"/>
      <c r="R203" s="200"/>
      <c r="S203" s="200"/>
      <c r="T203" s="201"/>
      <c r="AT203" s="202" t="s">
        <v>157</v>
      </c>
      <c r="AU203" s="202" t="s">
        <v>94</v>
      </c>
      <c r="AV203" s="11" t="s">
        <v>94</v>
      </c>
      <c r="AW203" s="11" t="s">
        <v>41</v>
      </c>
      <c r="AX203" s="11" t="s">
        <v>85</v>
      </c>
      <c r="AY203" s="202" t="s">
        <v>139</v>
      </c>
    </row>
    <row r="204" spans="2:51" s="13" customFormat="1" ht="12">
      <c r="B204" s="214"/>
      <c r="C204" s="215"/>
      <c r="D204" s="189" t="s">
        <v>157</v>
      </c>
      <c r="E204" s="216" t="s">
        <v>83</v>
      </c>
      <c r="F204" s="217" t="s">
        <v>317</v>
      </c>
      <c r="G204" s="215"/>
      <c r="H204" s="216" t="s">
        <v>83</v>
      </c>
      <c r="I204" s="218"/>
      <c r="J204" s="215"/>
      <c r="K204" s="215"/>
      <c r="L204" s="219"/>
      <c r="M204" s="220"/>
      <c r="N204" s="221"/>
      <c r="O204" s="221"/>
      <c r="P204" s="221"/>
      <c r="Q204" s="221"/>
      <c r="R204" s="221"/>
      <c r="S204" s="221"/>
      <c r="T204" s="222"/>
      <c r="AT204" s="223" t="s">
        <v>157</v>
      </c>
      <c r="AU204" s="223" t="s">
        <v>94</v>
      </c>
      <c r="AV204" s="13" t="s">
        <v>23</v>
      </c>
      <c r="AW204" s="13" t="s">
        <v>41</v>
      </c>
      <c r="AX204" s="13" t="s">
        <v>85</v>
      </c>
      <c r="AY204" s="223" t="s">
        <v>139</v>
      </c>
    </row>
    <row r="205" spans="2:51" s="11" customFormat="1" ht="12">
      <c r="B205" s="192"/>
      <c r="C205" s="193"/>
      <c r="D205" s="189" t="s">
        <v>157</v>
      </c>
      <c r="E205" s="194" t="s">
        <v>83</v>
      </c>
      <c r="F205" s="195" t="s">
        <v>318</v>
      </c>
      <c r="G205" s="193"/>
      <c r="H205" s="196">
        <v>3.6</v>
      </c>
      <c r="I205" s="197"/>
      <c r="J205" s="193"/>
      <c r="K205" s="193"/>
      <c r="L205" s="198"/>
      <c r="M205" s="199"/>
      <c r="N205" s="200"/>
      <c r="O205" s="200"/>
      <c r="P205" s="200"/>
      <c r="Q205" s="200"/>
      <c r="R205" s="200"/>
      <c r="S205" s="200"/>
      <c r="T205" s="201"/>
      <c r="AT205" s="202" t="s">
        <v>157</v>
      </c>
      <c r="AU205" s="202" t="s">
        <v>94</v>
      </c>
      <c r="AV205" s="11" t="s">
        <v>94</v>
      </c>
      <c r="AW205" s="11" t="s">
        <v>41</v>
      </c>
      <c r="AX205" s="11" t="s">
        <v>85</v>
      </c>
      <c r="AY205" s="202" t="s">
        <v>139</v>
      </c>
    </row>
    <row r="206" spans="2:51" s="13" customFormat="1" ht="12">
      <c r="B206" s="214"/>
      <c r="C206" s="215"/>
      <c r="D206" s="189" t="s">
        <v>157</v>
      </c>
      <c r="E206" s="216" t="s">
        <v>83</v>
      </c>
      <c r="F206" s="217" t="s">
        <v>293</v>
      </c>
      <c r="G206" s="215"/>
      <c r="H206" s="216" t="s">
        <v>83</v>
      </c>
      <c r="I206" s="218"/>
      <c r="J206" s="215"/>
      <c r="K206" s="215"/>
      <c r="L206" s="219"/>
      <c r="M206" s="220"/>
      <c r="N206" s="221"/>
      <c r="O206" s="221"/>
      <c r="P206" s="221"/>
      <c r="Q206" s="221"/>
      <c r="R206" s="221"/>
      <c r="S206" s="221"/>
      <c r="T206" s="222"/>
      <c r="AT206" s="223" t="s">
        <v>157</v>
      </c>
      <c r="AU206" s="223" t="s">
        <v>94</v>
      </c>
      <c r="AV206" s="13" t="s">
        <v>23</v>
      </c>
      <c r="AW206" s="13" t="s">
        <v>41</v>
      </c>
      <c r="AX206" s="13" t="s">
        <v>85</v>
      </c>
      <c r="AY206" s="223" t="s">
        <v>139</v>
      </c>
    </row>
    <row r="207" spans="2:51" s="13" customFormat="1" ht="12">
      <c r="B207" s="214"/>
      <c r="C207" s="215"/>
      <c r="D207" s="189" t="s">
        <v>157</v>
      </c>
      <c r="E207" s="216" t="s">
        <v>83</v>
      </c>
      <c r="F207" s="217" t="s">
        <v>315</v>
      </c>
      <c r="G207" s="215"/>
      <c r="H207" s="216" t="s">
        <v>83</v>
      </c>
      <c r="I207" s="218"/>
      <c r="J207" s="215"/>
      <c r="K207" s="215"/>
      <c r="L207" s="219"/>
      <c r="M207" s="220"/>
      <c r="N207" s="221"/>
      <c r="O207" s="221"/>
      <c r="P207" s="221"/>
      <c r="Q207" s="221"/>
      <c r="R207" s="221"/>
      <c r="S207" s="221"/>
      <c r="T207" s="222"/>
      <c r="AT207" s="223" t="s">
        <v>157</v>
      </c>
      <c r="AU207" s="223" t="s">
        <v>94</v>
      </c>
      <c r="AV207" s="13" t="s">
        <v>23</v>
      </c>
      <c r="AW207" s="13" t="s">
        <v>41</v>
      </c>
      <c r="AX207" s="13" t="s">
        <v>85</v>
      </c>
      <c r="AY207" s="223" t="s">
        <v>139</v>
      </c>
    </row>
    <row r="208" spans="2:51" s="11" customFormat="1" ht="12">
      <c r="B208" s="192"/>
      <c r="C208" s="193"/>
      <c r="D208" s="189" t="s">
        <v>157</v>
      </c>
      <c r="E208" s="194" t="s">
        <v>83</v>
      </c>
      <c r="F208" s="195" t="s">
        <v>316</v>
      </c>
      <c r="G208" s="193"/>
      <c r="H208" s="196">
        <v>5.699999999999999</v>
      </c>
      <c r="I208" s="197"/>
      <c r="J208" s="193"/>
      <c r="K208" s="193"/>
      <c r="L208" s="198"/>
      <c r="M208" s="199"/>
      <c r="N208" s="200"/>
      <c r="O208" s="200"/>
      <c r="P208" s="200"/>
      <c r="Q208" s="200"/>
      <c r="R208" s="200"/>
      <c r="S208" s="200"/>
      <c r="T208" s="201"/>
      <c r="AT208" s="202" t="s">
        <v>157</v>
      </c>
      <c r="AU208" s="202" t="s">
        <v>94</v>
      </c>
      <c r="AV208" s="11" t="s">
        <v>94</v>
      </c>
      <c r="AW208" s="11" t="s">
        <v>41</v>
      </c>
      <c r="AX208" s="11" t="s">
        <v>85</v>
      </c>
      <c r="AY208" s="202" t="s">
        <v>139</v>
      </c>
    </row>
    <row r="209" spans="2:51" s="13" customFormat="1" ht="12">
      <c r="B209" s="214"/>
      <c r="C209" s="215"/>
      <c r="D209" s="189" t="s">
        <v>157</v>
      </c>
      <c r="E209" s="216" t="s">
        <v>83</v>
      </c>
      <c r="F209" s="217" t="s">
        <v>317</v>
      </c>
      <c r="G209" s="215"/>
      <c r="H209" s="216" t="s">
        <v>83</v>
      </c>
      <c r="I209" s="218"/>
      <c r="J209" s="215"/>
      <c r="K209" s="215"/>
      <c r="L209" s="219"/>
      <c r="M209" s="220"/>
      <c r="N209" s="221"/>
      <c r="O209" s="221"/>
      <c r="P209" s="221"/>
      <c r="Q209" s="221"/>
      <c r="R209" s="221"/>
      <c r="S209" s="221"/>
      <c r="T209" s="222"/>
      <c r="AT209" s="223" t="s">
        <v>157</v>
      </c>
      <c r="AU209" s="223" t="s">
        <v>94</v>
      </c>
      <c r="AV209" s="13" t="s">
        <v>23</v>
      </c>
      <c r="AW209" s="13" t="s">
        <v>41</v>
      </c>
      <c r="AX209" s="13" t="s">
        <v>85</v>
      </c>
      <c r="AY209" s="223" t="s">
        <v>139</v>
      </c>
    </row>
    <row r="210" spans="2:51" s="11" customFormat="1" ht="12">
      <c r="B210" s="192"/>
      <c r="C210" s="193"/>
      <c r="D210" s="189" t="s">
        <v>157</v>
      </c>
      <c r="E210" s="194" t="s">
        <v>83</v>
      </c>
      <c r="F210" s="195" t="s">
        <v>319</v>
      </c>
      <c r="G210" s="193"/>
      <c r="H210" s="196">
        <v>3.1</v>
      </c>
      <c r="I210" s="197"/>
      <c r="J210" s="193"/>
      <c r="K210" s="193"/>
      <c r="L210" s="198"/>
      <c r="M210" s="199"/>
      <c r="N210" s="200"/>
      <c r="O210" s="200"/>
      <c r="P210" s="200"/>
      <c r="Q210" s="200"/>
      <c r="R210" s="200"/>
      <c r="S210" s="200"/>
      <c r="T210" s="201"/>
      <c r="AT210" s="202" t="s">
        <v>157</v>
      </c>
      <c r="AU210" s="202" t="s">
        <v>94</v>
      </c>
      <c r="AV210" s="11" t="s">
        <v>94</v>
      </c>
      <c r="AW210" s="11" t="s">
        <v>41</v>
      </c>
      <c r="AX210" s="11" t="s">
        <v>85</v>
      </c>
      <c r="AY210" s="202" t="s">
        <v>139</v>
      </c>
    </row>
    <row r="211" spans="2:51" s="12" customFormat="1" ht="12">
      <c r="B211" s="203"/>
      <c r="C211" s="204"/>
      <c r="D211" s="189" t="s">
        <v>157</v>
      </c>
      <c r="E211" s="205" t="s">
        <v>83</v>
      </c>
      <c r="F211" s="206" t="s">
        <v>159</v>
      </c>
      <c r="G211" s="204"/>
      <c r="H211" s="207">
        <v>18.099999999999998</v>
      </c>
      <c r="I211" s="208"/>
      <c r="J211" s="204"/>
      <c r="K211" s="204"/>
      <c r="L211" s="209"/>
      <c r="M211" s="210"/>
      <c r="N211" s="211"/>
      <c r="O211" s="211"/>
      <c r="P211" s="211"/>
      <c r="Q211" s="211"/>
      <c r="R211" s="211"/>
      <c r="S211" s="211"/>
      <c r="T211" s="212"/>
      <c r="AT211" s="213" t="s">
        <v>157</v>
      </c>
      <c r="AU211" s="213" t="s">
        <v>94</v>
      </c>
      <c r="AV211" s="12" t="s">
        <v>147</v>
      </c>
      <c r="AW211" s="12" t="s">
        <v>41</v>
      </c>
      <c r="AX211" s="12" t="s">
        <v>23</v>
      </c>
      <c r="AY211" s="213" t="s">
        <v>139</v>
      </c>
    </row>
    <row r="212" spans="2:65" s="1" customFormat="1" ht="16.5" customHeight="1">
      <c r="B212" s="34"/>
      <c r="C212" s="225" t="s">
        <v>320</v>
      </c>
      <c r="D212" s="225" t="s">
        <v>321</v>
      </c>
      <c r="E212" s="226" t="s">
        <v>322</v>
      </c>
      <c r="F212" s="227" t="s">
        <v>323</v>
      </c>
      <c r="G212" s="228" t="s">
        <v>306</v>
      </c>
      <c r="H212" s="229">
        <v>19.005</v>
      </c>
      <c r="I212" s="230"/>
      <c r="J212" s="231">
        <f>ROUND(I212*H212,2)</f>
        <v>0</v>
      </c>
      <c r="K212" s="227" t="s">
        <v>146</v>
      </c>
      <c r="L212" s="232"/>
      <c r="M212" s="233" t="s">
        <v>83</v>
      </c>
      <c r="N212" s="234" t="s">
        <v>55</v>
      </c>
      <c r="O212" s="60"/>
      <c r="P212" s="186">
        <f>O212*H212</f>
        <v>0</v>
      </c>
      <c r="Q212" s="186">
        <v>0</v>
      </c>
      <c r="R212" s="186">
        <f>Q212*H212</f>
        <v>0</v>
      </c>
      <c r="S212" s="186">
        <v>0</v>
      </c>
      <c r="T212" s="187">
        <f>S212*H212</f>
        <v>0</v>
      </c>
      <c r="AR212" s="16" t="s">
        <v>324</v>
      </c>
      <c r="AT212" s="16" t="s">
        <v>321</v>
      </c>
      <c r="AU212" s="16" t="s">
        <v>94</v>
      </c>
      <c r="AY212" s="16" t="s">
        <v>139</v>
      </c>
      <c r="BE212" s="188">
        <f>IF(N212="základní",J212,0)</f>
        <v>0</v>
      </c>
      <c r="BF212" s="188">
        <f>IF(N212="snížená",J212,0)</f>
        <v>0</v>
      </c>
      <c r="BG212" s="188">
        <f>IF(N212="zákl. přenesená",J212,0)</f>
        <v>0</v>
      </c>
      <c r="BH212" s="188">
        <f>IF(N212="sníž. přenesená",J212,0)</f>
        <v>0</v>
      </c>
      <c r="BI212" s="188">
        <f>IF(N212="nulová",J212,0)</f>
        <v>0</v>
      </c>
      <c r="BJ212" s="16" t="s">
        <v>23</v>
      </c>
      <c r="BK212" s="188">
        <f>ROUND(I212*H212,2)</f>
        <v>0</v>
      </c>
      <c r="BL212" s="16" t="s">
        <v>232</v>
      </c>
      <c r="BM212" s="16" t="s">
        <v>390</v>
      </c>
    </row>
    <row r="213" spans="2:51" s="11" customFormat="1" ht="12">
      <c r="B213" s="192"/>
      <c r="C213" s="193"/>
      <c r="D213" s="189" t="s">
        <v>157</v>
      </c>
      <c r="E213" s="193"/>
      <c r="F213" s="195" t="s">
        <v>326</v>
      </c>
      <c r="G213" s="193"/>
      <c r="H213" s="196">
        <v>19.005</v>
      </c>
      <c r="I213" s="197"/>
      <c r="J213" s="193"/>
      <c r="K213" s="193"/>
      <c r="L213" s="198"/>
      <c r="M213" s="199"/>
      <c r="N213" s="200"/>
      <c r="O213" s="200"/>
      <c r="P213" s="200"/>
      <c r="Q213" s="200"/>
      <c r="R213" s="200"/>
      <c r="S213" s="200"/>
      <c r="T213" s="201"/>
      <c r="AT213" s="202" t="s">
        <v>157</v>
      </c>
      <c r="AU213" s="202" t="s">
        <v>94</v>
      </c>
      <c r="AV213" s="11" t="s">
        <v>94</v>
      </c>
      <c r="AW213" s="11" t="s">
        <v>4</v>
      </c>
      <c r="AX213" s="11" t="s">
        <v>23</v>
      </c>
      <c r="AY213" s="202" t="s">
        <v>139</v>
      </c>
    </row>
    <row r="214" spans="2:65" s="1" customFormat="1" ht="16.5" customHeight="1">
      <c r="B214" s="34"/>
      <c r="C214" s="177" t="s">
        <v>151</v>
      </c>
      <c r="D214" s="177" t="s">
        <v>142</v>
      </c>
      <c r="E214" s="178" t="s">
        <v>327</v>
      </c>
      <c r="F214" s="179" t="s">
        <v>328</v>
      </c>
      <c r="G214" s="180" t="s">
        <v>176</v>
      </c>
      <c r="H214" s="181">
        <v>18.4</v>
      </c>
      <c r="I214" s="182"/>
      <c r="J214" s="183">
        <f>ROUND(I214*H214,2)</f>
        <v>0</v>
      </c>
      <c r="K214" s="179" t="s">
        <v>146</v>
      </c>
      <c r="L214" s="38"/>
      <c r="M214" s="184" t="s">
        <v>83</v>
      </c>
      <c r="N214" s="185" t="s">
        <v>55</v>
      </c>
      <c r="O214" s="60"/>
      <c r="P214" s="186">
        <f>O214*H214</f>
        <v>0</v>
      </c>
      <c r="Q214" s="186">
        <v>0</v>
      </c>
      <c r="R214" s="186">
        <f>Q214*H214</f>
        <v>0</v>
      </c>
      <c r="S214" s="186">
        <v>0</v>
      </c>
      <c r="T214" s="187">
        <f>S214*H214</f>
        <v>0</v>
      </c>
      <c r="AR214" s="16" t="s">
        <v>232</v>
      </c>
      <c r="AT214" s="16" t="s">
        <v>142</v>
      </c>
      <c r="AU214" s="16" t="s">
        <v>94</v>
      </c>
      <c r="AY214" s="16" t="s">
        <v>139</v>
      </c>
      <c r="BE214" s="188">
        <f>IF(N214="základní",J214,0)</f>
        <v>0</v>
      </c>
      <c r="BF214" s="188">
        <f>IF(N214="snížená",J214,0)</f>
        <v>0</v>
      </c>
      <c r="BG214" s="188">
        <f>IF(N214="zákl. přenesená",J214,0)</f>
        <v>0</v>
      </c>
      <c r="BH214" s="188">
        <f>IF(N214="sníž. přenesená",J214,0)</f>
        <v>0</v>
      </c>
      <c r="BI214" s="188">
        <f>IF(N214="nulová",J214,0)</f>
        <v>0</v>
      </c>
      <c r="BJ214" s="16" t="s">
        <v>23</v>
      </c>
      <c r="BK214" s="188">
        <f>ROUND(I214*H214,2)</f>
        <v>0</v>
      </c>
      <c r="BL214" s="16" t="s">
        <v>232</v>
      </c>
      <c r="BM214" s="16" t="s">
        <v>391</v>
      </c>
    </row>
    <row r="215" spans="2:47" s="1" customFormat="1" ht="27">
      <c r="B215" s="34"/>
      <c r="C215" s="35"/>
      <c r="D215" s="189" t="s">
        <v>149</v>
      </c>
      <c r="E215" s="35"/>
      <c r="F215" s="190" t="s">
        <v>330</v>
      </c>
      <c r="G215" s="35"/>
      <c r="H215" s="35"/>
      <c r="I215" s="103"/>
      <c r="J215" s="35"/>
      <c r="K215" s="35"/>
      <c r="L215" s="38"/>
      <c r="M215" s="191"/>
      <c r="N215" s="60"/>
      <c r="O215" s="60"/>
      <c r="P215" s="60"/>
      <c r="Q215" s="60"/>
      <c r="R215" s="60"/>
      <c r="S215" s="60"/>
      <c r="T215" s="61"/>
      <c r="AT215" s="16" t="s">
        <v>149</v>
      </c>
      <c r="AU215" s="16" t="s">
        <v>94</v>
      </c>
    </row>
    <row r="216" spans="2:51" s="13" customFormat="1" ht="12">
      <c r="B216" s="214"/>
      <c r="C216" s="215"/>
      <c r="D216" s="189" t="s">
        <v>157</v>
      </c>
      <c r="E216" s="216" t="s">
        <v>83</v>
      </c>
      <c r="F216" s="217" t="s">
        <v>291</v>
      </c>
      <c r="G216" s="215"/>
      <c r="H216" s="216" t="s">
        <v>83</v>
      </c>
      <c r="I216" s="218"/>
      <c r="J216" s="215"/>
      <c r="K216" s="215"/>
      <c r="L216" s="219"/>
      <c r="M216" s="220"/>
      <c r="N216" s="221"/>
      <c r="O216" s="221"/>
      <c r="P216" s="221"/>
      <c r="Q216" s="221"/>
      <c r="R216" s="221"/>
      <c r="S216" s="221"/>
      <c r="T216" s="222"/>
      <c r="AT216" s="223" t="s">
        <v>157</v>
      </c>
      <c r="AU216" s="223" t="s">
        <v>94</v>
      </c>
      <c r="AV216" s="13" t="s">
        <v>23</v>
      </c>
      <c r="AW216" s="13" t="s">
        <v>41</v>
      </c>
      <c r="AX216" s="13" t="s">
        <v>85</v>
      </c>
      <c r="AY216" s="223" t="s">
        <v>139</v>
      </c>
    </row>
    <row r="217" spans="2:51" s="11" customFormat="1" ht="12">
      <c r="B217" s="192"/>
      <c r="C217" s="193"/>
      <c r="D217" s="189" t="s">
        <v>157</v>
      </c>
      <c r="E217" s="194" t="s">
        <v>83</v>
      </c>
      <c r="F217" s="195" t="s">
        <v>331</v>
      </c>
      <c r="G217" s="193"/>
      <c r="H217" s="196">
        <v>12</v>
      </c>
      <c r="I217" s="197"/>
      <c r="J217" s="193"/>
      <c r="K217" s="193"/>
      <c r="L217" s="198"/>
      <c r="M217" s="199"/>
      <c r="N217" s="200"/>
      <c r="O217" s="200"/>
      <c r="P217" s="200"/>
      <c r="Q217" s="200"/>
      <c r="R217" s="200"/>
      <c r="S217" s="200"/>
      <c r="T217" s="201"/>
      <c r="AT217" s="202" t="s">
        <v>157</v>
      </c>
      <c r="AU217" s="202" t="s">
        <v>94</v>
      </c>
      <c r="AV217" s="11" t="s">
        <v>94</v>
      </c>
      <c r="AW217" s="11" t="s">
        <v>41</v>
      </c>
      <c r="AX217" s="11" t="s">
        <v>85</v>
      </c>
      <c r="AY217" s="202" t="s">
        <v>139</v>
      </c>
    </row>
    <row r="218" spans="2:51" s="13" customFormat="1" ht="12">
      <c r="B218" s="214"/>
      <c r="C218" s="215"/>
      <c r="D218" s="189" t="s">
        <v>157</v>
      </c>
      <c r="E218" s="216" t="s">
        <v>83</v>
      </c>
      <c r="F218" s="217" t="s">
        <v>293</v>
      </c>
      <c r="G218" s="215"/>
      <c r="H218" s="216" t="s">
        <v>83</v>
      </c>
      <c r="I218" s="218"/>
      <c r="J218" s="215"/>
      <c r="K218" s="215"/>
      <c r="L218" s="219"/>
      <c r="M218" s="220"/>
      <c r="N218" s="221"/>
      <c r="O218" s="221"/>
      <c r="P218" s="221"/>
      <c r="Q218" s="221"/>
      <c r="R218" s="221"/>
      <c r="S218" s="221"/>
      <c r="T218" s="222"/>
      <c r="AT218" s="223" t="s">
        <v>157</v>
      </c>
      <c r="AU218" s="223" t="s">
        <v>94</v>
      </c>
      <c r="AV218" s="13" t="s">
        <v>23</v>
      </c>
      <c r="AW218" s="13" t="s">
        <v>41</v>
      </c>
      <c r="AX218" s="13" t="s">
        <v>85</v>
      </c>
      <c r="AY218" s="223" t="s">
        <v>139</v>
      </c>
    </row>
    <row r="219" spans="2:51" s="11" customFormat="1" ht="12">
      <c r="B219" s="192"/>
      <c r="C219" s="193"/>
      <c r="D219" s="189" t="s">
        <v>157</v>
      </c>
      <c r="E219" s="194" t="s">
        <v>83</v>
      </c>
      <c r="F219" s="195" t="s">
        <v>332</v>
      </c>
      <c r="G219" s="193"/>
      <c r="H219" s="196">
        <v>6.4</v>
      </c>
      <c r="I219" s="197"/>
      <c r="J219" s="193"/>
      <c r="K219" s="193"/>
      <c r="L219" s="198"/>
      <c r="M219" s="199"/>
      <c r="N219" s="200"/>
      <c r="O219" s="200"/>
      <c r="P219" s="200"/>
      <c r="Q219" s="200"/>
      <c r="R219" s="200"/>
      <c r="S219" s="200"/>
      <c r="T219" s="201"/>
      <c r="AT219" s="202" t="s">
        <v>157</v>
      </c>
      <c r="AU219" s="202" t="s">
        <v>94</v>
      </c>
      <c r="AV219" s="11" t="s">
        <v>94</v>
      </c>
      <c r="AW219" s="11" t="s">
        <v>41</v>
      </c>
      <c r="AX219" s="11" t="s">
        <v>85</v>
      </c>
      <c r="AY219" s="202" t="s">
        <v>139</v>
      </c>
    </row>
    <row r="220" spans="2:51" s="12" customFormat="1" ht="12">
      <c r="B220" s="203"/>
      <c r="C220" s="204"/>
      <c r="D220" s="189" t="s">
        <v>157</v>
      </c>
      <c r="E220" s="205" t="s">
        <v>83</v>
      </c>
      <c r="F220" s="206" t="s">
        <v>159</v>
      </c>
      <c r="G220" s="204"/>
      <c r="H220" s="207">
        <v>18.4</v>
      </c>
      <c r="I220" s="208"/>
      <c r="J220" s="204"/>
      <c r="K220" s="204"/>
      <c r="L220" s="209"/>
      <c r="M220" s="210"/>
      <c r="N220" s="211"/>
      <c r="O220" s="211"/>
      <c r="P220" s="211"/>
      <c r="Q220" s="211"/>
      <c r="R220" s="211"/>
      <c r="S220" s="211"/>
      <c r="T220" s="212"/>
      <c r="AT220" s="213" t="s">
        <v>157</v>
      </c>
      <c r="AU220" s="213" t="s">
        <v>94</v>
      </c>
      <c r="AV220" s="12" t="s">
        <v>147</v>
      </c>
      <c r="AW220" s="12" t="s">
        <v>41</v>
      </c>
      <c r="AX220" s="12" t="s">
        <v>23</v>
      </c>
      <c r="AY220" s="213" t="s">
        <v>139</v>
      </c>
    </row>
    <row r="221" spans="2:65" s="1" customFormat="1" ht="16.5" customHeight="1">
      <c r="B221" s="34"/>
      <c r="C221" s="225" t="s">
        <v>324</v>
      </c>
      <c r="D221" s="225" t="s">
        <v>321</v>
      </c>
      <c r="E221" s="226" t="s">
        <v>333</v>
      </c>
      <c r="F221" s="227" t="s">
        <v>334</v>
      </c>
      <c r="G221" s="228" t="s">
        <v>176</v>
      </c>
      <c r="H221" s="229">
        <v>19.32</v>
      </c>
      <c r="I221" s="230"/>
      <c r="J221" s="231">
        <f>ROUND(I221*H221,2)</f>
        <v>0</v>
      </c>
      <c r="K221" s="227" t="s">
        <v>146</v>
      </c>
      <c r="L221" s="232"/>
      <c r="M221" s="233" t="s">
        <v>83</v>
      </c>
      <c r="N221" s="234" t="s">
        <v>55</v>
      </c>
      <c r="O221" s="60"/>
      <c r="P221" s="186">
        <f>O221*H221</f>
        <v>0</v>
      </c>
      <c r="Q221" s="186">
        <v>0</v>
      </c>
      <c r="R221" s="186">
        <f>Q221*H221</f>
        <v>0</v>
      </c>
      <c r="S221" s="186">
        <v>0</v>
      </c>
      <c r="T221" s="187">
        <f>S221*H221</f>
        <v>0</v>
      </c>
      <c r="AR221" s="16" t="s">
        <v>324</v>
      </c>
      <c r="AT221" s="16" t="s">
        <v>321</v>
      </c>
      <c r="AU221" s="16" t="s">
        <v>94</v>
      </c>
      <c r="AY221" s="16" t="s">
        <v>139</v>
      </c>
      <c r="BE221" s="188">
        <f>IF(N221="základní",J221,0)</f>
        <v>0</v>
      </c>
      <c r="BF221" s="188">
        <f>IF(N221="snížená",J221,0)</f>
        <v>0</v>
      </c>
      <c r="BG221" s="188">
        <f>IF(N221="zákl. přenesená",J221,0)</f>
        <v>0</v>
      </c>
      <c r="BH221" s="188">
        <f>IF(N221="sníž. přenesená",J221,0)</f>
        <v>0</v>
      </c>
      <c r="BI221" s="188">
        <f>IF(N221="nulová",J221,0)</f>
        <v>0</v>
      </c>
      <c r="BJ221" s="16" t="s">
        <v>23</v>
      </c>
      <c r="BK221" s="188">
        <f>ROUND(I221*H221,2)</f>
        <v>0</v>
      </c>
      <c r="BL221" s="16" t="s">
        <v>232</v>
      </c>
      <c r="BM221" s="16" t="s">
        <v>392</v>
      </c>
    </row>
    <row r="222" spans="2:51" s="11" customFormat="1" ht="12">
      <c r="B222" s="192"/>
      <c r="C222" s="193"/>
      <c r="D222" s="189" t="s">
        <v>157</v>
      </c>
      <c r="E222" s="193"/>
      <c r="F222" s="195" t="s">
        <v>336</v>
      </c>
      <c r="G222" s="193"/>
      <c r="H222" s="196">
        <v>19.32</v>
      </c>
      <c r="I222" s="197"/>
      <c r="J222" s="193"/>
      <c r="K222" s="193"/>
      <c r="L222" s="198"/>
      <c r="M222" s="199"/>
      <c r="N222" s="200"/>
      <c r="O222" s="200"/>
      <c r="P222" s="200"/>
      <c r="Q222" s="200"/>
      <c r="R222" s="200"/>
      <c r="S222" s="200"/>
      <c r="T222" s="201"/>
      <c r="AT222" s="202" t="s">
        <v>157</v>
      </c>
      <c r="AU222" s="202" t="s">
        <v>94</v>
      </c>
      <c r="AV222" s="11" t="s">
        <v>94</v>
      </c>
      <c r="AW222" s="11" t="s">
        <v>4</v>
      </c>
      <c r="AX222" s="11" t="s">
        <v>23</v>
      </c>
      <c r="AY222" s="202" t="s">
        <v>139</v>
      </c>
    </row>
    <row r="223" spans="2:65" s="1" customFormat="1" ht="16.5" customHeight="1">
      <c r="B223" s="34"/>
      <c r="C223" s="177" t="s">
        <v>337</v>
      </c>
      <c r="D223" s="177" t="s">
        <v>142</v>
      </c>
      <c r="E223" s="178" t="s">
        <v>338</v>
      </c>
      <c r="F223" s="179" t="s">
        <v>339</v>
      </c>
      <c r="G223" s="180" t="s">
        <v>176</v>
      </c>
      <c r="H223" s="181">
        <v>21.27</v>
      </c>
      <c r="I223" s="182"/>
      <c r="J223" s="183">
        <f>ROUND(I223*H223,2)</f>
        <v>0</v>
      </c>
      <c r="K223" s="179" t="s">
        <v>146</v>
      </c>
      <c r="L223" s="38"/>
      <c r="M223" s="184" t="s">
        <v>83</v>
      </c>
      <c r="N223" s="185" t="s">
        <v>55</v>
      </c>
      <c r="O223" s="60"/>
      <c r="P223" s="186">
        <f>O223*H223</f>
        <v>0</v>
      </c>
      <c r="Q223" s="186">
        <v>0.0002</v>
      </c>
      <c r="R223" s="186">
        <f>Q223*H223</f>
        <v>0.004254</v>
      </c>
      <c r="S223" s="186">
        <v>0</v>
      </c>
      <c r="T223" s="187">
        <f>S223*H223</f>
        <v>0</v>
      </c>
      <c r="AR223" s="16" t="s">
        <v>232</v>
      </c>
      <c r="AT223" s="16" t="s">
        <v>142</v>
      </c>
      <c r="AU223" s="16" t="s">
        <v>94</v>
      </c>
      <c r="AY223" s="16" t="s">
        <v>139</v>
      </c>
      <c r="BE223" s="188">
        <f>IF(N223="základní",J223,0)</f>
        <v>0</v>
      </c>
      <c r="BF223" s="188">
        <f>IF(N223="snížená",J223,0)</f>
        <v>0</v>
      </c>
      <c r="BG223" s="188">
        <f>IF(N223="zákl. přenesená",J223,0)</f>
        <v>0</v>
      </c>
      <c r="BH223" s="188">
        <f>IF(N223="sníž. přenesená",J223,0)</f>
        <v>0</v>
      </c>
      <c r="BI223" s="188">
        <f>IF(N223="nulová",J223,0)</f>
        <v>0</v>
      </c>
      <c r="BJ223" s="16" t="s">
        <v>23</v>
      </c>
      <c r="BK223" s="188">
        <f>ROUND(I223*H223,2)</f>
        <v>0</v>
      </c>
      <c r="BL223" s="16" t="s">
        <v>232</v>
      </c>
      <c r="BM223" s="16" t="s">
        <v>393</v>
      </c>
    </row>
    <row r="224" spans="2:51" s="13" customFormat="1" ht="12">
      <c r="B224" s="214"/>
      <c r="C224" s="215"/>
      <c r="D224" s="189" t="s">
        <v>157</v>
      </c>
      <c r="E224" s="216" t="s">
        <v>83</v>
      </c>
      <c r="F224" s="217" t="s">
        <v>291</v>
      </c>
      <c r="G224" s="215"/>
      <c r="H224" s="216" t="s">
        <v>83</v>
      </c>
      <c r="I224" s="218"/>
      <c r="J224" s="215"/>
      <c r="K224" s="215"/>
      <c r="L224" s="219"/>
      <c r="M224" s="220"/>
      <c r="N224" s="221"/>
      <c r="O224" s="221"/>
      <c r="P224" s="221"/>
      <c r="Q224" s="221"/>
      <c r="R224" s="221"/>
      <c r="S224" s="221"/>
      <c r="T224" s="222"/>
      <c r="AT224" s="223" t="s">
        <v>157</v>
      </c>
      <c r="AU224" s="223" t="s">
        <v>94</v>
      </c>
      <c r="AV224" s="13" t="s">
        <v>23</v>
      </c>
      <c r="AW224" s="13" t="s">
        <v>41</v>
      </c>
      <c r="AX224" s="13" t="s">
        <v>85</v>
      </c>
      <c r="AY224" s="223" t="s">
        <v>139</v>
      </c>
    </row>
    <row r="225" spans="2:51" s="11" customFormat="1" ht="12">
      <c r="B225" s="192"/>
      <c r="C225" s="193"/>
      <c r="D225" s="189" t="s">
        <v>157</v>
      </c>
      <c r="E225" s="194" t="s">
        <v>83</v>
      </c>
      <c r="F225" s="195" t="s">
        <v>341</v>
      </c>
      <c r="G225" s="193"/>
      <c r="H225" s="196">
        <v>21.6</v>
      </c>
      <c r="I225" s="197"/>
      <c r="J225" s="193"/>
      <c r="K225" s="193"/>
      <c r="L225" s="198"/>
      <c r="M225" s="199"/>
      <c r="N225" s="200"/>
      <c r="O225" s="200"/>
      <c r="P225" s="200"/>
      <c r="Q225" s="200"/>
      <c r="R225" s="200"/>
      <c r="S225" s="200"/>
      <c r="T225" s="201"/>
      <c r="AT225" s="202" t="s">
        <v>157</v>
      </c>
      <c r="AU225" s="202" t="s">
        <v>94</v>
      </c>
      <c r="AV225" s="11" t="s">
        <v>94</v>
      </c>
      <c r="AW225" s="11" t="s">
        <v>41</v>
      </c>
      <c r="AX225" s="11" t="s">
        <v>85</v>
      </c>
      <c r="AY225" s="202" t="s">
        <v>139</v>
      </c>
    </row>
    <row r="226" spans="2:51" s="13" customFormat="1" ht="12">
      <c r="B226" s="214"/>
      <c r="C226" s="215"/>
      <c r="D226" s="189" t="s">
        <v>157</v>
      </c>
      <c r="E226" s="216" t="s">
        <v>83</v>
      </c>
      <c r="F226" s="217" t="s">
        <v>293</v>
      </c>
      <c r="G226" s="215"/>
      <c r="H226" s="216" t="s">
        <v>83</v>
      </c>
      <c r="I226" s="218"/>
      <c r="J226" s="215"/>
      <c r="K226" s="215"/>
      <c r="L226" s="219"/>
      <c r="M226" s="220"/>
      <c r="N226" s="221"/>
      <c r="O226" s="221"/>
      <c r="P226" s="221"/>
      <c r="Q226" s="221"/>
      <c r="R226" s="221"/>
      <c r="S226" s="221"/>
      <c r="T226" s="222"/>
      <c r="AT226" s="223" t="s">
        <v>157</v>
      </c>
      <c r="AU226" s="223" t="s">
        <v>94</v>
      </c>
      <c r="AV226" s="13" t="s">
        <v>23</v>
      </c>
      <c r="AW226" s="13" t="s">
        <v>41</v>
      </c>
      <c r="AX226" s="13" t="s">
        <v>85</v>
      </c>
      <c r="AY226" s="223" t="s">
        <v>139</v>
      </c>
    </row>
    <row r="227" spans="2:51" s="11" customFormat="1" ht="12">
      <c r="B227" s="192"/>
      <c r="C227" s="193"/>
      <c r="D227" s="189" t="s">
        <v>157</v>
      </c>
      <c r="E227" s="194" t="s">
        <v>83</v>
      </c>
      <c r="F227" s="195" t="s">
        <v>342</v>
      </c>
      <c r="G227" s="193"/>
      <c r="H227" s="196">
        <v>11.520000000000001</v>
      </c>
      <c r="I227" s="197"/>
      <c r="J227" s="193"/>
      <c r="K227" s="193"/>
      <c r="L227" s="198"/>
      <c r="M227" s="199"/>
      <c r="N227" s="200"/>
      <c r="O227" s="200"/>
      <c r="P227" s="200"/>
      <c r="Q227" s="200"/>
      <c r="R227" s="200"/>
      <c r="S227" s="200"/>
      <c r="T227" s="201"/>
      <c r="AT227" s="202" t="s">
        <v>157</v>
      </c>
      <c r="AU227" s="202" t="s">
        <v>94</v>
      </c>
      <c r="AV227" s="11" t="s">
        <v>94</v>
      </c>
      <c r="AW227" s="11" t="s">
        <v>41</v>
      </c>
      <c r="AX227" s="11" t="s">
        <v>85</v>
      </c>
      <c r="AY227" s="202" t="s">
        <v>139</v>
      </c>
    </row>
    <row r="228" spans="2:51" s="13" customFormat="1" ht="12">
      <c r="B228" s="214"/>
      <c r="C228" s="215"/>
      <c r="D228" s="189" t="s">
        <v>157</v>
      </c>
      <c r="E228" s="216" t="s">
        <v>83</v>
      </c>
      <c r="F228" s="217" t="s">
        <v>317</v>
      </c>
      <c r="G228" s="215"/>
      <c r="H228" s="216" t="s">
        <v>83</v>
      </c>
      <c r="I228" s="218"/>
      <c r="J228" s="215"/>
      <c r="K228" s="215"/>
      <c r="L228" s="219"/>
      <c r="M228" s="220"/>
      <c r="N228" s="221"/>
      <c r="O228" s="221"/>
      <c r="P228" s="221"/>
      <c r="Q228" s="221"/>
      <c r="R228" s="221"/>
      <c r="S228" s="221"/>
      <c r="T228" s="222"/>
      <c r="AT228" s="223" t="s">
        <v>157</v>
      </c>
      <c r="AU228" s="223" t="s">
        <v>94</v>
      </c>
      <c r="AV228" s="13" t="s">
        <v>23</v>
      </c>
      <c r="AW228" s="13" t="s">
        <v>41</v>
      </c>
      <c r="AX228" s="13" t="s">
        <v>85</v>
      </c>
      <c r="AY228" s="223" t="s">
        <v>139</v>
      </c>
    </row>
    <row r="229" spans="2:51" s="11" customFormat="1" ht="12">
      <c r="B229" s="192"/>
      <c r="C229" s="193"/>
      <c r="D229" s="189" t="s">
        <v>157</v>
      </c>
      <c r="E229" s="194" t="s">
        <v>83</v>
      </c>
      <c r="F229" s="195" t="s">
        <v>343</v>
      </c>
      <c r="G229" s="193"/>
      <c r="H229" s="196">
        <v>-11.85</v>
      </c>
      <c r="I229" s="197"/>
      <c r="J229" s="193"/>
      <c r="K229" s="193"/>
      <c r="L229" s="198"/>
      <c r="M229" s="199"/>
      <c r="N229" s="200"/>
      <c r="O229" s="200"/>
      <c r="P229" s="200"/>
      <c r="Q229" s="200"/>
      <c r="R229" s="200"/>
      <c r="S229" s="200"/>
      <c r="T229" s="201"/>
      <c r="AT229" s="202" t="s">
        <v>157</v>
      </c>
      <c r="AU229" s="202" t="s">
        <v>94</v>
      </c>
      <c r="AV229" s="11" t="s">
        <v>94</v>
      </c>
      <c r="AW229" s="11" t="s">
        <v>41</v>
      </c>
      <c r="AX229" s="11" t="s">
        <v>85</v>
      </c>
      <c r="AY229" s="202" t="s">
        <v>139</v>
      </c>
    </row>
    <row r="230" spans="2:51" s="12" customFormat="1" ht="12">
      <c r="B230" s="203"/>
      <c r="C230" s="204"/>
      <c r="D230" s="189" t="s">
        <v>157</v>
      </c>
      <c r="E230" s="205" t="s">
        <v>83</v>
      </c>
      <c r="F230" s="206" t="s">
        <v>159</v>
      </c>
      <c r="G230" s="204"/>
      <c r="H230" s="207">
        <v>21.270000000000003</v>
      </c>
      <c r="I230" s="208"/>
      <c r="J230" s="204"/>
      <c r="K230" s="204"/>
      <c r="L230" s="209"/>
      <c r="M230" s="210"/>
      <c r="N230" s="211"/>
      <c r="O230" s="211"/>
      <c r="P230" s="211"/>
      <c r="Q230" s="211"/>
      <c r="R230" s="211"/>
      <c r="S230" s="211"/>
      <c r="T230" s="212"/>
      <c r="AT230" s="213" t="s">
        <v>157</v>
      </c>
      <c r="AU230" s="213" t="s">
        <v>94</v>
      </c>
      <c r="AV230" s="12" t="s">
        <v>147</v>
      </c>
      <c r="AW230" s="12" t="s">
        <v>41</v>
      </c>
      <c r="AX230" s="12" t="s">
        <v>23</v>
      </c>
      <c r="AY230" s="213" t="s">
        <v>139</v>
      </c>
    </row>
    <row r="231" spans="2:65" s="1" customFormat="1" ht="16.5" customHeight="1">
      <c r="B231" s="34"/>
      <c r="C231" s="177" t="s">
        <v>344</v>
      </c>
      <c r="D231" s="177" t="s">
        <v>142</v>
      </c>
      <c r="E231" s="178" t="s">
        <v>345</v>
      </c>
      <c r="F231" s="179" t="s">
        <v>346</v>
      </c>
      <c r="G231" s="180" t="s">
        <v>176</v>
      </c>
      <c r="H231" s="181">
        <v>14.4</v>
      </c>
      <c r="I231" s="182"/>
      <c r="J231" s="183">
        <f>ROUND(I231*H231,2)</f>
        <v>0</v>
      </c>
      <c r="K231" s="179" t="s">
        <v>146</v>
      </c>
      <c r="L231" s="38"/>
      <c r="M231" s="184" t="s">
        <v>83</v>
      </c>
      <c r="N231" s="185" t="s">
        <v>55</v>
      </c>
      <c r="O231" s="60"/>
      <c r="P231" s="186">
        <f>O231*H231</f>
        <v>0</v>
      </c>
      <c r="Q231" s="186">
        <v>1E-05</v>
      </c>
      <c r="R231" s="186">
        <f>Q231*H231</f>
        <v>0.000144</v>
      </c>
      <c r="S231" s="186">
        <v>0</v>
      </c>
      <c r="T231" s="187">
        <f>S231*H231</f>
        <v>0</v>
      </c>
      <c r="AR231" s="16" t="s">
        <v>232</v>
      </c>
      <c r="AT231" s="16" t="s">
        <v>142</v>
      </c>
      <c r="AU231" s="16" t="s">
        <v>94</v>
      </c>
      <c r="AY231" s="16" t="s">
        <v>139</v>
      </c>
      <c r="BE231" s="188">
        <f>IF(N231="základní",J231,0)</f>
        <v>0</v>
      </c>
      <c r="BF231" s="188">
        <f>IF(N231="snížená",J231,0)</f>
        <v>0</v>
      </c>
      <c r="BG231" s="188">
        <f>IF(N231="zákl. přenesená",J231,0)</f>
        <v>0</v>
      </c>
      <c r="BH231" s="188">
        <f>IF(N231="sníž. přenesená",J231,0)</f>
        <v>0</v>
      </c>
      <c r="BI231" s="188">
        <f>IF(N231="nulová",J231,0)</f>
        <v>0</v>
      </c>
      <c r="BJ231" s="16" t="s">
        <v>23</v>
      </c>
      <c r="BK231" s="188">
        <f>ROUND(I231*H231,2)</f>
        <v>0</v>
      </c>
      <c r="BL231" s="16" t="s">
        <v>232</v>
      </c>
      <c r="BM231" s="16" t="s">
        <v>394</v>
      </c>
    </row>
    <row r="232" spans="2:51" s="13" customFormat="1" ht="12">
      <c r="B232" s="214"/>
      <c r="C232" s="215"/>
      <c r="D232" s="189" t="s">
        <v>157</v>
      </c>
      <c r="E232" s="216" t="s">
        <v>83</v>
      </c>
      <c r="F232" s="217" t="s">
        <v>348</v>
      </c>
      <c r="G232" s="215"/>
      <c r="H232" s="216" t="s">
        <v>83</v>
      </c>
      <c r="I232" s="218"/>
      <c r="J232" s="215"/>
      <c r="K232" s="215"/>
      <c r="L232" s="219"/>
      <c r="M232" s="220"/>
      <c r="N232" s="221"/>
      <c r="O232" s="221"/>
      <c r="P232" s="221"/>
      <c r="Q232" s="221"/>
      <c r="R232" s="221"/>
      <c r="S232" s="221"/>
      <c r="T232" s="222"/>
      <c r="AT232" s="223" t="s">
        <v>157</v>
      </c>
      <c r="AU232" s="223" t="s">
        <v>94</v>
      </c>
      <c r="AV232" s="13" t="s">
        <v>23</v>
      </c>
      <c r="AW232" s="13" t="s">
        <v>41</v>
      </c>
      <c r="AX232" s="13" t="s">
        <v>85</v>
      </c>
      <c r="AY232" s="223" t="s">
        <v>139</v>
      </c>
    </row>
    <row r="233" spans="2:51" s="11" customFormat="1" ht="12">
      <c r="B233" s="192"/>
      <c r="C233" s="193"/>
      <c r="D233" s="189" t="s">
        <v>157</v>
      </c>
      <c r="E233" s="194" t="s">
        <v>83</v>
      </c>
      <c r="F233" s="195" t="s">
        <v>349</v>
      </c>
      <c r="G233" s="193"/>
      <c r="H233" s="196">
        <v>14.399999999999999</v>
      </c>
      <c r="I233" s="197"/>
      <c r="J233" s="193"/>
      <c r="K233" s="193"/>
      <c r="L233" s="198"/>
      <c r="M233" s="199"/>
      <c r="N233" s="200"/>
      <c r="O233" s="200"/>
      <c r="P233" s="200"/>
      <c r="Q233" s="200"/>
      <c r="R233" s="200"/>
      <c r="S233" s="200"/>
      <c r="T233" s="201"/>
      <c r="AT233" s="202" t="s">
        <v>157</v>
      </c>
      <c r="AU233" s="202" t="s">
        <v>94</v>
      </c>
      <c r="AV233" s="11" t="s">
        <v>94</v>
      </c>
      <c r="AW233" s="11" t="s">
        <v>41</v>
      </c>
      <c r="AX233" s="11" t="s">
        <v>85</v>
      </c>
      <c r="AY233" s="202" t="s">
        <v>139</v>
      </c>
    </row>
    <row r="234" spans="2:51" s="12" customFormat="1" ht="12">
      <c r="B234" s="203"/>
      <c r="C234" s="204"/>
      <c r="D234" s="189" t="s">
        <v>157</v>
      </c>
      <c r="E234" s="205" t="s">
        <v>83</v>
      </c>
      <c r="F234" s="206" t="s">
        <v>159</v>
      </c>
      <c r="G234" s="204"/>
      <c r="H234" s="207">
        <v>14.399999999999999</v>
      </c>
      <c r="I234" s="208"/>
      <c r="J234" s="204"/>
      <c r="K234" s="204"/>
      <c r="L234" s="209"/>
      <c r="M234" s="210"/>
      <c r="N234" s="211"/>
      <c r="O234" s="211"/>
      <c r="P234" s="211"/>
      <c r="Q234" s="211"/>
      <c r="R234" s="211"/>
      <c r="S234" s="211"/>
      <c r="T234" s="212"/>
      <c r="AT234" s="213" t="s">
        <v>157</v>
      </c>
      <c r="AU234" s="213" t="s">
        <v>94</v>
      </c>
      <c r="AV234" s="12" t="s">
        <v>147</v>
      </c>
      <c r="AW234" s="12" t="s">
        <v>41</v>
      </c>
      <c r="AX234" s="12" t="s">
        <v>23</v>
      </c>
      <c r="AY234" s="213" t="s">
        <v>139</v>
      </c>
    </row>
    <row r="235" spans="2:65" s="1" customFormat="1" ht="16.5" customHeight="1">
      <c r="B235" s="34"/>
      <c r="C235" s="177" t="s">
        <v>350</v>
      </c>
      <c r="D235" s="177" t="s">
        <v>142</v>
      </c>
      <c r="E235" s="178" t="s">
        <v>351</v>
      </c>
      <c r="F235" s="179" t="s">
        <v>352</v>
      </c>
      <c r="G235" s="180" t="s">
        <v>176</v>
      </c>
      <c r="H235" s="181">
        <v>36.8</v>
      </c>
      <c r="I235" s="182"/>
      <c r="J235" s="183">
        <f>ROUND(I235*H235,2)</f>
        <v>0</v>
      </c>
      <c r="K235" s="179" t="s">
        <v>146</v>
      </c>
      <c r="L235" s="38"/>
      <c r="M235" s="184" t="s">
        <v>83</v>
      </c>
      <c r="N235" s="185" t="s">
        <v>55</v>
      </c>
      <c r="O235" s="60"/>
      <c r="P235" s="186">
        <f>O235*H235</f>
        <v>0</v>
      </c>
      <c r="Q235" s="186">
        <v>1E-05</v>
      </c>
      <c r="R235" s="186">
        <f>Q235*H235</f>
        <v>0.000368</v>
      </c>
      <c r="S235" s="186">
        <v>0</v>
      </c>
      <c r="T235" s="187">
        <f>S235*H235</f>
        <v>0</v>
      </c>
      <c r="AR235" s="16" t="s">
        <v>232</v>
      </c>
      <c r="AT235" s="16" t="s">
        <v>142</v>
      </c>
      <c r="AU235" s="16" t="s">
        <v>94</v>
      </c>
      <c r="AY235" s="16" t="s">
        <v>139</v>
      </c>
      <c r="BE235" s="188">
        <f>IF(N235="základní",J235,0)</f>
        <v>0</v>
      </c>
      <c r="BF235" s="188">
        <f>IF(N235="snížená",J235,0)</f>
        <v>0</v>
      </c>
      <c r="BG235" s="188">
        <f>IF(N235="zákl. přenesená",J235,0)</f>
        <v>0</v>
      </c>
      <c r="BH235" s="188">
        <f>IF(N235="sníž. přenesená",J235,0)</f>
        <v>0</v>
      </c>
      <c r="BI235" s="188">
        <f>IF(N235="nulová",J235,0)</f>
        <v>0</v>
      </c>
      <c r="BJ235" s="16" t="s">
        <v>23</v>
      </c>
      <c r="BK235" s="188">
        <f>ROUND(I235*H235,2)</f>
        <v>0</v>
      </c>
      <c r="BL235" s="16" t="s">
        <v>232</v>
      </c>
      <c r="BM235" s="16" t="s">
        <v>395</v>
      </c>
    </row>
    <row r="236" spans="2:51" s="13" customFormat="1" ht="12">
      <c r="B236" s="214"/>
      <c r="C236" s="215"/>
      <c r="D236" s="189" t="s">
        <v>157</v>
      </c>
      <c r="E236" s="216" t="s">
        <v>83</v>
      </c>
      <c r="F236" s="217" t="s">
        <v>291</v>
      </c>
      <c r="G236" s="215"/>
      <c r="H236" s="216" t="s">
        <v>83</v>
      </c>
      <c r="I236" s="218"/>
      <c r="J236" s="215"/>
      <c r="K236" s="215"/>
      <c r="L236" s="219"/>
      <c r="M236" s="220"/>
      <c r="N236" s="221"/>
      <c r="O236" s="221"/>
      <c r="P236" s="221"/>
      <c r="Q236" s="221"/>
      <c r="R236" s="221"/>
      <c r="S236" s="221"/>
      <c r="T236" s="222"/>
      <c r="AT236" s="223" t="s">
        <v>157</v>
      </c>
      <c r="AU236" s="223" t="s">
        <v>94</v>
      </c>
      <c r="AV236" s="13" t="s">
        <v>23</v>
      </c>
      <c r="AW236" s="13" t="s">
        <v>41</v>
      </c>
      <c r="AX236" s="13" t="s">
        <v>85</v>
      </c>
      <c r="AY236" s="223" t="s">
        <v>139</v>
      </c>
    </row>
    <row r="237" spans="2:51" s="11" customFormat="1" ht="12">
      <c r="B237" s="192"/>
      <c r="C237" s="193"/>
      <c r="D237" s="189" t="s">
        <v>157</v>
      </c>
      <c r="E237" s="194" t="s">
        <v>83</v>
      </c>
      <c r="F237" s="195" t="s">
        <v>354</v>
      </c>
      <c r="G237" s="193"/>
      <c r="H237" s="196">
        <v>24</v>
      </c>
      <c r="I237" s="197"/>
      <c r="J237" s="193"/>
      <c r="K237" s="193"/>
      <c r="L237" s="198"/>
      <c r="M237" s="199"/>
      <c r="N237" s="200"/>
      <c r="O237" s="200"/>
      <c r="P237" s="200"/>
      <c r="Q237" s="200"/>
      <c r="R237" s="200"/>
      <c r="S237" s="200"/>
      <c r="T237" s="201"/>
      <c r="AT237" s="202" t="s">
        <v>157</v>
      </c>
      <c r="AU237" s="202" t="s">
        <v>94</v>
      </c>
      <c r="AV237" s="11" t="s">
        <v>94</v>
      </c>
      <c r="AW237" s="11" t="s">
        <v>41</v>
      </c>
      <c r="AX237" s="11" t="s">
        <v>85</v>
      </c>
      <c r="AY237" s="202" t="s">
        <v>139</v>
      </c>
    </row>
    <row r="238" spans="2:51" s="13" customFormat="1" ht="12">
      <c r="B238" s="214"/>
      <c r="C238" s="215"/>
      <c r="D238" s="189" t="s">
        <v>157</v>
      </c>
      <c r="E238" s="216" t="s">
        <v>83</v>
      </c>
      <c r="F238" s="217" t="s">
        <v>293</v>
      </c>
      <c r="G238" s="215"/>
      <c r="H238" s="216" t="s">
        <v>83</v>
      </c>
      <c r="I238" s="218"/>
      <c r="J238" s="215"/>
      <c r="K238" s="215"/>
      <c r="L238" s="219"/>
      <c r="M238" s="220"/>
      <c r="N238" s="221"/>
      <c r="O238" s="221"/>
      <c r="P238" s="221"/>
      <c r="Q238" s="221"/>
      <c r="R238" s="221"/>
      <c r="S238" s="221"/>
      <c r="T238" s="222"/>
      <c r="AT238" s="223" t="s">
        <v>157</v>
      </c>
      <c r="AU238" s="223" t="s">
        <v>94</v>
      </c>
      <c r="AV238" s="13" t="s">
        <v>23</v>
      </c>
      <c r="AW238" s="13" t="s">
        <v>41</v>
      </c>
      <c r="AX238" s="13" t="s">
        <v>85</v>
      </c>
      <c r="AY238" s="223" t="s">
        <v>139</v>
      </c>
    </row>
    <row r="239" spans="2:51" s="11" customFormat="1" ht="12">
      <c r="B239" s="192"/>
      <c r="C239" s="193"/>
      <c r="D239" s="189" t="s">
        <v>157</v>
      </c>
      <c r="E239" s="194" t="s">
        <v>83</v>
      </c>
      <c r="F239" s="195" t="s">
        <v>355</v>
      </c>
      <c r="G239" s="193"/>
      <c r="H239" s="196">
        <v>12.8</v>
      </c>
      <c r="I239" s="197"/>
      <c r="J239" s="193"/>
      <c r="K239" s="193"/>
      <c r="L239" s="198"/>
      <c r="M239" s="199"/>
      <c r="N239" s="200"/>
      <c r="O239" s="200"/>
      <c r="P239" s="200"/>
      <c r="Q239" s="200"/>
      <c r="R239" s="200"/>
      <c r="S239" s="200"/>
      <c r="T239" s="201"/>
      <c r="AT239" s="202" t="s">
        <v>157</v>
      </c>
      <c r="AU239" s="202" t="s">
        <v>94</v>
      </c>
      <c r="AV239" s="11" t="s">
        <v>94</v>
      </c>
      <c r="AW239" s="11" t="s">
        <v>41</v>
      </c>
      <c r="AX239" s="11" t="s">
        <v>85</v>
      </c>
      <c r="AY239" s="202" t="s">
        <v>139</v>
      </c>
    </row>
    <row r="240" spans="2:51" s="12" customFormat="1" ht="12">
      <c r="B240" s="203"/>
      <c r="C240" s="204"/>
      <c r="D240" s="189" t="s">
        <v>157</v>
      </c>
      <c r="E240" s="205" t="s">
        <v>83</v>
      </c>
      <c r="F240" s="206" t="s">
        <v>159</v>
      </c>
      <c r="G240" s="204"/>
      <c r="H240" s="207">
        <v>36.8</v>
      </c>
      <c r="I240" s="208"/>
      <c r="J240" s="204"/>
      <c r="K240" s="204"/>
      <c r="L240" s="209"/>
      <c r="M240" s="210"/>
      <c r="N240" s="211"/>
      <c r="O240" s="211"/>
      <c r="P240" s="211"/>
      <c r="Q240" s="211"/>
      <c r="R240" s="211"/>
      <c r="S240" s="211"/>
      <c r="T240" s="212"/>
      <c r="AT240" s="213" t="s">
        <v>157</v>
      </c>
      <c r="AU240" s="213" t="s">
        <v>94</v>
      </c>
      <c r="AV240" s="12" t="s">
        <v>147</v>
      </c>
      <c r="AW240" s="12" t="s">
        <v>41</v>
      </c>
      <c r="AX240" s="12" t="s">
        <v>23</v>
      </c>
      <c r="AY240" s="213" t="s">
        <v>139</v>
      </c>
    </row>
    <row r="241" spans="2:65" s="1" customFormat="1" ht="22.5" customHeight="1">
      <c r="B241" s="34"/>
      <c r="C241" s="177" t="s">
        <v>356</v>
      </c>
      <c r="D241" s="177" t="s">
        <v>142</v>
      </c>
      <c r="E241" s="178" t="s">
        <v>357</v>
      </c>
      <c r="F241" s="179" t="s">
        <v>358</v>
      </c>
      <c r="G241" s="180" t="s">
        <v>176</v>
      </c>
      <c r="H241" s="181">
        <v>21.27</v>
      </c>
      <c r="I241" s="182"/>
      <c r="J241" s="183">
        <f>ROUND(I241*H241,2)</f>
        <v>0</v>
      </c>
      <c r="K241" s="179" t="s">
        <v>146</v>
      </c>
      <c r="L241" s="38"/>
      <c r="M241" s="184" t="s">
        <v>83</v>
      </c>
      <c r="N241" s="185" t="s">
        <v>55</v>
      </c>
      <c r="O241" s="60"/>
      <c r="P241" s="186">
        <f>O241*H241</f>
        <v>0</v>
      </c>
      <c r="Q241" s="186">
        <v>0.00029</v>
      </c>
      <c r="R241" s="186">
        <f>Q241*H241</f>
        <v>0.0061683</v>
      </c>
      <c r="S241" s="186">
        <v>0</v>
      </c>
      <c r="T241" s="187">
        <f>S241*H241</f>
        <v>0</v>
      </c>
      <c r="AR241" s="16" t="s">
        <v>232</v>
      </c>
      <c r="AT241" s="16" t="s">
        <v>142</v>
      </c>
      <c r="AU241" s="16" t="s">
        <v>94</v>
      </c>
      <c r="AY241" s="16" t="s">
        <v>139</v>
      </c>
      <c r="BE241" s="188">
        <f>IF(N241="základní",J241,0)</f>
        <v>0</v>
      </c>
      <c r="BF241" s="188">
        <f>IF(N241="snížená",J241,0)</f>
        <v>0</v>
      </c>
      <c r="BG241" s="188">
        <f>IF(N241="zákl. přenesená",J241,0)</f>
        <v>0</v>
      </c>
      <c r="BH241" s="188">
        <f>IF(N241="sníž. přenesená",J241,0)</f>
        <v>0</v>
      </c>
      <c r="BI241" s="188">
        <f>IF(N241="nulová",J241,0)</f>
        <v>0</v>
      </c>
      <c r="BJ241" s="16" t="s">
        <v>23</v>
      </c>
      <c r="BK241" s="188">
        <f>ROUND(I241*H241,2)</f>
        <v>0</v>
      </c>
      <c r="BL241" s="16" t="s">
        <v>232</v>
      </c>
      <c r="BM241" s="16" t="s">
        <v>396</v>
      </c>
    </row>
    <row r="242" spans="2:51" s="13" customFormat="1" ht="12">
      <c r="B242" s="214"/>
      <c r="C242" s="215"/>
      <c r="D242" s="189" t="s">
        <v>157</v>
      </c>
      <c r="E242" s="216" t="s">
        <v>83</v>
      </c>
      <c r="F242" s="217" t="s">
        <v>291</v>
      </c>
      <c r="G242" s="215"/>
      <c r="H242" s="216" t="s">
        <v>83</v>
      </c>
      <c r="I242" s="218"/>
      <c r="J242" s="215"/>
      <c r="K242" s="215"/>
      <c r="L242" s="219"/>
      <c r="M242" s="220"/>
      <c r="N242" s="221"/>
      <c r="O242" s="221"/>
      <c r="P242" s="221"/>
      <c r="Q242" s="221"/>
      <c r="R242" s="221"/>
      <c r="S242" s="221"/>
      <c r="T242" s="222"/>
      <c r="AT242" s="223" t="s">
        <v>157</v>
      </c>
      <c r="AU242" s="223" t="s">
        <v>94</v>
      </c>
      <c r="AV242" s="13" t="s">
        <v>23</v>
      </c>
      <c r="AW242" s="13" t="s">
        <v>41</v>
      </c>
      <c r="AX242" s="13" t="s">
        <v>85</v>
      </c>
      <c r="AY242" s="223" t="s">
        <v>139</v>
      </c>
    </row>
    <row r="243" spans="2:51" s="11" customFormat="1" ht="12">
      <c r="B243" s="192"/>
      <c r="C243" s="193"/>
      <c r="D243" s="189" t="s">
        <v>157</v>
      </c>
      <c r="E243" s="194" t="s">
        <v>83</v>
      </c>
      <c r="F243" s="195" t="s">
        <v>341</v>
      </c>
      <c r="G243" s="193"/>
      <c r="H243" s="196">
        <v>21.6</v>
      </c>
      <c r="I243" s="197"/>
      <c r="J243" s="193"/>
      <c r="K243" s="193"/>
      <c r="L243" s="198"/>
      <c r="M243" s="199"/>
      <c r="N243" s="200"/>
      <c r="O243" s="200"/>
      <c r="P243" s="200"/>
      <c r="Q243" s="200"/>
      <c r="R243" s="200"/>
      <c r="S243" s="200"/>
      <c r="T243" s="201"/>
      <c r="AT243" s="202" t="s">
        <v>157</v>
      </c>
      <c r="AU243" s="202" t="s">
        <v>94</v>
      </c>
      <c r="AV243" s="11" t="s">
        <v>94</v>
      </c>
      <c r="AW243" s="11" t="s">
        <v>41</v>
      </c>
      <c r="AX243" s="11" t="s">
        <v>85</v>
      </c>
      <c r="AY243" s="202" t="s">
        <v>139</v>
      </c>
    </row>
    <row r="244" spans="2:51" s="13" customFormat="1" ht="12">
      <c r="B244" s="214"/>
      <c r="C244" s="215"/>
      <c r="D244" s="189" t="s">
        <v>157</v>
      </c>
      <c r="E244" s="216" t="s">
        <v>83</v>
      </c>
      <c r="F244" s="217" t="s">
        <v>293</v>
      </c>
      <c r="G244" s="215"/>
      <c r="H244" s="216" t="s">
        <v>83</v>
      </c>
      <c r="I244" s="218"/>
      <c r="J244" s="215"/>
      <c r="K244" s="215"/>
      <c r="L244" s="219"/>
      <c r="M244" s="220"/>
      <c r="N244" s="221"/>
      <c r="O244" s="221"/>
      <c r="P244" s="221"/>
      <c r="Q244" s="221"/>
      <c r="R244" s="221"/>
      <c r="S244" s="221"/>
      <c r="T244" s="222"/>
      <c r="AT244" s="223" t="s">
        <v>157</v>
      </c>
      <c r="AU244" s="223" t="s">
        <v>94</v>
      </c>
      <c r="AV244" s="13" t="s">
        <v>23</v>
      </c>
      <c r="AW244" s="13" t="s">
        <v>41</v>
      </c>
      <c r="AX244" s="13" t="s">
        <v>85</v>
      </c>
      <c r="AY244" s="223" t="s">
        <v>139</v>
      </c>
    </row>
    <row r="245" spans="2:51" s="11" customFormat="1" ht="12">
      <c r="B245" s="192"/>
      <c r="C245" s="193"/>
      <c r="D245" s="189" t="s">
        <v>157</v>
      </c>
      <c r="E245" s="194" t="s">
        <v>83</v>
      </c>
      <c r="F245" s="195" t="s">
        <v>342</v>
      </c>
      <c r="G245" s="193"/>
      <c r="H245" s="196">
        <v>11.520000000000001</v>
      </c>
      <c r="I245" s="197"/>
      <c r="J245" s="193"/>
      <c r="K245" s="193"/>
      <c r="L245" s="198"/>
      <c r="M245" s="199"/>
      <c r="N245" s="200"/>
      <c r="O245" s="200"/>
      <c r="P245" s="200"/>
      <c r="Q245" s="200"/>
      <c r="R245" s="200"/>
      <c r="S245" s="200"/>
      <c r="T245" s="201"/>
      <c r="AT245" s="202" t="s">
        <v>157</v>
      </c>
      <c r="AU245" s="202" t="s">
        <v>94</v>
      </c>
      <c r="AV245" s="11" t="s">
        <v>94</v>
      </c>
      <c r="AW245" s="11" t="s">
        <v>41</v>
      </c>
      <c r="AX245" s="11" t="s">
        <v>85</v>
      </c>
      <c r="AY245" s="202" t="s">
        <v>139</v>
      </c>
    </row>
    <row r="246" spans="2:51" s="13" customFormat="1" ht="12">
      <c r="B246" s="214"/>
      <c r="C246" s="215"/>
      <c r="D246" s="189" t="s">
        <v>157</v>
      </c>
      <c r="E246" s="216" t="s">
        <v>83</v>
      </c>
      <c r="F246" s="217" t="s">
        <v>317</v>
      </c>
      <c r="G246" s="215"/>
      <c r="H246" s="216" t="s">
        <v>83</v>
      </c>
      <c r="I246" s="218"/>
      <c r="J246" s="215"/>
      <c r="K246" s="215"/>
      <c r="L246" s="219"/>
      <c r="M246" s="220"/>
      <c r="N246" s="221"/>
      <c r="O246" s="221"/>
      <c r="P246" s="221"/>
      <c r="Q246" s="221"/>
      <c r="R246" s="221"/>
      <c r="S246" s="221"/>
      <c r="T246" s="222"/>
      <c r="AT246" s="223" t="s">
        <v>157</v>
      </c>
      <c r="AU246" s="223" t="s">
        <v>94</v>
      </c>
      <c r="AV246" s="13" t="s">
        <v>23</v>
      </c>
      <c r="AW246" s="13" t="s">
        <v>41</v>
      </c>
      <c r="AX246" s="13" t="s">
        <v>85</v>
      </c>
      <c r="AY246" s="223" t="s">
        <v>139</v>
      </c>
    </row>
    <row r="247" spans="2:51" s="11" customFormat="1" ht="12">
      <c r="B247" s="192"/>
      <c r="C247" s="193"/>
      <c r="D247" s="189" t="s">
        <v>157</v>
      </c>
      <c r="E247" s="194" t="s">
        <v>83</v>
      </c>
      <c r="F247" s="195" t="s">
        <v>343</v>
      </c>
      <c r="G247" s="193"/>
      <c r="H247" s="196">
        <v>-11.85</v>
      </c>
      <c r="I247" s="197"/>
      <c r="J247" s="193"/>
      <c r="K247" s="193"/>
      <c r="L247" s="198"/>
      <c r="M247" s="199"/>
      <c r="N247" s="200"/>
      <c r="O247" s="200"/>
      <c r="P247" s="200"/>
      <c r="Q247" s="200"/>
      <c r="R247" s="200"/>
      <c r="S247" s="200"/>
      <c r="T247" s="201"/>
      <c r="AT247" s="202" t="s">
        <v>157</v>
      </c>
      <c r="AU247" s="202" t="s">
        <v>94</v>
      </c>
      <c r="AV247" s="11" t="s">
        <v>94</v>
      </c>
      <c r="AW247" s="11" t="s">
        <v>41</v>
      </c>
      <c r="AX247" s="11" t="s">
        <v>85</v>
      </c>
      <c r="AY247" s="202" t="s">
        <v>139</v>
      </c>
    </row>
    <row r="248" spans="2:51" s="12" customFormat="1" ht="12">
      <c r="B248" s="203"/>
      <c r="C248" s="204"/>
      <c r="D248" s="189" t="s">
        <v>157</v>
      </c>
      <c r="E248" s="205" t="s">
        <v>83</v>
      </c>
      <c r="F248" s="206" t="s">
        <v>159</v>
      </c>
      <c r="G248" s="204"/>
      <c r="H248" s="207">
        <v>21.270000000000003</v>
      </c>
      <c r="I248" s="208"/>
      <c r="J248" s="204"/>
      <c r="K248" s="204"/>
      <c r="L248" s="209"/>
      <c r="M248" s="235"/>
      <c r="N248" s="236"/>
      <c r="O248" s="236"/>
      <c r="P248" s="236"/>
      <c r="Q248" s="236"/>
      <c r="R248" s="236"/>
      <c r="S248" s="236"/>
      <c r="T248" s="237"/>
      <c r="AT248" s="213" t="s">
        <v>157</v>
      </c>
      <c r="AU248" s="213" t="s">
        <v>94</v>
      </c>
      <c r="AV248" s="12" t="s">
        <v>147</v>
      </c>
      <c r="AW248" s="12" t="s">
        <v>41</v>
      </c>
      <c r="AX248" s="12" t="s">
        <v>23</v>
      </c>
      <c r="AY248" s="213" t="s">
        <v>139</v>
      </c>
    </row>
    <row r="249" spans="2:12" s="1" customFormat="1" ht="7" customHeight="1">
      <c r="B249" s="46"/>
      <c r="C249" s="47"/>
      <c r="D249" s="47"/>
      <c r="E249" s="47"/>
      <c r="F249" s="47"/>
      <c r="G249" s="47"/>
      <c r="H249" s="47"/>
      <c r="I249" s="128"/>
      <c r="J249" s="47"/>
      <c r="K249" s="47"/>
      <c r="L249" s="38"/>
    </row>
  </sheetData>
  <sheetProtection algorithmName="SHA-512" hashValue="Dz6WYxPp5666DP/vORlPyn0n3Yzjcf0VpTgOQsy+67W40RxKVRRAosVB9+sHB0Rj0jaRC9JHKsf1awkh7YbF4Q==" saltValue="u3dkAxRhGTNZwz0uLdDyN9Hkuv9dHMCXW29Jnl9xhUH4bkvNmS8CF3VS1qqoLRhai1L9J8qAGw46ix2m2hfqrw==" spinCount="100000" sheet="1" objects="1" scenarios="1" formatColumns="0" formatRows="0" autoFilter="0"/>
  <autoFilter ref="C90:K248"/>
  <mergeCells count="9">
    <mergeCell ref="E50:H50"/>
    <mergeCell ref="E81:H81"/>
    <mergeCell ref="E83:H8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4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7109375" style="0" customWidth="1"/>
    <col min="7" max="7" width="8.7109375" style="0" customWidth="1"/>
    <col min="8" max="8" width="11.140625" style="0" customWidth="1"/>
    <col min="9" max="9" width="14.140625" style="97" customWidth="1"/>
    <col min="10" max="10" width="23.421875" style="0" customWidth="1"/>
    <col min="11" max="11" width="15.421875" style="0" customWidth="1"/>
    <col min="12" max="12" width="9.28125" style="0" customWidth="1"/>
    <col min="13" max="13" width="10.710937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48"/>
      <c r="M2" s="348"/>
      <c r="N2" s="348"/>
      <c r="O2" s="348"/>
      <c r="P2" s="348"/>
      <c r="Q2" s="348"/>
      <c r="R2" s="348"/>
      <c r="S2" s="348"/>
      <c r="T2" s="348"/>
      <c r="U2" s="348"/>
      <c r="V2" s="348"/>
      <c r="AT2" s="16" t="s">
        <v>100</v>
      </c>
    </row>
    <row r="3" spans="2:46" ht="7" customHeight="1">
      <c r="B3" s="98"/>
      <c r="C3" s="99"/>
      <c r="D3" s="99"/>
      <c r="E3" s="99"/>
      <c r="F3" s="99"/>
      <c r="G3" s="99"/>
      <c r="H3" s="99"/>
      <c r="I3" s="100"/>
      <c r="J3" s="99"/>
      <c r="K3" s="99"/>
      <c r="L3" s="19"/>
      <c r="AT3" s="16" t="s">
        <v>94</v>
      </c>
    </row>
    <row r="4" spans="2:46" ht="25" customHeight="1">
      <c r="B4" s="19"/>
      <c r="D4" s="101" t="s">
        <v>104</v>
      </c>
      <c r="L4" s="19"/>
      <c r="M4" s="23" t="s">
        <v>10</v>
      </c>
      <c r="AT4" s="16" t="s">
        <v>4</v>
      </c>
    </row>
    <row r="5" spans="2:12" ht="7" customHeight="1">
      <c r="B5" s="19"/>
      <c r="L5" s="19"/>
    </row>
    <row r="6" spans="2:12" ht="12" customHeight="1">
      <c r="B6" s="19"/>
      <c r="D6" s="102" t="s">
        <v>16</v>
      </c>
      <c r="L6" s="19"/>
    </row>
    <row r="7" spans="2:12" ht="16.5" customHeight="1">
      <c r="B7" s="19"/>
      <c r="E7" s="362" t="str">
        <f>'Rekapitulace stavby'!K6</f>
        <v>Výměna požárních uzávěrů</v>
      </c>
      <c r="F7" s="363"/>
      <c r="G7" s="363"/>
      <c r="H7" s="363"/>
      <c r="L7" s="19"/>
    </row>
    <row r="8" spans="2:12" s="1" customFormat="1" ht="12" customHeight="1">
      <c r="B8" s="38"/>
      <c r="D8" s="102" t="s">
        <v>105</v>
      </c>
      <c r="I8" s="103"/>
      <c r="L8" s="38"/>
    </row>
    <row r="9" spans="2:12" s="1" customFormat="1" ht="37" customHeight="1">
      <c r="B9" s="38"/>
      <c r="E9" s="364" t="s">
        <v>397</v>
      </c>
      <c r="F9" s="365"/>
      <c r="G9" s="365"/>
      <c r="H9" s="365"/>
      <c r="I9" s="103"/>
      <c r="L9" s="38"/>
    </row>
    <row r="10" spans="2:12" s="1" customFormat="1" ht="12">
      <c r="B10" s="38"/>
      <c r="I10" s="103"/>
      <c r="L10" s="38"/>
    </row>
    <row r="11" spans="2:12" s="1" customFormat="1" ht="12" customHeight="1">
      <c r="B11" s="38"/>
      <c r="D11" s="102" t="s">
        <v>19</v>
      </c>
      <c r="F11" s="16" t="s">
        <v>20</v>
      </c>
      <c r="I11" s="104" t="s">
        <v>21</v>
      </c>
      <c r="J11" s="16" t="s">
        <v>22</v>
      </c>
      <c r="L11" s="38"/>
    </row>
    <row r="12" spans="2:12" s="1" customFormat="1" ht="12" customHeight="1">
      <c r="B12" s="38"/>
      <c r="D12" s="102" t="s">
        <v>24</v>
      </c>
      <c r="F12" s="16" t="s">
        <v>25</v>
      </c>
      <c r="I12" s="104" t="s">
        <v>26</v>
      </c>
      <c r="J12" s="105">
        <f>'Rekapitulace stavby'!AN8</f>
        <v>0</v>
      </c>
      <c r="L12" s="38"/>
    </row>
    <row r="13" spans="2:12" s="1" customFormat="1" ht="21.75" customHeight="1">
      <c r="B13" s="38"/>
      <c r="D13" s="106" t="s">
        <v>28</v>
      </c>
      <c r="F13" s="107" t="s">
        <v>29</v>
      </c>
      <c r="I13" s="108" t="s">
        <v>30</v>
      </c>
      <c r="J13" s="107" t="s">
        <v>107</v>
      </c>
      <c r="L13" s="38"/>
    </row>
    <row r="14" spans="2:12" s="1" customFormat="1" ht="12" customHeight="1">
      <c r="B14" s="38"/>
      <c r="D14" s="102" t="s">
        <v>33</v>
      </c>
      <c r="I14" s="104" t="s">
        <v>34</v>
      </c>
      <c r="J14" s="16" t="s">
        <v>35</v>
      </c>
      <c r="L14" s="38"/>
    </row>
    <row r="15" spans="2:12" s="1" customFormat="1" ht="18" customHeight="1">
      <c r="B15" s="38"/>
      <c r="E15" s="16" t="s">
        <v>36</v>
      </c>
      <c r="I15" s="104" t="s">
        <v>37</v>
      </c>
      <c r="J15" s="16" t="s">
        <v>38</v>
      </c>
      <c r="L15" s="38"/>
    </row>
    <row r="16" spans="2:12" s="1" customFormat="1" ht="7" customHeight="1">
      <c r="B16" s="38"/>
      <c r="I16" s="103"/>
      <c r="L16" s="38"/>
    </row>
    <row r="17" spans="2:12" s="1" customFormat="1" ht="12" customHeight="1">
      <c r="B17" s="38"/>
      <c r="D17" s="102" t="s">
        <v>39</v>
      </c>
      <c r="I17" s="104" t="s">
        <v>34</v>
      </c>
      <c r="J17" s="29" t="str">
        <f>'Rekapitulace stavby'!AN13</f>
        <v>Vyplň údaj</v>
      </c>
      <c r="L17" s="38"/>
    </row>
    <row r="18" spans="2:12" s="1" customFormat="1" ht="18" customHeight="1">
      <c r="B18" s="38"/>
      <c r="E18" s="366" t="str">
        <f>'Rekapitulace stavby'!E14</f>
        <v>Vyplň údaj</v>
      </c>
      <c r="F18" s="367"/>
      <c r="G18" s="367"/>
      <c r="H18" s="367"/>
      <c r="I18" s="104" t="s">
        <v>37</v>
      </c>
      <c r="J18" s="29" t="str">
        <f>'Rekapitulace stavby'!AN14</f>
        <v>Vyplň údaj</v>
      </c>
      <c r="L18" s="38"/>
    </row>
    <row r="19" spans="2:12" s="1" customFormat="1" ht="7" customHeight="1">
      <c r="B19" s="38"/>
      <c r="I19" s="103"/>
      <c r="L19" s="38"/>
    </row>
    <row r="20" spans="2:12" s="1" customFormat="1" ht="12" customHeight="1">
      <c r="B20" s="38"/>
      <c r="D20" s="102" t="s">
        <v>42</v>
      </c>
      <c r="I20" s="104" t="s">
        <v>34</v>
      </c>
      <c r="J20" s="16" t="s">
        <v>43</v>
      </c>
      <c r="L20" s="38"/>
    </row>
    <row r="21" spans="2:12" s="1" customFormat="1" ht="18" customHeight="1">
      <c r="B21" s="38"/>
      <c r="E21" s="16" t="s">
        <v>44</v>
      </c>
      <c r="I21" s="104" t="s">
        <v>37</v>
      </c>
      <c r="J21" s="16" t="s">
        <v>45</v>
      </c>
      <c r="L21" s="38"/>
    </row>
    <row r="22" spans="2:12" s="1" customFormat="1" ht="7" customHeight="1">
      <c r="B22" s="38"/>
      <c r="I22" s="103"/>
      <c r="L22" s="38"/>
    </row>
    <row r="23" spans="2:12" s="1" customFormat="1" ht="12" customHeight="1">
      <c r="B23" s="38"/>
      <c r="D23" s="102" t="s">
        <v>46</v>
      </c>
      <c r="I23" s="104" t="s">
        <v>34</v>
      </c>
      <c r="J23" s="16" t="s">
        <v>43</v>
      </c>
      <c r="L23" s="38"/>
    </row>
    <row r="24" spans="2:12" s="1" customFormat="1" ht="18" customHeight="1">
      <c r="B24" s="38"/>
      <c r="E24" s="16" t="s">
        <v>47</v>
      </c>
      <c r="I24" s="104" t="s">
        <v>37</v>
      </c>
      <c r="J24" s="16" t="s">
        <v>45</v>
      </c>
      <c r="L24" s="38"/>
    </row>
    <row r="25" spans="2:12" s="1" customFormat="1" ht="7" customHeight="1">
      <c r="B25" s="38"/>
      <c r="I25" s="103"/>
      <c r="L25" s="38"/>
    </row>
    <row r="26" spans="2:12" s="1" customFormat="1" ht="12" customHeight="1">
      <c r="B26" s="38"/>
      <c r="D26" s="102" t="s">
        <v>48</v>
      </c>
      <c r="I26" s="103"/>
      <c r="L26" s="38"/>
    </row>
    <row r="27" spans="2:12" s="6" customFormat="1" ht="16.5" customHeight="1">
      <c r="B27" s="109"/>
      <c r="E27" s="368" t="s">
        <v>83</v>
      </c>
      <c r="F27" s="368"/>
      <c r="G27" s="368"/>
      <c r="H27" s="368"/>
      <c r="I27" s="110"/>
      <c r="L27" s="109"/>
    </row>
    <row r="28" spans="2:12" s="1" customFormat="1" ht="7" customHeight="1">
      <c r="B28" s="38"/>
      <c r="I28" s="103"/>
      <c r="L28" s="38"/>
    </row>
    <row r="29" spans="2:12" s="1" customFormat="1" ht="7" customHeight="1">
      <c r="B29" s="38"/>
      <c r="D29" s="56"/>
      <c r="E29" s="56"/>
      <c r="F29" s="56"/>
      <c r="G29" s="56"/>
      <c r="H29" s="56"/>
      <c r="I29" s="111"/>
      <c r="J29" s="56"/>
      <c r="K29" s="56"/>
      <c r="L29" s="38"/>
    </row>
    <row r="30" spans="2:12" s="1" customFormat="1" ht="25.4" customHeight="1">
      <c r="B30" s="38"/>
      <c r="D30" s="112" t="s">
        <v>50</v>
      </c>
      <c r="I30" s="103"/>
      <c r="J30" s="113">
        <f>ROUND(J91,2)</f>
        <v>0</v>
      </c>
      <c r="L30" s="38"/>
    </row>
    <row r="31" spans="2:12" s="1" customFormat="1" ht="7" customHeight="1">
      <c r="B31" s="38"/>
      <c r="D31" s="56"/>
      <c r="E31" s="56"/>
      <c r="F31" s="56"/>
      <c r="G31" s="56"/>
      <c r="H31" s="56"/>
      <c r="I31" s="111"/>
      <c r="J31" s="56"/>
      <c r="K31" s="56"/>
      <c r="L31" s="38"/>
    </row>
    <row r="32" spans="2:12" s="1" customFormat="1" ht="14.5" customHeight="1">
      <c r="B32" s="38"/>
      <c r="F32" s="114" t="s">
        <v>52</v>
      </c>
      <c r="I32" s="115" t="s">
        <v>51</v>
      </c>
      <c r="J32" s="114" t="s">
        <v>53</v>
      </c>
      <c r="L32" s="38"/>
    </row>
    <row r="33" spans="2:12" s="1" customFormat="1" ht="14.5" customHeight="1">
      <c r="B33" s="38"/>
      <c r="D33" s="102" t="s">
        <v>54</v>
      </c>
      <c r="E33" s="102" t="s">
        <v>55</v>
      </c>
      <c r="F33" s="116">
        <f>ROUND((SUM(BE91:BE248)),2)</f>
        <v>0</v>
      </c>
      <c r="I33" s="117">
        <v>0.21</v>
      </c>
      <c r="J33" s="116">
        <f>ROUND(((SUM(BE91:BE248))*I33),2)</f>
        <v>0</v>
      </c>
      <c r="L33" s="38"/>
    </row>
    <row r="34" spans="2:12" s="1" customFormat="1" ht="14.5" customHeight="1">
      <c r="B34" s="38"/>
      <c r="E34" s="102" t="s">
        <v>56</v>
      </c>
      <c r="F34" s="116">
        <f>ROUND((SUM(BF91:BF248)),2)</f>
        <v>0</v>
      </c>
      <c r="I34" s="117">
        <v>0.15</v>
      </c>
      <c r="J34" s="116">
        <f>ROUND(((SUM(BF91:BF248))*I34),2)</f>
        <v>0</v>
      </c>
      <c r="L34" s="38"/>
    </row>
    <row r="35" spans="2:12" s="1" customFormat="1" ht="14.5" customHeight="1" hidden="1">
      <c r="B35" s="38"/>
      <c r="E35" s="102" t="s">
        <v>57</v>
      </c>
      <c r="F35" s="116">
        <f>ROUND((SUM(BG91:BG248)),2)</f>
        <v>0</v>
      </c>
      <c r="I35" s="117">
        <v>0.21</v>
      </c>
      <c r="J35" s="116">
        <f>0</f>
        <v>0</v>
      </c>
      <c r="L35" s="38"/>
    </row>
    <row r="36" spans="2:12" s="1" customFormat="1" ht="14.5" customHeight="1" hidden="1">
      <c r="B36" s="38"/>
      <c r="E36" s="102" t="s">
        <v>58</v>
      </c>
      <c r="F36" s="116">
        <f>ROUND((SUM(BH91:BH248)),2)</f>
        <v>0</v>
      </c>
      <c r="I36" s="117">
        <v>0.15</v>
      </c>
      <c r="J36" s="116">
        <f>0</f>
        <v>0</v>
      </c>
      <c r="L36" s="38"/>
    </row>
    <row r="37" spans="2:12" s="1" customFormat="1" ht="14.5" customHeight="1" hidden="1">
      <c r="B37" s="38"/>
      <c r="E37" s="102" t="s">
        <v>59</v>
      </c>
      <c r="F37" s="116">
        <f>ROUND((SUM(BI91:BI248)),2)</f>
        <v>0</v>
      </c>
      <c r="I37" s="117">
        <v>0</v>
      </c>
      <c r="J37" s="116">
        <f>0</f>
        <v>0</v>
      </c>
      <c r="L37" s="38"/>
    </row>
    <row r="38" spans="2:12" s="1" customFormat="1" ht="7" customHeight="1">
      <c r="B38" s="38"/>
      <c r="I38" s="103"/>
      <c r="L38" s="38"/>
    </row>
    <row r="39" spans="2:12" s="1" customFormat="1" ht="25.4" customHeight="1">
      <c r="B39" s="38"/>
      <c r="C39" s="118"/>
      <c r="D39" s="119" t="s">
        <v>60</v>
      </c>
      <c r="E39" s="120"/>
      <c r="F39" s="120"/>
      <c r="G39" s="121" t="s">
        <v>61</v>
      </c>
      <c r="H39" s="122" t="s">
        <v>62</v>
      </c>
      <c r="I39" s="123"/>
      <c r="J39" s="124">
        <f>SUM(J30:J37)</f>
        <v>0</v>
      </c>
      <c r="K39" s="125"/>
      <c r="L39" s="38"/>
    </row>
    <row r="40" spans="2:12" s="1" customFormat="1" ht="14.5" customHeight="1">
      <c r="B40" s="126"/>
      <c r="C40" s="127"/>
      <c r="D40" s="127"/>
      <c r="E40" s="127"/>
      <c r="F40" s="127"/>
      <c r="G40" s="127"/>
      <c r="H40" s="127"/>
      <c r="I40" s="128"/>
      <c r="J40" s="127"/>
      <c r="K40" s="127"/>
      <c r="L40" s="38"/>
    </row>
    <row r="44" spans="2:12" s="1" customFormat="1" ht="7" customHeight="1">
      <c r="B44" s="129"/>
      <c r="C44" s="130"/>
      <c r="D44" s="130"/>
      <c r="E44" s="130"/>
      <c r="F44" s="130"/>
      <c r="G44" s="130"/>
      <c r="H44" s="130"/>
      <c r="I44" s="131"/>
      <c r="J44" s="130"/>
      <c r="K44" s="130"/>
      <c r="L44" s="38"/>
    </row>
    <row r="45" spans="2:12" s="1" customFormat="1" ht="25" customHeight="1">
      <c r="B45" s="34"/>
      <c r="C45" s="22" t="s">
        <v>108</v>
      </c>
      <c r="D45" s="35"/>
      <c r="E45" s="35"/>
      <c r="F45" s="35"/>
      <c r="G45" s="35"/>
      <c r="H45" s="35"/>
      <c r="I45" s="103"/>
      <c r="J45" s="35"/>
      <c r="K45" s="35"/>
      <c r="L45" s="38"/>
    </row>
    <row r="46" spans="2:12" s="1" customFormat="1" ht="7" customHeight="1">
      <c r="B46" s="34"/>
      <c r="C46" s="35"/>
      <c r="D46" s="35"/>
      <c r="E46" s="35"/>
      <c r="F46" s="35"/>
      <c r="G46" s="35"/>
      <c r="H46" s="35"/>
      <c r="I46" s="103"/>
      <c r="J46" s="35"/>
      <c r="K46" s="35"/>
      <c r="L46" s="38"/>
    </row>
    <row r="47" spans="2:12" s="1" customFormat="1" ht="12" customHeight="1">
      <c r="B47" s="34"/>
      <c r="C47" s="28" t="s">
        <v>16</v>
      </c>
      <c r="D47" s="35"/>
      <c r="E47" s="35"/>
      <c r="F47" s="35"/>
      <c r="G47" s="35"/>
      <c r="H47" s="35"/>
      <c r="I47" s="103"/>
      <c r="J47" s="35"/>
      <c r="K47" s="35"/>
      <c r="L47" s="38"/>
    </row>
    <row r="48" spans="2:12" s="1" customFormat="1" ht="16.5" customHeight="1">
      <c r="B48" s="34"/>
      <c r="C48" s="35"/>
      <c r="D48" s="35"/>
      <c r="E48" s="360" t="str">
        <f>E7</f>
        <v>Výměna požárních uzávěrů</v>
      </c>
      <c r="F48" s="361"/>
      <c r="G48" s="361"/>
      <c r="H48" s="361"/>
      <c r="I48" s="103"/>
      <c r="J48" s="35"/>
      <c r="K48" s="35"/>
      <c r="L48" s="38"/>
    </row>
    <row r="49" spans="2:12" s="1" customFormat="1" ht="12" customHeight="1">
      <c r="B49" s="34"/>
      <c r="C49" s="28" t="s">
        <v>105</v>
      </c>
      <c r="D49" s="35"/>
      <c r="E49" s="35"/>
      <c r="F49" s="35"/>
      <c r="G49" s="35"/>
      <c r="H49" s="35"/>
      <c r="I49" s="103"/>
      <c r="J49" s="35"/>
      <c r="K49" s="35"/>
      <c r="L49" s="38"/>
    </row>
    <row r="50" spans="2:12" s="1" customFormat="1" ht="16.5" customHeight="1">
      <c r="B50" s="34"/>
      <c r="C50" s="35"/>
      <c r="D50" s="35"/>
      <c r="E50" s="340" t="str">
        <f>E9</f>
        <v>1310-a3 - SO-01 požární dveře - II.np v levo odd. chirurgie, JIP</v>
      </c>
      <c r="F50" s="339"/>
      <c r="G50" s="339"/>
      <c r="H50" s="339"/>
      <c r="I50" s="103"/>
      <c r="J50" s="35"/>
      <c r="K50" s="35"/>
      <c r="L50" s="38"/>
    </row>
    <row r="51" spans="2:12" s="1" customFormat="1" ht="7" customHeight="1">
      <c r="B51" s="34"/>
      <c r="C51" s="35"/>
      <c r="D51" s="35"/>
      <c r="E51" s="35"/>
      <c r="F51" s="35"/>
      <c r="G51" s="35"/>
      <c r="H51" s="35"/>
      <c r="I51" s="103"/>
      <c r="J51" s="35"/>
      <c r="K51" s="35"/>
      <c r="L51" s="38"/>
    </row>
    <row r="52" spans="2:12" s="1" customFormat="1" ht="12" customHeight="1">
      <c r="B52" s="34"/>
      <c r="C52" s="28" t="s">
        <v>24</v>
      </c>
      <c r="D52" s="35"/>
      <c r="E52" s="35"/>
      <c r="F52" s="26" t="str">
        <f>F12</f>
        <v xml:space="preserve">Dvůr Králové nad Labem </v>
      </c>
      <c r="G52" s="35"/>
      <c r="H52" s="35"/>
      <c r="I52" s="104" t="s">
        <v>26</v>
      </c>
      <c r="J52" s="55">
        <f>IF(J12="","",J12)</f>
        <v>0</v>
      </c>
      <c r="K52" s="35"/>
      <c r="L52" s="38"/>
    </row>
    <row r="53" spans="2:12" s="1" customFormat="1" ht="7" customHeight="1">
      <c r="B53" s="34"/>
      <c r="C53" s="35"/>
      <c r="D53" s="35"/>
      <c r="E53" s="35"/>
      <c r="F53" s="35"/>
      <c r="G53" s="35"/>
      <c r="H53" s="35"/>
      <c r="I53" s="103"/>
      <c r="J53" s="35"/>
      <c r="K53" s="35"/>
      <c r="L53" s="38"/>
    </row>
    <row r="54" spans="2:12" s="1" customFormat="1" ht="25" customHeight="1">
      <c r="B54" s="34"/>
      <c r="C54" s="28" t="s">
        <v>33</v>
      </c>
      <c r="D54" s="35"/>
      <c r="E54" s="35"/>
      <c r="F54" s="26" t="str">
        <f>E15</f>
        <v>Královehradecký kraj Pivovarské náměstí č.p. 1245</v>
      </c>
      <c r="G54" s="35"/>
      <c r="H54" s="35"/>
      <c r="I54" s="104" t="s">
        <v>42</v>
      </c>
      <c r="J54" s="32" t="str">
        <f>E21</f>
        <v xml:space="preserve">Satelier s.r.o., ul. Palackého č.p. 920, Náchod  </v>
      </c>
      <c r="K54" s="35"/>
      <c r="L54" s="38"/>
    </row>
    <row r="55" spans="2:12" s="1" customFormat="1" ht="25" customHeight="1">
      <c r="B55" s="34"/>
      <c r="C55" s="28" t="s">
        <v>39</v>
      </c>
      <c r="D55" s="35"/>
      <c r="E55" s="35"/>
      <c r="F55" s="26" t="str">
        <f>IF(E18="","",E18)</f>
        <v>Vyplň údaj</v>
      </c>
      <c r="G55" s="35"/>
      <c r="H55" s="35"/>
      <c r="I55" s="104" t="s">
        <v>46</v>
      </c>
      <c r="J55" s="32" t="str">
        <f>E24</f>
        <v>Satelier s.r.o., Palackého 920, Náchod,  Nývlt Zd.</v>
      </c>
      <c r="K55" s="35"/>
      <c r="L55" s="38"/>
    </row>
    <row r="56" spans="2:12" s="1" customFormat="1" ht="10.4" customHeight="1">
      <c r="B56" s="34"/>
      <c r="C56" s="35"/>
      <c r="D56" s="35"/>
      <c r="E56" s="35"/>
      <c r="F56" s="35"/>
      <c r="G56" s="35"/>
      <c r="H56" s="35"/>
      <c r="I56" s="103"/>
      <c r="J56" s="35"/>
      <c r="K56" s="35"/>
      <c r="L56" s="38"/>
    </row>
    <row r="57" spans="2:12" s="1" customFormat="1" ht="29.25" customHeight="1">
      <c r="B57" s="34"/>
      <c r="C57" s="132" t="s">
        <v>109</v>
      </c>
      <c r="D57" s="133"/>
      <c r="E57" s="133"/>
      <c r="F57" s="133"/>
      <c r="G57" s="133"/>
      <c r="H57" s="133"/>
      <c r="I57" s="134"/>
      <c r="J57" s="135" t="s">
        <v>110</v>
      </c>
      <c r="K57" s="133"/>
      <c r="L57" s="38"/>
    </row>
    <row r="58" spans="2:12" s="1" customFormat="1" ht="10.4" customHeight="1">
      <c r="B58" s="34"/>
      <c r="C58" s="35"/>
      <c r="D58" s="35"/>
      <c r="E58" s="35"/>
      <c r="F58" s="35"/>
      <c r="G58" s="35"/>
      <c r="H58" s="35"/>
      <c r="I58" s="103"/>
      <c r="J58" s="35"/>
      <c r="K58" s="35"/>
      <c r="L58" s="38"/>
    </row>
    <row r="59" spans="2:47" s="1" customFormat="1" ht="22.9" customHeight="1">
      <c r="B59" s="34"/>
      <c r="C59" s="136" t="s">
        <v>82</v>
      </c>
      <c r="D59" s="35"/>
      <c r="E59" s="35"/>
      <c r="F59" s="35"/>
      <c r="G59" s="35"/>
      <c r="H59" s="35"/>
      <c r="I59" s="103"/>
      <c r="J59" s="73">
        <f>J91</f>
        <v>0</v>
      </c>
      <c r="K59" s="35"/>
      <c r="L59" s="38"/>
      <c r="AU59" s="16" t="s">
        <v>111</v>
      </c>
    </row>
    <row r="60" spans="2:12" s="7" customFormat="1" ht="25" customHeight="1">
      <c r="B60" s="137"/>
      <c r="C60" s="138"/>
      <c r="D60" s="139" t="s">
        <v>112</v>
      </c>
      <c r="E60" s="140"/>
      <c r="F60" s="140"/>
      <c r="G60" s="140"/>
      <c r="H60" s="140"/>
      <c r="I60" s="141"/>
      <c r="J60" s="142">
        <f>J92</f>
        <v>0</v>
      </c>
      <c r="K60" s="138"/>
      <c r="L60" s="143"/>
    </row>
    <row r="61" spans="2:12" s="8" customFormat="1" ht="19.9" customHeight="1">
      <c r="B61" s="144"/>
      <c r="C61" s="145"/>
      <c r="D61" s="146" t="s">
        <v>113</v>
      </c>
      <c r="E61" s="147"/>
      <c r="F61" s="147"/>
      <c r="G61" s="147"/>
      <c r="H61" s="147"/>
      <c r="I61" s="148"/>
      <c r="J61" s="149">
        <f>J93</f>
        <v>0</v>
      </c>
      <c r="K61" s="145"/>
      <c r="L61" s="150"/>
    </row>
    <row r="62" spans="2:12" s="8" customFormat="1" ht="14.9" customHeight="1">
      <c r="B62" s="144"/>
      <c r="C62" s="145"/>
      <c r="D62" s="146" t="s">
        <v>114</v>
      </c>
      <c r="E62" s="147"/>
      <c r="F62" s="147"/>
      <c r="G62" s="147"/>
      <c r="H62" s="147"/>
      <c r="I62" s="148"/>
      <c r="J62" s="149">
        <f>J96</f>
        <v>0</v>
      </c>
      <c r="K62" s="145"/>
      <c r="L62" s="150"/>
    </row>
    <row r="63" spans="2:12" s="8" customFormat="1" ht="19.9" customHeight="1">
      <c r="B63" s="144"/>
      <c r="C63" s="145"/>
      <c r="D63" s="146" t="s">
        <v>115</v>
      </c>
      <c r="E63" s="147"/>
      <c r="F63" s="147"/>
      <c r="G63" s="147"/>
      <c r="H63" s="147"/>
      <c r="I63" s="148"/>
      <c r="J63" s="149">
        <f>J100</f>
        <v>0</v>
      </c>
      <c r="K63" s="145"/>
      <c r="L63" s="150"/>
    </row>
    <row r="64" spans="2:12" s="8" customFormat="1" ht="19.9" customHeight="1">
      <c r="B64" s="144"/>
      <c r="C64" s="145"/>
      <c r="D64" s="146" t="s">
        <v>116</v>
      </c>
      <c r="E64" s="147"/>
      <c r="F64" s="147"/>
      <c r="G64" s="147"/>
      <c r="H64" s="147"/>
      <c r="I64" s="148"/>
      <c r="J64" s="149">
        <f>J111</f>
        <v>0</v>
      </c>
      <c r="K64" s="145"/>
      <c r="L64" s="150"/>
    </row>
    <row r="65" spans="2:12" s="8" customFormat="1" ht="19.9" customHeight="1">
      <c r="B65" s="144"/>
      <c r="C65" s="145"/>
      <c r="D65" s="146" t="s">
        <v>117</v>
      </c>
      <c r="E65" s="147"/>
      <c r="F65" s="147"/>
      <c r="G65" s="147"/>
      <c r="H65" s="147"/>
      <c r="I65" s="148"/>
      <c r="J65" s="149">
        <f>J121</f>
        <v>0</v>
      </c>
      <c r="K65" s="145"/>
      <c r="L65" s="150"/>
    </row>
    <row r="66" spans="2:12" s="8" customFormat="1" ht="19.9" customHeight="1">
      <c r="B66" s="144"/>
      <c r="C66" s="145"/>
      <c r="D66" s="146" t="s">
        <v>118</v>
      </c>
      <c r="E66" s="147"/>
      <c r="F66" s="147"/>
      <c r="G66" s="147"/>
      <c r="H66" s="147"/>
      <c r="I66" s="148"/>
      <c r="J66" s="149">
        <f>J143</f>
        <v>0</v>
      </c>
      <c r="K66" s="145"/>
      <c r="L66" s="150"/>
    </row>
    <row r="67" spans="2:12" s="7" customFormat="1" ht="25" customHeight="1">
      <c r="B67" s="137"/>
      <c r="C67" s="138"/>
      <c r="D67" s="139" t="s">
        <v>119</v>
      </c>
      <c r="E67" s="140"/>
      <c r="F67" s="140"/>
      <c r="G67" s="140"/>
      <c r="H67" s="140"/>
      <c r="I67" s="141"/>
      <c r="J67" s="142">
        <f>J150</f>
        <v>0</v>
      </c>
      <c r="K67" s="138"/>
      <c r="L67" s="143"/>
    </row>
    <row r="68" spans="2:12" s="8" customFormat="1" ht="19.9" customHeight="1">
      <c r="B68" s="144"/>
      <c r="C68" s="145"/>
      <c r="D68" s="146" t="s">
        <v>120</v>
      </c>
      <c r="E68" s="147"/>
      <c r="F68" s="147"/>
      <c r="G68" s="147"/>
      <c r="H68" s="147"/>
      <c r="I68" s="148"/>
      <c r="J68" s="149">
        <f>J151</f>
        <v>0</v>
      </c>
      <c r="K68" s="145"/>
      <c r="L68" s="150"/>
    </row>
    <row r="69" spans="2:12" s="8" customFormat="1" ht="19.9" customHeight="1">
      <c r="B69" s="144"/>
      <c r="C69" s="145"/>
      <c r="D69" s="146" t="s">
        <v>121</v>
      </c>
      <c r="E69" s="147"/>
      <c r="F69" s="147"/>
      <c r="G69" s="147"/>
      <c r="H69" s="147"/>
      <c r="I69" s="148"/>
      <c r="J69" s="149">
        <f>J159</f>
        <v>0</v>
      </c>
      <c r="K69" s="145"/>
      <c r="L69" s="150"/>
    </row>
    <row r="70" spans="2:12" s="8" customFormat="1" ht="19.9" customHeight="1">
      <c r="B70" s="144"/>
      <c r="C70" s="145"/>
      <c r="D70" s="146" t="s">
        <v>122</v>
      </c>
      <c r="E70" s="147"/>
      <c r="F70" s="147"/>
      <c r="G70" s="147"/>
      <c r="H70" s="147"/>
      <c r="I70" s="148"/>
      <c r="J70" s="149">
        <f>J176</f>
        <v>0</v>
      </c>
      <c r="K70" s="145"/>
      <c r="L70" s="150"/>
    </row>
    <row r="71" spans="2:12" s="8" customFormat="1" ht="19.9" customHeight="1">
      <c r="B71" s="144"/>
      <c r="C71" s="145"/>
      <c r="D71" s="146" t="s">
        <v>123</v>
      </c>
      <c r="E71" s="147"/>
      <c r="F71" s="147"/>
      <c r="G71" s="147"/>
      <c r="H71" s="147"/>
      <c r="I71" s="148"/>
      <c r="J71" s="149">
        <f>J198</f>
        <v>0</v>
      </c>
      <c r="K71" s="145"/>
      <c r="L71" s="150"/>
    </row>
    <row r="72" spans="2:12" s="1" customFormat="1" ht="21.75" customHeight="1">
      <c r="B72" s="34"/>
      <c r="C72" s="35"/>
      <c r="D72" s="35"/>
      <c r="E72" s="35"/>
      <c r="F72" s="35"/>
      <c r="G72" s="35"/>
      <c r="H72" s="35"/>
      <c r="I72" s="103"/>
      <c r="J72" s="35"/>
      <c r="K72" s="35"/>
      <c r="L72" s="38"/>
    </row>
    <row r="73" spans="2:12" s="1" customFormat="1" ht="7" customHeight="1">
      <c r="B73" s="46"/>
      <c r="C73" s="47"/>
      <c r="D73" s="47"/>
      <c r="E73" s="47"/>
      <c r="F73" s="47"/>
      <c r="G73" s="47"/>
      <c r="H73" s="47"/>
      <c r="I73" s="128"/>
      <c r="J73" s="47"/>
      <c r="K73" s="47"/>
      <c r="L73" s="38"/>
    </row>
    <row r="77" spans="2:12" s="1" customFormat="1" ht="7" customHeight="1">
      <c r="B77" s="48"/>
      <c r="C77" s="49"/>
      <c r="D77" s="49"/>
      <c r="E77" s="49"/>
      <c r="F77" s="49"/>
      <c r="G77" s="49"/>
      <c r="H77" s="49"/>
      <c r="I77" s="131"/>
      <c r="J77" s="49"/>
      <c r="K77" s="49"/>
      <c r="L77" s="38"/>
    </row>
    <row r="78" spans="2:12" s="1" customFormat="1" ht="25" customHeight="1">
      <c r="B78" s="34"/>
      <c r="C78" s="22" t="s">
        <v>124</v>
      </c>
      <c r="D78" s="35"/>
      <c r="E78" s="35"/>
      <c r="F78" s="35"/>
      <c r="G78" s="35"/>
      <c r="H78" s="35"/>
      <c r="I78" s="103"/>
      <c r="J78" s="35"/>
      <c r="K78" s="35"/>
      <c r="L78" s="38"/>
    </row>
    <row r="79" spans="2:12" s="1" customFormat="1" ht="7" customHeight="1">
      <c r="B79" s="34"/>
      <c r="C79" s="35"/>
      <c r="D79" s="35"/>
      <c r="E79" s="35"/>
      <c r="F79" s="35"/>
      <c r="G79" s="35"/>
      <c r="H79" s="35"/>
      <c r="I79" s="103"/>
      <c r="J79" s="35"/>
      <c r="K79" s="35"/>
      <c r="L79" s="38"/>
    </row>
    <row r="80" spans="2:12" s="1" customFormat="1" ht="12" customHeight="1">
      <c r="B80" s="34"/>
      <c r="C80" s="28" t="s">
        <v>16</v>
      </c>
      <c r="D80" s="35"/>
      <c r="E80" s="35"/>
      <c r="F80" s="35"/>
      <c r="G80" s="35"/>
      <c r="H80" s="35"/>
      <c r="I80" s="103"/>
      <c r="J80" s="35"/>
      <c r="K80" s="35"/>
      <c r="L80" s="38"/>
    </row>
    <row r="81" spans="2:12" s="1" customFormat="1" ht="16.5" customHeight="1">
      <c r="B81" s="34"/>
      <c r="C81" s="35"/>
      <c r="D81" s="35"/>
      <c r="E81" s="360" t="str">
        <f>E7</f>
        <v>Výměna požárních uzávěrů</v>
      </c>
      <c r="F81" s="361"/>
      <c r="G81" s="361"/>
      <c r="H81" s="361"/>
      <c r="I81" s="103"/>
      <c r="J81" s="35"/>
      <c r="K81" s="35"/>
      <c r="L81" s="38"/>
    </row>
    <row r="82" spans="2:12" s="1" customFormat="1" ht="12" customHeight="1">
      <c r="B82" s="34"/>
      <c r="C82" s="28" t="s">
        <v>105</v>
      </c>
      <c r="D82" s="35"/>
      <c r="E82" s="35"/>
      <c r="F82" s="35"/>
      <c r="G82" s="35"/>
      <c r="H82" s="35"/>
      <c r="I82" s="103"/>
      <c r="J82" s="35"/>
      <c r="K82" s="35"/>
      <c r="L82" s="38"/>
    </row>
    <row r="83" spans="2:12" s="1" customFormat="1" ht="16.5" customHeight="1">
      <c r="B83" s="34"/>
      <c r="C83" s="35"/>
      <c r="D83" s="35"/>
      <c r="E83" s="340" t="str">
        <f>E9</f>
        <v>1310-a3 - SO-01 požární dveře - II.np v levo odd. chirurgie, JIP</v>
      </c>
      <c r="F83" s="339"/>
      <c r="G83" s="339"/>
      <c r="H83" s="339"/>
      <c r="I83" s="103"/>
      <c r="J83" s="35"/>
      <c r="K83" s="35"/>
      <c r="L83" s="38"/>
    </row>
    <row r="84" spans="2:12" s="1" customFormat="1" ht="7" customHeight="1">
      <c r="B84" s="34"/>
      <c r="C84" s="35"/>
      <c r="D84" s="35"/>
      <c r="E84" s="35"/>
      <c r="F84" s="35"/>
      <c r="G84" s="35"/>
      <c r="H84" s="35"/>
      <c r="I84" s="103"/>
      <c r="J84" s="35"/>
      <c r="K84" s="35"/>
      <c r="L84" s="38"/>
    </row>
    <row r="85" spans="2:12" s="1" customFormat="1" ht="12" customHeight="1">
      <c r="B85" s="34"/>
      <c r="C85" s="28" t="s">
        <v>24</v>
      </c>
      <c r="D85" s="35"/>
      <c r="E85" s="35"/>
      <c r="F85" s="26" t="str">
        <f>F12</f>
        <v xml:space="preserve">Dvůr Králové nad Labem </v>
      </c>
      <c r="G85" s="35"/>
      <c r="H85" s="35"/>
      <c r="I85" s="104" t="s">
        <v>26</v>
      </c>
      <c r="J85" s="55">
        <f>IF(J12="","",J12)</f>
        <v>0</v>
      </c>
      <c r="K85" s="35"/>
      <c r="L85" s="38"/>
    </row>
    <row r="86" spans="2:12" s="1" customFormat="1" ht="7" customHeight="1">
      <c r="B86" s="34"/>
      <c r="C86" s="35"/>
      <c r="D86" s="35"/>
      <c r="E86" s="35"/>
      <c r="F86" s="35"/>
      <c r="G86" s="35"/>
      <c r="H86" s="35"/>
      <c r="I86" s="103"/>
      <c r="J86" s="35"/>
      <c r="K86" s="35"/>
      <c r="L86" s="38"/>
    </row>
    <row r="87" spans="2:12" s="1" customFormat="1" ht="25" customHeight="1">
      <c r="B87" s="34"/>
      <c r="C87" s="28" t="s">
        <v>33</v>
      </c>
      <c r="D87" s="35"/>
      <c r="E87" s="35"/>
      <c r="F87" s="26" t="str">
        <f>E15</f>
        <v>Královehradecký kraj Pivovarské náměstí č.p. 1245</v>
      </c>
      <c r="G87" s="35"/>
      <c r="H87" s="35"/>
      <c r="I87" s="104" t="s">
        <v>42</v>
      </c>
      <c r="J87" s="32" t="str">
        <f>E21</f>
        <v xml:space="preserve">Satelier s.r.o., ul. Palackého č.p. 920, Náchod  </v>
      </c>
      <c r="K87" s="35"/>
      <c r="L87" s="38"/>
    </row>
    <row r="88" spans="2:12" s="1" customFormat="1" ht="25" customHeight="1">
      <c r="B88" s="34"/>
      <c r="C88" s="28" t="s">
        <v>39</v>
      </c>
      <c r="D88" s="35"/>
      <c r="E88" s="35"/>
      <c r="F88" s="26" t="str">
        <f>IF(E18="","",E18)</f>
        <v>Vyplň údaj</v>
      </c>
      <c r="G88" s="35"/>
      <c r="H88" s="35"/>
      <c r="I88" s="104" t="s">
        <v>46</v>
      </c>
      <c r="J88" s="32" t="str">
        <f>E24</f>
        <v>Satelier s.r.o., Palackého 920, Náchod,  Nývlt Zd.</v>
      </c>
      <c r="K88" s="35"/>
      <c r="L88" s="38"/>
    </row>
    <row r="89" spans="2:12" s="1" customFormat="1" ht="10.4" customHeight="1">
      <c r="B89" s="34"/>
      <c r="C89" s="35"/>
      <c r="D89" s="35"/>
      <c r="E89" s="35"/>
      <c r="F89" s="35"/>
      <c r="G89" s="35"/>
      <c r="H89" s="35"/>
      <c r="I89" s="103"/>
      <c r="J89" s="35"/>
      <c r="K89" s="35"/>
      <c r="L89" s="38"/>
    </row>
    <row r="90" spans="2:20" s="9" customFormat="1" ht="29.25" customHeight="1">
      <c r="B90" s="151"/>
      <c r="C90" s="152" t="s">
        <v>125</v>
      </c>
      <c r="D90" s="153" t="s">
        <v>69</v>
      </c>
      <c r="E90" s="153" t="s">
        <v>65</v>
      </c>
      <c r="F90" s="153" t="s">
        <v>66</v>
      </c>
      <c r="G90" s="153" t="s">
        <v>126</v>
      </c>
      <c r="H90" s="153" t="s">
        <v>127</v>
      </c>
      <c r="I90" s="154" t="s">
        <v>128</v>
      </c>
      <c r="J90" s="153" t="s">
        <v>110</v>
      </c>
      <c r="K90" s="155" t="s">
        <v>129</v>
      </c>
      <c r="L90" s="156"/>
      <c r="M90" s="64" t="s">
        <v>83</v>
      </c>
      <c r="N90" s="65" t="s">
        <v>54</v>
      </c>
      <c r="O90" s="65" t="s">
        <v>130</v>
      </c>
      <c r="P90" s="65" t="s">
        <v>131</v>
      </c>
      <c r="Q90" s="65" t="s">
        <v>132</v>
      </c>
      <c r="R90" s="65" t="s">
        <v>133</v>
      </c>
      <c r="S90" s="65" t="s">
        <v>134</v>
      </c>
      <c r="T90" s="66" t="s">
        <v>135</v>
      </c>
    </row>
    <row r="91" spans="2:63" s="1" customFormat="1" ht="22.9" customHeight="1">
      <c r="B91" s="34"/>
      <c r="C91" s="71" t="s">
        <v>136</v>
      </c>
      <c r="D91" s="35"/>
      <c r="E91" s="35"/>
      <c r="F91" s="35"/>
      <c r="G91" s="35"/>
      <c r="H91" s="35"/>
      <c r="I91" s="103"/>
      <c r="J91" s="157">
        <f>BK91</f>
        <v>0</v>
      </c>
      <c r="K91" s="35"/>
      <c r="L91" s="38"/>
      <c r="M91" s="67"/>
      <c r="N91" s="68"/>
      <c r="O91" s="68"/>
      <c r="P91" s="158">
        <f>P92+P150</f>
        <v>0</v>
      </c>
      <c r="Q91" s="68"/>
      <c r="R91" s="158">
        <f>R92+R150</f>
        <v>1.6614427999999999</v>
      </c>
      <c r="S91" s="68"/>
      <c r="T91" s="159">
        <f>T92+T150</f>
        <v>0.6725000000000001</v>
      </c>
      <c r="AT91" s="16" t="s">
        <v>84</v>
      </c>
      <c r="AU91" s="16" t="s">
        <v>111</v>
      </c>
      <c r="BK91" s="160">
        <f>BK92+BK150</f>
        <v>0</v>
      </c>
    </row>
    <row r="92" spans="2:63" s="10" customFormat="1" ht="25.9" customHeight="1">
      <c r="B92" s="161"/>
      <c r="C92" s="162"/>
      <c r="D92" s="163" t="s">
        <v>84</v>
      </c>
      <c r="E92" s="164" t="s">
        <v>137</v>
      </c>
      <c r="F92" s="164" t="s">
        <v>138</v>
      </c>
      <c r="G92" s="162"/>
      <c r="H92" s="162"/>
      <c r="I92" s="165"/>
      <c r="J92" s="166">
        <f>BK92</f>
        <v>0</v>
      </c>
      <c r="K92" s="162"/>
      <c r="L92" s="167"/>
      <c r="M92" s="168"/>
      <c r="N92" s="169"/>
      <c r="O92" s="169"/>
      <c r="P92" s="170">
        <f>P93+P100+P111+P121+P143</f>
        <v>0</v>
      </c>
      <c r="Q92" s="169"/>
      <c r="R92" s="170">
        <f>R93+R100+R111+R121+R143</f>
        <v>1.64139</v>
      </c>
      <c r="S92" s="169"/>
      <c r="T92" s="171">
        <f>T93+T100+T111+T121+T143</f>
        <v>0.6625000000000001</v>
      </c>
      <c r="AR92" s="172" t="s">
        <v>23</v>
      </c>
      <c r="AT92" s="173" t="s">
        <v>84</v>
      </c>
      <c r="AU92" s="173" t="s">
        <v>85</v>
      </c>
      <c r="AY92" s="172" t="s">
        <v>139</v>
      </c>
      <c r="BK92" s="174">
        <f>BK93+BK100+BK111+BK121+BK143</f>
        <v>0</v>
      </c>
    </row>
    <row r="93" spans="2:63" s="10" customFormat="1" ht="22.9" customHeight="1">
      <c r="B93" s="161"/>
      <c r="C93" s="162"/>
      <c r="D93" s="163" t="s">
        <v>84</v>
      </c>
      <c r="E93" s="175" t="s">
        <v>140</v>
      </c>
      <c r="F93" s="175" t="s">
        <v>141</v>
      </c>
      <c r="G93" s="162"/>
      <c r="H93" s="162"/>
      <c r="I93" s="165"/>
      <c r="J93" s="176">
        <f>BK93</f>
        <v>0</v>
      </c>
      <c r="K93" s="162"/>
      <c r="L93" s="167"/>
      <c r="M93" s="168"/>
      <c r="N93" s="169"/>
      <c r="O93" s="169"/>
      <c r="P93" s="170">
        <f>P94+P95+P96</f>
        <v>0</v>
      </c>
      <c r="Q93" s="169"/>
      <c r="R93" s="170">
        <f>R94+R95+R96</f>
        <v>1.16889</v>
      </c>
      <c r="S93" s="169"/>
      <c r="T93" s="171">
        <f>T94+T95+T96</f>
        <v>0</v>
      </c>
      <c r="AR93" s="172" t="s">
        <v>23</v>
      </c>
      <c r="AT93" s="173" t="s">
        <v>84</v>
      </c>
      <c r="AU93" s="173" t="s">
        <v>23</v>
      </c>
      <c r="AY93" s="172" t="s">
        <v>139</v>
      </c>
      <c r="BK93" s="174">
        <f>BK94+BK95+BK96</f>
        <v>0</v>
      </c>
    </row>
    <row r="94" spans="2:65" s="1" customFormat="1" ht="16.5" customHeight="1">
      <c r="B94" s="34"/>
      <c r="C94" s="177" t="s">
        <v>23</v>
      </c>
      <c r="D94" s="177" t="s">
        <v>142</v>
      </c>
      <c r="E94" s="178" t="s">
        <v>143</v>
      </c>
      <c r="F94" s="179" t="s">
        <v>144</v>
      </c>
      <c r="G94" s="180" t="s">
        <v>145</v>
      </c>
      <c r="H94" s="181">
        <v>7</v>
      </c>
      <c r="I94" s="182"/>
      <c r="J94" s="183">
        <f>ROUND(I94*H94,2)</f>
        <v>0</v>
      </c>
      <c r="K94" s="179" t="s">
        <v>146</v>
      </c>
      <c r="L94" s="38"/>
      <c r="M94" s="184" t="s">
        <v>83</v>
      </c>
      <c r="N94" s="185" t="s">
        <v>55</v>
      </c>
      <c r="O94" s="60"/>
      <c r="P94" s="186">
        <f>O94*H94</f>
        <v>0</v>
      </c>
      <c r="Q94" s="186">
        <v>0.10905</v>
      </c>
      <c r="R94" s="186">
        <f>Q94*H94</f>
        <v>0.76335</v>
      </c>
      <c r="S94" s="186">
        <v>0</v>
      </c>
      <c r="T94" s="187">
        <f>S94*H94</f>
        <v>0</v>
      </c>
      <c r="AR94" s="16" t="s">
        <v>147</v>
      </c>
      <c r="AT94" s="16" t="s">
        <v>142</v>
      </c>
      <c r="AU94" s="16" t="s">
        <v>94</v>
      </c>
      <c r="AY94" s="16" t="s">
        <v>139</v>
      </c>
      <c r="BE94" s="188">
        <f>IF(N94="základní",J94,0)</f>
        <v>0</v>
      </c>
      <c r="BF94" s="188">
        <f>IF(N94="snížená",J94,0)</f>
        <v>0</v>
      </c>
      <c r="BG94" s="188">
        <f>IF(N94="zákl. přenesená",J94,0)</f>
        <v>0</v>
      </c>
      <c r="BH94" s="188">
        <f>IF(N94="sníž. přenesená",J94,0)</f>
        <v>0</v>
      </c>
      <c r="BI94" s="188">
        <f>IF(N94="nulová",J94,0)</f>
        <v>0</v>
      </c>
      <c r="BJ94" s="16" t="s">
        <v>23</v>
      </c>
      <c r="BK94" s="188">
        <f>ROUND(I94*H94,2)</f>
        <v>0</v>
      </c>
      <c r="BL94" s="16" t="s">
        <v>147</v>
      </c>
      <c r="BM94" s="16" t="s">
        <v>398</v>
      </c>
    </row>
    <row r="95" spans="2:47" s="1" customFormat="1" ht="315">
      <c r="B95" s="34"/>
      <c r="C95" s="35"/>
      <c r="D95" s="189" t="s">
        <v>149</v>
      </c>
      <c r="E95" s="35"/>
      <c r="F95" s="190" t="s">
        <v>150</v>
      </c>
      <c r="G95" s="35"/>
      <c r="H95" s="35"/>
      <c r="I95" s="103"/>
      <c r="J95" s="35"/>
      <c r="K95" s="35"/>
      <c r="L95" s="38"/>
      <c r="M95" s="191"/>
      <c r="N95" s="60"/>
      <c r="O95" s="60"/>
      <c r="P95" s="60"/>
      <c r="Q95" s="60"/>
      <c r="R95" s="60"/>
      <c r="S95" s="60"/>
      <c r="T95" s="61"/>
      <c r="AT95" s="16" t="s">
        <v>149</v>
      </c>
      <c r="AU95" s="16" t="s">
        <v>94</v>
      </c>
    </row>
    <row r="96" spans="2:63" s="10" customFormat="1" ht="20.9" customHeight="1">
      <c r="B96" s="161"/>
      <c r="C96" s="162"/>
      <c r="D96" s="163" t="s">
        <v>84</v>
      </c>
      <c r="E96" s="175" t="s">
        <v>151</v>
      </c>
      <c r="F96" s="175" t="s">
        <v>152</v>
      </c>
      <c r="G96" s="162"/>
      <c r="H96" s="162"/>
      <c r="I96" s="165"/>
      <c r="J96" s="176">
        <f>BK96</f>
        <v>0</v>
      </c>
      <c r="K96" s="162"/>
      <c r="L96" s="167"/>
      <c r="M96" s="168"/>
      <c r="N96" s="169"/>
      <c r="O96" s="169"/>
      <c r="P96" s="170">
        <f>SUM(P97:P99)</f>
        <v>0</v>
      </c>
      <c r="Q96" s="169"/>
      <c r="R96" s="170">
        <f>SUM(R97:R99)</f>
        <v>0.40554</v>
      </c>
      <c r="S96" s="169"/>
      <c r="T96" s="171">
        <f>SUM(T97:T99)</f>
        <v>0</v>
      </c>
      <c r="AR96" s="172" t="s">
        <v>23</v>
      </c>
      <c r="AT96" s="173" t="s">
        <v>84</v>
      </c>
      <c r="AU96" s="173" t="s">
        <v>94</v>
      </c>
      <c r="AY96" s="172" t="s">
        <v>139</v>
      </c>
      <c r="BK96" s="174">
        <f>SUM(BK97:BK99)</f>
        <v>0</v>
      </c>
    </row>
    <row r="97" spans="2:65" s="1" customFormat="1" ht="16.5" customHeight="1">
      <c r="B97" s="34"/>
      <c r="C97" s="177" t="s">
        <v>94</v>
      </c>
      <c r="D97" s="177" t="s">
        <v>142</v>
      </c>
      <c r="E97" s="178" t="s">
        <v>153</v>
      </c>
      <c r="F97" s="179" t="s">
        <v>154</v>
      </c>
      <c r="G97" s="180" t="s">
        <v>155</v>
      </c>
      <c r="H97" s="181">
        <v>0.216</v>
      </c>
      <c r="I97" s="182"/>
      <c r="J97" s="183">
        <f>ROUND(I97*H97,2)</f>
        <v>0</v>
      </c>
      <c r="K97" s="179" t="s">
        <v>146</v>
      </c>
      <c r="L97" s="38"/>
      <c r="M97" s="184" t="s">
        <v>83</v>
      </c>
      <c r="N97" s="185" t="s">
        <v>55</v>
      </c>
      <c r="O97" s="60"/>
      <c r="P97" s="186">
        <f>O97*H97</f>
        <v>0</v>
      </c>
      <c r="Q97" s="186">
        <v>1.8775</v>
      </c>
      <c r="R97" s="186">
        <f>Q97*H97</f>
        <v>0.40554</v>
      </c>
      <c r="S97" s="186">
        <v>0</v>
      </c>
      <c r="T97" s="187">
        <f>S97*H97</f>
        <v>0</v>
      </c>
      <c r="AR97" s="16" t="s">
        <v>147</v>
      </c>
      <c r="AT97" s="16" t="s">
        <v>142</v>
      </c>
      <c r="AU97" s="16" t="s">
        <v>140</v>
      </c>
      <c r="AY97" s="16" t="s">
        <v>139</v>
      </c>
      <c r="BE97" s="188">
        <f>IF(N97="základní",J97,0)</f>
        <v>0</v>
      </c>
      <c r="BF97" s="188">
        <f>IF(N97="snížená",J97,0)</f>
        <v>0</v>
      </c>
      <c r="BG97" s="188">
        <f>IF(N97="zákl. přenesená",J97,0)</f>
        <v>0</v>
      </c>
      <c r="BH97" s="188">
        <f>IF(N97="sníž. přenesená",J97,0)</f>
        <v>0</v>
      </c>
      <c r="BI97" s="188">
        <f>IF(N97="nulová",J97,0)</f>
        <v>0</v>
      </c>
      <c r="BJ97" s="16" t="s">
        <v>23</v>
      </c>
      <c r="BK97" s="188">
        <f>ROUND(I97*H97,2)</f>
        <v>0</v>
      </c>
      <c r="BL97" s="16" t="s">
        <v>147</v>
      </c>
      <c r="BM97" s="16" t="s">
        <v>399</v>
      </c>
    </row>
    <row r="98" spans="2:51" s="11" customFormat="1" ht="12">
      <c r="B98" s="192"/>
      <c r="C98" s="193"/>
      <c r="D98" s="189" t="s">
        <v>157</v>
      </c>
      <c r="E98" s="194" t="s">
        <v>83</v>
      </c>
      <c r="F98" s="195" t="s">
        <v>158</v>
      </c>
      <c r="G98" s="193"/>
      <c r="H98" s="196">
        <v>0.21600000000000003</v>
      </c>
      <c r="I98" s="197"/>
      <c r="J98" s="193"/>
      <c r="K98" s="193"/>
      <c r="L98" s="198"/>
      <c r="M98" s="199"/>
      <c r="N98" s="200"/>
      <c r="O98" s="200"/>
      <c r="P98" s="200"/>
      <c r="Q98" s="200"/>
      <c r="R98" s="200"/>
      <c r="S98" s="200"/>
      <c r="T98" s="201"/>
      <c r="AT98" s="202" t="s">
        <v>157</v>
      </c>
      <c r="AU98" s="202" t="s">
        <v>140</v>
      </c>
      <c r="AV98" s="11" t="s">
        <v>94</v>
      </c>
      <c r="AW98" s="11" t="s">
        <v>41</v>
      </c>
      <c r="AX98" s="11" t="s">
        <v>85</v>
      </c>
      <c r="AY98" s="202" t="s">
        <v>139</v>
      </c>
    </row>
    <row r="99" spans="2:51" s="12" customFormat="1" ht="12">
      <c r="B99" s="203"/>
      <c r="C99" s="204"/>
      <c r="D99" s="189" t="s">
        <v>157</v>
      </c>
      <c r="E99" s="205" t="s">
        <v>83</v>
      </c>
      <c r="F99" s="206" t="s">
        <v>159</v>
      </c>
      <c r="G99" s="204"/>
      <c r="H99" s="207">
        <v>0.21600000000000003</v>
      </c>
      <c r="I99" s="208"/>
      <c r="J99" s="204"/>
      <c r="K99" s="204"/>
      <c r="L99" s="209"/>
      <c r="M99" s="210"/>
      <c r="N99" s="211"/>
      <c r="O99" s="211"/>
      <c r="P99" s="211"/>
      <c r="Q99" s="211"/>
      <c r="R99" s="211"/>
      <c r="S99" s="211"/>
      <c r="T99" s="212"/>
      <c r="AT99" s="213" t="s">
        <v>157</v>
      </c>
      <c r="AU99" s="213" t="s">
        <v>140</v>
      </c>
      <c r="AV99" s="12" t="s">
        <v>147</v>
      </c>
      <c r="AW99" s="12" t="s">
        <v>41</v>
      </c>
      <c r="AX99" s="12" t="s">
        <v>23</v>
      </c>
      <c r="AY99" s="213" t="s">
        <v>139</v>
      </c>
    </row>
    <row r="100" spans="2:63" s="10" customFormat="1" ht="22.9" customHeight="1">
      <c r="B100" s="161"/>
      <c r="C100" s="162"/>
      <c r="D100" s="163" t="s">
        <v>84</v>
      </c>
      <c r="E100" s="175" t="s">
        <v>160</v>
      </c>
      <c r="F100" s="175" t="s">
        <v>161</v>
      </c>
      <c r="G100" s="162"/>
      <c r="H100" s="162"/>
      <c r="I100" s="165"/>
      <c r="J100" s="176">
        <f>BK100</f>
        <v>0</v>
      </c>
      <c r="K100" s="162"/>
      <c r="L100" s="167"/>
      <c r="M100" s="168"/>
      <c r="N100" s="169"/>
      <c r="O100" s="169"/>
      <c r="P100" s="170">
        <f>SUM(P101:P110)</f>
        <v>0</v>
      </c>
      <c r="Q100" s="169"/>
      <c r="R100" s="170">
        <f>SUM(R101:R110)</f>
        <v>0.47250000000000003</v>
      </c>
      <c r="S100" s="169"/>
      <c r="T100" s="171">
        <f>SUM(T101:T110)</f>
        <v>0</v>
      </c>
      <c r="AR100" s="172" t="s">
        <v>23</v>
      </c>
      <c r="AT100" s="173" t="s">
        <v>84</v>
      </c>
      <c r="AU100" s="173" t="s">
        <v>23</v>
      </c>
      <c r="AY100" s="172" t="s">
        <v>139</v>
      </c>
      <c r="BK100" s="174">
        <f>SUM(BK101:BK110)</f>
        <v>0</v>
      </c>
    </row>
    <row r="101" spans="2:65" s="1" customFormat="1" ht="16.5" customHeight="1">
      <c r="B101" s="34"/>
      <c r="C101" s="177" t="s">
        <v>140</v>
      </c>
      <c r="D101" s="177" t="s">
        <v>142</v>
      </c>
      <c r="E101" s="178" t="s">
        <v>162</v>
      </c>
      <c r="F101" s="179" t="s">
        <v>163</v>
      </c>
      <c r="G101" s="180" t="s">
        <v>145</v>
      </c>
      <c r="H101" s="181">
        <v>1</v>
      </c>
      <c r="I101" s="182"/>
      <c r="J101" s="183">
        <f>ROUND(I101*H101,2)</f>
        <v>0</v>
      </c>
      <c r="K101" s="179" t="s">
        <v>146</v>
      </c>
      <c r="L101" s="38"/>
      <c r="M101" s="184" t="s">
        <v>83</v>
      </c>
      <c r="N101" s="185" t="s">
        <v>55</v>
      </c>
      <c r="O101" s="60"/>
      <c r="P101" s="186">
        <f>O101*H101</f>
        <v>0</v>
      </c>
      <c r="Q101" s="186">
        <v>0.1575</v>
      </c>
      <c r="R101" s="186">
        <f>Q101*H101</f>
        <v>0.1575</v>
      </c>
      <c r="S101" s="186">
        <v>0</v>
      </c>
      <c r="T101" s="187">
        <f>S101*H101</f>
        <v>0</v>
      </c>
      <c r="AR101" s="16" t="s">
        <v>147</v>
      </c>
      <c r="AT101" s="16" t="s">
        <v>142</v>
      </c>
      <c r="AU101" s="16" t="s">
        <v>94</v>
      </c>
      <c r="AY101" s="16" t="s">
        <v>139</v>
      </c>
      <c r="BE101" s="188">
        <f>IF(N101="základní",J101,0)</f>
        <v>0</v>
      </c>
      <c r="BF101" s="188">
        <f>IF(N101="snížená",J101,0)</f>
        <v>0</v>
      </c>
      <c r="BG101" s="188">
        <f>IF(N101="zákl. přenesená",J101,0)</f>
        <v>0</v>
      </c>
      <c r="BH101" s="188">
        <f>IF(N101="sníž. přenesená",J101,0)</f>
        <v>0</v>
      </c>
      <c r="BI101" s="188">
        <f>IF(N101="nulová",J101,0)</f>
        <v>0</v>
      </c>
      <c r="BJ101" s="16" t="s">
        <v>23</v>
      </c>
      <c r="BK101" s="188">
        <f>ROUND(I101*H101,2)</f>
        <v>0</v>
      </c>
      <c r="BL101" s="16" t="s">
        <v>147</v>
      </c>
      <c r="BM101" s="16" t="s">
        <v>400</v>
      </c>
    </row>
    <row r="102" spans="2:51" s="13" customFormat="1" ht="12">
      <c r="B102" s="214"/>
      <c r="C102" s="215"/>
      <c r="D102" s="189" t="s">
        <v>157</v>
      </c>
      <c r="E102" s="216" t="s">
        <v>83</v>
      </c>
      <c r="F102" s="217" t="s">
        <v>165</v>
      </c>
      <c r="G102" s="215"/>
      <c r="H102" s="216" t="s">
        <v>83</v>
      </c>
      <c r="I102" s="218"/>
      <c r="J102" s="215"/>
      <c r="K102" s="215"/>
      <c r="L102" s="219"/>
      <c r="M102" s="220"/>
      <c r="N102" s="221"/>
      <c r="O102" s="221"/>
      <c r="P102" s="221"/>
      <c r="Q102" s="221"/>
      <c r="R102" s="221"/>
      <c r="S102" s="221"/>
      <c r="T102" s="222"/>
      <c r="AT102" s="223" t="s">
        <v>157</v>
      </c>
      <c r="AU102" s="223" t="s">
        <v>94</v>
      </c>
      <c r="AV102" s="13" t="s">
        <v>23</v>
      </c>
      <c r="AW102" s="13" t="s">
        <v>41</v>
      </c>
      <c r="AX102" s="13" t="s">
        <v>85</v>
      </c>
      <c r="AY102" s="223" t="s">
        <v>139</v>
      </c>
    </row>
    <row r="103" spans="2:51" s="11" customFormat="1" ht="12">
      <c r="B103" s="192"/>
      <c r="C103" s="193"/>
      <c r="D103" s="189" t="s">
        <v>157</v>
      </c>
      <c r="E103" s="194" t="s">
        <v>83</v>
      </c>
      <c r="F103" s="195" t="s">
        <v>23</v>
      </c>
      <c r="G103" s="193"/>
      <c r="H103" s="196">
        <v>1</v>
      </c>
      <c r="I103" s="197"/>
      <c r="J103" s="193"/>
      <c r="K103" s="193"/>
      <c r="L103" s="198"/>
      <c r="M103" s="199"/>
      <c r="N103" s="200"/>
      <c r="O103" s="200"/>
      <c r="P103" s="200"/>
      <c r="Q103" s="200"/>
      <c r="R103" s="200"/>
      <c r="S103" s="200"/>
      <c r="T103" s="201"/>
      <c r="AT103" s="202" t="s">
        <v>157</v>
      </c>
      <c r="AU103" s="202" t="s">
        <v>94</v>
      </c>
      <c r="AV103" s="11" t="s">
        <v>94</v>
      </c>
      <c r="AW103" s="11" t="s">
        <v>41</v>
      </c>
      <c r="AX103" s="11" t="s">
        <v>85</v>
      </c>
      <c r="AY103" s="202" t="s">
        <v>139</v>
      </c>
    </row>
    <row r="104" spans="2:51" s="12" customFormat="1" ht="12">
      <c r="B104" s="203"/>
      <c r="C104" s="204"/>
      <c r="D104" s="189" t="s">
        <v>157</v>
      </c>
      <c r="E104" s="205" t="s">
        <v>83</v>
      </c>
      <c r="F104" s="206" t="s">
        <v>159</v>
      </c>
      <c r="G104" s="204"/>
      <c r="H104" s="207">
        <v>1</v>
      </c>
      <c r="I104" s="208"/>
      <c r="J104" s="204"/>
      <c r="K104" s="204"/>
      <c r="L104" s="209"/>
      <c r="M104" s="210"/>
      <c r="N104" s="211"/>
      <c r="O104" s="211"/>
      <c r="P104" s="211"/>
      <c r="Q104" s="211"/>
      <c r="R104" s="211"/>
      <c r="S104" s="211"/>
      <c r="T104" s="212"/>
      <c r="AT104" s="213" t="s">
        <v>157</v>
      </c>
      <c r="AU104" s="213" t="s">
        <v>94</v>
      </c>
      <c r="AV104" s="12" t="s">
        <v>147</v>
      </c>
      <c r="AW104" s="12" t="s">
        <v>41</v>
      </c>
      <c r="AX104" s="12" t="s">
        <v>23</v>
      </c>
      <c r="AY104" s="213" t="s">
        <v>139</v>
      </c>
    </row>
    <row r="105" spans="2:65" s="1" customFormat="1" ht="16.5" customHeight="1">
      <c r="B105" s="34"/>
      <c r="C105" s="177" t="s">
        <v>147</v>
      </c>
      <c r="D105" s="177" t="s">
        <v>142</v>
      </c>
      <c r="E105" s="178" t="s">
        <v>166</v>
      </c>
      <c r="F105" s="179" t="s">
        <v>167</v>
      </c>
      <c r="G105" s="180" t="s">
        <v>145</v>
      </c>
      <c r="H105" s="181">
        <v>2</v>
      </c>
      <c r="I105" s="182"/>
      <c r="J105" s="183">
        <f>ROUND(I105*H105,2)</f>
        <v>0</v>
      </c>
      <c r="K105" s="179" t="s">
        <v>146</v>
      </c>
      <c r="L105" s="38"/>
      <c r="M105" s="184" t="s">
        <v>83</v>
      </c>
      <c r="N105" s="185" t="s">
        <v>55</v>
      </c>
      <c r="O105" s="60"/>
      <c r="P105" s="186">
        <f>O105*H105</f>
        <v>0</v>
      </c>
      <c r="Q105" s="186">
        <v>0.1575</v>
      </c>
      <c r="R105" s="186">
        <f>Q105*H105</f>
        <v>0.315</v>
      </c>
      <c r="S105" s="186">
        <v>0</v>
      </c>
      <c r="T105" s="187">
        <f>S105*H105</f>
        <v>0</v>
      </c>
      <c r="AR105" s="16" t="s">
        <v>147</v>
      </c>
      <c r="AT105" s="16" t="s">
        <v>142</v>
      </c>
      <c r="AU105" s="16" t="s">
        <v>94</v>
      </c>
      <c r="AY105" s="16" t="s">
        <v>139</v>
      </c>
      <c r="BE105" s="188">
        <f>IF(N105="základní",J105,0)</f>
        <v>0</v>
      </c>
      <c r="BF105" s="188">
        <f>IF(N105="snížená",J105,0)</f>
        <v>0</v>
      </c>
      <c r="BG105" s="188">
        <f>IF(N105="zákl. přenesená",J105,0)</f>
        <v>0</v>
      </c>
      <c r="BH105" s="188">
        <f>IF(N105="sníž. přenesená",J105,0)</f>
        <v>0</v>
      </c>
      <c r="BI105" s="188">
        <f>IF(N105="nulová",J105,0)</f>
        <v>0</v>
      </c>
      <c r="BJ105" s="16" t="s">
        <v>23</v>
      </c>
      <c r="BK105" s="188">
        <f>ROUND(I105*H105,2)</f>
        <v>0</v>
      </c>
      <c r="BL105" s="16" t="s">
        <v>147</v>
      </c>
      <c r="BM105" s="16" t="s">
        <v>401</v>
      </c>
    </row>
    <row r="106" spans="2:51" s="13" customFormat="1" ht="12">
      <c r="B106" s="214"/>
      <c r="C106" s="215"/>
      <c r="D106" s="189" t="s">
        <v>157</v>
      </c>
      <c r="E106" s="216" t="s">
        <v>83</v>
      </c>
      <c r="F106" s="217" t="s">
        <v>169</v>
      </c>
      <c r="G106" s="215"/>
      <c r="H106" s="216" t="s">
        <v>83</v>
      </c>
      <c r="I106" s="218"/>
      <c r="J106" s="215"/>
      <c r="K106" s="215"/>
      <c r="L106" s="219"/>
      <c r="M106" s="220"/>
      <c r="N106" s="221"/>
      <c r="O106" s="221"/>
      <c r="P106" s="221"/>
      <c r="Q106" s="221"/>
      <c r="R106" s="221"/>
      <c r="S106" s="221"/>
      <c r="T106" s="222"/>
      <c r="AT106" s="223" t="s">
        <v>157</v>
      </c>
      <c r="AU106" s="223" t="s">
        <v>94</v>
      </c>
      <c r="AV106" s="13" t="s">
        <v>23</v>
      </c>
      <c r="AW106" s="13" t="s">
        <v>41</v>
      </c>
      <c r="AX106" s="13" t="s">
        <v>85</v>
      </c>
      <c r="AY106" s="223" t="s">
        <v>139</v>
      </c>
    </row>
    <row r="107" spans="2:51" s="11" customFormat="1" ht="12">
      <c r="B107" s="192"/>
      <c r="C107" s="193"/>
      <c r="D107" s="189" t="s">
        <v>157</v>
      </c>
      <c r="E107" s="194" t="s">
        <v>83</v>
      </c>
      <c r="F107" s="195" t="s">
        <v>23</v>
      </c>
      <c r="G107" s="193"/>
      <c r="H107" s="196">
        <v>1</v>
      </c>
      <c r="I107" s="197"/>
      <c r="J107" s="193"/>
      <c r="K107" s="193"/>
      <c r="L107" s="198"/>
      <c r="M107" s="199"/>
      <c r="N107" s="200"/>
      <c r="O107" s="200"/>
      <c r="P107" s="200"/>
      <c r="Q107" s="200"/>
      <c r="R107" s="200"/>
      <c r="S107" s="200"/>
      <c r="T107" s="201"/>
      <c r="AT107" s="202" t="s">
        <v>157</v>
      </c>
      <c r="AU107" s="202" t="s">
        <v>94</v>
      </c>
      <c r="AV107" s="11" t="s">
        <v>94</v>
      </c>
      <c r="AW107" s="11" t="s">
        <v>41</v>
      </c>
      <c r="AX107" s="11" t="s">
        <v>85</v>
      </c>
      <c r="AY107" s="202" t="s">
        <v>139</v>
      </c>
    </row>
    <row r="108" spans="2:51" s="13" customFormat="1" ht="12">
      <c r="B108" s="214"/>
      <c r="C108" s="215"/>
      <c r="D108" s="189" t="s">
        <v>157</v>
      </c>
      <c r="E108" s="216" t="s">
        <v>83</v>
      </c>
      <c r="F108" s="217" t="s">
        <v>170</v>
      </c>
      <c r="G108" s="215"/>
      <c r="H108" s="216" t="s">
        <v>83</v>
      </c>
      <c r="I108" s="218"/>
      <c r="J108" s="215"/>
      <c r="K108" s="215"/>
      <c r="L108" s="219"/>
      <c r="M108" s="220"/>
      <c r="N108" s="221"/>
      <c r="O108" s="221"/>
      <c r="P108" s="221"/>
      <c r="Q108" s="221"/>
      <c r="R108" s="221"/>
      <c r="S108" s="221"/>
      <c r="T108" s="222"/>
      <c r="AT108" s="223" t="s">
        <v>157</v>
      </c>
      <c r="AU108" s="223" t="s">
        <v>94</v>
      </c>
      <c r="AV108" s="13" t="s">
        <v>23</v>
      </c>
      <c r="AW108" s="13" t="s">
        <v>41</v>
      </c>
      <c r="AX108" s="13" t="s">
        <v>85</v>
      </c>
      <c r="AY108" s="223" t="s">
        <v>139</v>
      </c>
    </row>
    <row r="109" spans="2:51" s="11" customFormat="1" ht="12">
      <c r="B109" s="192"/>
      <c r="C109" s="193"/>
      <c r="D109" s="189" t="s">
        <v>157</v>
      </c>
      <c r="E109" s="194" t="s">
        <v>83</v>
      </c>
      <c r="F109" s="195" t="s">
        <v>23</v>
      </c>
      <c r="G109" s="193"/>
      <c r="H109" s="196">
        <v>1</v>
      </c>
      <c r="I109" s="197"/>
      <c r="J109" s="193"/>
      <c r="K109" s="193"/>
      <c r="L109" s="198"/>
      <c r="M109" s="199"/>
      <c r="N109" s="200"/>
      <c r="O109" s="200"/>
      <c r="P109" s="200"/>
      <c r="Q109" s="200"/>
      <c r="R109" s="200"/>
      <c r="S109" s="200"/>
      <c r="T109" s="201"/>
      <c r="AT109" s="202" t="s">
        <v>157</v>
      </c>
      <c r="AU109" s="202" t="s">
        <v>94</v>
      </c>
      <c r="AV109" s="11" t="s">
        <v>94</v>
      </c>
      <c r="AW109" s="11" t="s">
        <v>41</v>
      </c>
      <c r="AX109" s="11" t="s">
        <v>85</v>
      </c>
      <c r="AY109" s="202" t="s">
        <v>139</v>
      </c>
    </row>
    <row r="110" spans="2:51" s="12" customFormat="1" ht="12">
      <c r="B110" s="203"/>
      <c r="C110" s="204"/>
      <c r="D110" s="189" t="s">
        <v>157</v>
      </c>
      <c r="E110" s="205" t="s">
        <v>83</v>
      </c>
      <c r="F110" s="206" t="s">
        <v>159</v>
      </c>
      <c r="G110" s="204"/>
      <c r="H110" s="207">
        <v>2</v>
      </c>
      <c r="I110" s="208"/>
      <c r="J110" s="204"/>
      <c r="K110" s="204"/>
      <c r="L110" s="209"/>
      <c r="M110" s="210"/>
      <c r="N110" s="211"/>
      <c r="O110" s="211"/>
      <c r="P110" s="211"/>
      <c r="Q110" s="211"/>
      <c r="R110" s="211"/>
      <c r="S110" s="211"/>
      <c r="T110" s="212"/>
      <c r="AT110" s="213" t="s">
        <v>157</v>
      </c>
      <c r="AU110" s="213" t="s">
        <v>94</v>
      </c>
      <c r="AV110" s="12" t="s">
        <v>147</v>
      </c>
      <c r="AW110" s="12" t="s">
        <v>41</v>
      </c>
      <c r="AX110" s="12" t="s">
        <v>23</v>
      </c>
      <c r="AY110" s="213" t="s">
        <v>139</v>
      </c>
    </row>
    <row r="111" spans="2:63" s="10" customFormat="1" ht="22.9" customHeight="1">
      <c r="B111" s="161"/>
      <c r="C111" s="162"/>
      <c r="D111" s="163" t="s">
        <v>84</v>
      </c>
      <c r="E111" s="175" t="s">
        <v>171</v>
      </c>
      <c r="F111" s="175" t="s">
        <v>172</v>
      </c>
      <c r="G111" s="162"/>
      <c r="H111" s="162"/>
      <c r="I111" s="165"/>
      <c r="J111" s="176">
        <f>BK111</f>
        <v>0</v>
      </c>
      <c r="K111" s="162"/>
      <c r="L111" s="167"/>
      <c r="M111" s="168"/>
      <c r="N111" s="169"/>
      <c r="O111" s="169"/>
      <c r="P111" s="170">
        <f>SUM(P112:P120)</f>
        <v>0</v>
      </c>
      <c r="Q111" s="169"/>
      <c r="R111" s="170">
        <f>SUM(R112:R120)</f>
        <v>0</v>
      </c>
      <c r="S111" s="169"/>
      <c r="T111" s="171">
        <f>SUM(T112:T120)</f>
        <v>0.6625000000000001</v>
      </c>
      <c r="AR111" s="172" t="s">
        <v>23</v>
      </c>
      <c r="AT111" s="173" t="s">
        <v>84</v>
      </c>
      <c r="AU111" s="173" t="s">
        <v>23</v>
      </c>
      <c r="AY111" s="172" t="s">
        <v>139</v>
      </c>
      <c r="BK111" s="174">
        <f>SUM(BK112:BK120)</f>
        <v>0</v>
      </c>
    </row>
    <row r="112" spans="2:65" s="1" customFormat="1" ht="16.5" customHeight="1">
      <c r="B112" s="34"/>
      <c r="C112" s="177" t="s">
        <v>173</v>
      </c>
      <c r="D112" s="177" t="s">
        <v>142</v>
      </c>
      <c r="E112" s="178" t="s">
        <v>174</v>
      </c>
      <c r="F112" s="179" t="s">
        <v>175</v>
      </c>
      <c r="G112" s="180" t="s">
        <v>176</v>
      </c>
      <c r="H112" s="181">
        <v>5.16</v>
      </c>
      <c r="I112" s="182"/>
      <c r="J112" s="183">
        <f>ROUND(I112*H112,2)</f>
        <v>0</v>
      </c>
      <c r="K112" s="179" t="s">
        <v>146</v>
      </c>
      <c r="L112" s="38"/>
      <c r="M112" s="184" t="s">
        <v>83</v>
      </c>
      <c r="N112" s="185" t="s">
        <v>55</v>
      </c>
      <c r="O112" s="60"/>
      <c r="P112" s="186">
        <f>O112*H112</f>
        <v>0</v>
      </c>
      <c r="Q112" s="186">
        <v>0</v>
      </c>
      <c r="R112" s="186">
        <f>Q112*H112</f>
        <v>0</v>
      </c>
      <c r="S112" s="186">
        <v>0.055</v>
      </c>
      <c r="T112" s="187">
        <f>S112*H112</f>
        <v>0.2838</v>
      </c>
      <c r="AR112" s="16" t="s">
        <v>147</v>
      </c>
      <c r="AT112" s="16" t="s">
        <v>142</v>
      </c>
      <c r="AU112" s="16" t="s">
        <v>94</v>
      </c>
      <c r="AY112" s="16" t="s">
        <v>139</v>
      </c>
      <c r="BE112" s="188">
        <f>IF(N112="základní",J112,0)</f>
        <v>0</v>
      </c>
      <c r="BF112" s="188">
        <f>IF(N112="snížená",J112,0)</f>
        <v>0</v>
      </c>
      <c r="BG112" s="188">
        <f>IF(N112="zákl. přenesená",J112,0)</f>
        <v>0</v>
      </c>
      <c r="BH112" s="188">
        <f>IF(N112="sníž. přenesená",J112,0)</f>
        <v>0</v>
      </c>
      <c r="BI112" s="188">
        <f>IF(N112="nulová",J112,0)</f>
        <v>0</v>
      </c>
      <c r="BJ112" s="16" t="s">
        <v>23</v>
      </c>
      <c r="BK112" s="188">
        <f>ROUND(I112*H112,2)</f>
        <v>0</v>
      </c>
      <c r="BL112" s="16" t="s">
        <v>147</v>
      </c>
      <c r="BM112" s="16" t="s">
        <v>402</v>
      </c>
    </row>
    <row r="113" spans="2:51" s="11" customFormat="1" ht="12">
      <c r="B113" s="192"/>
      <c r="C113" s="193"/>
      <c r="D113" s="189" t="s">
        <v>157</v>
      </c>
      <c r="E113" s="194" t="s">
        <v>83</v>
      </c>
      <c r="F113" s="195" t="s">
        <v>178</v>
      </c>
      <c r="G113" s="193"/>
      <c r="H113" s="196">
        <v>8.16</v>
      </c>
      <c r="I113" s="197"/>
      <c r="J113" s="193"/>
      <c r="K113" s="193"/>
      <c r="L113" s="198"/>
      <c r="M113" s="199"/>
      <c r="N113" s="200"/>
      <c r="O113" s="200"/>
      <c r="P113" s="200"/>
      <c r="Q113" s="200"/>
      <c r="R113" s="200"/>
      <c r="S113" s="200"/>
      <c r="T113" s="201"/>
      <c r="AT113" s="202" t="s">
        <v>157</v>
      </c>
      <c r="AU113" s="202" t="s">
        <v>94</v>
      </c>
      <c r="AV113" s="11" t="s">
        <v>94</v>
      </c>
      <c r="AW113" s="11" t="s">
        <v>41</v>
      </c>
      <c r="AX113" s="11" t="s">
        <v>85</v>
      </c>
      <c r="AY113" s="202" t="s">
        <v>139</v>
      </c>
    </row>
    <row r="114" spans="2:51" s="11" customFormat="1" ht="12">
      <c r="B114" s="192"/>
      <c r="C114" s="193"/>
      <c r="D114" s="189" t="s">
        <v>157</v>
      </c>
      <c r="E114" s="194" t="s">
        <v>83</v>
      </c>
      <c r="F114" s="195" t="s">
        <v>179</v>
      </c>
      <c r="G114" s="193"/>
      <c r="H114" s="196">
        <v>-3</v>
      </c>
      <c r="I114" s="197"/>
      <c r="J114" s="193"/>
      <c r="K114" s="193"/>
      <c r="L114" s="198"/>
      <c r="M114" s="199"/>
      <c r="N114" s="200"/>
      <c r="O114" s="200"/>
      <c r="P114" s="200"/>
      <c r="Q114" s="200"/>
      <c r="R114" s="200"/>
      <c r="S114" s="200"/>
      <c r="T114" s="201"/>
      <c r="AT114" s="202" t="s">
        <v>157</v>
      </c>
      <c r="AU114" s="202" t="s">
        <v>94</v>
      </c>
      <c r="AV114" s="11" t="s">
        <v>94</v>
      </c>
      <c r="AW114" s="11" t="s">
        <v>41</v>
      </c>
      <c r="AX114" s="11" t="s">
        <v>85</v>
      </c>
      <c r="AY114" s="202" t="s">
        <v>139</v>
      </c>
    </row>
    <row r="115" spans="2:51" s="12" customFormat="1" ht="12">
      <c r="B115" s="203"/>
      <c r="C115" s="204"/>
      <c r="D115" s="189" t="s">
        <v>157</v>
      </c>
      <c r="E115" s="205" t="s">
        <v>83</v>
      </c>
      <c r="F115" s="206" t="s">
        <v>159</v>
      </c>
      <c r="G115" s="204"/>
      <c r="H115" s="207">
        <v>5.16</v>
      </c>
      <c r="I115" s="208"/>
      <c r="J115" s="204"/>
      <c r="K115" s="204"/>
      <c r="L115" s="209"/>
      <c r="M115" s="210"/>
      <c r="N115" s="211"/>
      <c r="O115" s="211"/>
      <c r="P115" s="211"/>
      <c r="Q115" s="211"/>
      <c r="R115" s="211"/>
      <c r="S115" s="211"/>
      <c r="T115" s="212"/>
      <c r="AT115" s="213" t="s">
        <v>157</v>
      </c>
      <c r="AU115" s="213" t="s">
        <v>94</v>
      </c>
      <c r="AV115" s="12" t="s">
        <v>147</v>
      </c>
      <c r="AW115" s="12" t="s">
        <v>41</v>
      </c>
      <c r="AX115" s="12" t="s">
        <v>23</v>
      </c>
      <c r="AY115" s="213" t="s">
        <v>139</v>
      </c>
    </row>
    <row r="116" spans="2:65" s="1" customFormat="1" ht="22.5" customHeight="1">
      <c r="B116" s="34"/>
      <c r="C116" s="177" t="s">
        <v>160</v>
      </c>
      <c r="D116" s="177" t="s">
        <v>142</v>
      </c>
      <c r="E116" s="178" t="s">
        <v>180</v>
      </c>
      <c r="F116" s="179" t="s">
        <v>181</v>
      </c>
      <c r="G116" s="180" t="s">
        <v>176</v>
      </c>
      <c r="H116" s="181">
        <v>2.9</v>
      </c>
      <c r="I116" s="182"/>
      <c r="J116" s="183">
        <f>ROUND(I116*H116,2)</f>
        <v>0</v>
      </c>
      <c r="K116" s="179" t="s">
        <v>146</v>
      </c>
      <c r="L116" s="38"/>
      <c r="M116" s="184" t="s">
        <v>83</v>
      </c>
      <c r="N116" s="185" t="s">
        <v>55</v>
      </c>
      <c r="O116" s="60"/>
      <c r="P116" s="186">
        <f>O116*H116</f>
        <v>0</v>
      </c>
      <c r="Q116" s="186">
        <v>0</v>
      </c>
      <c r="R116" s="186">
        <f>Q116*H116</f>
        <v>0</v>
      </c>
      <c r="S116" s="186">
        <v>0.063</v>
      </c>
      <c r="T116" s="187">
        <f>S116*H116</f>
        <v>0.1827</v>
      </c>
      <c r="AR116" s="16" t="s">
        <v>147</v>
      </c>
      <c r="AT116" s="16" t="s">
        <v>142</v>
      </c>
      <c r="AU116" s="16" t="s">
        <v>94</v>
      </c>
      <c r="AY116" s="16" t="s">
        <v>139</v>
      </c>
      <c r="BE116" s="188">
        <f>IF(N116="základní",J116,0)</f>
        <v>0</v>
      </c>
      <c r="BF116" s="188">
        <f>IF(N116="snížená",J116,0)</f>
        <v>0</v>
      </c>
      <c r="BG116" s="188">
        <f>IF(N116="zákl. přenesená",J116,0)</f>
        <v>0</v>
      </c>
      <c r="BH116" s="188">
        <f>IF(N116="sníž. přenesená",J116,0)</f>
        <v>0</v>
      </c>
      <c r="BI116" s="188">
        <f>IF(N116="nulová",J116,0)</f>
        <v>0</v>
      </c>
      <c r="BJ116" s="16" t="s">
        <v>23</v>
      </c>
      <c r="BK116" s="188">
        <f>ROUND(I116*H116,2)</f>
        <v>0</v>
      </c>
      <c r="BL116" s="16" t="s">
        <v>147</v>
      </c>
      <c r="BM116" s="16" t="s">
        <v>403</v>
      </c>
    </row>
    <row r="117" spans="2:47" s="1" customFormat="1" ht="36">
      <c r="B117" s="34"/>
      <c r="C117" s="35"/>
      <c r="D117" s="189" t="s">
        <v>149</v>
      </c>
      <c r="E117" s="35"/>
      <c r="F117" s="190" t="s">
        <v>183</v>
      </c>
      <c r="G117" s="35"/>
      <c r="H117" s="35"/>
      <c r="I117" s="103"/>
      <c r="J117" s="35"/>
      <c r="K117" s="35"/>
      <c r="L117" s="38"/>
      <c r="M117" s="191"/>
      <c r="N117" s="60"/>
      <c r="O117" s="60"/>
      <c r="P117" s="60"/>
      <c r="Q117" s="60"/>
      <c r="R117" s="60"/>
      <c r="S117" s="60"/>
      <c r="T117" s="61"/>
      <c r="AT117" s="16" t="s">
        <v>149</v>
      </c>
      <c r="AU117" s="16" t="s">
        <v>94</v>
      </c>
    </row>
    <row r="118" spans="2:51" s="11" customFormat="1" ht="12">
      <c r="B118" s="192"/>
      <c r="C118" s="193"/>
      <c r="D118" s="189" t="s">
        <v>157</v>
      </c>
      <c r="E118" s="194" t="s">
        <v>83</v>
      </c>
      <c r="F118" s="195" t="s">
        <v>184</v>
      </c>
      <c r="G118" s="193"/>
      <c r="H118" s="196">
        <v>2.9</v>
      </c>
      <c r="I118" s="197"/>
      <c r="J118" s="193"/>
      <c r="K118" s="193"/>
      <c r="L118" s="198"/>
      <c r="M118" s="199"/>
      <c r="N118" s="200"/>
      <c r="O118" s="200"/>
      <c r="P118" s="200"/>
      <c r="Q118" s="200"/>
      <c r="R118" s="200"/>
      <c r="S118" s="200"/>
      <c r="T118" s="201"/>
      <c r="AT118" s="202" t="s">
        <v>157</v>
      </c>
      <c r="AU118" s="202" t="s">
        <v>94</v>
      </c>
      <c r="AV118" s="11" t="s">
        <v>94</v>
      </c>
      <c r="AW118" s="11" t="s">
        <v>41</v>
      </c>
      <c r="AX118" s="11" t="s">
        <v>85</v>
      </c>
      <c r="AY118" s="202" t="s">
        <v>139</v>
      </c>
    </row>
    <row r="119" spans="2:51" s="12" customFormat="1" ht="12">
      <c r="B119" s="203"/>
      <c r="C119" s="204"/>
      <c r="D119" s="189" t="s">
        <v>157</v>
      </c>
      <c r="E119" s="205" t="s">
        <v>83</v>
      </c>
      <c r="F119" s="206" t="s">
        <v>159</v>
      </c>
      <c r="G119" s="204"/>
      <c r="H119" s="207">
        <v>2.9</v>
      </c>
      <c r="I119" s="208"/>
      <c r="J119" s="204"/>
      <c r="K119" s="204"/>
      <c r="L119" s="209"/>
      <c r="M119" s="210"/>
      <c r="N119" s="211"/>
      <c r="O119" s="211"/>
      <c r="P119" s="211"/>
      <c r="Q119" s="211"/>
      <c r="R119" s="211"/>
      <c r="S119" s="211"/>
      <c r="T119" s="212"/>
      <c r="AT119" s="213" t="s">
        <v>157</v>
      </c>
      <c r="AU119" s="213" t="s">
        <v>94</v>
      </c>
      <c r="AV119" s="12" t="s">
        <v>147</v>
      </c>
      <c r="AW119" s="12" t="s">
        <v>41</v>
      </c>
      <c r="AX119" s="12" t="s">
        <v>23</v>
      </c>
      <c r="AY119" s="213" t="s">
        <v>139</v>
      </c>
    </row>
    <row r="120" spans="2:65" s="1" customFormat="1" ht="22.5" customHeight="1">
      <c r="B120" s="34"/>
      <c r="C120" s="177" t="s">
        <v>185</v>
      </c>
      <c r="D120" s="177" t="s">
        <v>142</v>
      </c>
      <c r="E120" s="178" t="s">
        <v>186</v>
      </c>
      <c r="F120" s="179" t="s">
        <v>187</v>
      </c>
      <c r="G120" s="180" t="s">
        <v>145</v>
      </c>
      <c r="H120" s="181">
        <v>2</v>
      </c>
      <c r="I120" s="182"/>
      <c r="J120" s="183">
        <f>ROUND(I120*H120,2)</f>
        <v>0</v>
      </c>
      <c r="K120" s="179" t="s">
        <v>146</v>
      </c>
      <c r="L120" s="38"/>
      <c r="M120" s="184" t="s">
        <v>83</v>
      </c>
      <c r="N120" s="185" t="s">
        <v>55</v>
      </c>
      <c r="O120" s="60"/>
      <c r="P120" s="186">
        <f>O120*H120</f>
        <v>0</v>
      </c>
      <c r="Q120" s="186">
        <v>0</v>
      </c>
      <c r="R120" s="186">
        <f>Q120*H120</f>
        <v>0</v>
      </c>
      <c r="S120" s="186">
        <v>0.098</v>
      </c>
      <c r="T120" s="187">
        <f>S120*H120</f>
        <v>0.196</v>
      </c>
      <c r="AR120" s="16" t="s">
        <v>147</v>
      </c>
      <c r="AT120" s="16" t="s">
        <v>142</v>
      </c>
      <c r="AU120" s="16" t="s">
        <v>94</v>
      </c>
      <c r="AY120" s="16" t="s">
        <v>139</v>
      </c>
      <c r="BE120" s="188">
        <f>IF(N120="základní",J120,0)</f>
        <v>0</v>
      </c>
      <c r="BF120" s="188">
        <f>IF(N120="snížená",J120,0)</f>
        <v>0</v>
      </c>
      <c r="BG120" s="188">
        <f>IF(N120="zákl. přenesená",J120,0)</f>
        <v>0</v>
      </c>
      <c r="BH120" s="188">
        <f>IF(N120="sníž. přenesená",J120,0)</f>
        <v>0</v>
      </c>
      <c r="BI120" s="188">
        <f>IF(N120="nulová",J120,0)</f>
        <v>0</v>
      </c>
      <c r="BJ120" s="16" t="s">
        <v>23</v>
      </c>
      <c r="BK120" s="188">
        <f>ROUND(I120*H120,2)</f>
        <v>0</v>
      </c>
      <c r="BL120" s="16" t="s">
        <v>147</v>
      </c>
      <c r="BM120" s="16" t="s">
        <v>404</v>
      </c>
    </row>
    <row r="121" spans="2:63" s="10" customFormat="1" ht="22.9" customHeight="1">
      <c r="B121" s="161"/>
      <c r="C121" s="162"/>
      <c r="D121" s="163" t="s">
        <v>84</v>
      </c>
      <c r="E121" s="175" t="s">
        <v>189</v>
      </c>
      <c r="F121" s="175" t="s">
        <v>190</v>
      </c>
      <c r="G121" s="162"/>
      <c r="H121" s="162"/>
      <c r="I121" s="165"/>
      <c r="J121" s="176">
        <f>BK121</f>
        <v>0</v>
      </c>
      <c r="K121" s="162"/>
      <c r="L121" s="167"/>
      <c r="M121" s="168"/>
      <c r="N121" s="169"/>
      <c r="O121" s="169"/>
      <c r="P121" s="170">
        <f>SUM(P122:P142)</f>
        <v>0</v>
      </c>
      <c r="Q121" s="169"/>
      <c r="R121" s="170">
        <f>SUM(R122:R142)</f>
        <v>0</v>
      </c>
      <c r="S121" s="169"/>
      <c r="T121" s="171">
        <f>SUM(T122:T142)</f>
        <v>0</v>
      </c>
      <c r="AR121" s="172" t="s">
        <v>23</v>
      </c>
      <c r="AT121" s="173" t="s">
        <v>84</v>
      </c>
      <c r="AU121" s="173" t="s">
        <v>23</v>
      </c>
      <c r="AY121" s="172" t="s">
        <v>139</v>
      </c>
      <c r="BK121" s="174">
        <f>SUM(BK122:BK142)</f>
        <v>0</v>
      </c>
    </row>
    <row r="122" spans="2:65" s="1" customFormat="1" ht="22.5" customHeight="1">
      <c r="B122" s="34"/>
      <c r="C122" s="177" t="s">
        <v>191</v>
      </c>
      <c r="D122" s="177" t="s">
        <v>142</v>
      </c>
      <c r="E122" s="178" t="s">
        <v>192</v>
      </c>
      <c r="F122" s="179" t="s">
        <v>193</v>
      </c>
      <c r="G122" s="180" t="s">
        <v>194</v>
      </c>
      <c r="H122" s="181">
        <v>0.673</v>
      </c>
      <c r="I122" s="182"/>
      <c r="J122" s="183">
        <f>ROUND(I122*H122,2)</f>
        <v>0</v>
      </c>
      <c r="K122" s="179" t="s">
        <v>146</v>
      </c>
      <c r="L122" s="38"/>
      <c r="M122" s="184" t="s">
        <v>83</v>
      </c>
      <c r="N122" s="185" t="s">
        <v>55</v>
      </c>
      <c r="O122" s="60"/>
      <c r="P122" s="186">
        <f>O122*H122</f>
        <v>0</v>
      </c>
      <c r="Q122" s="186">
        <v>0</v>
      </c>
      <c r="R122" s="186">
        <f>Q122*H122</f>
        <v>0</v>
      </c>
      <c r="S122" s="186">
        <v>0</v>
      </c>
      <c r="T122" s="187">
        <f>S122*H122</f>
        <v>0</v>
      </c>
      <c r="AR122" s="16" t="s">
        <v>147</v>
      </c>
      <c r="AT122" s="16" t="s">
        <v>142</v>
      </c>
      <c r="AU122" s="16" t="s">
        <v>94</v>
      </c>
      <c r="AY122" s="16" t="s">
        <v>139</v>
      </c>
      <c r="BE122" s="188">
        <f>IF(N122="základní",J122,0)</f>
        <v>0</v>
      </c>
      <c r="BF122" s="188">
        <f>IF(N122="snížená",J122,0)</f>
        <v>0</v>
      </c>
      <c r="BG122" s="188">
        <f>IF(N122="zákl. přenesená",J122,0)</f>
        <v>0</v>
      </c>
      <c r="BH122" s="188">
        <f>IF(N122="sníž. přenesená",J122,0)</f>
        <v>0</v>
      </c>
      <c r="BI122" s="188">
        <f>IF(N122="nulová",J122,0)</f>
        <v>0</v>
      </c>
      <c r="BJ122" s="16" t="s">
        <v>23</v>
      </c>
      <c r="BK122" s="188">
        <f>ROUND(I122*H122,2)</f>
        <v>0</v>
      </c>
      <c r="BL122" s="16" t="s">
        <v>147</v>
      </c>
      <c r="BM122" s="16" t="s">
        <v>405</v>
      </c>
    </row>
    <row r="123" spans="2:47" s="1" customFormat="1" ht="99">
      <c r="B123" s="34"/>
      <c r="C123" s="35"/>
      <c r="D123" s="189" t="s">
        <v>149</v>
      </c>
      <c r="E123" s="35"/>
      <c r="F123" s="190" t="s">
        <v>196</v>
      </c>
      <c r="G123" s="35"/>
      <c r="H123" s="35"/>
      <c r="I123" s="103"/>
      <c r="J123" s="35"/>
      <c r="K123" s="35"/>
      <c r="L123" s="38"/>
      <c r="M123" s="191"/>
      <c r="N123" s="60"/>
      <c r="O123" s="60"/>
      <c r="P123" s="60"/>
      <c r="Q123" s="60"/>
      <c r="R123" s="60"/>
      <c r="S123" s="60"/>
      <c r="T123" s="61"/>
      <c r="AT123" s="16" t="s">
        <v>149</v>
      </c>
      <c r="AU123" s="16" t="s">
        <v>94</v>
      </c>
    </row>
    <row r="124" spans="2:65" s="1" customFormat="1" ht="16.5" customHeight="1">
      <c r="B124" s="34"/>
      <c r="C124" s="177" t="s">
        <v>171</v>
      </c>
      <c r="D124" s="177" t="s">
        <v>142</v>
      </c>
      <c r="E124" s="178" t="s">
        <v>197</v>
      </c>
      <c r="F124" s="179" t="s">
        <v>198</v>
      </c>
      <c r="G124" s="180" t="s">
        <v>194</v>
      </c>
      <c r="H124" s="181">
        <v>0.673</v>
      </c>
      <c r="I124" s="182"/>
      <c r="J124" s="183">
        <f>ROUND(I124*H124,2)</f>
        <v>0</v>
      </c>
      <c r="K124" s="179" t="s">
        <v>146</v>
      </c>
      <c r="L124" s="38"/>
      <c r="M124" s="184" t="s">
        <v>83</v>
      </c>
      <c r="N124" s="185" t="s">
        <v>55</v>
      </c>
      <c r="O124" s="60"/>
      <c r="P124" s="186">
        <f>O124*H124</f>
        <v>0</v>
      </c>
      <c r="Q124" s="186">
        <v>0</v>
      </c>
      <c r="R124" s="186">
        <f>Q124*H124</f>
        <v>0</v>
      </c>
      <c r="S124" s="186">
        <v>0</v>
      </c>
      <c r="T124" s="187">
        <f>S124*H124</f>
        <v>0</v>
      </c>
      <c r="AR124" s="16" t="s">
        <v>147</v>
      </c>
      <c r="AT124" s="16" t="s">
        <v>142</v>
      </c>
      <c r="AU124" s="16" t="s">
        <v>94</v>
      </c>
      <c r="AY124" s="16" t="s">
        <v>139</v>
      </c>
      <c r="BE124" s="188">
        <f>IF(N124="základní",J124,0)</f>
        <v>0</v>
      </c>
      <c r="BF124" s="188">
        <f>IF(N124="snížená",J124,0)</f>
        <v>0</v>
      </c>
      <c r="BG124" s="188">
        <f>IF(N124="zákl. přenesená",J124,0)</f>
        <v>0</v>
      </c>
      <c r="BH124" s="188">
        <f>IF(N124="sníž. přenesená",J124,0)</f>
        <v>0</v>
      </c>
      <c r="BI124" s="188">
        <f>IF(N124="nulová",J124,0)</f>
        <v>0</v>
      </c>
      <c r="BJ124" s="16" t="s">
        <v>23</v>
      </c>
      <c r="BK124" s="188">
        <f>ROUND(I124*H124,2)</f>
        <v>0</v>
      </c>
      <c r="BL124" s="16" t="s">
        <v>147</v>
      </c>
      <c r="BM124" s="16" t="s">
        <v>406</v>
      </c>
    </row>
    <row r="125" spans="2:47" s="1" customFormat="1" ht="63">
      <c r="B125" s="34"/>
      <c r="C125" s="35"/>
      <c r="D125" s="189" t="s">
        <v>149</v>
      </c>
      <c r="E125" s="35"/>
      <c r="F125" s="190" t="s">
        <v>200</v>
      </c>
      <c r="G125" s="35"/>
      <c r="H125" s="35"/>
      <c r="I125" s="103"/>
      <c r="J125" s="35"/>
      <c r="K125" s="35"/>
      <c r="L125" s="38"/>
      <c r="M125" s="191"/>
      <c r="N125" s="60"/>
      <c r="O125" s="60"/>
      <c r="P125" s="60"/>
      <c r="Q125" s="60"/>
      <c r="R125" s="60"/>
      <c r="S125" s="60"/>
      <c r="T125" s="61"/>
      <c r="AT125" s="16" t="s">
        <v>149</v>
      </c>
      <c r="AU125" s="16" t="s">
        <v>94</v>
      </c>
    </row>
    <row r="126" spans="2:65" s="1" customFormat="1" ht="22.5" customHeight="1">
      <c r="B126" s="34"/>
      <c r="C126" s="177" t="s">
        <v>27</v>
      </c>
      <c r="D126" s="177" t="s">
        <v>142</v>
      </c>
      <c r="E126" s="178" t="s">
        <v>201</v>
      </c>
      <c r="F126" s="179" t="s">
        <v>202</v>
      </c>
      <c r="G126" s="180" t="s">
        <v>194</v>
      </c>
      <c r="H126" s="181">
        <v>7.005</v>
      </c>
      <c r="I126" s="182"/>
      <c r="J126" s="183">
        <f>ROUND(I126*H126,2)</f>
        <v>0</v>
      </c>
      <c r="K126" s="179" t="s">
        <v>146</v>
      </c>
      <c r="L126" s="38"/>
      <c r="M126" s="184" t="s">
        <v>83</v>
      </c>
      <c r="N126" s="185" t="s">
        <v>55</v>
      </c>
      <c r="O126" s="60"/>
      <c r="P126" s="186">
        <f>O126*H126</f>
        <v>0</v>
      </c>
      <c r="Q126" s="186">
        <v>0</v>
      </c>
      <c r="R126" s="186">
        <f>Q126*H126</f>
        <v>0</v>
      </c>
      <c r="S126" s="186">
        <v>0</v>
      </c>
      <c r="T126" s="187">
        <f>S126*H126</f>
        <v>0</v>
      </c>
      <c r="AR126" s="16" t="s">
        <v>147</v>
      </c>
      <c r="AT126" s="16" t="s">
        <v>142</v>
      </c>
      <c r="AU126" s="16" t="s">
        <v>94</v>
      </c>
      <c r="AY126" s="16" t="s">
        <v>139</v>
      </c>
      <c r="BE126" s="188">
        <f>IF(N126="základní",J126,0)</f>
        <v>0</v>
      </c>
      <c r="BF126" s="188">
        <f>IF(N126="snížená",J126,0)</f>
        <v>0</v>
      </c>
      <c r="BG126" s="188">
        <f>IF(N126="zákl. přenesená",J126,0)</f>
        <v>0</v>
      </c>
      <c r="BH126" s="188">
        <f>IF(N126="sníž. přenesená",J126,0)</f>
        <v>0</v>
      </c>
      <c r="BI126" s="188">
        <f>IF(N126="nulová",J126,0)</f>
        <v>0</v>
      </c>
      <c r="BJ126" s="16" t="s">
        <v>23</v>
      </c>
      <c r="BK126" s="188">
        <f>ROUND(I126*H126,2)</f>
        <v>0</v>
      </c>
      <c r="BL126" s="16" t="s">
        <v>147</v>
      </c>
      <c r="BM126" s="16" t="s">
        <v>407</v>
      </c>
    </row>
    <row r="127" spans="2:47" s="1" customFormat="1" ht="63">
      <c r="B127" s="34"/>
      <c r="C127" s="35"/>
      <c r="D127" s="189" t="s">
        <v>149</v>
      </c>
      <c r="E127" s="35"/>
      <c r="F127" s="190" t="s">
        <v>200</v>
      </c>
      <c r="G127" s="35"/>
      <c r="H127" s="35"/>
      <c r="I127" s="103"/>
      <c r="J127" s="35"/>
      <c r="K127" s="35"/>
      <c r="L127" s="38"/>
      <c r="M127" s="191"/>
      <c r="N127" s="60"/>
      <c r="O127" s="60"/>
      <c r="P127" s="60"/>
      <c r="Q127" s="60"/>
      <c r="R127" s="60"/>
      <c r="S127" s="60"/>
      <c r="T127" s="61"/>
      <c r="AT127" s="16" t="s">
        <v>149</v>
      </c>
      <c r="AU127" s="16" t="s">
        <v>94</v>
      </c>
    </row>
    <row r="128" spans="2:51" s="13" customFormat="1" ht="12">
      <c r="B128" s="214"/>
      <c r="C128" s="215"/>
      <c r="D128" s="189" t="s">
        <v>157</v>
      </c>
      <c r="E128" s="216" t="s">
        <v>83</v>
      </c>
      <c r="F128" s="217" t="s">
        <v>204</v>
      </c>
      <c r="G128" s="215"/>
      <c r="H128" s="216" t="s">
        <v>83</v>
      </c>
      <c r="I128" s="218"/>
      <c r="J128" s="215"/>
      <c r="K128" s="215"/>
      <c r="L128" s="219"/>
      <c r="M128" s="220"/>
      <c r="N128" s="221"/>
      <c r="O128" s="221"/>
      <c r="P128" s="221"/>
      <c r="Q128" s="221"/>
      <c r="R128" s="221"/>
      <c r="S128" s="221"/>
      <c r="T128" s="222"/>
      <c r="AT128" s="223" t="s">
        <v>157</v>
      </c>
      <c r="AU128" s="223" t="s">
        <v>94</v>
      </c>
      <c r="AV128" s="13" t="s">
        <v>23</v>
      </c>
      <c r="AW128" s="13" t="s">
        <v>41</v>
      </c>
      <c r="AX128" s="13" t="s">
        <v>85</v>
      </c>
      <c r="AY128" s="223" t="s">
        <v>139</v>
      </c>
    </row>
    <row r="129" spans="2:51" s="11" customFormat="1" ht="12">
      <c r="B129" s="192"/>
      <c r="C129" s="193"/>
      <c r="D129" s="189" t="s">
        <v>157</v>
      </c>
      <c r="E129" s="194" t="s">
        <v>83</v>
      </c>
      <c r="F129" s="195" t="s">
        <v>205</v>
      </c>
      <c r="G129" s="193"/>
      <c r="H129" s="196">
        <v>7.005000000000001</v>
      </c>
      <c r="I129" s="197"/>
      <c r="J129" s="193"/>
      <c r="K129" s="193"/>
      <c r="L129" s="198"/>
      <c r="M129" s="199"/>
      <c r="N129" s="200"/>
      <c r="O129" s="200"/>
      <c r="P129" s="200"/>
      <c r="Q129" s="200"/>
      <c r="R129" s="200"/>
      <c r="S129" s="200"/>
      <c r="T129" s="201"/>
      <c r="AT129" s="202" t="s">
        <v>157</v>
      </c>
      <c r="AU129" s="202" t="s">
        <v>94</v>
      </c>
      <c r="AV129" s="11" t="s">
        <v>94</v>
      </c>
      <c r="AW129" s="11" t="s">
        <v>41</v>
      </c>
      <c r="AX129" s="11" t="s">
        <v>85</v>
      </c>
      <c r="AY129" s="202" t="s">
        <v>139</v>
      </c>
    </row>
    <row r="130" spans="2:51" s="12" customFormat="1" ht="12">
      <c r="B130" s="203"/>
      <c r="C130" s="204"/>
      <c r="D130" s="189" t="s">
        <v>157</v>
      </c>
      <c r="E130" s="205" t="s">
        <v>83</v>
      </c>
      <c r="F130" s="206" t="s">
        <v>159</v>
      </c>
      <c r="G130" s="204"/>
      <c r="H130" s="207">
        <v>7.005000000000001</v>
      </c>
      <c r="I130" s="208"/>
      <c r="J130" s="204"/>
      <c r="K130" s="204"/>
      <c r="L130" s="209"/>
      <c r="M130" s="210"/>
      <c r="N130" s="211"/>
      <c r="O130" s="211"/>
      <c r="P130" s="211"/>
      <c r="Q130" s="211"/>
      <c r="R130" s="211"/>
      <c r="S130" s="211"/>
      <c r="T130" s="212"/>
      <c r="AT130" s="213" t="s">
        <v>157</v>
      </c>
      <c r="AU130" s="213" t="s">
        <v>94</v>
      </c>
      <c r="AV130" s="12" t="s">
        <v>147</v>
      </c>
      <c r="AW130" s="12" t="s">
        <v>41</v>
      </c>
      <c r="AX130" s="12" t="s">
        <v>23</v>
      </c>
      <c r="AY130" s="213" t="s">
        <v>139</v>
      </c>
    </row>
    <row r="131" spans="2:65" s="1" customFormat="1" ht="22.5" customHeight="1">
      <c r="B131" s="34"/>
      <c r="C131" s="177" t="s">
        <v>206</v>
      </c>
      <c r="D131" s="177" t="s">
        <v>142</v>
      </c>
      <c r="E131" s="178" t="s">
        <v>207</v>
      </c>
      <c r="F131" s="179" t="s">
        <v>208</v>
      </c>
      <c r="G131" s="180" t="s">
        <v>194</v>
      </c>
      <c r="H131" s="181">
        <v>0.196</v>
      </c>
      <c r="I131" s="182"/>
      <c r="J131" s="183">
        <f>ROUND(I131*H131,2)</f>
        <v>0</v>
      </c>
      <c r="K131" s="179" t="s">
        <v>146</v>
      </c>
      <c r="L131" s="38"/>
      <c r="M131" s="184" t="s">
        <v>83</v>
      </c>
      <c r="N131" s="185" t="s">
        <v>55</v>
      </c>
      <c r="O131" s="60"/>
      <c r="P131" s="186">
        <f>O131*H131</f>
        <v>0</v>
      </c>
      <c r="Q131" s="186">
        <v>0</v>
      </c>
      <c r="R131" s="186">
        <f>Q131*H131</f>
        <v>0</v>
      </c>
      <c r="S131" s="186">
        <v>0</v>
      </c>
      <c r="T131" s="187">
        <f>S131*H131</f>
        <v>0</v>
      </c>
      <c r="AR131" s="16" t="s">
        <v>147</v>
      </c>
      <c r="AT131" s="16" t="s">
        <v>142</v>
      </c>
      <c r="AU131" s="16" t="s">
        <v>94</v>
      </c>
      <c r="AY131" s="16" t="s">
        <v>139</v>
      </c>
      <c r="BE131" s="188">
        <f>IF(N131="základní",J131,0)</f>
        <v>0</v>
      </c>
      <c r="BF131" s="188">
        <f>IF(N131="snížená",J131,0)</f>
        <v>0</v>
      </c>
      <c r="BG131" s="188">
        <f>IF(N131="zákl. přenesená",J131,0)</f>
        <v>0</v>
      </c>
      <c r="BH131" s="188">
        <f>IF(N131="sníž. přenesená",J131,0)</f>
        <v>0</v>
      </c>
      <c r="BI131" s="188">
        <f>IF(N131="nulová",J131,0)</f>
        <v>0</v>
      </c>
      <c r="BJ131" s="16" t="s">
        <v>23</v>
      </c>
      <c r="BK131" s="188">
        <f>ROUND(I131*H131,2)</f>
        <v>0</v>
      </c>
      <c r="BL131" s="16" t="s">
        <v>147</v>
      </c>
      <c r="BM131" s="16" t="s">
        <v>408</v>
      </c>
    </row>
    <row r="132" spans="2:47" s="1" customFormat="1" ht="54">
      <c r="B132" s="34"/>
      <c r="C132" s="35"/>
      <c r="D132" s="189" t="s">
        <v>149</v>
      </c>
      <c r="E132" s="35"/>
      <c r="F132" s="190" t="s">
        <v>210</v>
      </c>
      <c r="G132" s="35"/>
      <c r="H132" s="35"/>
      <c r="I132" s="103"/>
      <c r="J132" s="35"/>
      <c r="K132" s="35"/>
      <c r="L132" s="38"/>
      <c r="M132" s="191"/>
      <c r="N132" s="60"/>
      <c r="O132" s="60"/>
      <c r="P132" s="60"/>
      <c r="Q132" s="60"/>
      <c r="R132" s="60"/>
      <c r="S132" s="60"/>
      <c r="T132" s="61"/>
      <c r="AT132" s="16" t="s">
        <v>149</v>
      </c>
      <c r="AU132" s="16" t="s">
        <v>94</v>
      </c>
    </row>
    <row r="133" spans="2:51" s="11" customFormat="1" ht="12">
      <c r="B133" s="192"/>
      <c r="C133" s="193"/>
      <c r="D133" s="189" t="s">
        <v>157</v>
      </c>
      <c r="E133" s="194" t="s">
        <v>83</v>
      </c>
      <c r="F133" s="195" t="s">
        <v>211</v>
      </c>
      <c r="G133" s="193"/>
      <c r="H133" s="196">
        <v>0.19600000000000006</v>
      </c>
      <c r="I133" s="197"/>
      <c r="J133" s="193"/>
      <c r="K133" s="193"/>
      <c r="L133" s="198"/>
      <c r="M133" s="199"/>
      <c r="N133" s="200"/>
      <c r="O133" s="200"/>
      <c r="P133" s="200"/>
      <c r="Q133" s="200"/>
      <c r="R133" s="200"/>
      <c r="S133" s="200"/>
      <c r="T133" s="201"/>
      <c r="AT133" s="202" t="s">
        <v>157</v>
      </c>
      <c r="AU133" s="202" t="s">
        <v>94</v>
      </c>
      <c r="AV133" s="11" t="s">
        <v>94</v>
      </c>
      <c r="AW133" s="11" t="s">
        <v>41</v>
      </c>
      <c r="AX133" s="11" t="s">
        <v>85</v>
      </c>
      <c r="AY133" s="202" t="s">
        <v>139</v>
      </c>
    </row>
    <row r="134" spans="2:51" s="12" customFormat="1" ht="12">
      <c r="B134" s="203"/>
      <c r="C134" s="204"/>
      <c r="D134" s="189" t="s">
        <v>157</v>
      </c>
      <c r="E134" s="205" t="s">
        <v>83</v>
      </c>
      <c r="F134" s="206" t="s">
        <v>159</v>
      </c>
      <c r="G134" s="204"/>
      <c r="H134" s="207">
        <v>0.19600000000000006</v>
      </c>
      <c r="I134" s="208"/>
      <c r="J134" s="204"/>
      <c r="K134" s="204"/>
      <c r="L134" s="209"/>
      <c r="M134" s="210"/>
      <c r="N134" s="211"/>
      <c r="O134" s="211"/>
      <c r="P134" s="211"/>
      <c r="Q134" s="211"/>
      <c r="R134" s="211"/>
      <c r="S134" s="211"/>
      <c r="T134" s="212"/>
      <c r="AT134" s="213" t="s">
        <v>157</v>
      </c>
      <c r="AU134" s="213" t="s">
        <v>94</v>
      </c>
      <c r="AV134" s="12" t="s">
        <v>147</v>
      </c>
      <c r="AW134" s="12" t="s">
        <v>41</v>
      </c>
      <c r="AX134" s="12" t="s">
        <v>23</v>
      </c>
      <c r="AY134" s="213" t="s">
        <v>139</v>
      </c>
    </row>
    <row r="135" spans="2:65" s="1" customFormat="1" ht="22.5" customHeight="1">
      <c r="B135" s="34"/>
      <c r="C135" s="177" t="s">
        <v>212</v>
      </c>
      <c r="D135" s="177" t="s">
        <v>142</v>
      </c>
      <c r="E135" s="178" t="s">
        <v>213</v>
      </c>
      <c r="F135" s="179" t="s">
        <v>214</v>
      </c>
      <c r="G135" s="180" t="s">
        <v>194</v>
      </c>
      <c r="H135" s="181">
        <v>0.284</v>
      </c>
      <c r="I135" s="182"/>
      <c r="J135" s="183">
        <f>ROUND(I135*H135,2)</f>
        <v>0</v>
      </c>
      <c r="K135" s="179" t="s">
        <v>146</v>
      </c>
      <c r="L135" s="38"/>
      <c r="M135" s="184" t="s">
        <v>83</v>
      </c>
      <c r="N135" s="185" t="s">
        <v>55</v>
      </c>
      <c r="O135" s="60"/>
      <c r="P135" s="186">
        <f>O135*H135</f>
        <v>0</v>
      </c>
      <c r="Q135" s="186">
        <v>0</v>
      </c>
      <c r="R135" s="186">
        <f>Q135*H135</f>
        <v>0</v>
      </c>
      <c r="S135" s="186">
        <v>0</v>
      </c>
      <c r="T135" s="187">
        <f>S135*H135</f>
        <v>0</v>
      </c>
      <c r="AR135" s="16" t="s">
        <v>147</v>
      </c>
      <c r="AT135" s="16" t="s">
        <v>142</v>
      </c>
      <c r="AU135" s="16" t="s">
        <v>94</v>
      </c>
      <c r="AY135" s="16" t="s">
        <v>139</v>
      </c>
      <c r="BE135" s="188">
        <f>IF(N135="základní",J135,0)</f>
        <v>0</v>
      </c>
      <c r="BF135" s="188">
        <f>IF(N135="snížená",J135,0)</f>
        <v>0</v>
      </c>
      <c r="BG135" s="188">
        <f>IF(N135="zákl. přenesená",J135,0)</f>
        <v>0</v>
      </c>
      <c r="BH135" s="188">
        <f>IF(N135="sníž. přenesená",J135,0)</f>
        <v>0</v>
      </c>
      <c r="BI135" s="188">
        <f>IF(N135="nulová",J135,0)</f>
        <v>0</v>
      </c>
      <c r="BJ135" s="16" t="s">
        <v>23</v>
      </c>
      <c r="BK135" s="188">
        <f>ROUND(I135*H135,2)</f>
        <v>0</v>
      </c>
      <c r="BL135" s="16" t="s">
        <v>147</v>
      </c>
      <c r="BM135" s="16" t="s">
        <v>409</v>
      </c>
    </row>
    <row r="136" spans="2:47" s="1" customFormat="1" ht="54">
      <c r="B136" s="34"/>
      <c r="C136" s="35"/>
      <c r="D136" s="189" t="s">
        <v>149</v>
      </c>
      <c r="E136" s="35"/>
      <c r="F136" s="190" t="s">
        <v>210</v>
      </c>
      <c r="G136" s="35"/>
      <c r="H136" s="35"/>
      <c r="I136" s="103"/>
      <c r="J136" s="35"/>
      <c r="K136" s="35"/>
      <c r="L136" s="38"/>
      <c r="M136" s="191"/>
      <c r="N136" s="60"/>
      <c r="O136" s="60"/>
      <c r="P136" s="60"/>
      <c r="Q136" s="60"/>
      <c r="R136" s="60"/>
      <c r="S136" s="60"/>
      <c r="T136" s="61"/>
      <c r="AT136" s="16" t="s">
        <v>149</v>
      </c>
      <c r="AU136" s="16" t="s">
        <v>94</v>
      </c>
    </row>
    <row r="137" spans="2:51" s="11" customFormat="1" ht="12">
      <c r="B137" s="192"/>
      <c r="C137" s="193"/>
      <c r="D137" s="189" t="s">
        <v>157</v>
      </c>
      <c r="E137" s="194" t="s">
        <v>83</v>
      </c>
      <c r="F137" s="195" t="s">
        <v>216</v>
      </c>
      <c r="G137" s="193"/>
      <c r="H137" s="196">
        <v>0.28400000000000003</v>
      </c>
      <c r="I137" s="197"/>
      <c r="J137" s="193"/>
      <c r="K137" s="193"/>
      <c r="L137" s="198"/>
      <c r="M137" s="199"/>
      <c r="N137" s="200"/>
      <c r="O137" s="200"/>
      <c r="P137" s="200"/>
      <c r="Q137" s="200"/>
      <c r="R137" s="200"/>
      <c r="S137" s="200"/>
      <c r="T137" s="201"/>
      <c r="AT137" s="202" t="s">
        <v>157</v>
      </c>
      <c r="AU137" s="202" t="s">
        <v>94</v>
      </c>
      <c r="AV137" s="11" t="s">
        <v>94</v>
      </c>
      <c r="AW137" s="11" t="s">
        <v>41</v>
      </c>
      <c r="AX137" s="11" t="s">
        <v>85</v>
      </c>
      <c r="AY137" s="202" t="s">
        <v>139</v>
      </c>
    </row>
    <row r="138" spans="2:51" s="12" customFormat="1" ht="12">
      <c r="B138" s="203"/>
      <c r="C138" s="204"/>
      <c r="D138" s="189" t="s">
        <v>157</v>
      </c>
      <c r="E138" s="205" t="s">
        <v>83</v>
      </c>
      <c r="F138" s="206" t="s">
        <v>159</v>
      </c>
      <c r="G138" s="204"/>
      <c r="H138" s="207">
        <v>0.28400000000000003</v>
      </c>
      <c r="I138" s="208"/>
      <c r="J138" s="204"/>
      <c r="K138" s="204"/>
      <c r="L138" s="209"/>
      <c r="M138" s="210"/>
      <c r="N138" s="211"/>
      <c r="O138" s="211"/>
      <c r="P138" s="211"/>
      <c r="Q138" s="211"/>
      <c r="R138" s="211"/>
      <c r="S138" s="211"/>
      <c r="T138" s="212"/>
      <c r="AT138" s="213" t="s">
        <v>157</v>
      </c>
      <c r="AU138" s="213" t="s">
        <v>94</v>
      </c>
      <c r="AV138" s="12" t="s">
        <v>147</v>
      </c>
      <c r="AW138" s="12" t="s">
        <v>41</v>
      </c>
      <c r="AX138" s="12" t="s">
        <v>23</v>
      </c>
      <c r="AY138" s="213" t="s">
        <v>139</v>
      </c>
    </row>
    <row r="139" spans="2:65" s="1" customFormat="1" ht="22.5" customHeight="1">
      <c r="B139" s="34"/>
      <c r="C139" s="177" t="s">
        <v>217</v>
      </c>
      <c r="D139" s="177" t="s">
        <v>142</v>
      </c>
      <c r="E139" s="178" t="s">
        <v>218</v>
      </c>
      <c r="F139" s="179" t="s">
        <v>219</v>
      </c>
      <c r="G139" s="180" t="s">
        <v>194</v>
      </c>
      <c r="H139" s="181">
        <v>0.183</v>
      </c>
      <c r="I139" s="182"/>
      <c r="J139" s="183">
        <f>ROUND(I139*H139,2)</f>
        <v>0</v>
      </c>
      <c r="K139" s="179" t="s">
        <v>146</v>
      </c>
      <c r="L139" s="38"/>
      <c r="M139" s="184" t="s">
        <v>83</v>
      </c>
      <c r="N139" s="185" t="s">
        <v>55</v>
      </c>
      <c r="O139" s="60"/>
      <c r="P139" s="186">
        <f>O139*H139</f>
        <v>0</v>
      </c>
      <c r="Q139" s="186">
        <v>0</v>
      </c>
      <c r="R139" s="186">
        <f>Q139*H139</f>
        <v>0</v>
      </c>
      <c r="S139" s="186">
        <v>0</v>
      </c>
      <c r="T139" s="187">
        <f>S139*H139</f>
        <v>0</v>
      </c>
      <c r="AR139" s="16" t="s">
        <v>147</v>
      </c>
      <c r="AT139" s="16" t="s">
        <v>142</v>
      </c>
      <c r="AU139" s="16" t="s">
        <v>94</v>
      </c>
      <c r="AY139" s="16" t="s">
        <v>139</v>
      </c>
      <c r="BE139" s="188">
        <f>IF(N139="základní",J139,0)</f>
        <v>0</v>
      </c>
      <c r="BF139" s="188">
        <f>IF(N139="snížená",J139,0)</f>
        <v>0</v>
      </c>
      <c r="BG139" s="188">
        <f>IF(N139="zákl. přenesená",J139,0)</f>
        <v>0</v>
      </c>
      <c r="BH139" s="188">
        <f>IF(N139="sníž. přenesená",J139,0)</f>
        <v>0</v>
      </c>
      <c r="BI139" s="188">
        <f>IF(N139="nulová",J139,0)</f>
        <v>0</v>
      </c>
      <c r="BJ139" s="16" t="s">
        <v>23</v>
      </c>
      <c r="BK139" s="188">
        <f>ROUND(I139*H139,2)</f>
        <v>0</v>
      </c>
      <c r="BL139" s="16" t="s">
        <v>147</v>
      </c>
      <c r="BM139" s="16" t="s">
        <v>410</v>
      </c>
    </row>
    <row r="140" spans="2:47" s="1" customFormat="1" ht="54">
      <c r="B140" s="34"/>
      <c r="C140" s="35"/>
      <c r="D140" s="189" t="s">
        <v>149</v>
      </c>
      <c r="E140" s="35"/>
      <c r="F140" s="190" t="s">
        <v>210</v>
      </c>
      <c r="G140" s="35"/>
      <c r="H140" s="35"/>
      <c r="I140" s="103"/>
      <c r="J140" s="35"/>
      <c r="K140" s="35"/>
      <c r="L140" s="38"/>
      <c r="M140" s="191"/>
      <c r="N140" s="60"/>
      <c r="O140" s="60"/>
      <c r="P140" s="60"/>
      <c r="Q140" s="60"/>
      <c r="R140" s="60"/>
      <c r="S140" s="60"/>
      <c r="T140" s="61"/>
      <c r="AT140" s="16" t="s">
        <v>149</v>
      </c>
      <c r="AU140" s="16" t="s">
        <v>94</v>
      </c>
    </row>
    <row r="141" spans="2:51" s="11" customFormat="1" ht="12">
      <c r="B141" s="192"/>
      <c r="C141" s="193"/>
      <c r="D141" s="189" t="s">
        <v>157</v>
      </c>
      <c r="E141" s="194" t="s">
        <v>83</v>
      </c>
      <c r="F141" s="195" t="s">
        <v>221</v>
      </c>
      <c r="G141" s="193"/>
      <c r="H141" s="196">
        <v>0.18300000000000005</v>
      </c>
      <c r="I141" s="197"/>
      <c r="J141" s="193"/>
      <c r="K141" s="193"/>
      <c r="L141" s="198"/>
      <c r="M141" s="199"/>
      <c r="N141" s="200"/>
      <c r="O141" s="200"/>
      <c r="P141" s="200"/>
      <c r="Q141" s="200"/>
      <c r="R141" s="200"/>
      <c r="S141" s="200"/>
      <c r="T141" s="201"/>
      <c r="AT141" s="202" t="s">
        <v>157</v>
      </c>
      <c r="AU141" s="202" t="s">
        <v>94</v>
      </c>
      <c r="AV141" s="11" t="s">
        <v>94</v>
      </c>
      <c r="AW141" s="11" t="s">
        <v>41</v>
      </c>
      <c r="AX141" s="11" t="s">
        <v>85</v>
      </c>
      <c r="AY141" s="202" t="s">
        <v>139</v>
      </c>
    </row>
    <row r="142" spans="2:51" s="12" customFormat="1" ht="12">
      <c r="B142" s="203"/>
      <c r="C142" s="204"/>
      <c r="D142" s="189" t="s">
        <v>157</v>
      </c>
      <c r="E142" s="205" t="s">
        <v>83</v>
      </c>
      <c r="F142" s="206" t="s">
        <v>159</v>
      </c>
      <c r="G142" s="204"/>
      <c r="H142" s="207">
        <v>0.18300000000000005</v>
      </c>
      <c r="I142" s="208"/>
      <c r="J142" s="204"/>
      <c r="K142" s="204"/>
      <c r="L142" s="209"/>
      <c r="M142" s="210"/>
      <c r="N142" s="211"/>
      <c r="O142" s="211"/>
      <c r="P142" s="211"/>
      <c r="Q142" s="211"/>
      <c r="R142" s="211"/>
      <c r="S142" s="211"/>
      <c r="T142" s="212"/>
      <c r="AT142" s="213" t="s">
        <v>157</v>
      </c>
      <c r="AU142" s="213" t="s">
        <v>94</v>
      </c>
      <c r="AV142" s="12" t="s">
        <v>147</v>
      </c>
      <c r="AW142" s="12" t="s">
        <v>41</v>
      </c>
      <c r="AX142" s="12" t="s">
        <v>23</v>
      </c>
      <c r="AY142" s="213" t="s">
        <v>139</v>
      </c>
    </row>
    <row r="143" spans="2:63" s="10" customFormat="1" ht="22.9" customHeight="1">
      <c r="B143" s="161"/>
      <c r="C143" s="162"/>
      <c r="D143" s="163" t="s">
        <v>84</v>
      </c>
      <c r="E143" s="175" t="s">
        <v>222</v>
      </c>
      <c r="F143" s="175" t="s">
        <v>223</v>
      </c>
      <c r="G143" s="162"/>
      <c r="H143" s="162"/>
      <c r="I143" s="165"/>
      <c r="J143" s="176">
        <f>BK143</f>
        <v>0</v>
      </c>
      <c r="K143" s="162"/>
      <c r="L143" s="167"/>
      <c r="M143" s="168"/>
      <c r="N143" s="169"/>
      <c r="O143" s="169"/>
      <c r="P143" s="170">
        <f>SUM(P144:P149)</f>
        <v>0</v>
      </c>
      <c r="Q143" s="169"/>
      <c r="R143" s="170">
        <f>SUM(R144:R149)</f>
        <v>0</v>
      </c>
      <c r="S143" s="169"/>
      <c r="T143" s="171">
        <f>SUM(T144:T149)</f>
        <v>0</v>
      </c>
      <c r="AR143" s="172" t="s">
        <v>23</v>
      </c>
      <c r="AT143" s="173" t="s">
        <v>84</v>
      </c>
      <c r="AU143" s="173" t="s">
        <v>23</v>
      </c>
      <c r="AY143" s="172" t="s">
        <v>139</v>
      </c>
      <c r="BK143" s="174">
        <f>SUM(BK144:BK149)</f>
        <v>0</v>
      </c>
    </row>
    <row r="144" spans="2:65" s="1" customFormat="1" ht="22.5" customHeight="1">
      <c r="B144" s="34"/>
      <c r="C144" s="177" t="s">
        <v>224</v>
      </c>
      <c r="D144" s="177" t="s">
        <v>142</v>
      </c>
      <c r="E144" s="178" t="s">
        <v>225</v>
      </c>
      <c r="F144" s="179" t="s">
        <v>226</v>
      </c>
      <c r="G144" s="180" t="s">
        <v>194</v>
      </c>
      <c r="H144" s="181">
        <v>1.641</v>
      </c>
      <c r="I144" s="182"/>
      <c r="J144" s="183">
        <f>ROUND(I144*H144,2)</f>
        <v>0</v>
      </c>
      <c r="K144" s="179" t="s">
        <v>146</v>
      </c>
      <c r="L144" s="38"/>
      <c r="M144" s="184" t="s">
        <v>83</v>
      </c>
      <c r="N144" s="185" t="s">
        <v>55</v>
      </c>
      <c r="O144" s="60"/>
      <c r="P144" s="186">
        <f>O144*H144</f>
        <v>0</v>
      </c>
      <c r="Q144" s="186">
        <v>0</v>
      </c>
      <c r="R144" s="186">
        <f>Q144*H144</f>
        <v>0</v>
      </c>
      <c r="S144" s="186">
        <v>0</v>
      </c>
      <c r="T144" s="187">
        <f>S144*H144</f>
        <v>0</v>
      </c>
      <c r="AR144" s="16" t="s">
        <v>147</v>
      </c>
      <c r="AT144" s="16" t="s">
        <v>142</v>
      </c>
      <c r="AU144" s="16" t="s">
        <v>94</v>
      </c>
      <c r="AY144" s="16" t="s">
        <v>139</v>
      </c>
      <c r="BE144" s="188">
        <f>IF(N144="základní",J144,0)</f>
        <v>0</v>
      </c>
      <c r="BF144" s="188">
        <f>IF(N144="snížená",J144,0)</f>
        <v>0</v>
      </c>
      <c r="BG144" s="188">
        <f>IF(N144="zákl. přenesená",J144,0)</f>
        <v>0</v>
      </c>
      <c r="BH144" s="188">
        <f>IF(N144="sníž. přenesená",J144,0)</f>
        <v>0</v>
      </c>
      <c r="BI144" s="188">
        <f>IF(N144="nulová",J144,0)</f>
        <v>0</v>
      </c>
      <c r="BJ144" s="16" t="s">
        <v>23</v>
      </c>
      <c r="BK144" s="188">
        <f>ROUND(I144*H144,2)</f>
        <v>0</v>
      </c>
      <c r="BL144" s="16" t="s">
        <v>147</v>
      </c>
      <c r="BM144" s="16" t="s">
        <v>411</v>
      </c>
    </row>
    <row r="145" spans="2:47" s="1" customFormat="1" ht="54">
      <c r="B145" s="34"/>
      <c r="C145" s="35"/>
      <c r="D145" s="189" t="s">
        <v>149</v>
      </c>
      <c r="E145" s="35"/>
      <c r="F145" s="190" t="s">
        <v>228</v>
      </c>
      <c r="G145" s="35"/>
      <c r="H145" s="35"/>
      <c r="I145" s="103"/>
      <c r="J145" s="35"/>
      <c r="K145" s="35"/>
      <c r="L145" s="38"/>
      <c r="M145" s="191"/>
      <c r="N145" s="60"/>
      <c r="O145" s="60"/>
      <c r="P145" s="60"/>
      <c r="Q145" s="60"/>
      <c r="R145" s="60"/>
      <c r="S145" s="60"/>
      <c r="T145" s="61"/>
      <c r="AT145" s="16" t="s">
        <v>149</v>
      </c>
      <c r="AU145" s="16" t="s">
        <v>94</v>
      </c>
    </row>
    <row r="146" spans="2:65" s="1" customFormat="1" ht="22.5" customHeight="1">
      <c r="B146" s="34"/>
      <c r="C146" s="177" t="s">
        <v>8</v>
      </c>
      <c r="D146" s="177" t="s">
        <v>142</v>
      </c>
      <c r="E146" s="178" t="s">
        <v>229</v>
      </c>
      <c r="F146" s="179" t="s">
        <v>230</v>
      </c>
      <c r="G146" s="180" t="s">
        <v>194</v>
      </c>
      <c r="H146" s="181">
        <v>1.641</v>
      </c>
      <c r="I146" s="182"/>
      <c r="J146" s="183">
        <f>ROUND(I146*H146,2)</f>
        <v>0</v>
      </c>
      <c r="K146" s="179" t="s">
        <v>146</v>
      </c>
      <c r="L146" s="38"/>
      <c r="M146" s="184" t="s">
        <v>83</v>
      </c>
      <c r="N146" s="185" t="s">
        <v>55</v>
      </c>
      <c r="O146" s="60"/>
      <c r="P146" s="186">
        <f>O146*H146</f>
        <v>0</v>
      </c>
      <c r="Q146" s="186">
        <v>0</v>
      </c>
      <c r="R146" s="186">
        <f>Q146*H146</f>
        <v>0</v>
      </c>
      <c r="S146" s="186">
        <v>0</v>
      </c>
      <c r="T146" s="187">
        <f>S146*H146</f>
        <v>0</v>
      </c>
      <c r="AR146" s="16" t="s">
        <v>147</v>
      </c>
      <c r="AT146" s="16" t="s">
        <v>142</v>
      </c>
      <c r="AU146" s="16" t="s">
        <v>94</v>
      </c>
      <c r="AY146" s="16" t="s">
        <v>139</v>
      </c>
      <c r="BE146" s="188">
        <f>IF(N146="základní",J146,0)</f>
        <v>0</v>
      </c>
      <c r="BF146" s="188">
        <f>IF(N146="snížená",J146,0)</f>
        <v>0</v>
      </c>
      <c r="BG146" s="188">
        <f>IF(N146="zákl. přenesená",J146,0)</f>
        <v>0</v>
      </c>
      <c r="BH146" s="188">
        <f>IF(N146="sníž. přenesená",J146,0)</f>
        <v>0</v>
      </c>
      <c r="BI146" s="188">
        <f>IF(N146="nulová",J146,0)</f>
        <v>0</v>
      </c>
      <c r="BJ146" s="16" t="s">
        <v>23</v>
      </c>
      <c r="BK146" s="188">
        <f>ROUND(I146*H146,2)</f>
        <v>0</v>
      </c>
      <c r="BL146" s="16" t="s">
        <v>147</v>
      </c>
      <c r="BM146" s="16" t="s">
        <v>412</v>
      </c>
    </row>
    <row r="147" spans="2:47" s="1" customFormat="1" ht="54">
      <c r="B147" s="34"/>
      <c r="C147" s="35"/>
      <c r="D147" s="189" t="s">
        <v>149</v>
      </c>
      <c r="E147" s="35"/>
      <c r="F147" s="190" t="s">
        <v>228</v>
      </c>
      <c r="G147" s="35"/>
      <c r="H147" s="35"/>
      <c r="I147" s="103"/>
      <c r="J147" s="35"/>
      <c r="K147" s="35"/>
      <c r="L147" s="38"/>
      <c r="M147" s="191"/>
      <c r="N147" s="60"/>
      <c r="O147" s="60"/>
      <c r="P147" s="60"/>
      <c r="Q147" s="60"/>
      <c r="R147" s="60"/>
      <c r="S147" s="60"/>
      <c r="T147" s="61"/>
      <c r="AT147" s="16" t="s">
        <v>149</v>
      </c>
      <c r="AU147" s="16" t="s">
        <v>94</v>
      </c>
    </row>
    <row r="148" spans="2:65" s="1" customFormat="1" ht="33.75" customHeight="1">
      <c r="B148" s="34"/>
      <c r="C148" s="177" t="s">
        <v>232</v>
      </c>
      <c r="D148" s="177" t="s">
        <v>142</v>
      </c>
      <c r="E148" s="178" t="s">
        <v>233</v>
      </c>
      <c r="F148" s="179" t="s">
        <v>234</v>
      </c>
      <c r="G148" s="180" t="s">
        <v>194</v>
      </c>
      <c r="H148" s="181">
        <v>1.641</v>
      </c>
      <c r="I148" s="182"/>
      <c r="J148" s="183">
        <f>ROUND(I148*H148,2)</f>
        <v>0</v>
      </c>
      <c r="K148" s="179" t="s">
        <v>146</v>
      </c>
      <c r="L148" s="38"/>
      <c r="M148" s="184" t="s">
        <v>83</v>
      </c>
      <c r="N148" s="185" t="s">
        <v>55</v>
      </c>
      <c r="O148" s="60"/>
      <c r="P148" s="186">
        <f>O148*H148</f>
        <v>0</v>
      </c>
      <c r="Q148" s="186">
        <v>0</v>
      </c>
      <c r="R148" s="186">
        <f>Q148*H148</f>
        <v>0</v>
      </c>
      <c r="S148" s="186">
        <v>0</v>
      </c>
      <c r="T148" s="187">
        <f>S148*H148</f>
        <v>0</v>
      </c>
      <c r="AR148" s="16" t="s">
        <v>147</v>
      </c>
      <c r="AT148" s="16" t="s">
        <v>142</v>
      </c>
      <c r="AU148" s="16" t="s">
        <v>94</v>
      </c>
      <c r="AY148" s="16" t="s">
        <v>139</v>
      </c>
      <c r="BE148" s="188">
        <f>IF(N148="základní",J148,0)</f>
        <v>0</v>
      </c>
      <c r="BF148" s="188">
        <f>IF(N148="snížená",J148,0)</f>
        <v>0</v>
      </c>
      <c r="BG148" s="188">
        <f>IF(N148="zákl. přenesená",J148,0)</f>
        <v>0</v>
      </c>
      <c r="BH148" s="188">
        <f>IF(N148="sníž. přenesená",J148,0)</f>
        <v>0</v>
      </c>
      <c r="BI148" s="188">
        <f>IF(N148="nulová",J148,0)</f>
        <v>0</v>
      </c>
      <c r="BJ148" s="16" t="s">
        <v>23</v>
      </c>
      <c r="BK148" s="188">
        <f>ROUND(I148*H148,2)</f>
        <v>0</v>
      </c>
      <c r="BL148" s="16" t="s">
        <v>147</v>
      </c>
      <c r="BM148" s="16" t="s">
        <v>413</v>
      </c>
    </row>
    <row r="149" spans="2:47" s="1" customFormat="1" ht="54">
      <c r="B149" s="34"/>
      <c r="C149" s="35"/>
      <c r="D149" s="189" t="s">
        <v>149</v>
      </c>
      <c r="E149" s="35"/>
      <c r="F149" s="190" t="s">
        <v>228</v>
      </c>
      <c r="G149" s="35"/>
      <c r="H149" s="35"/>
      <c r="I149" s="103"/>
      <c r="J149" s="35"/>
      <c r="K149" s="35"/>
      <c r="L149" s="38"/>
      <c r="M149" s="191"/>
      <c r="N149" s="60"/>
      <c r="O149" s="60"/>
      <c r="P149" s="60"/>
      <c r="Q149" s="60"/>
      <c r="R149" s="60"/>
      <c r="S149" s="60"/>
      <c r="T149" s="61"/>
      <c r="AT149" s="16" t="s">
        <v>149</v>
      </c>
      <c r="AU149" s="16" t="s">
        <v>94</v>
      </c>
    </row>
    <row r="150" spans="2:63" s="10" customFormat="1" ht="25.9" customHeight="1">
      <c r="B150" s="161"/>
      <c r="C150" s="162"/>
      <c r="D150" s="163" t="s">
        <v>84</v>
      </c>
      <c r="E150" s="164" t="s">
        <v>236</v>
      </c>
      <c r="F150" s="164" t="s">
        <v>237</v>
      </c>
      <c r="G150" s="162"/>
      <c r="H150" s="162"/>
      <c r="I150" s="165"/>
      <c r="J150" s="166">
        <f>BK150</f>
        <v>0</v>
      </c>
      <c r="K150" s="162"/>
      <c r="L150" s="167"/>
      <c r="M150" s="168"/>
      <c r="N150" s="169"/>
      <c r="O150" s="169"/>
      <c r="P150" s="170">
        <f>P151+P159+P176+P198</f>
        <v>0</v>
      </c>
      <c r="Q150" s="169"/>
      <c r="R150" s="170">
        <f>R151+R159+R176+R198</f>
        <v>0.020052800000000003</v>
      </c>
      <c r="S150" s="169"/>
      <c r="T150" s="171">
        <f>T151+T159+T176+T198</f>
        <v>0.01</v>
      </c>
      <c r="AR150" s="172" t="s">
        <v>94</v>
      </c>
      <c r="AT150" s="173" t="s">
        <v>84</v>
      </c>
      <c r="AU150" s="173" t="s">
        <v>85</v>
      </c>
      <c r="AY150" s="172" t="s">
        <v>139</v>
      </c>
      <c r="BK150" s="174">
        <f>BK151+BK159+BK176+BK198</f>
        <v>0</v>
      </c>
    </row>
    <row r="151" spans="2:63" s="10" customFormat="1" ht="22.9" customHeight="1">
      <c r="B151" s="161"/>
      <c r="C151" s="162"/>
      <c r="D151" s="163" t="s">
        <v>84</v>
      </c>
      <c r="E151" s="175" t="s">
        <v>238</v>
      </c>
      <c r="F151" s="175" t="s">
        <v>239</v>
      </c>
      <c r="G151" s="162"/>
      <c r="H151" s="162"/>
      <c r="I151" s="165"/>
      <c r="J151" s="176">
        <f>BK151</f>
        <v>0</v>
      </c>
      <c r="K151" s="162"/>
      <c r="L151" s="167"/>
      <c r="M151" s="168"/>
      <c r="N151" s="169"/>
      <c r="O151" s="169"/>
      <c r="P151" s="170">
        <f>SUM(P152:P158)</f>
        <v>0</v>
      </c>
      <c r="Q151" s="169"/>
      <c r="R151" s="170">
        <f>SUM(R152:R158)</f>
        <v>0.0005</v>
      </c>
      <c r="S151" s="169"/>
      <c r="T151" s="171">
        <f>SUM(T152:T158)</f>
        <v>0</v>
      </c>
      <c r="AR151" s="172" t="s">
        <v>94</v>
      </c>
      <c r="AT151" s="173" t="s">
        <v>84</v>
      </c>
      <c r="AU151" s="173" t="s">
        <v>23</v>
      </c>
      <c r="AY151" s="172" t="s">
        <v>139</v>
      </c>
      <c r="BK151" s="174">
        <f>SUM(BK152:BK158)</f>
        <v>0</v>
      </c>
    </row>
    <row r="152" spans="2:65" s="1" customFormat="1" ht="22.5" customHeight="1">
      <c r="B152" s="34"/>
      <c r="C152" s="177" t="s">
        <v>240</v>
      </c>
      <c r="D152" s="177" t="s">
        <v>142</v>
      </c>
      <c r="E152" s="178" t="s">
        <v>241</v>
      </c>
      <c r="F152" s="179" t="s">
        <v>242</v>
      </c>
      <c r="G152" s="180" t="s">
        <v>243</v>
      </c>
      <c r="H152" s="181">
        <v>1</v>
      </c>
      <c r="I152" s="182"/>
      <c r="J152" s="183">
        <f>ROUND(I152*H152,2)</f>
        <v>0</v>
      </c>
      <c r="K152" s="179" t="s">
        <v>83</v>
      </c>
      <c r="L152" s="38"/>
      <c r="M152" s="184" t="s">
        <v>83</v>
      </c>
      <c r="N152" s="185" t="s">
        <v>55</v>
      </c>
      <c r="O152" s="60"/>
      <c r="P152" s="186">
        <f>O152*H152</f>
        <v>0</v>
      </c>
      <c r="Q152" s="186">
        <v>0.0005</v>
      </c>
      <c r="R152" s="186">
        <f>Q152*H152</f>
        <v>0.0005</v>
      </c>
      <c r="S152" s="186">
        <v>0</v>
      </c>
      <c r="T152" s="187">
        <f>S152*H152</f>
        <v>0</v>
      </c>
      <c r="AR152" s="16" t="s">
        <v>232</v>
      </c>
      <c r="AT152" s="16" t="s">
        <v>142</v>
      </c>
      <c r="AU152" s="16" t="s">
        <v>94</v>
      </c>
      <c r="AY152" s="16" t="s">
        <v>139</v>
      </c>
      <c r="BE152" s="188">
        <f>IF(N152="základní",J152,0)</f>
        <v>0</v>
      </c>
      <c r="BF152" s="188">
        <f>IF(N152="snížená",J152,0)</f>
        <v>0</v>
      </c>
      <c r="BG152" s="188">
        <f>IF(N152="zákl. přenesená",J152,0)</f>
        <v>0</v>
      </c>
      <c r="BH152" s="188">
        <f>IF(N152="sníž. přenesená",J152,0)</f>
        <v>0</v>
      </c>
      <c r="BI152" s="188">
        <f>IF(N152="nulová",J152,0)</f>
        <v>0</v>
      </c>
      <c r="BJ152" s="16" t="s">
        <v>23</v>
      </c>
      <c r="BK152" s="188">
        <f>ROUND(I152*H152,2)</f>
        <v>0</v>
      </c>
      <c r="BL152" s="16" t="s">
        <v>232</v>
      </c>
      <c r="BM152" s="16" t="s">
        <v>414</v>
      </c>
    </row>
    <row r="153" spans="2:65" s="1" customFormat="1" ht="22.5" customHeight="1">
      <c r="B153" s="34"/>
      <c r="C153" s="177" t="s">
        <v>245</v>
      </c>
      <c r="D153" s="177" t="s">
        <v>142</v>
      </c>
      <c r="E153" s="178" t="s">
        <v>246</v>
      </c>
      <c r="F153" s="179" t="s">
        <v>247</v>
      </c>
      <c r="G153" s="180" t="s">
        <v>248</v>
      </c>
      <c r="H153" s="224"/>
      <c r="I153" s="182"/>
      <c r="J153" s="183">
        <f>ROUND(I153*H153,2)</f>
        <v>0</v>
      </c>
      <c r="K153" s="179" t="s">
        <v>146</v>
      </c>
      <c r="L153" s="38"/>
      <c r="M153" s="184" t="s">
        <v>83</v>
      </c>
      <c r="N153" s="185" t="s">
        <v>55</v>
      </c>
      <c r="O153" s="60"/>
      <c r="P153" s="186">
        <f>O153*H153</f>
        <v>0</v>
      </c>
      <c r="Q153" s="186">
        <v>0</v>
      </c>
      <c r="R153" s="186">
        <f>Q153*H153</f>
        <v>0</v>
      </c>
      <c r="S153" s="186">
        <v>0</v>
      </c>
      <c r="T153" s="187">
        <f>S153*H153</f>
        <v>0</v>
      </c>
      <c r="AR153" s="16" t="s">
        <v>232</v>
      </c>
      <c r="AT153" s="16" t="s">
        <v>142</v>
      </c>
      <c r="AU153" s="16" t="s">
        <v>94</v>
      </c>
      <c r="AY153" s="16" t="s">
        <v>139</v>
      </c>
      <c r="BE153" s="188">
        <f>IF(N153="základní",J153,0)</f>
        <v>0</v>
      </c>
      <c r="BF153" s="188">
        <f>IF(N153="snížená",J153,0)</f>
        <v>0</v>
      </c>
      <c r="BG153" s="188">
        <f>IF(N153="zákl. přenesená",J153,0)</f>
        <v>0</v>
      </c>
      <c r="BH153" s="188">
        <f>IF(N153="sníž. přenesená",J153,0)</f>
        <v>0</v>
      </c>
      <c r="BI153" s="188">
        <f>IF(N153="nulová",J153,0)</f>
        <v>0</v>
      </c>
      <c r="BJ153" s="16" t="s">
        <v>23</v>
      </c>
      <c r="BK153" s="188">
        <f>ROUND(I153*H153,2)</f>
        <v>0</v>
      </c>
      <c r="BL153" s="16" t="s">
        <v>232</v>
      </c>
      <c r="BM153" s="16" t="s">
        <v>415</v>
      </c>
    </row>
    <row r="154" spans="2:47" s="1" customFormat="1" ht="72">
      <c r="B154" s="34"/>
      <c r="C154" s="35"/>
      <c r="D154" s="189" t="s">
        <v>149</v>
      </c>
      <c r="E154" s="35"/>
      <c r="F154" s="190" t="s">
        <v>250</v>
      </c>
      <c r="G154" s="35"/>
      <c r="H154" s="35"/>
      <c r="I154" s="103"/>
      <c r="J154" s="35"/>
      <c r="K154" s="35"/>
      <c r="L154" s="38"/>
      <c r="M154" s="191"/>
      <c r="N154" s="60"/>
      <c r="O154" s="60"/>
      <c r="P154" s="60"/>
      <c r="Q154" s="60"/>
      <c r="R154" s="60"/>
      <c r="S154" s="60"/>
      <c r="T154" s="61"/>
      <c r="AT154" s="16" t="s">
        <v>149</v>
      </c>
      <c r="AU154" s="16" t="s">
        <v>94</v>
      </c>
    </row>
    <row r="155" spans="2:65" s="1" customFormat="1" ht="22.5" customHeight="1">
      <c r="B155" s="34"/>
      <c r="C155" s="177" t="s">
        <v>251</v>
      </c>
      <c r="D155" s="177" t="s">
        <v>142</v>
      </c>
      <c r="E155" s="178" t="s">
        <v>252</v>
      </c>
      <c r="F155" s="179" t="s">
        <v>253</v>
      </c>
      <c r="G155" s="180" t="s">
        <v>248</v>
      </c>
      <c r="H155" s="224"/>
      <c r="I155" s="182"/>
      <c r="J155" s="183">
        <f>ROUND(I155*H155,2)</f>
        <v>0</v>
      </c>
      <c r="K155" s="179" t="s">
        <v>146</v>
      </c>
      <c r="L155" s="38"/>
      <c r="M155" s="184" t="s">
        <v>83</v>
      </c>
      <c r="N155" s="185" t="s">
        <v>55</v>
      </c>
      <c r="O155" s="60"/>
      <c r="P155" s="186">
        <f>O155*H155</f>
        <v>0</v>
      </c>
      <c r="Q155" s="186">
        <v>0</v>
      </c>
      <c r="R155" s="186">
        <f>Q155*H155</f>
        <v>0</v>
      </c>
      <c r="S155" s="186">
        <v>0</v>
      </c>
      <c r="T155" s="187">
        <f>S155*H155</f>
        <v>0</v>
      </c>
      <c r="AR155" s="16" t="s">
        <v>232</v>
      </c>
      <c r="AT155" s="16" t="s">
        <v>142</v>
      </c>
      <c r="AU155" s="16" t="s">
        <v>94</v>
      </c>
      <c r="AY155" s="16" t="s">
        <v>139</v>
      </c>
      <c r="BE155" s="188">
        <f>IF(N155="základní",J155,0)</f>
        <v>0</v>
      </c>
      <c r="BF155" s="188">
        <f>IF(N155="snížená",J155,0)</f>
        <v>0</v>
      </c>
      <c r="BG155" s="188">
        <f>IF(N155="zákl. přenesená",J155,0)</f>
        <v>0</v>
      </c>
      <c r="BH155" s="188">
        <f>IF(N155="sníž. přenesená",J155,0)</f>
        <v>0</v>
      </c>
      <c r="BI155" s="188">
        <f>IF(N155="nulová",J155,0)</f>
        <v>0</v>
      </c>
      <c r="BJ155" s="16" t="s">
        <v>23</v>
      </c>
      <c r="BK155" s="188">
        <f>ROUND(I155*H155,2)</f>
        <v>0</v>
      </c>
      <c r="BL155" s="16" t="s">
        <v>232</v>
      </c>
      <c r="BM155" s="16" t="s">
        <v>416</v>
      </c>
    </row>
    <row r="156" spans="2:47" s="1" customFormat="1" ht="72">
      <c r="B156" s="34"/>
      <c r="C156" s="35"/>
      <c r="D156" s="189" t="s">
        <v>149</v>
      </c>
      <c r="E156" s="35"/>
      <c r="F156" s="190" t="s">
        <v>250</v>
      </c>
      <c r="G156" s="35"/>
      <c r="H156" s="35"/>
      <c r="I156" s="103"/>
      <c r="J156" s="35"/>
      <c r="K156" s="35"/>
      <c r="L156" s="38"/>
      <c r="M156" s="191"/>
      <c r="N156" s="60"/>
      <c r="O156" s="60"/>
      <c r="P156" s="60"/>
      <c r="Q156" s="60"/>
      <c r="R156" s="60"/>
      <c r="S156" s="60"/>
      <c r="T156" s="61"/>
      <c r="AT156" s="16" t="s">
        <v>149</v>
      </c>
      <c r="AU156" s="16" t="s">
        <v>94</v>
      </c>
    </row>
    <row r="157" spans="2:65" s="1" customFormat="1" ht="22.5" customHeight="1">
      <c r="B157" s="34"/>
      <c r="C157" s="177" t="s">
        <v>255</v>
      </c>
      <c r="D157" s="177" t="s">
        <v>142</v>
      </c>
      <c r="E157" s="178" t="s">
        <v>256</v>
      </c>
      <c r="F157" s="179" t="s">
        <v>257</v>
      </c>
      <c r="G157" s="180" t="s">
        <v>248</v>
      </c>
      <c r="H157" s="224"/>
      <c r="I157" s="182"/>
      <c r="J157" s="183">
        <f>ROUND(I157*H157,2)</f>
        <v>0</v>
      </c>
      <c r="K157" s="179" t="s">
        <v>146</v>
      </c>
      <c r="L157" s="38"/>
      <c r="M157" s="184" t="s">
        <v>83</v>
      </c>
      <c r="N157" s="185" t="s">
        <v>55</v>
      </c>
      <c r="O157" s="60"/>
      <c r="P157" s="186">
        <f>O157*H157</f>
        <v>0</v>
      </c>
      <c r="Q157" s="186">
        <v>0</v>
      </c>
      <c r="R157" s="186">
        <f>Q157*H157</f>
        <v>0</v>
      </c>
      <c r="S157" s="186">
        <v>0</v>
      </c>
      <c r="T157" s="187">
        <f>S157*H157</f>
        <v>0</v>
      </c>
      <c r="AR157" s="16" t="s">
        <v>232</v>
      </c>
      <c r="AT157" s="16" t="s">
        <v>142</v>
      </c>
      <c r="AU157" s="16" t="s">
        <v>94</v>
      </c>
      <c r="AY157" s="16" t="s">
        <v>139</v>
      </c>
      <c r="BE157" s="188">
        <f>IF(N157="základní",J157,0)</f>
        <v>0</v>
      </c>
      <c r="BF157" s="188">
        <f>IF(N157="snížená",J157,0)</f>
        <v>0</v>
      </c>
      <c r="BG157" s="188">
        <f>IF(N157="zákl. přenesená",J157,0)</f>
        <v>0</v>
      </c>
      <c r="BH157" s="188">
        <f>IF(N157="sníž. přenesená",J157,0)</f>
        <v>0</v>
      </c>
      <c r="BI157" s="188">
        <f>IF(N157="nulová",J157,0)</f>
        <v>0</v>
      </c>
      <c r="BJ157" s="16" t="s">
        <v>23</v>
      </c>
      <c r="BK157" s="188">
        <f>ROUND(I157*H157,2)</f>
        <v>0</v>
      </c>
      <c r="BL157" s="16" t="s">
        <v>232</v>
      </c>
      <c r="BM157" s="16" t="s">
        <v>417</v>
      </c>
    </row>
    <row r="158" spans="2:47" s="1" customFormat="1" ht="72">
      <c r="B158" s="34"/>
      <c r="C158" s="35"/>
      <c r="D158" s="189" t="s">
        <v>149</v>
      </c>
      <c r="E158" s="35"/>
      <c r="F158" s="190" t="s">
        <v>250</v>
      </c>
      <c r="G158" s="35"/>
      <c r="H158" s="35"/>
      <c r="I158" s="103"/>
      <c r="J158" s="35"/>
      <c r="K158" s="35"/>
      <c r="L158" s="38"/>
      <c r="M158" s="191"/>
      <c r="N158" s="60"/>
      <c r="O158" s="60"/>
      <c r="P158" s="60"/>
      <c r="Q158" s="60"/>
      <c r="R158" s="60"/>
      <c r="S158" s="60"/>
      <c r="T158" s="61"/>
      <c r="AT158" s="16" t="s">
        <v>149</v>
      </c>
      <c r="AU158" s="16" t="s">
        <v>94</v>
      </c>
    </row>
    <row r="159" spans="2:63" s="10" customFormat="1" ht="22.9" customHeight="1">
      <c r="B159" s="161"/>
      <c r="C159" s="162"/>
      <c r="D159" s="163" t="s">
        <v>84</v>
      </c>
      <c r="E159" s="175" t="s">
        <v>259</v>
      </c>
      <c r="F159" s="175" t="s">
        <v>260</v>
      </c>
      <c r="G159" s="162"/>
      <c r="H159" s="162"/>
      <c r="I159" s="165"/>
      <c r="J159" s="176">
        <f>BK159</f>
        <v>0</v>
      </c>
      <c r="K159" s="162"/>
      <c r="L159" s="167"/>
      <c r="M159" s="168"/>
      <c r="N159" s="169"/>
      <c r="O159" s="169"/>
      <c r="P159" s="170">
        <f>SUM(P160:P175)</f>
        <v>0</v>
      </c>
      <c r="Q159" s="169"/>
      <c r="R159" s="170">
        <f>SUM(R160:R175)</f>
        <v>0.00139</v>
      </c>
      <c r="S159" s="169"/>
      <c r="T159" s="171">
        <f>SUM(T160:T175)</f>
        <v>0.01</v>
      </c>
      <c r="AR159" s="172" t="s">
        <v>94</v>
      </c>
      <c r="AT159" s="173" t="s">
        <v>84</v>
      </c>
      <c r="AU159" s="173" t="s">
        <v>23</v>
      </c>
      <c r="AY159" s="172" t="s">
        <v>139</v>
      </c>
      <c r="BK159" s="174">
        <f>SUM(BK160:BK175)</f>
        <v>0</v>
      </c>
    </row>
    <row r="160" spans="2:65" s="1" customFormat="1" ht="16.5" customHeight="1">
      <c r="B160" s="34"/>
      <c r="C160" s="177" t="s">
        <v>7</v>
      </c>
      <c r="D160" s="177" t="s">
        <v>142</v>
      </c>
      <c r="E160" s="178" t="s">
        <v>261</v>
      </c>
      <c r="F160" s="179" t="s">
        <v>262</v>
      </c>
      <c r="G160" s="180" t="s">
        <v>263</v>
      </c>
      <c r="H160" s="181">
        <v>1</v>
      </c>
      <c r="I160" s="182"/>
      <c r="J160" s="183">
        <f>ROUND(I160*H160,2)</f>
        <v>0</v>
      </c>
      <c r="K160" s="179" t="s">
        <v>83</v>
      </c>
      <c r="L160" s="38"/>
      <c r="M160" s="184" t="s">
        <v>83</v>
      </c>
      <c r="N160" s="185" t="s">
        <v>55</v>
      </c>
      <c r="O160" s="60"/>
      <c r="P160" s="186">
        <f>O160*H160</f>
        <v>0</v>
      </c>
      <c r="Q160" s="186">
        <v>0.00139</v>
      </c>
      <c r="R160" s="186">
        <f>Q160*H160</f>
        <v>0.00139</v>
      </c>
      <c r="S160" s="186">
        <v>0.01</v>
      </c>
      <c r="T160" s="187">
        <f>S160*H160</f>
        <v>0.01</v>
      </c>
      <c r="AR160" s="16" t="s">
        <v>232</v>
      </c>
      <c r="AT160" s="16" t="s">
        <v>142</v>
      </c>
      <c r="AU160" s="16" t="s">
        <v>94</v>
      </c>
      <c r="AY160" s="16" t="s">
        <v>139</v>
      </c>
      <c r="BE160" s="188">
        <f>IF(N160="základní",J160,0)</f>
        <v>0</v>
      </c>
      <c r="BF160" s="188">
        <f>IF(N160="snížená",J160,0)</f>
        <v>0</v>
      </c>
      <c r="BG160" s="188">
        <f>IF(N160="zákl. přenesená",J160,0)</f>
        <v>0</v>
      </c>
      <c r="BH160" s="188">
        <f>IF(N160="sníž. přenesená",J160,0)</f>
        <v>0</v>
      </c>
      <c r="BI160" s="188">
        <f>IF(N160="nulová",J160,0)</f>
        <v>0</v>
      </c>
      <c r="BJ160" s="16" t="s">
        <v>23</v>
      </c>
      <c r="BK160" s="188">
        <f>ROUND(I160*H160,2)</f>
        <v>0</v>
      </c>
      <c r="BL160" s="16" t="s">
        <v>232</v>
      </c>
      <c r="BM160" s="16" t="s">
        <v>418</v>
      </c>
    </row>
    <row r="161" spans="2:51" s="13" customFormat="1" ht="12">
      <c r="B161" s="214"/>
      <c r="C161" s="215"/>
      <c r="D161" s="189" t="s">
        <v>157</v>
      </c>
      <c r="E161" s="216" t="s">
        <v>83</v>
      </c>
      <c r="F161" s="217" t="s">
        <v>265</v>
      </c>
      <c r="G161" s="215"/>
      <c r="H161" s="216" t="s">
        <v>83</v>
      </c>
      <c r="I161" s="218"/>
      <c r="J161" s="215"/>
      <c r="K161" s="215"/>
      <c r="L161" s="219"/>
      <c r="M161" s="220"/>
      <c r="N161" s="221"/>
      <c r="O161" s="221"/>
      <c r="P161" s="221"/>
      <c r="Q161" s="221"/>
      <c r="R161" s="221"/>
      <c r="S161" s="221"/>
      <c r="T161" s="222"/>
      <c r="AT161" s="223" t="s">
        <v>157</v>
      </c>
      <c r="AU161" s="223" t="s">
        <v>94</v>
      </c>
      <c r="AV161" s="13" t="s">
        <v>23</v>
      </c>
      <c r="AW161" s="13" t="s">
        <v>41</v>
      </c>
      <c r="AX161" s="13" t="s">
        <v>85</v>
      </c>
      <c r="AY161" s="223" t="s">
        <v>139</v>
      </c>
    </row>
    <row r="162" spans="2:51" s="13" customFormat="1" ht="12">
      <c r="B162" s="214"/>
      <c r="C162" s="215"/>
      <c r="D162" s="189" t="s">
        <v>157</v>
      </c>
      <c r="E162" s="216" t="s">
        <v>83</v>
      </c>
      <c r="F162" s="217" t="s">
        <v>266</v>
      </c>
      <c r="G162" s="215"/>
      <c r="H162" s="216" t="s">
        <v>83</v>
      </c>
      <c r="I162" s="218"/>
      <c r="J162" s="215"/>
      <c r="K162" s="215"/>
      <c r="L162" s="219"/>
      <c r="M162" s="220"/>
      <c r="N162" s="221"/>
      <c r="O162" s="221"/>
      <c r="P162" s="221"/>
      <c r="Q162" s="221"/>
      <c r="R162" s="221"/>
      <c r="S162" s="221"/>
      <c r="T162" s="222"/>
      <c r="AT162" s="223" t="s">
        <v>157</v>
      </c>
      <c r="AU162" s="223" t="s">
        <v>94</v>
      </c>
      <c r="AV162" s="13" t="s">
        <v>23</v>
      </c>
      <c r="AW162" s="13" t="s">
        <v>41</v>
      </c>
      <c r="AX162" s="13" t="s">
        <v>85</v>
      </c>
      <c r="AY162" s="223" t="s">
        <v>139</v>
      </c>
    </row>
    <row r="163" spans="2:51" s="13" customFormat="1" ht="12">
      <c r="B163" s="214"/>
      <c r="C163" s="215"/>
      <c r="D163" s="189" t="s">
        <v>157</v>
      </c>
      <c r="E163" s="216" t="s">
        <v>83</v>
      </c>
      <c r="F163" s="217" t="s">
        <v>267</v>
      </c>
      <c r="G163" s="215"/>
      <c r="H163" s="216" t="s">
        <v>83</v>
      </c>
      <c r="I163" s="218"/>
      <c r="J163" s="215"/>
      <c r="K163" s="215"/>
      <c r="L163" s="219"/>
      <c r="M163" s="220"/>
      <c r="N163" s="221"/>
      <c r="O163" s="221"/>
      <c r="P163" s="221"/>
      <c r="Q163" s="221"/>
      <c r="R163" s="221"/>
      <c r="S163" s="221"/>
      <c r="T163" s="222"/>
      <c r="AT163" s="223" t="s">
        <v>157</v>
      </c>
      <c r="AU163" s="223" t="s">
        <v>94</v>
      </c>
      <c r="AV163" s="13" t="s">
        <v>23</v>
      </c>
      <c r="AW163" s="13" t="s">
        <v>41</v>
      </c>
      <c r="AX163" s="13" t="s">
        <v>85</v>
      </c>
      <c r="AY163" s="223" t="s">
        <v>139</v>
      </c>
    </row>
    <row r="164" spans="2:51" s="13" customFormat="1" ht="12">
      <c r="B164" s="214"/>
      <c r="C164" s="215"/>
      <c r="D164" s="189" t="s">
        <v>157</v>
      </c>
      <c r="E164" s="216" t="s">
        <v>83</v>
      </c>
      <c r="F164" s="217" t="s">
        <v>268</v>
      </c>
      <c r="G164" s="215"/>
      <c r="H164" s="216" t="s">
        <v>83</v>
      </c>
      <c r="I164" s="218"/>
      <c r="J164" s="215"/>
      <c r="K164" s="215"/>
      <c r="L164" s="219"/>
      <c r="M164" s="220"/>
      <c r="N164" s="221"/>
      <c r="O164" s="221"/>
      <c r="P164" s="221"/>
      <c r="Q164" s="221"/>
      <c r="R164" s="221"/>
      <c r="S164" s="221"/>
      <c r="T164" s="222"/>
      <c r="AT164" s="223" t="s">
        <v>157</v>
      </c>
      <c r="AU164" s="223" t="s">
        <v>94</v>
      </c>
      <c r="AV164" s="13" t="s">
        <v>23</v>
      </c>
      <c r="AW164" s="13" t="s">
        <v>41</v>
      </c>
      <c r="AX164" s="13" t="s">
        <v>85</v>
      </c>
      <c r="AY164" s="223" t="s">
        <v>139</v>
      </c>
    </row>
    <row r="165" spans="2:51" s="13" customFormat="1" ht="12">
      <c r="B165" s="214"/>
      <c r="C165" s="215"/>
      <c r="D165" s="189" t="s">
        <v>157</v>
      </c>
      <c r="E165" s="216" t="s">
        <v>83</v>
      </c>
      <c r="F165" s="217" t="s">
        <v>269</v>
      </c>
      <c r="G165" s="215"/>
      <c r="H165" s="216" t="s">
        <v>83</v>
      </c>
      <c r="I165" s="218"/>
      <c r="J165" s="215"/>
      <c r="K165" s="215"/>
      <c r="L165" s="219"/>
      <c r="M165" s="220"/>
      <c r="N165" s="221"/>
      <c r="O165" s="221"/>
      <c r="P165" s="221"/>
      <c r="Q165" s="221"/>
      <c r="R165" s="221"/>
      <c r="S165" s="221"/>
      <c r="T165" s="222"/>
      <c r="AT165" s="223" t="s">
        <v>157</v>
      </c>
      <c r="AU165" s="223" t="s">
        <v>94</v>
      </c>
      <c r="AV165" s="13" t="s">
        <v>23</v>
      </c>
      <c r="AW165" s="13" t="s">
        <v>41</v>
      </c>
      <c r="AX165" s="13" t="s">
        <v>85</v>
      </c>
      <c r="AY165" s="223" t="s">
        <v>139</v>
      </c>
    </row>
    <row r="166" spans="2:51" s="13" customFormat="1" ht="12">
      <c r="B166" s="214"/>
      <c r="C166" s="215"/>
      <c r="D166" s="189" t="s">
        <v>157</v>
      </c>
      <c r="E166" s="216" t="s">
        <v>83</v>
      </c>
      <c r="F166" s="217" t="s">
        <v>270</v>
      </c>
      <c r="G166" s="215"/>
      <c r="H166" s="216" t="s">
        <v>83</v>
      </c>
      <c r="I166" s="218"/>
      <c r="J166" s="215"/>
      <c r="K166" s="215"/>
      <c r="L166" s="219"/>
      <c r="M166" s="220"/>
      <c r="N166" s="221"/>
      <c r="O166" s="221"/>
      <c r="P166" s="221"/>
      <c r="Q166" s="221"/>
      <c r="R166" s="221"/>
      <c r="S166" s="221"/>
      <c r="T166" s="222"/>
      <c r="AT166" s="223" t="s">
        <v>157</v>
      </c>
      <c r="AU166" s="223" t="s">
        <v>94</v>
      </c>
      <c r="AV166" s="13" t="s">
        <v>23</v>
      </c>
      <c r="AW166" s="13" t="s">
        <v>41</v>
      </c>
      <c r="AX166" s="13" t="s">
        <v>85</v>
      </c>
      <c r="AY166" s="223" t="s">
        <v>139</v>
      </c>
    </row>
    <row r="167" spans="2:51" s="13" customFormat="1" ht="12">
      <c r="B167" s="214"/>
      <c r="C167" s="215"/>
      <c r="D167" s="189" t="s">
        <v>157</v>
      </c>
      <c r="E167" s="216" t="s">
        <v>83</v>
      </c>
      <c r="F167" s="217" t="s">
        <v>271</v>
      </c>
      <c r="G167" s="215"/>
      <c r="H167" s="216" t="s">
        <v>83</v>
      </c>
      <c r="I167" s="218"/>
      <c r="J167" s="215"/>
      <c r="K167" s="215"/>
      <c r="L167" s="219"/>
      <c r="M167" s="220"/>
      <c r="N167" s="221"/>
      <c r="O167" s="221"/>
      <c r="P167" s="221"/>
      <c r="Q167" s="221"/>
      <c r="R167" s="221"/>
      <c r="S167" s="221"/>
      <c r="T167" s="222"/>
      <c r="AT167" s="223" t="s">
        <v>157</v>
      </c>
      <c r="AU167" s="223" t="s">
        <v>94</v>
      </c>
      <c r="AV167" s="13" t="s">
        <v>23</v>
      </c>
      <c r="AW167" s="13" t="s">
        <v>41</v>
      </c>
      <c r="AX167" s="13" t="s">
        <v>85</v>
      </c>
      <c r="AY167" s="223" t="s">
        <v>139</v>
      </c>
    </row>
    <row r="168" spans="2:51" s="11" customFormat="1" ht="12">
      <c r="B168" s="192"/>
      <c r="C168" s="193"/>
      <c r="D168" s="189" t="s">
        <v>157</v>
      </c>
      <c r="E168" s="194" t="s">
        <v>83</v>
      </c>
      <c r="F168" s="195" t="s">
        <v>23</v>
      </c>
      <c r="G168" s="193"/>
      <c r="H168" s="196">
        <v>1</v>
      </c>
      <c r="I168" s="197"/>
      <c r="J168" s="193"/>
      <c r="K168" s="193"/>
      <c r="L168" s="198"/>
      <c r="M168" s="199"/>
      <c r="N168" s="200"/>
      <c r="O168" s="200"/>
      <c r="P168" s="200"/>
      <c r="Q168" s="200"/>
      <c r="R168" s="200"/>
      <c r="S168" s="200"/>
      <c r="T168" s="201"/>
      <c r="AT168" s="202" t="s">
        <v>157</v>
      </c>
      <c r="AU168" s="202" t="s">
        <v>94</v>
      </c>
      <c r="AV168" s="11" t="s">
        <v>94</v>
      </c>
      <c r="AW168" s="11" t="s">
        <v>41</v>
      </c>
      <c r="AX168" s="11" t="s">
        <v>85</v>
      </c>
      <c r="AY168" s="202" t="s">
        <v>139</v>
      </c>
    </row>
    <row r="169" spans="2:51" s="12" customFormat="1" ht="12">
      <c r="B169" s="203"/>
      <c r="C169" s="204"/>
      <c r="D169" s="189" t="s">
        <v>157</v>
      </c>
      <c r="E169" s="205" t="s">
        <v>83</v>
      </c>
      <c r="F169" s="206" t="s">
        <v>159</v>
      </c>
      <c r="G169" s="204"/>
      <c r="H169" s="207">
        <v>1</v>
      </c>
      <c r="I169" s="208"/>
      <c r="J169" s="204"/>
      <c r="K169" s="204"/>
      <c r="L169" s="209"/>
      <c r="M169" s="210"/>
      <c r="N169" s="211"/>
      <c r="O169" s="211"/>
      <c r="P169" s="211"/>
      <c r="Q169" s="211"/>
      <c r="R169" s="211"/>
      <c r="S169" s="211"/>
      <c r="T169" s="212"/>
      <c r="AT169" s="213" t="s">
        <v>157</v>
      </c>
      <c r="AU169" s="213" t="s">
        <v>94</v>
      </c>
      <c r="AV169" s="12" t="s">
        <v>147</v>
      </c>
      <c r="AW169" s="12" t="s">
        <v>41</v>
      </c>
      <c r="AX169" s="12" t="s">
        <v>23</v>
      </c>
      <c r="AY169" s="213" t="s">
        <v>139</v>
      </c>
    </row>
    <row r="170" spans="2:65" s="1" customFormat="1" ht="22.5" customHeight="1">
      <c r="B170" s="34"/>
      <c r="C170" s="177" t="s">
        <v>272</v>
      </c>
      <c r="D170" s="177" t="s">
        <v>142</v>
      </c>
      <c r="E170" s="178" t="s">
        <v>273</v>
      </c>
      <c r="F170" s="179" t="s">
        <v>274</v>
      </c>
      <c r="G170" s="180" t="s">
        <v>248</v>
      </c>
      <c r="H170" s="224"/>
      <c r="I170" s="182"/>
      <c r="J170" s="183">
        <f>ROUND(I170*H170,2)</f>
        <v>0</v>
      </c>
      <c r="K170" s="179" t="s">
        <v>146</v>
      </c>
      <c r="L170" s="38"/>
      <c r="M170" s="184" t="s">
        <v>83</v>
      </c>
      <c r="N170" s="185" t="s">
        <v>55</v>
      </c>
      <c r="O170" s="60"/>
      <c r="P170" s="186">
        <f>O170*H170</f>
        <v>0</v>
      </c>
      <c r="Q170" s="186">
        <v>0</v>
      </c>
      <c r="R170" s="186">
        <f>Q170*H170</f>
        <v>0</v>
      </c>
      <c r="S170" s="186">
        <v>0</v>
      </c>
      <c r="T170" s="187">
        <f>S170*H170</f>
        <v>0</v>
      </c>
      <c r="AR170" s="16" t="s">
        <v>232</v>
      </c>
      <c r="AT170" s="16" t="s">
        <v>142</v>
      </c>
      <c r="AU170" s="16" t="s">
        <v>94</v>
      </c>
      <c r="AY170" s="16" t="s">
        <v>139</v>
      </c>
      <c r="BE170" s="188">
        <f>IF(N170="základní",J170,0)</f>
        <v>0</v>
      </c>
      <c r="BF170" s="188">
        <f>IF(N170="snížená",J170,0)</f>
        <v>0</v>
      </c>
      <c r="BG170" s="188">
        <f>IF(N170="zákl. přenesená",J170,0)</f>
        <v>0</v>
      </c>
      <c r="BH170" s="188">
        <f>IF(N170="sníž. přenesená",J170,0)</f>
        <v>0</v>
      </c>
      <c r="BI170" s="188">
        <f>IF(N170="nulová",J170,0)</f>
        <v>0</v>
      </c>
      <c r="BJ170" s="16" t="s">
        <v>23</v>
      </c>
      <c r="BK170" s="188">
        <f>ROUND(I170*H170,2)</f>
        <v>0</v>
      </c>
      <c r="BL170" s="16" t="s">
        <v>232</v>
      </c>
      <c r="BM170" s="16" t="s">
        <v>419</v>
      </c>
    </row>
    <row r="171" spans="2:47" s="1" customFormat="1" ht="72">
      <c r="B171" s="34"/>
      <c r="C171" s="35"/>
      <c r="D171" s="189" t="s">
        <v>149</v>
      </c>
      <c r="E171" s="35"/>
      <c r="F171" s="190" t="s">
        <v>276</v>
      </c>
      <c r="G171" s="35"/>
      <c r="H171" s="35"/>
      <c r="I171" s="103"/>
      <c r="J171" s="35"/>
      <c r="K171" s="35"/>
      <c r="L171" s="38"/>
      <c r="M171" s="191"/>
      <c r="N171" s="60"/>
      <c r="O171" s="60"/>
      <c r="P171" s="60"/>
      <c r="Q171" s="60"/>
      <c r="R171" s="60"/>
      <c r="S171" s="60"/>
      <c r="T171" s="61"/>
      <c r="AT171" s="16" t="s">
        <v>149</v>
      </c>
      <c r="AU171" s="16" t="s">
        <v>94</v>
      </c>
    </row>
    <row r="172" spans="2:65" s="1" customFormat="1" ht="22.5" customHeight="1">
      <c r="B172" s="34"/>
      <c r="C172" s="177" t="s">
        <v>277</v>
      </c>
      <c r="D172" s="177" t="s">
        <v>142</v>
      </c>
      <c r="E172" s="178" t="s">
        <v>278</v>
      </c>
      <c r="F172" s="179" t="s">
        <v>279</v>
      </c>
      <c r="G172" s="180" t="s">
        <v>248</v>
      </c>
      <c r="H172" s="224"/>
      <c r="I172" s="182"/>
      <c r="J172" s="183">
        <f>ROUND(I172*H172,2)</f>
        <v>0</v>
      </c>
      <c r="K172" s="179" t="s">
        <v>146</v>
      </c>
      <c r="L172" s="38"/>
      <c r="M172" s="184" t="s">
        <v>83</v>
      </c>
      <c r="N172" s="185" t="s">
        <v>55</v>
      </c>
      <c r="O172" s="60"/>
      <c r="P172" s="186">
        <f>O172*H172</f>
        <v>0</v>
      </c>
      <c r="Q172" s="186">
        <v>0</v>
      </c>
      <c r="R172" s="186">
        <f>Q172*H172</f>
        <v>0</v>
      </c>
      <c r="S172" s="186">
        <v>0</v>
      </c>
      <c r="T172" s="187">
        <f>S172*H172</f>
        <v>0</v>
      </c>
      <c r="AR172" s="16" t="s">
        <v>232</v>
      </c>
      <c r="AT172" s="16" t="s">
        <v>142</v>
      </c>
      <c r="AU172" s="16" t="s">
        <v>94</v>
      </c>
      <c r="AY172" s="16" t="s">
        <v>139</v>
      </c>
      <c r="BE172" s="188">
        <f>IF(N172="základní",J172,0)</f>
        <v>0</v>
      </c>
      <c r="BF172" s="188">
        <f>IF(N172="snížená",J172,0)</f>
        <v>0</v>
      </c>
      <c r="BG172" s="188">
        <f>IF(N172="zákl. přenesená",J172,0)</f>
        <v>0</v>
      </c>
      <c r="BH172" s="188">
        <f>IF(N172="sníž. přenesená",J172,0)</f>
        <v>0</v>
      </c>
      <c r="BI172" s="188">
        <f>IF(N172="nulová",J172,0)</f>
        <v>0</v>
      </c>
      <c r="BJ172" s="16" t="s">
        <v>23</v>
      </c>
      <c r="BK172" s="188">
        <f>ROUND(I172*H172,2)</f>
        <v>0</v>
      </c>
      <c r="BL172" s="16" t="s">
        <v>232</v>
      </c>
      <c r="BM172" s="16" t="s">
        <v>420</v>
      </c>
    </row>
    <row r="173" spans="2:47" s="1" customFormat="1" ht="72">
      <c r="B173" s="34"/>
      <c r="C173" s="35"/>
      <c r="D173" s="189" t="s">
        <v>149</v>
      </c>
      <c r="E173" s="35"/>
      <c r="F173" s="190" t="s">
        <v>276</v>
      </c>
      <c r="G173" s="35"/>
      <c r="H173" s="35"/>
      <c r="I173" s="103"/>
      <c r="J173" s="35"/>
      <c r="K173" s="35"/>
      <c r="L173" s="38"/>
      <c r="M173" s="191"/>
      <c r="N173" s="60"/>
      <c r="O173" s="60"/>
      <c r="P173" s="60"/>
      <c r="Q173" s="60"/>
      <c r="R173" s="60"/>
      <c r="S173" s="60"/>
      <c r="T173" s="61"/>
      <c r="AT173" s="16" t="s">
        <v>149</v>
      </c>
      <c r="AU173" s="16" t="s">
        <v>94</v>
      </c>
    </row>
    <row r="174" spans="2:65" s="1" customFormat="1" ht="22.5" customHeight="1">
      <c r="B174" s="34"/>
      <c r="C174" s="177" t="s">
        <v>281</v>
      </c>
      <c r="D174" s="177" t="s">
        <v>142</v>
      </c>
      <c r="E174" s="178" t="s">
        <v>282</v>
      </c>
      <c r="F174" s="179" t="s">
        <v>283</v>
      </c>
      <c r="G174" s="180" t="s">
        <v>248</v>
      </c>
      <c r="H174" s="224"/>
      <c r="I174" s="182"/>
      <c r="J174" s="183">
        <f>ROUND(I174*H174,2)</f>
        <v>0</v>
      </c>
      <c r="K174" s="179" t="s">
        <v>146</v>
      </c>
      <c r="L174" s="38"/>
      <c r="M174" s="184" t="s">
        <v>83</v>
      </c>
      <c r="N174" s="185" t="s">
        <v>55</v>
      </c>
      <c r="O174" s="60"/>
      <c r="P174" s="186">
        <f>O174*H174</f>
        <v>0</v>
      </c>
      <c r="Q174" s="186">
        <v>0</v>
      </c>
      <c r="R174" s="186">
        <f>Q174*H174</f>
        <v>0</v>
      </c>
      <c r="S174" s="186">
        <v>0</v>
      </c>
      <c r="T174" s="187">
        <f>S174*H174</f>
        <v>0</v>
      </c>
      <c r="AR174" s="16" t="s">
        <v>232</v>
      </c>
      <c r="AT174" s="16" t="s">
        <v>142</v>
      </c>
      <c r="AU174" s="16" t="s">
        <v>94</v>
      </c>
      <c r="AY174" s="16" t="s">
        <v>139</v>
      </c>
      <c r="BE174" s="188">
        <f>IF(N174="základní",J174,0)</f>
        <v>0</v>
      </c>
      <c r="BF174" s="188">
        <f>IF(N174="snížená",J174,0)</f>
        <v>0</v>
      </c>
      <c r="BG174" s="188">
        <f>IF(N174="zákl. přenesená",J174,0)</f>
        <v>0</v>
      </c>
      <c r="BH174" s="188">
        <f>IF(N174="sníž. přenesená",J174,0)</f>
        <v>0</v>
      </c>
      <c r="BI174" s="188">
        <f>IF(N174="nulová",J174,0)</f>
        <v>0</v>
      </c>
      <c r="BJ174" s="16" t="s">
        <v>23</v>
      </c>
      <c r="BK174" s="188">
        <f>ROUND(I174*H174,2)</f>
        <v>0</v>
      </c>
      <c r="BL174" s="16" t="s">
        <v>232</v>
      </c>
      <c r="BM174" s="16" t="s">
        <v>421</v>
      </c>
    </row>
    <row r="175" spans="2:47" s="1" customFormat="1" ht="72">
      <c r="B175" s="34"/>
      <c r="C175" s="35"/>
      <c r="D175" s="189" t="s">
        <v>149</v>
      </c>
      <c r="E175" s="35"/>
      <c r="F175" s="190" t="s">
        <v>276</v>
      </c>
      <c r="G175" s="35"/>
      <c r="H175" s="35"/>
      <c r="I175" s="103"/>
      <c r="J175" s="35"/>
      <c r="K175" s="35"/>
      <c r="L175" s="38"/>
      <c r="M175" s="191"/>
      <c r="N175" s="60"/>
      <c r="O175" s="60"/>
      <c r="P175" s="60"/>
      <c r="Q175" s="60"/>
      <c r="R175" s="60"/>
      <c r="S175" s="60"/>
      <c r="T175" s="61"/>
      <c r="AT175" s="16" t="s">
        <v>149</v>
      </c>
      <c r="AU175" s="16" t="s">
        <v>94</v>
      </c>
    </row>
    <row r="176" spans="2:63" s="10" customFormat="1" ht="22.9" customHeight="1">
      <c r="B176" s="161"/>
      <c r="C176" s="162"/>
      <c r="D176" s="163" t="s">
        <v>84</v>
      </c>
      <c r="E176" s="175" t="s">
        <v>285</v>
      </c>
      <c r="F176" s="175" t="s">
        <v>286</v>
      </c>
      <c r="G176" s="162"/>
      <c r="H176" s="162"/>
      <c r="I176" s="165"/>
      <c r="J176" s="176">
        <f>BK176</f>
        <v>0</v>
      </c>
      <c r="K176" s="162"/>
      <c r="L176" s="167"/>
      <c r="M176" s="168"/>
      <c r="N176" s="169"/>
      <c r="O176" s="169"/>
      <c r="P176" s="170">
        <f>SUM(P177:P197)</f>
        <v>0</v>
      </c>
      <c r="Q176" s="169"/>
      <c r="R176" s="170">
        <f>SUM(R177:R197)</f>
        <v>0.0072285000000000005</v>
      </c>
      <c r="S176" s="169"/>
      <c r="T176" s="171">
        <f>SUM(T177:T197)</f>
        <v>0</v>
      </c>
      <c r="AR176" s="172" t="s">
        <v>94</v>
      </c>
      <c r="AT176" s="173" t="s">
        <v>84</v>
      </c>
      <c r="AU176" s="173" t="s">
        <v>23</v>
      </c>
      <c r="AY176" s="172" t="s">
        <v>139</v>
      </c>
      <c r="BK176" s="174">
        <f>SUM(BK177:BK197)</f>
        <v>0</v>
      </c>
    </row>
    <row r="177" spans="2:65" s="1" customFormat="1" ht="16.5" customHeight="1">
      <c r="B177" s="34"/>
      <c r="C177" s="177" t="s">
        <v>287</v>
      </c>
      <c r="D177" s="177" t="s">
        <v>142</v>
      </c>
      <c r="E177" s="178" t="s">
        <v>288</v>
      </c>
      <c r="F177" s="179" t="s">
        <v>289</v>
      </c>
      <c r="G177" s="180" t="s">
        <v>176</v>
      </c>
      <c r="H177" s="181">
        <v>11.85</v>
      </c>
      <c r="I177" s="182"/>
      <c r="J177" s="183">
        <f>ROUND(I177*H177,2)</f>
        <v>0</v>
      </c>
      <c r="K177" s="179" t="s">
        <v>146</v>
      </c>
      <c r="L177" s="38"/>
      <c r="M177" s="184" t="s">
        <v>83</v>
      </c>
      <c r="N177" s="185" t="s">
        <v>55</v>
      </c>
      <c r="O177" s="60"/>
      <c r="P177" s="186">
        <f>O177*H177</f>
        <v>0</v>
      </c>
      <c r="Q177" s="186">
        <v>0</v>
      </c>
      <c r="R177" s="186">
        <f>Q177*H177</f>
        <v>0</v>
      </c>
      <c r="S177" s="186">
        <v>0</v>
      </c>
      <c r="T177" s="187">
        <f>S177*H177</f>
        <v>0</v>
      </c>
      <c r="AR177" s="16" t="s">
        <v>232</v>
      </c>
      <c r="AT177" s="16" t="s">
        <v>142</v>
      </c>
      <c r="AU177" s="16" t="s">
        <v>94</v>
      </c>
      <c r="AY177" s="16" t="s">
        <v>139</v>
      </c>
      <c r="BE177" s="188">
        <f>IF(N177="základní",J177,0)</f>
        <v>0</v>
      </c>
      <c r="BF177" s="188">
        <f>IF(N177="snížená",J177,0)</f>
        <v>0</v>
      </c>
      <c r="BG177" s="188">
        <f>IF(N177="zákl. přenesená",J177,0)</f>
        <v>0</v>
      </c>
      <c r="BH177" s="188">
        <f>IF(N177="sníž. přenesená",J177,0)</f>
        <v>0</v>
      </c>
      <c r="BI177" s="188">
        <f>IF(N177="nulová",J177,0)</f>
        <v>0</v>
      </c>
      <c r="BJ177" s="16" t="s">
        <v>23</v>
      </c>
      <c r="BK177" s="188">
        <f>ROUND(I177*H177,2)</f>
        <v>0</v>
      </c>
      <c r="BL177" s="16" t="s">
        <v>232</v>
      </c>
      <c r="BM177" s="16" t="s">
        <v>422</v>
      </c>
    </row>
    <row r="178" spans="2:51" s="13" customFormat="1" ht="12">
      <c r="B178" s="214"/>
      <c r="C178" s="215"/>
      <c r="D178" s="189" t="s">
        <v>157</v>
      </c>
      <c r="E178" s="216" t="s">
        <v>83</v>
      </c>
      <c r="F178" s="217" t="s">
        <v>291</v>
      </c>
      <c r="G178" s="215"/>
      <c r="H178" s="216" t="s">
        <v>83</v>
      </c>
      <c r="I178" s="218"/>
      <c r="J178" s="215"/>
      <c r="K178" s="215"/>
      <c r="L178" s="219"/>
      <c r="M178" s="220"/>
      <c r="N178" s="221"/>
      <c r="O178" s="221"/>
      <c r="P178" s="221"/>
      <c r="Q178" s="221"/>
      <c r="R178" s="221"/>
      <c r="S178" s="221"/>
      <c r="T178" s="222"/>
      <c r="AT178" s="223" t="s">
        <v>157</v>
      </c>
      <c r="AU178" s="223" t="s">
        <v>94</v>
      </c>
      <c r="AV178" s="13" t="s">
        <v>23</v>
      </c>
      <c r="AW178" s="13" t="s">
        <v>41</v>
      </c>
      <c r="AX178" s="13" t="s">
        <v>85</v>
      </c>
      <c r="AY178" s="223" t="s">
        <v>139</v>
      </c>
    </row>
    <row r="179" spans="2:51" s="11" customFormat="1" ht="12">
      <c r="B179" s="192"/>
      <c r="C179" s="193"/>
      <c r="D179" s="189" t="s">
        <v>157</v>
      </c>
      <c r="E179" s="194" t="s">
        <v>83</v>
      </c>
      <c r="F179" s="195" t="s">
        <v>292</v>
      </c>
      <c r="G179" s="193"/>
      <c r="H179" s="196">
        <v>7.2</v>
      </c>
      <c r="I179" s="197"/>
      <c r="J179" s="193"/>
      <c r="K179" s="193"/>
      <c r="L179" s="198"/>
      <c r="M179" s="199"/>
      <c r="N179" s="200"/>
      <c r="O179" s="200"/>
      <c r="P179" s="200"/>
      <c r="Q179" s="200"/>
      <c r="R179" s="200"/>
      <c r="S179" s="200"/>
      <c r="T179" s="201"/>
      <c r="AT179" s="202" t="s">
        <v>157</v>
      </c>
      <c r="AU179" s="202" t="s">
        <v>94</v>
      </c>
      <c r="AV179" s="11" t="s">
        <v>94</v>
      </c>
      <c r="AW179" s="11" t="s">
        <v>41</v>
      </c>
      <c r="AX179" s="11" t="s">
        <v>85</v>
      </c>
      <c r="AY179" s="202" t="s">
        <v>139</v>
      </c>
    </row>
    <row r="180" spans="2:51" s="13" customFormat="1" ht="12">
      <c r="B180" s="214"/>
      <c r="C180" s="215"/>
      <c r="D180" s="189" t="s">
        <v>157</v>
      </c>
      <c r="E180" s="216" t="s">
        <v>83</v>
      </c>
      <c r="F180" s="217" t="s">
        <v>293</v>
      </c>
      <c r="G180" s="215"/>
      <c r="H180" s="216" t="s">
        <v>83</v>
      </c>
      <c r="I180" s="218"/>
      <c r="J180" s="215"/>
      <c r="K180" s="215"/>
      <c r="L180" s="219"/>
      <c r="M180" s="220"/>
      <c r="N180" s="221"/>
      <c r="O180" s="221"/>
      <c r="P180" s="221"/>
      <c r="Q180" s="221"/>
      <c r="R180" s="221"/>
      <c r="S180" s="221"/>
      <c r="T180" s="222"/>
      <c r="AT180" s="223" t="s">
        <v>157</v>
      </c>
      <c r="AU180" s="223" t="s">
        <v>94</v>
      </c>
      <c r="AV180" s="13" t="s">
        <v>23</v>
      </c>
      <c r="AW180" s="13" t="s">
        <v>41</v>
      </c>
      <c r="AX180" s="13" t="s">
        <v>85</v>
      </c>
      <c r="AY180" s="223" t="s">
        <v>139</v>
      </c>
    </row>
    <row r="181" spans="2:51" s="11" customFormat="1" ht="12">
      <c r="B181" s="192"/>
      <c r="C181" s="193"/>
      <c r="D181" s="189" t="s">
        <v>157</v>
      </c>
      <c r="E181" s="194" t="s">
        <v>83</v>
      </c>
      <c r="F181" s="195" t="s">
        <v>294</v>
      </c>
      <c r="G181" s="193"/>
      <c r="H181" s="196">
        <v>4.65</v>
      </c>
      <c r="I181" s="197"/>
      <c r="J181" s="193"/>
      <c r="K181" s="193"/>
      <c r="L181" s="198"/>
      <c r="M181" s="199"/>
      <c r="N181" s="200"/>
      <c r="O181" s="200"/>
      <c r="P181" s="200"/>
      <c r="Q181" s="200"/>
      <c r="R181" s="200"/>
      <c r="S181" s="200"/>
      <c r="T181" s="201"/>
      <c r="AT181" s="202" t="s">
        <v>157</v>
      </c>
      <c r="AU181" s="202" t="s">
        <v>94</v>
      </c>
      <c r="AV181" s="11" t="s">
        <v>94</v>
      </c>
      <c r="AW181" s="11" t="s">
        <v>41</v>
      </c>
      <c r="AX181" s="11" t="s">
        <v>85</v>
      </c>
      <c r="AY181" s="202" t="s">
        <v>139</v>
      </c>
    </row>
    <row r="182" spans="2:51" s="12" customFormat="1" ht="12">
      <c r="B182" s="203"/>
      <c r="C182" s="204"/>
      <c r="D182" s="189" t="s">
        <v>157</v>
      </c>
      <c r="E182" s="205" t="s">
        <v>83</v>
      </c>
      <c r="F182" s="206" t="s">
        <v>159</v>
      </c>
      <c r="G182" s="204"/>
      <c r="H182" s="207">
        <v>11.850000000000001</v>
      </c>
      <c r="I182" s="208"/>
      <c r="J182" s="204"/>
      <c r="K182" s="204"/>
      <c r="L182" s="209"/>
      <c r="M182" s="210"/>
      <c r="N182" s="211"/>
      <c r="O182" s="211"/>
      <c r="P182" s="211"/>
      <c r="Q182" s="211"/>
      <c r="R182" s="211"/>
      <c r="S182" s="211"/>
      <c r="T182" s="212"/>
      <c r="AT182" s="213" t="s">
        <v>157</v>
      </c>
      <c r="AU182" s="213" t="s">
        <v>94</v>
      </c>
      <c r="AV182" s="12" t="s">
        <v>147</v>
      </c>
      <c r="AW182" s="12" t="s">
        <v>41</v>
      </c>
      <c r="AX182" s="12" t="s">
        <v>23</v>
      </c>
      <c r="AY182" s="213" t="s">
        <v>139</v>
      </c>
    </row>
    <row r="183" spans="2:65" s="1" customFormat="1" ht="16.5" customHeight="1">
      <c r="B183" s="34"/>
      <c r="C183" s="177" t="s">
        <v>295</v>
      </c>
      <c r="D183" s="177" t="s">
        <v>142</v>
      </c>
      <c r="E183" s="178" t="s">
        <v>296</v>
      </c>
      <c r="F183" s="179" t="s">
        <v>297</v>
      </c>
      <c r="G183" s="180" t="s">
        <v>176</v>
      </c>
      <c r="H183" s="181">
        <v>11.85</v>
      </c>
      <c r="I183" s="182"/>
      <c r="J183" s="183">
        <f>ROUND(I183*H183,2)</f>
        <v>0</v>
      </c>
      <c r="K183" s="179" t="s">
        <v>146</v>
      </c>
      <c r="L183" s="38"/>
      <c r="M183" s="184" t="s">
        <v>83</v>
      </c>
      <c r="N183" s="185" t="s">
        <v>55</v>
      </c>
      <c r="O183" s="60"/>
      <c r="P183" s="186">
        <f>O183*H183</f>
        <v>0</v>
      </c>
      <c r="Q183" s="186">
        <v>0.0002</v>
      </c>
      <c r="R183" s="186">
        <f>Q183*H183</f>
        <v>0.00237</v>
      </c>
      <c r="S183" s="186">
        <v>0</v>
      </c>
      <c r="T183" s="187">
        <f>S183*H183</f>
        <v>0</v>
      </c>
      <c r="AR183" s="16" t="s">
        <v>232</v>
      </c>
      <c r="AT183" s="16" t="s">
        <v>142</v>
      </c>
      <c r="AU183" s="16" t="s">
        <v>94</v>
      </c>
      <c r="AY183" s="16" t="s">
        <v>139</v>
      </c>
      <c r="BE183" s="188">
        <f>IF(N183="základní",J183,0)</f>
        <v>0</v>
      </c>
      <c r="BF183" s="188">
        <f>IF(N183="snížená",J183,0)</f>
        <v>0</v>
      </c>
      <c r="BG183" s="188">
        <f>IF(N183="zákl. přenesená",J183,0)</f>
        <v>0</v>
      </c>
      <c r="BH183" s="188">
        <f>IF(N183="sníž. přenesená",J183,0)</f>
        <v>0</v>
      </c>
      <c r="BI183" s="188">
        <f>IF(N183="nulová",J183,0)</f>
        <v>0</v>
      </c>
      <c r="BJ183" s="16" t="s">
        <v>23</v>
      </c>
      <c r="BK183" s="188">
        <f>ROUND(I183*H183,2)</f>
        <v>0</v>
      </c>
      <c r="BL183" s="16" t="s">
        <v>232</v>
      </c>
      <c r="BM183" s="16" t="s">
        <v>423</v>
      </c>
    </row>
    <row r="184" spans="2:51" s="13" customFormat="1" ht="12">
      <c r="B184" s="214"/>
      <c r="C184" s="215"/>
      <c r="D184" s="189" t="s">
        <v>157</v>
      </c>
      <c r="E184" s="216" t="s">
        <v>83</v>
      </c>
      <c r="F184" s="217" t="s">
        <v>291</v>
      </c>
      <c r="G184" s="215"/>
      <c r="H184" s="216" t="s">
        <v>83</v>
      </c>
      <c r="I184" s="218"/>
      <c r="J184" s="215"/>
      <c r="K184" s="215"/>
      <c r="L184" s="219"/>
      <c r="M184" s="220"/>
      <c r="N184" s="221"/>
      <c r="O184" s="221"/>
      <c r="P184" s="221"/>
      <c r="Q184" s="221"/>
      <c r="R184" s="221"/>
      <c r="S184" s="221"/>
      <c r="T184" s="222"/>
      <c r="AT184" s="223" t="s">
        <v>157</v>
      </c>
      <c r="AU184" s="223" t="s">
        <v>94</v>
      </c>
      <c r="AV184" s="13" t="s">
        <v>23</v>
      </c>
      <c r="AW184" s="13" t="s">
        <v>41</v>
      </c>
      <c r="AX184" s="13" t="s">
        <v>85</v>
      </c>
      <c r="AY184" s="223" t="s">
        <v>139</v>
      </c>
    </row>
    <row r="185" spans="2:51" s="11" customFormat="1" ht="12">
      <c r="B185" s="192"/>
      <c r="C185" s="193"/>
      <c r="D185" s="189" t="s">
        <v>157</v>
      </c>
      <c r="E185" s="194" t="s">
        <v>83</v>
      </c>
      <c r="F185" s="195" t="s">
        <v>292</v>
      </c>
      <c r="G185" s="193"/>
      <c r="H185" s="196">
        <v>7.2</v>
      </c>
      <c r="I185" s="197"/>
      <c r="J185" s="193"/>
      <c r="K185" s="193"/>
      <c r="L185" s="198"/>
      <c r="M185" s="199"/>
      <c r="N185" s="200"/>
      <c r="O185" s="200"/>
      <c r="P185" s="200"/>
      <c r="Q185" s="200"/>
      <c r="R185" s="200"/>
      <c r="S185" s="200"/>
      <c r="T185" s="201"/>
      <c r="AT185" s="202" t="s">
        <v>157</v>
      </c>
      <c r="AU185" s="202" t="s">
        <v>94</v>
      </c>
      <c r="AV185" s="11" t="s">
        <v>94</v>
      </c>
      <c r="AW185" s="11" t="s">
        <v>41</v>
      </c>
      <c r="AX185" s="11" t="s">
        <v>85</v>
      </c>
      <c r="AY185" s="202" t="s">
        <v>139</v>
      </c>
    </row>
    <row r="186" spans="2:51" s="13" customFormat="1" ht="12">
      <c r="B186" s="214"/>
      <c r="C186" s="215"/>
      <c r="D186" s="189" t="s">
        <v>157</v>
      </c>
      <c r="E186" s="216" t="s">
        <v>83</v>
      </c>
      <c r="F186" s="217" t="s">
        <v>293</v>
      </c>
      <c r="G186" s="215"/>
      <c r="H186" s="216" t="s">
        <v>83</v>
      </c>
      <c r="I186" s="218"/>
      <c r="J186" s="215"/>
      <c r="K186" s="215"/>
      <c r="L186" s="219"/>
      <c r="M186" s="220"/>
      <c r="N186" s="221"/>
      <c r="O186" s="221"/>
      <c r="P186" s="221"/>
      <c r="Q186" s="221"/>
      <c r="R186" s="221"/>
      <c r="S186" s="221"/>
      <c r="T186" s="222"/>
      <c r="AT186" s="223" t="s">
        <v>157</v>
      </c>
      <c r="AU186" s="223" t="s">
        <v>94</v>
      </c>
      <c r="AV186" s="13" t="s">
        <v>23</v>
      </c>
      <c r="AW186" s="13" t="s">
        <v>41</v>
      </c>
      <c r="AX186" s="13" t="s">
        <v>85</v>
      </c>
      <c r="AY186" s="223" t="s">
        <v>139</v>
      </c>
    </row>
    <row r="187" spans="2:51" s="11" customFormat="1" ht="12">
      <c r="B187" s="192"/>
      <c r="C187" s="193"/>
      <c r="D187" s="189" t="s">
        <v>157</v>
      </c>
      <c r="E187" s="194" t="s">
        <v>83</v>
      </c>
      <c r="F187" s="195" t="s">
        <v>294</v>
      </c>
      <c r="G187" s="193"/>
      <c r="H187" s="196">
        <v>4.65</v>
      </c>
      <c r="I187" s="197"/>
      <c r="J187" s="193"/>
      <c r="K187" s="193"/>
      <c r="L187" s="198"/>
      <c r="M187" s="199"/>
      <c r="N187" s="200"/>
      <c r="O187" s="200"/>
      <c r="P187" s="200"/>
      <c r="Q187" s="200"/>
      <c r="R187" s="200"/>
      <c r="S187" s="200"/>
      <c r="T187" s="201"/>
      <c r="AT187" s="202" t="s">
        <v>157</v>
      </c>
      <c r="AU187" s="202" t="s">
        <v>94</v>
      </c>
      <c r="AV187" s="11" t="s">
        <v>94</v>
      </c>
      <c r="AW187" s="11" t="s">
        <v>41</v>
      </c>
      <c r="AX187" s="11" t="s">
        <v>85</v>
      </c>
      <c r="AY187" s="202" t="s">
        <v>139</v>
      </c>
    </row>
    <row r="188" spans="2:51" s="12" customFormat="1" ht="12">
      <c r="B188" s="203"/>
      <c r="C188" s="204"/>
      <c r="D188" s="189" t="s">
        <v>157</v>
      </c>
      <c r="E188" s="205" t="s">
        <v>83</v>
      </c>
      <c r="F188" s="206" t="s">
        <v>159</v>
      </c>
      <c r="G188" s="204"/>
      <c r="H188" s="207">
        <v>11.850000000000001</v>
      </c>
      <c r="I188" s="208"/>
      <c r="J188" s="204"/>
      <c r="K188" s="204"/>
      <c r="L188" s="209"/>
      <c r="M188" s="210"/>
      <c r="N188" s="211"/>
      <c r="O188" s="211"/>
      <c r="P188" s="211"/>
      <c r="Q188" s="211"/>
      <c r="R188" s="211"/>
      <c r="S188" s="211"/>
      <c r="T188" s="212"/>
      <c r="AT188" s="213" t="s">
        <v>157</v>
      </c>
      <c r="AU188" s="213" t="s">
        <v>94</v>
      </c>
      <c r="AV188" s="12" t="s">
        <v>147</v>
      </c>
      <c r="AW188" s="12" t="s">
        <v>41</v>
      </c>
      <c r="AX188" s="12" t="s">
        <v>23</v>
      </c>
      <c r="AY188" s="213" t="s">
        <v>139</v>
      </c>
    </row>
    <row r="189" spans="2:65" s="1" customFormat="1" ht="22.5" customHeight="1">
      <c r="B189" s="34"/>
      <c r="C189" s="177" t="s">
        <v>299</v>
      </c>
      <c r="D189" s="177" t="s">
        <v>142</v>
      </c>
      <c r="E189" s="178" t="s">
        <v>300</v>
      </c>
      <c r="F189" s="179" t="s">
        <v>301</v>
      </c>
      <c r="G189" s="180" t="s">
        <v>176</v>
      </c>
      <c r="H189" s="181">
        <v>11.85</v>
      </c>
      <c r="I189" s="182"/>
      <c r="J189" s="183">
        <f>ROUND(I189*H189,2)</f>
        <v>0</v>
      </c>
      <c r="K189" s="179" t="s">
        <v>146</v>
      </c>
      <c r="L189" s="38"/>
      <c r="M189" s="184" t="s">
        <v>83</v>
      </c>
      <c r="N189" s="185" t="s">
        <v>55</v>
      </c>
      <c r="O189" s="60"/>
      <c r="P189" s="186">
        <f>O189*H189</f>
        <v>0</v>
      </c>
      <c r="Q189" s="186">
        <v>0.00041</v>
      </c>
      <c r="R189" s="186">
        <f>Q189*H189</f>
        <v>0.0048585</v>
      </c>
      <c r="S189" s="186">
        <v>0</v>
      </c>
      <c r="T189" s="187">
        <f>S189*H189</f>
        <v>0</v>
      </c>
      <c r="AR189" s="16" t="s">
        <v>232</v>
      </c>
      <c r="AT189" s="16" t="s">
        <v>142</v>
      </c>
      <c r="AU189" s="16" t="s">
        <v>94</v>
      </c>
      <c r="AY189" s="16" t="s">
        <v>139</v>
      </c>
      <c r="BE189" s="188">
        <f>IF(N189="základní",J189,0)</f>
        <v>0</v>
      </c>
      <c r="BF189" s="188">
        <f>IF(N189="snížená",J189,0)</f>
        <v>0</v>
      </c>
      <c r="BG189" s="188">
        <f>IF(N189="zákl. přenesená",J189,0)</f>
        <v>0</v>
      </c>
      <c r="BH189" s="188">
        <f>IF(N189="sníž. přenesená",J189,0)</f>
        <v>0</v>
      </c>
      <c r="BI189" s="188">
        <f>IF(N189="nulová",J189,0)</f>
        <v>0</v>
      </c>
      <c r="BJ189" s="16" t="s">
        <v>23</v>
      </c>
      <c r="BK189" s="188">
        <f>ROUND(I189*H189,2)</f>
        <v>0</v>
      </c>
      <c r="BL189" s="16" t="s">
        <v>232</v>
      </c>
      <c r="BM189" s="16" t="s">
        <v>424</v>
      </c>
    </row>
    <row r="190" spans="2:51" s="13" customFormat="1" ht="12">
      <c r="B190" s="214"/>
      <c r="C190" s="215"/>
      <c r="D190" s="189" t="s">
        <v>157</v>
      </c>
      <c r="E190" s="216" t="s">
        <v>83</v>
      </c>
      <c r="F190" s="217" t="s">
        <v>291</v>
      </c>
      <c r="G190" s="215"/>
      <c r="H190" s="216" t="s">
        <v>83</v>
      </c>
      <c r="I190" s="218"/>
      <c r="J190" s="215"/>
      <c r="K190" s="215"/>
      <c r="L190" s="219"/>
      <c r="M190" s="220"/>
      <c r="N190" s="221"/>
      <c r="O190" s="221"/>
      <c r="P190" s="221"/>
      <c r="Q190" s="221"/>
      <c r="R190" s="221"/>
      <c r="S190" s="221"/>
      <c r="T190" s="222"/>
      <c r="AT190" s="223" t="s">
        <v>157</v>
      </c>
      <c r="AU190" s="223" t="s">
        <v>94</v>
      </c>
      <c r="AV190" s="13" t="s">
        <v>23</v>
      </c>
      <c r="AW190" s="13" t="s">
        <v>41</v>
      </c>
      <c r="AX190" s="13" t="s">
        <v>85</v>
      </c>
      <c r="AY190" s="223" t="s">
        <v>139</v>
      </c>
    </row>
    <row r="191" spans="2:51" s="11" customFormat="1" ht="12">
      <c r="B191" s="192"/>
      <c r="C191" s="193"/>
      <c r="D191" s="189" t="s">
        <v>157</v>
      </c>
      <c r="E191" s="194" t="s">
        <v>83</v>
      </c>
      <c r="F191" s="195" t="s">
        <v>292</v>
      </c>
      <c r="G191" s="193"/>
      <c r="H191" s="196">
        <v>7.2</v>
      </c>
      <c r="I191" s="197"/>
      <c r="J191" s="193"/>
      <c r="K191" s="193"/>
      <c r="L191" s="198"/>
      <c r="M191" s="199"/>
      <c r="N191" s="200"/>
      <c r="O191" s="200"/>
      <c r="P191" s="200"/>
      <c r="Q191" s="200"/>
      <c r="R191" s="200"/>
      <c r="S191" s="200"/>
      <c r="T191" s="201"/>
      <c r="AT191" s="202" t="s">
        <v>157</v>
      </c>
      <c r="AU191" s="202" t="s">
        <v>94</v>
      </c>
      <c r="AV191" s="11" t="s">
        <v>94</v>
      </c>
      <c r="AW191" s="11" t="s">
        <v>41</v>
      </c>
      <c r="AX191" s="11" t="s">
        <v>85</v>
      </c>
      <c r="AY191" s="202" t="s">
        <v>139</v>
      </c>
    </row>
    <row r="192" spans="2:51" s="13" customFormat="1" ht="12">
      <c r="B192" s="214"/>
      <c r="C192" s="215"/>
      <c r="D192" s="189" t="s">
        <v>157</v>
      </c>
      <c r="E192" s="216" t="s">
        <v>83</v>
      </c>
      <c r="F192" s="217" t="s">
        <v>293</v>
      </c>
      <c r="G192" s="215"/>
      <c r="H192" s="216" t="s">
        <v>83</v>
      </c>
      <c r="I192" s="218"/>
      <c r="J192" s="215"/>
      <c r="K192" s="215"/>
      <c r="L192" s="219"/>
      <c r="M192" s="220"/>
      <c r="N192" s="221"/>
      <c r="O192" s="221"/>
      <c r="P192" s="221"/>
      <c r="Q192" s="221"/>
      <c r="R192" s="221"/>
      <c r="S192" s="221"/>
      <c r="T192" s="222"/>
      <c r="AT192" s="223" t="s">
        <v>157</v>
      </c>
      <c r="AU192" s="223" t="s">
        <v>94</v>
      </c>
      <c r="AV192" s="13" t="s">
        <v>23</v>
      </c>
      <c r="AW192" s="13" t="s">
        <v>41</v>
      </c>
      <c r="AX192" s="13" t="s">
        <v>85</v>
      </c>
      <c r="AY192" s="223" t="s">
        <v>139</v>
      </c>
    </row>
    <row r="193" spans="2:51" s="11" customFormat="1" ht="12">
      <c r="B193" s="192"/>
      <c r="C193" s="193"/>
      <c r="D193" s="189" t="s">
        <v>157</v>
      </c>
      <c r="E193" s="194" t="s">
        <v>83</v>
      </c>
      <c r="F193" s="195" t="s">
        <v>294</v>
      </c>
      <c r="G193" s="193"/>
      <c r="H193" s="196">
        <v>4.65</v>
      </c>
      <c r="I193" s="197"/>
      <c r="J193" s="193"/>
      <c r="K193" s="193"/>
      <c r="L193" s="198"/>
      <c r="M193" s="199"/>
      <c r="N193" s="200"/>
      <c r="O193" s="200"/>
      <c r="P193" s="200"/>
      <c r="Q193" s="200"/>
      <c r="R193" s="200"/>
      <c r="S193" s="200"/>
      <c r="T193" s="201"/>
      <c r="AT193" s="202" t="s">
        <v>157</v>
      </c>
      <c r="AU193" s="202" t="s">
        <v>94</v>
      </c>
      <c r="AV193" s="11" t="s">
        <v>94</v>
      </c>
      <c r="AW193" s="11" t="s">
        <v>41</v>
      </c>
      <c r="AX193" s="11" t="s">
        <v>85</v>
      </c>
      <c r="AY193" s="202" t="s">
        <v>139</v>
      </c>
    </row>
    <row r="194" spans="2:51" s="12" customFormat="1" ht="12">
      <c r="B194" s="203"/>
      <c r="C194" s="204"/>
      <c r="D194" s="189" t="s">
        <v>157</v>
      </c>
      <c r="E194" s="205" t="s">
        <v>83</v>
      </c>
      <c r="F194" s="206" t="s">
        <v>159</v>
      </c>
      <c r="G194" s="204"/>
      <c r="H194" s="207">
        <v>11.850000000000001</v>
      </c>
      <c r="I194" s="208"/>
      <c r="J194" s="204"/>
      <c r="K194" s="204"/>
      <c r="L194" s="209"/>
      <c r="M194" s="210"/>
      <c r="N194" s="211"/>
      <c r="O194" s="211"/>
      <c r="P194" s="211"/>
      <c r="Q194" s="211"/>
      <c r="R194" s="211"/>
      <c r="S194" s="211"/>
      <c r="T194" s="212"/>
      <c r="AT194" s="213" t="s">
        <v>157</v>
      </c>
      <c r="AU194" s="213" t="s">
        <v>94</v>
      </c>
      <c r="AV194" s="12" t="s">
        <v>147</v>
      </c>
      <c r="AW194" s="12" t="s">
        <v>41</v>
      </c>
      <c r="AX194" s="12" t="s">
        <v>23</v>
      </c>
      <c r="AY194" s="213" t="s">
        <v>139</v>
      </c>
    </row>
    <row r="195" spans="2:65" s="1" customFormat="1" ht="22.5" customHeight="1">
      <c r="B195" s="34"/>
      <c r="C195" s="177" t="s">
        <v>303</v>
      </c>
      <c r="D195" s="177" t="s">
        <v>142</v>
      </c>
      <c r="E195" s="178" t="s">
        <v>304</v>
      </c>
      <c r="F195" s="179" t="s">
        <v>305</v>
      </c>
      <c r="G195" s="180" t="s">
        <v>306</v>
      </c>
      <c r="H195" s="181">
        <v>15</v>
      </c>
      <c r="I195" s="182"/>
      <c r="J195" s="183">
        <f>ROUND(I195*H195,2)</f>
        <v>0</v>
      </c>
      <c r="K195" s="179" t="s">
        <v>146</v>
      </c>
      <c r="L195" s="38"/>
      <c r="M195" s="184" t="s">
        <v>83</v>
      </c>
      <c r="N195" s="185" t="s">
        <v>55</v>
      </c>
      <c r="O195" s="60"/>
      <c r="P195" s="186">
        <f>O195*H195</f>
        <v>0</v>
      </c>
      <c r="Q195" s="186">
        <v>0</v>
      </c>
      <c r="R195" s="186">
        <f>Q195*H195</f>
        <v>0</v>
      </c>
      <c r="S195" s="186">
        <v>0</v>
      </c>
      <c r="T195" s="187">
        <f>S195*H195</f>
        <v>0</v>
      </c>
      <c r="AR195" s="16" t="s">
        <v>232</v>
      </c>
      <c r="AT195" s="16" t="s">
        <v>142</v>
      </c>
      <c r="AU195" s="16" t="s">
        <v>94</v>
      </c>
      <c r="AY195" s="16" t="s">
        <v>139</v>
      </c>
      <c r="BE195" s="188">
        <f>IF(N195="základní",J195,0)</f>
        <v>0</v>
      </c>
      <c r="BF195" s="188">
        <f>IF(N195="snížená",J195,0)</f>
        <v>0</v>
      </c>
      <c r="BG195" s="188">
        <f>IF(N195="zákl. přenesená",J195,0)</f>
        <v>0</v>
      </c>
      <c r="BH195" s="188">
        <f>IF(N195="sníž. přenesená",J195,0)</f>
        <v>0</v>
      </c>
      <c r="BI195" s="188">
        <f>IF(N195="nulová",J195,0)</f>
        <v>0</v>
      </c>
      <c r="BJ195" s="16" t="s">
        <v>23</v>
      </c>
      <c r="BK195" s="188">
        <f>ROUND(I195*H195,2)</f>
        <v>0</v>
      </c>
      <c r="BL195" s="16" t="s">
        <v>232</v>
      </c>
      <c r="BM195" s="16" t="s">
        <v>425</v>
      </c>
    </row>
    <row r="196" spans="2:51" s="11" customFormat="1" ht="12">
      <c r="B196" s="192"/>
      <c r="C196" s="193"/>
      <c r="D196" s="189" t="s">
        <v>157</v>
      </c>
      <c r="E196" s="194" t="s">
        <v>83</v>
      </c>
      <c r="F196" s="195" t="s">
        <v>8</v>
      </c>
      <c r="G196" s="193"/>
      <c r="H196" s="196">
        <v>15</v>
      </c>
      <c r="I196" s="197"/>
      <c r="J196" s="193"/>
      <c r="K196" s="193"/>
      <c r="L196" s="198"/>
      <c r="M196" s="199"/>
      <c r="N196" s="200"/>
      <c r="O196" s="200"/>
      <c r="P196" s="200"/>
      <c r="Q196" s="200"/>
      <c r="R196" s="200"/>
      <c r="S196" s="200"/>
      <c r="T196" s="201"/>
      <c r="AT196" s="202" t="s">
        <v>157</v>
      </c>
      <c r="AU196" s="202" t="s">
        <v>94</v>
      </c>
      <c r="AV196" s="11" t="s">
        <v>94</v>
      </c>
      <c r="AW196" s="11" t="s">
        <v>41</v>
      </c>
      <c r="AX196" s="11" t="s">
        <v>85</v>
      </c>
      <c r="AY196" s="202" t="s">
        <v>139</v>
      </c>
    </row>
    <row r="197" spans="2:51" s="12" customFormat="1" ht="12">
      <c r="B197" s="203"/>
      <c r="C197" s="204"/>
      <c r="D197" s="189" t="s">
        <v>157</v>
      </c>
      <c r="E197" s="205" t="s">
        <v>83</v>
      </c>
      <c r="F197" s="206" t="s">
        <v>159</v>
      </c>
      <c r="G197" s="204"/>
      <c r="H197" s="207">
        <v>15</v>
      </c>
      <c r="I197" s="208"/>
      <c r="J197" s="204"/>
      <c r="K197" s="204"/>
      <c r="L197" s="209"/>
      <c r="M197" s="210"/>
      <c r="N197" s="211"/>
      <c r="O197" s="211"/>
      <c r="P197" s="211"/>
      <c r="Q197" s="211"/>
      <c r="R197" s="211"/>
      <c r="S197" s="211"/>
      <c r="T197" s="212"/>
      <c r="AT197" s="213" t="s">
        <v>157</v>
      </c>
      <c r="AU197" s="213" t="s">
        <v>94</v>
      </c>
      <c r="AV197" s="12" t="s">
        <v>147</v>
      </c>
      <c r="AW197" s="12" t="s">
        <v>41</v>
      </c>
      <c r="AX197" s="12" t="s">
        <v>23</v>
      </c>
      <c r="AY197" s="213" t="s">
        <v>139</v>
      </c>
    </row>
    <row r="198" spans="2:63" s="10" customFormat="1" ht="22.9" customHeight="1">
      <c r="B198" s="161"/>
      <c r="C198" s="162"/>
      <c r="D198" s="163" t="s">
        <v>84</v>
      </c>
      <c r="E198" s="175" t="s">
        <v>308</v>
      </c>
      <c r="F198" s="175" t="s">
        <v>309</v>
      </c>
      <c r="G198" s="162"/>
      <c r="H198" s="162"/>
      <c r="I198" s="165"/>
      <c r="J198" s="176">
        <f>BK198</f>
        <v>0</v>
      </c>
      <c r="K198" s="162"/>
      <c r="L198" s="167"/>
      <c r="M198" s="168"/>
      <c r="N198" s="169"/>
      <c r="O198" s="169"/>
      <c r="P198" s="170">
        <f>SUM(P199:P248)</f>
        <v>0</v>
      </c>
      <c r="Q198" s="169"/>
      <c r="R198" s="170">
        <f>SUM(R199:R248)</f>
        <v>0.010934300000000001</v>
      </c>
      <c r="S198" s="169"/>
      <c r="T198" s="171">
        <f>SUM(T199:T248)</f>
        <v>0</v>
      </c>
      <c r="AR198" s="172" t="s">
        <v>94</v>
      </c>
      <c r="AT198" s="173" t="s">
        <v>84</v>
      </c>
      <c r="AU198" s="173" t="s">
        <v>23</v>
      </c>
      <c r="AY198" s="172" t="s">
        <v>139</v>
      </c>
      <c r="BK198" s="174">
        <f>SUM(BK199:BK248)</f>
        <v>0</v>
      </c>
    </row>
    <row r="199" spans="2:65" s="1" customFormat="1" ht="22.5" customHeight="1">
      <c r="B199" s="34"/>
      <c r="C199" s="177" t="s">
        <v>310</v>
      </c>
      <c r="D199" s="177" t="s">
        <v>142</v>
      </c>
      <c r="E199" s="178" t="s">
        <v>311</v>
      </c>
      <c r="F199" s="179" t="s">
        <v>312</v>
      </c>
      <c r="G199" s="180" t="s">
        <v>306</v>
      </c>
      <c r="H199" s="181">
        <v>18.1</v>
      </c>
      <c r="I199" s="182"/>
      <c r="J199" s="183">
        <f>ROUND(I199*H199,2)</f>
        <v>0</v>
      </c>
      <c r="K199" s="179" t="s">
        <v>146</v>
      </c>
      <c r="L199" s="38"/>
      <c r="M199" s="184" t="s">
        <v>83</v>
      </c>
      <c r="N199" s="185" t="s">
        <v>55</v>
      </c>
      <c r="O199" s="60"/>
      <c r="P199" s="186">
        <f>O199*H199</f>
        <v>0</v>
      </c>
      <c r="Q199" s="186">
        <v>0</v>
      </c>
      <c r="R199" s="186">
        <f>Q199*H199</f>
        <v>0</v>
      </c>
      <c r="S199" s="186">
        <v>0</v>
      </c>
      <c r="T199" s="187">
        <f>S199*H199</f>
        <v>0</v>
      </c>
      <c r="AR199" s="16" t="s">
        <v>232</v>
      </c>
      <c r="AT199" s="16" t="s">
        <v>142</v>
      </c>
      <c r="AU199" s="16" t="s">
        <v>94</v>
      </c>
      <c r="AY199" s="16" t="s">
        <v>139</v>
      </c>
      <c r="BE199" s="188">
        <f>IF(N199="základní",J199,0)</f>
        <v>0</v>
      </c>
      <c r="BF199" s="188">
        <f>IF(N199="snížená",J199,0)</f>
        <v>0</v>
      </c>
      <c r="BG199" s="188">
        <f>IF(N199="zákl. přenesená",J199,0)</f>
        <v>0</v>
      </c>
      <c r="BH199" s="188">
        <f>IF(N199="sníž. přenesená",J199,0)</f>
        <v>0</v>
      </c>
      <c r="BI199" s="188">
        <f>IF(N199="nulová",J199,0)</f>
        <v>0</v>
      </c>
      <c r="BJ199" s="16" t="s">
        <v>23</v>
      </c>
      <c r="BK199" s="188">
        <f>ROUND(I199*H199,2)</f>
        <v>0</v>
      </c>
      <c r="BL199" s="16" t="s">
        <v>232</v>
      </c>
      <c r="BM199" s="16" t="s">
        <v>426</v>
      </c>
    </row>
    <row r="200" spans="2:47" s="1" customFormat="1" ht="27">
      <c r="B200" s="34"/>
      <c r="C200" s="35"/>
      <c r="D200" s="189" t="s">
        <v>149</v>
      </c>
      <c r="E200" s="35"/>
      <c r="F200" s="190" t="s">
        <v>314</v>
      </c>
      <c r="G200" s="35"/>
      <c r="H200" s="35"/>
      <c r="I200" s="103"/>
      <c r="J200" s="35"/>
      <c r="K200" s="35"/>
      <c r="L200" s="38"/>
      <c r="M200" s="191"/>
      <c r="N200" s="60"/>
      <c r="O200" s="60"/>
      <c r="P200" s="60"/>
      <c r="Q200" s="60"/>
      <c r="R200" s="60"/>
      <c r="S200" s="60"/>
      <c r="T200" s="61"/>
      <c r="AT200" s="16" t="s">
        <v>149</v>
      </c>
      <c r="AU200" s="16" t="s">
        <v>94</v>
      </c>
    </row>
    <row r="201" spans="2:51" s="13" customFormat="1" ht="12">
      <c r="B201" s="214"/>
      <c r="C201" s="215"/>
      <c r="D201" s="189" t="s">
        <v>157</v>
      </c>
      <c r="E201" s="216" t="s">
        <v>83</v>
      </c>
      <c r="F201" s="217" t="s">
        <v>291</v>
      </c>
      <c r="G201" s="215"/>
      <c r="H201" s="216" t="s">
        <v>83</v>
      </c>
      <c r="I201" s="218"/>
      <c r="J201" s="215"/>
      <c r="K201" s="215"/>
      <c r="L201" s="219"/>
      <c r="M201" s="220"/>
      <c r="N201" s="221"/>
      <c r="O201" s="221"/>
      <c r="P201" s="221"/>
      <c r="Q201" s="221"/>
      <c r="R201" s="221"/>
      <c r="S201" s="221"/>
      <c r="T201" s="222"/>
      <c r="AT201" s="223" t="s">
        <v>157</v>
      </c>
      <c r="AU201" s="223" t="s">
        <v>94</v>
      </c>
      <c r="AV201" s="13" t="s">
        <v>23</v>
      </c>
      <c r="AW201" s="13" t="s">
        <v>41</v>
      </c>
      <c r="AX201" s="13" t="s">
        <v>85</v>
      </c>
      <c r="AY201" s="223" t="s">
        <v>139</v>
      </c>
    </row>
    <row r="202" spans="2:51" s="13" customFormat="1" ht="12">
      <c r="B202" s="214"/>
      <c r="C202" s="215"/>
      <c r="D202" s="189" t="s">
        <v>157</v>
      </c>
      <c r="E202" s="216" t="s">
        <v>83</v>
      </c>
      <c r="F202" s="217" t="s">
        <v>315</v>
      </c>
      <c r="G202" s="215"/>
      <c r="H202" s="216" t="s">
        <v>83</v>
      </c>
      <c r="I202" s="218"/>
      <c r="J202" s="215"/>
      <c r="K202" s="215"/>
      <c r="L202" s="219"/>
      <c r="M202" s="220"/>
      <c r="N202" s="221"/>
      <c r="O202" s="221"/>
      <c r="P202" s="221"/>
      <c r="Q202" s="221"/>
      <c r="R202" s="221"/>
      <c r="S202" s="221"/>
      <c r="T202" s="222"/>
      <c r="AT202" s="223" t="s">
        <v>157</v>
      </c>
      <c r="AU202" s="223" t="s">
        <v>94</v>
      </c>
      <c r="AV202" s="13" t="s">
        <v>23</v>
      </c>
      <c r="AW202" s="13" t="s">
        <v>41</v>
      </c>
      <c r="AX202" s="13" t="s">
        <v>85</v>
      </c>
      <c r="AY202" s="223" t="s">
        <v>139</v>
      </c>
    </row>
    <row r="203" spans="2:51" s="11" customFormat="1" ht="12">
      <c r="B203" s="192"/>
      <c r="C203" s="193"/>
      <c r="D203" s="189" t="s">
        <v>157</v>
      </c>
      <c r="E203" s="194" t="s">
        <v>83</v>
      </c>
      <c r="F203" s="195" t="s">
        <v>316</v>
      </c>
      <c r="G203" s="193"/>
      <c r="H203" s="196">
        <v>5.699999999999999</v>
      </c>
      <c r="I203" s="197"/>
      <c r="J203" s="193"/>
      <c r="K203" s="193"/>
      <c r="L203" s="198"/>
      <c r="M203" s="199"/>
      <c r="N203" s="200"/>
      <c r="O203" s="200"/>
      <c r="P203" s="200"/>
      <c r="Q203" s="200"/>
      <c r="R203" s="200"/>
      <c r="S203" s="200"/>
      <c r="T203" s="201"/>
      <c r="AT203" s="202" t="s">
        <v>157</v>
      </c>
      <c r="AU203" s="202" t="s">
        <v>94</v>
      </c>
      <c r="AV203" s="11" t="s">
        <v>94</v>
      </c>
      <c r="AW203" s="11" t="s">
        <v>41</v>
      </c>
      <c r="AX203" s="11" t="s">
        <v>85</v>
      </c>
      <c r="AY203" s="202" t="s">
        <v>139</v>
      </c>
    </row>
    <row r="204" spans="2:51" s="13" customFormat="1" ht="12">
      <c r="B204" s="214"/>
      <c r="C204" s="215"/>
      <c r="D204" s="189" t="s">
        <v>157</v>
      </c>
      <c r="E204" s="216" t="s">
        <v>83</v>
      </c>
      <c r="F204" s="217" t="s">
        <v>317</v>
      </c>
      <c r="G204" s="215"/>
      <c r="H204" s="216" t="s">
        <v>83</v>
      </c>
      <c r="I204" s="218"/>
      <c r="J204" s="215"/>
      <c r="K204" s="215"/>
      <c r="L204" s="219"/>
      <c r="M204" s="220"/>
      <c r="N204" s="221"/>
      <c r="O204" s="221"/>
      <c r="P204" s="221"/>
      <c r="Q204" s="221"/>
      <c r="R204" s="221"/>
      <c r="S204" s="221"/>
      <c r="T204" s="222"/>
      <c r="AT204" s="223" t="s">
        <v>157</v>
      </c>
      <c r="AU204" s="223" t="s">
        <v>94</v>
      </c>
      <c r="AV204" s="13" t="s">
        <v>23</v>
      </c>
      <c r="AW204" s="13" t="s">
        <v>41</v>
      </c>
      <c r="AX204" s="13" t="s">
        <v>85</v>
      </c>
      <c r="AY204" s="223" t="s">
        <v>139</v>
      </c>
    </row>
    <row r="205" spans="2:51" s="11" customFormat="1" ht="12">
      <c r="B205" s="192"/>
      <c r="C205" s="193"/>
      <c r="D205" s="189" t="s">
        <v>157</v>
      </c>
      <c r="E205" s="194" t="s">
        <v>83</v>
      </c>
      <c r="F205" s="195" t="s">
        <v>318</v>
      </c>
      <c r="G205" s="193"/>
      <c r="H205" s="196">
        <v>3.6</v>
      </c>
      <c r="I205" s="197"/>
      <c r="J205" s="193"/>
      <c r="K205" s="193"/>
      <c r="L205" s="198"/>
      <c r="M205" s="199"/>
      <c r="N205" s="200"/>
      <c r="O205" s="200"/>
      <c r="P205" s="200"/>
      <c r="Q205" s="200"/>
      <c r="R205" s="200"/>
      <c r="S205" s="200"/>
      <c r="T205" s="201"/>
      <c r="AT205" s="202" t="s">
        <v>157</v>
      </c>
      <c r="AU205" s="202" t="s">
        <v>94</v>
      </c>
      <c r="AV205" s="11" t="s">
        <v>94</v>
      </c>
      <c r="AW205" s="11" t="s">
        <v>41</v>
      </c>
      <c r="AX205" s="11" t="s">
        <v>85</v>
      </c>
      <c r="AY205" s="202" t="s">
        <v>139</v>
      </c>
    </row>
    <row r="206" spans="2:51" s="13" customFormat="1" ht="12">
      <c r="B206" s="214"/>
      <c r="C206" s="215"/>
      <c r="D206" s="189" t="s">
        <v>157</v>
      </c>
      <c r="E206" s="216" t="s">
        <v>83</v>
      </c>
      <c r="F206" s="217" t="s">
        <v>293</v>
      </c>
      <c r="G206" s="215"/>
      <c r="H206" s="216" t="s">
        <v>83</v>
      </c>
      <c r="I206" s="218"/>
      <c r="J206" s="215"/>
      <c r="K206" s="215"/>
      <c r="L206" s="219"/>
      <c r="M206" s="220"/>
      <c r="N206" s="221"/>
      <c r="O206" s="221"/>
      <c r="P206" s="221"/>
      <c r="Q206" s="221"/>
      <c r="R206" s="221"/>
      <c r="S206" s="221"/>
      <c r="T206" s="222"/>
      <c r="AT206" s="223" t="s">
        <v>157</v>
      </c>
      <c r="AU206" s="223" t="s">
        <v>94</v>
      </c>
      <c r="AV206" s="13" t="s">
        <v>23</v>
      </c>
      <c r="AW206" s="13" t="s">
        <v>41</v>
      </c>
      <c r="AX206" s="13" t="s">
        <v>85</v>
      </c>
      <c r="AY206" s="223" t="s">
        <v>139</v>
      </c>
    </row>
    <row r="207" spans="2:51" s="13" customFormat="1" ht="12">
      <c r="B207" s="214"/>
      <c r="C207" s="215"/>
      <c r="D207" s="189" t="s">
        <v>157</v>
      </c>
      <c r="E207" s="216" t="s">
        <v>83</v>
      </c>
      <c r="F207" s="217" t="s">
        <v>315</v>
      </c>
      <c r="G207" s="215"/>
      <c r="H207" s="216" t="s">
        <v>83</v>
      </c>
      <c r="I207" s="218"/>
      <c r="J207" s="215"/>
      <c r="K207" s="215"/>
      <c r="L207" s="219"/>
      <c r="M207" s="220"/>
      <c r="N207" s="221"/>
      <c r="O207" s="221"/>
      <c r="P207" s="221"/>
      <c r="Q207" s="221"/>
      <c r="R207" s="221"/>
      <c r="S207" s="221"/>
      <c r="T207" s="222"/>
      <c r="AT207" s="223" t="s">
        <v>157</v>
      </c>
      <c r="AU207" s="223" t="s">
        <v>94</v>
      </c>
      <c r="AV207" s="13" t="s">
        <v>23</v>
      </c>
      <c r="AW207" s="13" t="s">
        <v>41</v>
      </c>
      <c r="AX207" s="13" t="s">
        <v>85</v>
      </c>
      <c r="AY207" s="223" t="s">
        <v>139</v>
      </c>
    </row>
    <row r="208" spans="2:51" s="11" customFormat="1" ht="12">
      <c r="B208" s="192"/>
      <c r="C208" s="193"/>
      <c r="D208" s="189" t="s">
        <v>157</v>
      </c>
      <c r="E208" s="194" t="s">
        <v>83</v>
      </c>
      <c r="F208" s="195" t="s">
        <v>316</v>
      </c>
      <c r="G208" s="193"/>
      <c r="H208" s="196">
        <v>5.699999999999999</v>
      </c>
      <c r="I208" s="197"/>
      <c r="J208" s="193"/>
      <c r="K208" s="193"/>
      <c r="L208" s="198"/>
      <c r="M208" s="199"/>
      <c r="N208" s="200"/>
      <c r="O208" s="200"/>
      <c r="P208" s="200"/>
      <c r="Q208" s="200"/>
      <c r="R208" s="200"/>
      <c r="S208" s="200"/>
      <c r="T208" s="201"/>
      <c r="AT208" s="202" t="s">
        <v>157</v>
      </c>
      <c r="AU208" s="202" t="s">
        <v>94</v>
      </c>
      <c r="AV208" s="11" t="s">
        <v>94</v>
      </c>
      <c r="AW208" s="11" t="s">
        <v>41</v>
      </c>
      <c r="AX208" s="11" t="s">
        <v>85</v>
      </c>
      <c r="AY208" s="202" t="s">
        <v>139</v>
      </c>
    </row>
    <row r="209" spans="2:51" s="13" customFormat="1" ht="12">
      <c r="B209" s="214"/>
      <c r="C209" s="215"/>
      <c r="D209" s="189" t="s">
        <v>157</v>
      </c>
      <c r="E209" s="216" t="s">
        <v>83</v>
      </c>
      <c r="F209" s="217" t="s">
        <v>317</v>
      </c>
      <c r="G209" s="215"/>
      <c r="H209" s="216" t="s">
        <v>83</v>
      </c>
      <c r="I209" s="218"/>
      <c r="J209" s="215"/>
      <c r="K209" s="215"/>
      <c r="L209" s="219"/>
      <c r="M209" s="220"/>
      <c r="N209" s="221"/>
      <c r="O209" s="221"/>
      <c r="P209" s="221"/>
      <c r="Q209" s="221"/>
      <c r="R209" s="221"/>
      <c r="S209" s="221"/>
      <c r="T209" s="222"/>
      <c r="AT209" s="223" t="s">
        <v>157</v>
      </c>
      <c r="AU209" s="223" t="s">
        <v>94</v>
      </c>
      <c r="AV209" s="13" t="s">
        <v>23</v>
      </c>
      <c r="AW209" s="13" t="s">
        <v>41</v>
      </c>
      <c r="AX209" s="13" t="s">
        <v>85</v>
      </c>
      <c r="AY209" s="223" t="s">
        <v>139</v>
      </c>
    </row>
    <row r="210" spans="2:51" s="11" customFormat="1" ht="12">
      <c r="B210" s="192"/>
      <c r="C210" s="193"/>
      <c r="D210" s="189" t="s">
        <v>157</v>
      </c>
      <c r="E210" s="194" t="s">
        <v>83</v>
      </c>
      <c r="F210" s="195" t="s">
        <v>319</v>
      </c>
      <c r="G210" s="193"/>
      <c r="H210" s="196">
        <v>3.1</v>
      </c>
      <c r="I210" s="197"/>
      <c r="J210" s="193"/>
      <c r="K210" s="193"/>
      <c r="L210" s="198"/>
      <c r="M210" s="199"/>
      <c r="N210" s="200"/>
      <c r="O210" s="200"/>
      <c r="P210" s="200"/>
      <c r="Q210" s="200"/>
      <c r="R210" s="200"/>
      <c r="S210" s="200"/>
      <c r="T210" s="201"/>
      <c r="AT210" s="202" t="s">
        <v>157</v>
      </c>
      <c r="AU210" s="202" t="s">
        <v>94</v>
      </c>
      <c r="AV210" s="11" t="s">
        <v>94</v>
      </c>
      <c r="AW210" s="11" t="s">
        <v>41</v>
      </c>
      <c r="AX210" s="11" t="s">
        <v>85</v>
      </c>
      <c r="AY210" s="202" t="s">
        <v>139</v>
      </c>
    </row>
    <row r="211" spans="2:51" s="12" customFormat="1" ht="12">
      <c r="B211" s="203"/>
      <c r="C211" s="204"/>
      <c r="D211" s="189" t="s">
        <v>157</v>
      </c>
      <c r="E211" s="205" t="s">
        <v>83</v>
      </c>
      <c r="F211" s="206" t="s">
        <v>159</v>
      </c>
      <c r="G211" s="204"/>
      <c r="H211" s="207">
        <v>18.099999999999998</v>
      </c>
      <c r="I211" s="208"/>
      <c r="J211" s="204"/>
      <c r="K211" s="204"/>
      <c r="L211" s="209"/>
      <c r="M211" s="210"/>
      <c r="N211" s="211"/>
      <c r="O211" s="211"/>
      <c r="P211" s="211"/>
      <c r="Q211" s="211"/>
      <c r="R211" s="211"/>
      <c r="S211" s="211"/>
      <c r="T211" s="212"/>
      <c r="AT211" s="213" t="s">
        <v>157</v>
      </c>
      <c r="AU211" s="213" t="s">
        <v>94</v>
      </c>
      <c r="AV211" s="12" t="s">
        <v>147</v>
      </c>
      <c r="AW211" s="12" t="s">
        <v>41</v>
      </c>
      <c r="AX211" s="12" t="s">
        <v>23</v>
      </c>
      <c r="AY211" s="213" t="s">
        <v>139</v>
      </c>
    </row>
    <row r="212" spans="2:65" s="1" customFormat="1" ht="16.5" customHeight="1">
      <c r="B212" s="34"/>
      <c r="C212" s="225" t="s">
        <v>320</v>
      </c>
      <c r="D212" s="225" t="s">
        <v>321</v>
      </c>
      <c r="E212" s="226" t="s">
        <v>322</v>
      </c>
      <c r="F212" s="227" t="s">
        <v>323</v>
      </c>
      <c r="G212" s="228" t="s">
        <v>306</v>
      </c>
      <c r="H212" s="229">
        <v>19.005</v>
      </c>
      <c r="I212" s="230"/>
      <c r="J212" s="231">
        <f>ROUND(I212*H212,2)</f>
        <v>0</v>
      </c>
      <c r="K212" s="227" t="s">
        <v>146</v>
      </c>
      <c r="L212" s="232"/>
      <c r="M212" s="233" t="s">
        <v>83</v>
      </c>
      <c r="N212" s="234" t="s">
        <v>55</v>
      </c>
      <c r="O212" s="60"/>
      <c r="P212" s="186">
        <f>O212*H212</f>
        <v>0</v>
      </c>
      <c r="Q212" s="186">
        <v>0</v>
      </c>
      <c r="R212" s="186">
        <f>Q212*H212</f>
        <v>0</v>
      </c>
      <c r="S212" s="186">
        <v>0</v>
      </c>
      <c r="T212" s="187">
        <f>S212*H212</f>
        <v>0</v>
      </c>
      <c r="AR212" s="16" t="s">
        <v>324</v>
      </c>
      <c r="AT212" s="16" t="s">
        <v>321</v>
      </c>
      <c r="AU212" s="16" t="s">
        <v>94</v>
      </c>
      <c r="AY212" s="16" t="s">
        <v>139</v>
      </c>
      <c r="BE212" s="188">
        <f>IF(N212="základní",J212,0)</f>
        <v>0</v>
      </c>
      <c r="BF212" s="188">
        <f>IF(N212="snížená",J212,0)</f>
        <v>0</v>
      </c>
      <c r="BG212" s="188">
        <f>IF(N212="zákl. přenesená",J212,0)</f>
        <v>0</v>
      </c>
      <c r="BH212" s="188">
        <f>IF(N212="sníž. přenesená",J212,0)</f>
        <v>0</v>
      </c>
      <c r="BI212" s="188">
        <f>IF(N212="nulová",J212,0)</f>
        <v>0</v>
      </c>
      <c r="BJ212" s="16" t="s">
        <v>23</v>
      </c>
      <c r="BK212" s="188">
        <f>ROUND(I212*H212,2)</f>
        <v>0</v>
      </c>
      <c r="BL212" s="16" t="s">
        <v>232</v>
      </c>
      <c r="BM212" s="16" t="s">
        <v>427</v>
      </c>
    </row>
    <row r="213" spans="2:51" s="11" customFormat="1" ht="12">
      <c r="B213" s="192"/>
      <c r="C213" s="193"/>
      <c r="D213" s="189" t="s">
        <v>157</v>
      </c>
      <c r="E213" s="193"/>
      <c r="F213" s="195" t="s">
        <v>326</v>
      </c>
      <c r="G213" s="193"/>
      <c r="H213" s="196">
        <v>19.005</v>
      </c>
      <c r="I213" s="197"/>
      <c r="J213" s="193"/>
      <c r="K213" s="193"/>
      <c r="L213" s="198"/>
      <c r="M213" s="199"/>
      <c r="N213" s="200"/>
      <c r="O213" s="200"/>
      <c r="P213" s="200"/>
      <c r="Q213" s="200"/>
      <c r="R213" s="200"/>
      <c r="S213" s="200"/>
      <c r="T213" s="201"/>
      <c r="AT213" s="202" t="s">
        <v>157</v>
      </c>
      <c r="AU213" s="202" t="s">
        <v>94</v>
      </c>
      <c r="AV213" s="11" t="s">
        <v>94</v>
      </c>
      <c r="AW213" s="11" t="s">
        <v>4</v>
      </c>
      <c r="AX213" s="11" t="s">
        <v>23</v>
      </c>
      <c r="AY213" s="202" t="s">
        <v>139</v>
      </c>
    </row>
    <row r="214" spans="2:65" s="1" customFormat="1" ht="16.5" customHeight="1">
      <c r="B214" s="34"/>
      <c r="C214" s="177" t="s">
        <v>151</v>
      </c>
      <c r="D214" s="177" t="s">
        <v>142</v>
      </c>
      <c r="E214" s="178" t="s">
        <v>327</v>
      </c>
      <c r="F214" s="179" t="s">
        <v>328</v>
      </c>
      <c r="G214" s="180" t="s">
        <v>176</v>
      </c>
      <c r="H214" s="181">
        <v>18.4</v>
      </c>
      <c r="I214" s="182"/>
      <c r="J214" s="183">
        <f>ROUND(I214*H214,2)</f>
        <v>0</v>
      </c>
      <c r="K214" s="179" t="s">
        <v>146</v>
      </c>
      <c r="L214" s="38"/>
      <c r="M214" s="184" t="s">
        <v>83</v>
      </c>
      <c r="N214" s="185" t="s">
        <v>55</v>
      </c>
      <c r="O214" s="60"/>
      <c r="P214" s="186">
        <f>O214*H214</f>
        <v>0</v>
      </c>
      <c r="Q214" s="186">
        <v>0</v>
      </c>
      <c r="R214" s="186">
        <f>Q214*H214</f>
        <v>0</v>
      </c>
      <c r="S214" s="186">
        <v>0</v>
      </c>
      <c r="T214" s="187">
        <f>S214*H214</f>
        <v>0</v>
      </c>
      <c r="AR214" s="16" t="s">
        <v>232</v>
      </c>
      <c r="AT214" s="16" t="s">
        <v>142</v>
      </c>
      <c r="AU214" s="16" t="s">
        <v>94</v>
      </c>
      <c r="AY214" s="16" t="s">
        <v>139</v>
      </c>
      <c r="BE214" s="188">
        <f>IF(N214="základní",J214,0)</f>
        <v>0</v>
      </c>
      <c r="BF214" s="188">
        <f>IF(N214="snížená",J214,0)</f>
        <v>0</v>
      </c>
      <c r="BG214" s="188">
        <f>IF(N214="zákl. přenesená",J214,0)</f>
        <v>0</v>
      </c>
      <c r="BH214" s="188">
        <f>IF(N214="sníž. přenesená",J214,0)</f>
        <v>0</v>
      </c>
      <c r="BI214" s="188">
        <f>IF(N214="nulová",J214,0)</f>
        <v>0</v>
      </c>
      <c r="BJ214" s="16" t="s">
        <v>23</v>
      </c>
      <c r="BK214" s="188">
        <f>ROUND(I214*H214,2)</f>
        <v>0</v>
      </c>
      <c r="BL214" s="16" t="s">
        <v>232</v>
      </c>
      <c r="BM214" s="16" t="s">
        <v>428</v>
      </c>
    </row>
    <row r="215" spans="2:47" s="1" customFormat="1" ht="27">
      <c r="B215" s="34"/>
      <c r="C215" s="35"/>
      <c r="D215" s="189" t="s">
        <v>149</v>
      </c>
      <c r="E215" s="35"/>
      <c r="F215" s="190" t="s">
        <v>330</v>
      </c>
      <c r="G215" s="35"/>
      <c r="H215" s="35"/>
      <c r="I215" s="103"/>
      <c r="J215" s="35"/>
      <c r="K215" s="35"/>
      <c r="L215" s="38"/>
      <c r="M215" s="191"/>
      <c r="N215" s="60"/>
      <c r="O215" s="60"/>
      <c r="P215" s="60"/>
      <c r="Q215" s="60"/>
      <c r="R215" s="60"/>
      <c r="S215" s="60"/>
      <c r="T215" s="61"/>
      <c r="AT215" s="16" t="s">
        <v>149</v>
      </c>
      <c r="AU215" s="16" t="s">
        <v>94</v>
      </c>
    </row>
    <row r="216" spans="2:51" s="13" customFormat="1" ht="12">
      <c r="B216" s="214"/>
      <c r="C216" s="215"/>
      <c r="D216" s="189" t="s">
        <v>157</v>
      </c>
      <c r="E216" s="216" t="s">
        <v>83</v>
      </c>
      <c r="F216" s="217" t="s">
        <v>291</v>
      </c>
      <c r="G216" s="215"/>
      <c r="H216" s="216" t="s">
        <v>83</v>
      </c>
      <c r="I216" s="218"/>
      <c r="J216" s="215"/>
      <c r="K216" s="215"/>
      <c r="L216" s="219"/>
      <c r="M216" s="220"/>
      <c r="N216" s="221"/>
      <c r="O216" s="221"/>
      <c r="P216" s="221"/>
      <c r="Q216" s="221"/>
      <c r="R216" s="221"/>
      <c r="S216" s="221"/>
      <c r="T216" s="222"/>
      <c r="AT216" s="223" t="s">
        <v>157</v>
      </c>
      <c r="AU216" s="223" t="s">
        <v>94</v>
      </c>
      <c r="AV216" s="13" t="s">
        <v>23</v>
      </c>
      <c r="AW216" s="13" t="s">
        <v>41</v>
      </c>
      <c r="AX216" s="13" t="s">
        <v>85</v>
      </c>
      <c r="AY216" s="223" t="s">
        <v>139</v>
      </c>
    </row>
    <row r="217" spans="2:51" s="11" customFormat="1" ht="12">
      <c r="B217" s="192"/>
      <c r="C217" s="193"/>
      <c r="D217" s="189" t="s">
        <v>157</v>
      </c>
      <c r="E217" s="194" t="s">
        <v>83</v>
      </c>
      <c r="F217" s="195" t="s">
        <v>331</v>
      </c>
      <c r="G217" s="193"/>
      <c r="H217" s="196">
        <v>12</v>
      </c>
      <c r="I217" s="197"/>
      <c r="J217" s="193"/>
      <c r="K217" s="193"/>
      <c r="L217" s="198"/>
      <c r="M217" s="199"/>
      <c r="N217" s="200"/>
      <c r="O217" s="200"/>
      <c r="P217" s="200"/>
      <c r="Q217" s="200"/>
      <c r="R217" s="200"/>
      <c r="S217" s="200"/>
      <c r="T217" s="201"/>
      <c r="AT217" s="202" t="s">
        <v>157</v>
      </c>
      <c r="AU217" s="202" t="s">
        <v>94</v>
      </c>
      <c r="AV217" s="11" t="s">
        <v>94</v>
      </c>
      <c r="AW217" s="11" t="s">
        <v>41</v>
      </c>
      <c r="AX217" s="11" t="s">
        <v>85</v>
      </c>
      <c r="AY217" s="202" t="s">
        <v>139</v>
      </c>
    </row>
    <row r="218" spans="2:51" s="13" customFormat="1" ht="12">
      <c r="B218" s="214"/>
      <c r="C218" s="215"/>
      <c r="D218" s="189" t="s">
        <v>157</v>
      </c>
      <c r="E218" s="216" t="s">
        <v>83</v>
      </c>
      <c r="F218" s="217" t="s">
        <v>293</v>
      </c>
      <c r="G218" s="215"/>
      <c r="H218" s="216" t="s">
        <v>83</v>
      </c>
      <c r="I218" s="218"/>
      <c r="J218" s="215"/>
      <c r="K218" s="215"/>
      <c r="L218" s="219"/>
      <c r="M218" s="220"/>
      <c r="N218" s="221"/>
      <c r="O218" s="221"/>
      <c r="P218" s="221"/>
      <c r="Q218" s="221"/>
      <c r="R218" s="221"/>
      <c r="S218" s="221"/>
      <c r="T218" s="222"/>
      <c r="AT218" s="223" t="s">
        <v>157</v>
      </c>
      <c r="AU218" s="223" t="s">
        <v>94</v>
      </c>
      <c r="AV218" s="13" t="s">
        <v>23</v>
      </c>
      <c r="AW218" s="13" t="s">
        <v>41</v>
      </c>
      <c r="AX218" s="13" t="s">
        <v>85</v>
      </c>
      <c r="AY218" s="223" t="s">
        <v>139</v>
      </c>
    </row>
    <row r="219" spans="2:51" s="11" customFormat="1" ht="12">
      <c r="B219" s="192"/>
      <c r="C219" s="193"/>
      <c r="D219" s="189" t="s">
        <v>157</v>
      </c>
      <c r="E219" s="194" t="s">
        <v>83</v>
      </c>
      <c r="F219" s="195" t="s">
        <v>332</v>
      </c>
      <c r="G219" s="193"/>
      <c r="H219" s="196">
        <v>6.4</v>
      </c>
      <c r="I219" s="197"/>
      <c r="J219" s="193"/>
      <c r="K219" s="193"/>
      <c r="L219" s="198"/>
      <c r="M219" s="199"/>
      <c r="N219" s="200"/>
      <c r="O219" s="200"/>
      <c r="P219" s="200"/>
      <c r="Q219" s="200"/>
      <c r="R219" s="200"/>
      <c r="S219" s="200"/>
      <c r="T219" s="201"/>
      <c r="AT219" s="202" t="s">
        <v>157</v>
      </c>
      <c r="AU219" s="202" t="s">
        <v>94</v>
      </c>
      <c r="AV219" s="11" t="s">
        <v>94</v>
      </c>
      <c r="AW219" s="11" t="s">
        <v>41</v>
      </c>
      <c r="AX219" s="11" t="s">
        <v>85</v>
      </c>
      <c r="AY219" s="202" t="s">
        <v>139</v>
      </c>
    </row>
    <row r="220" spans="2:51" s="12" customFormat="1" ht="12">
      <c r="B220" s="203"/>
      <c r="C220" s="204"/>
      <c r="D220" s="189" t="s">
        <v>157</v>
      </c>
      <c r="E220" s="205" t="s">
        <v>83</v>
      </c>
      <c r="F220" s="206" t="s">
        <v>159</v>
      </c>
      <c r="G220" s="204"/>
      <c r="H220" s="207">
        <v>18.4</v>
      </c>
      <c r="I220" s="208"/>
      <c r="J220" s="204"/>
      <c r="K220" s="204"/>
      <c r="L220" s="209"/>
      <c r="M220" s="210"/>
      <c r="N220" s="211"/>
      <c r="O220" s="211"/>
      <c r="P220" s="211"/>
      <c r="Q220" s="211"/>
      <c r="R220" s="211"/>
      <c r="S220" s="211"/>
      <c r="T220" s="212"/>
      <c r="AT220" s="213" t="s">
        <v>157</v>
      </c>
      <c r="AU220" s="213" t="s">
        <v>94</v>
      </c>
      <c r="AV220" s="12" t="s">
        <v>147</v>
      </c>
      <c r="AW220" s="12" t="s">
        <v>41</v>
      </c>
      <c r="AX220" s="12" t="s">
        <v>23</v>
      </c>
      <c r="AY220" s="213" t="s">
        <v>139</v>
      </c>
    </row>
    <row r="221" spans="2:65" s="1" customFormat="1" ht="16.5" customHeight="1">
      <c r="B221" s="34"/>
      <c r="C221" s="225" t="s">
        <v>324</v>
      </c>
      <c r="D221" s="225" t="s">
        <v>321</v>
      </c>
      <c r="E221" s="226" t="s">
        <v>333</v>
      </c>
      <c r="F221" s="227" t="s">
        <v>334</v>
      </c>
      <c r="G221" s="228" t="s">
        <v>176</v>
      </c>
      <c r="H221" s="229">
        <v>19.32</v>
      </c>
      <c r="I221" s="230"/>
      <c r="J221" s="231">
        <f>ROUND(I221*H221,2)</f>
        <v>0</v>
      </c>
      <c r="K221" s="227" t="s">
        <v>146</v>
      </c>
      <c r="L221" s="232"/>
      <c r="M221" s="233" t="s">
        <v>83</v>
      </c>
      <c r="N221" s="234" t="s">
        <v>55</v>
      </c>
      <c r="O221" s="60"/>
      <c r="P221" s="186">
        <f>O221*H221</f>
        <v>0</v>
      </c>
      <c r="Q221" s="186">
        <v>0</v>
      </c>
      <c r="R221" s="186">
        <f>Q221*H221</f>
        <v>0</v>
      </c>
      <c r="S221" s="186">
        <v>0</v>
      </c>
      <c r="T221" s="187">
        <f>S221*H221</f>
        <v>0</v>
      </c>
      <c r="AR221" s="16" t="s">
        <v>324</v>
      </c>
      <c r="AT221" s="16" t="s">
        <v>321</v>
      </c>
      <c r="AU221" s="16" t="s">
        <v>94</v>
      </c>
      <c r="AY221" s="16" t="s">
        <v>139</v>
      </c>
      <c r="BE221" s="188">
        <f>IF(N221="základní",J221,0)</f>
        <v>0</v>
      </c>
      <c r="BF221" s="188">
        <f>IF(N221="snížená",J221,0)</f>
        <v>0</v>
      </c>
      <c r="BG221" s="188">
        <f>IF(N221="zákl. přenesená",J221,0)</f>
        <v>0</v>
      </c>
      <c r="BH221" s="188">
        <f>IF(N221="sníž. přenesená",J221,0)</f>
        <v>0</v>
      </c>
      <c r="BI221" s="188">
        <f>IF(N221="nulová",J221,0)</f>
        <v>0</v>
      </c>
      <c r="BJ221" s="16" t="s">
        <v>23</v>
      </c>
      <c r="BK221" s="188">
        <f>ROUND(I221*H221,2)</f>
        <v>0</v>
      </c>
      <c r="BL221" s="16" t="s">
        <v>232</v>
      </c>
      <c r="BM221" s="16" t="s">
        <v>429</v>
      </c>
    </row>
    <row r="222" spans="2:51" s="11" customFormat="1" ht="12">
      <c r="B222" s="192"/>
      <c r="C222" s="193"/>
      <c r="D222" s="189" t="s">
        <v>157</v>
      </c>
      <c r="E222" s="193"/>
      <c r="F222" s="195" t="s">
        <v>336</v>
      </c>
      <c r="G222" s="193"/>
      <c r="H222" s="196">
        <v>19.32</v>
      </c>
      <c r="I222" s="197"/>
      <c r="J222" s="193"/>
      <c r="K222" s="193"/>
      <c r="L222" s="198"/>
      <c r="M222" s="199"/>
      <c r="N222" s="200"/>
      <c r="O222" s="200"/>
      <c r="P222" s="200"/>
      <c r="Q222" s="200"/>
      <c r="R222" s="200"/>
      <c r="S222" s="200"/>
      <c r="T222" s="201"/>
      <c r="AT222" s="202" t="s">
        <v>157</v>
      </c>
      <c r="AU222" s="202" t="s">
        <v>94</v>
      </c>
      <c r="AV222" s="11" t="s">
        <v>94</v>
      </c>
      <c r="AW222" s="11" t="s">
        <v>4</v>
      </c>
      <c r="AX222" s="11" t="s">
        <v>23</v>
      </c>
      <c r="AY222" s="202" t="s">
        <v>139</v>
      </c>
    </row>
    <row r="223" spans="2:65" s="1" customFormat="1" ht="16.5" customHeight="1">
      <c r="B223" s="34"/>
      <c r="C223" s="177" t="s">
        <v>337</v>
      </c>
      <c r="D223" s="177" t="s">
        <v>142</v>
      </c>
      <c r="E223" s="178" t="s">
        <v>338</v>
      </c>
      <c r="F223" s="179" t="s">
        <v>339</v>
      </c>
      <c r="G223" s="180" t="s">
        <v>176</v>
      </c>
      <c r="H223" s="181">
        <v>21.27</v>
      </c>
      <c r="I223" s="182"/>
      <c r="J223" s="183">
        <f>ROUND(I223*H223,2)</f>
        <v>0</v>
      </c>
      <c r="K223" s="179" t="s">
        <v>146</v>
      </c>
      <c r="L223" s="38"/>
      <c r="M223" s="184" t="s">
        <v>83</v>
      </c>
      <c r="N223" s="185" t="s">
        <v>55</v>
      </c>
      <c r="O223" s="60"/>
      <c r="P223" s="186">
        <f>O223*H223</f>
        <v>0</v>
      </c>
      <c r="Q223" s="186">
        <v>0.0002</v>
      </c>
      <c r="R223" s="186">
        <f>Q223*H223</f>
        <v>0.004254</v>
      </c>
      <c r="S223" s="186">
        <v>0</v>
      </c>
      <c r="T223" s="187">
        <f>S223*H223</f>
        <v>0</v>
      </c>
      <c r="AR223" s="16" t="s">
        <v>232</v>
      </c>
      <c r="AT223" s="16" t="s">
        <v>142</v>
      </c>
      <c r="AU223" s="16" t="s">
        <v>94</v>
      </c>
      <c r="AY223" s="16" t="s">
        <v>139</v>
      </c>
      <c r="BE223" s="188">
        <f>IF(N223="základní",J223,0)</f>
        <v>0</v>
      </c>
      <c r="BF223" s="188">
        <f>IF(N223="snížená",J223,0)</f>
        <v>0</v>
      </c>
      <c r="BG223" s="188">
        <f>IF(N223="zákl. přenesená",J223,0)</f>
        <v>0</v>
      </c>
      <c r="BH223" s="188">
        <f>IF(N223="sníž. přenesená",J223,0)</f>
        <v>0</v>
      </c>
      <c r="BI223" s="188">
        <f>IF(N223="nulová",J223,0)</f>
        <v>0</v>
      </c>
      <c r="BJ223" s="16" t="s">
        <v>23</v>
      </c>
      <c r="BK223" s="188">
        <f>ROUND(I223*H223,2)</f>
        <v>0</v>
      </c>
      <c r="BL223" s="16" t="s">
        <v>232</v>
      </c>
      <c r="BM223" s="16" t="s">
        <v>430</v>
      </c>
    </row>
    <row r="224" spans="2:51" s="13" customFormat="1" ht="12">
      <c r="B224" s="214"/>
      <c r="C224" s="215"/>
      <c r="D224" s="189" t="s">
        <v>157</v>
      </c>
      <c r="E224" s="216" t="s">
        <v>83</v>
      </c>
      <c r="F224" s="217" t="s">
        <v>291</v>
      </c>
      <c r="G224" s="215"/>
      <c r="H224" s="216" t="s">
        <v>83</v>
      </c>
      <c r="I224" s="218"/>
      <c r="J224" s="215"/>
      <c r="K224" s="215"/>
      <c r="L224" s="219"/>
      <c r="M224" s="220"/>
      <c r="N224" s="221"/>
      <c r="O224" s="221"/>
      <c r="P224" s="221"/>
      <c r="Q224" s="221"/>
      <c r="R224" s="221"/>
      <c r="S224" s="221"/>
      <c r="T224" s="222"/>
      <c r="AT224" s="223" t="s">
        <v>157</v>
      </c>
      <c r="AU224" s="223" t="s">
        <v>94</v>
      </c>
      <c r="AV224" s="13" t="s">
        <v>23</v>
      </c>
      <c r="AW224" s="13" t="s">
        <v>41</v>
      </c>
      <c r="AX224" s="13" t="s">
        <v>85</v>
      </c>
      <c r="AY224" s="223" t="s">
        <v>139</v>
      </c>
    </row>
    <row r="225" spans="2:51" s="11" customFormat="1" ht="12">
      <c r="B225" s="192"/>
      <c r="C225" s="193"/>
      <c r="D225" s="189" t="s">
        <v>157</v>
      </c>
      <c r="E225" s="194" t="s">
        <v>83</v>
      </c>
      <c r="F225" s="195" t="s">
        <v>341</v>
      </c>
      <c r="G225" s="193"/>
      <c r="H225" s="196">
        <v>21.6</v>
      </c>
      <c r="I225" s="197"/>
      <c r="J225" s="193"/>
      <c r="K225" s="193"/>
      <c r="L225" s="198"/>
      <c r="M225" s="199"/>
      <c r="N225" s="200"/>
      <c r="O225" s="200"/>
      <c r="P225" s="200"/>
      <c r="Q225" s="200"/>
      <c r="R225" s="200"/>
      <c r="S225" s="200"/>
      <c r="T225" s="201"/>
      <c r="AT225" s="202" t="s">
        <v>157</v>
      </c>
      <c r="AU225" s="202" t="s">
        <v>94</v>
      </c>
      <c r="AV225" s="11" t="s">
        <v>94</v>
      </c>
      <c r="AW225" s="11" t="s">
        <v>41</v>
      </c>
      <c r="AX225" s="11" t="s">
        <v>85</v>
      </c>
      <c r="AY225" s="202" t="s">
        <v>139</v>
      </c>
    </row>
    <row r="226" spans="2:51" s="13" customFormat="1" ht="12">
      <c r="B226" s="214"/>
      <c r="C226" s="215"/>
      <c r="D226" s="189" t="s">
        <v>157</v>
      </c>
      <c r="E226" s="216" t="s">
        <v>83</v>
      </c>
      <c r="F226" s="217" t="s">
        <v>293</v>
      </c>
      <c r="G226" s="215"/>
      <c r="H226" s="216" t="s">
        <v>83</v>
      </c>
      <c r="I226" s="218"/>
      <c r="J226" s="215"/>
      <c r="K226" s="215"/>
      <c r="L226" s="219"/>
      <c r="M226" s="220"/>
      <c r="N226" s="221"/>
      <c r="O226" s="221"/>
      <c r="P226" s="221"/>
      <c r="Q226" s="221"/>
      <c r="R226" s="221"/>
      <c r="S226" s="221"/>
      <c r="T226" s="222"/>
      <c r="AT226" s="223" t="s">
        <v>157</v>
      </c>
      <c r="AU226" s="223" t="s">
        <v>94</v>
      </c>
      <c r="AV226" s="13" t="s">
        <v>23</v>
      </c>
      <c r="AW226" s="13" t="s">
        <v>41</v>
      </c>
      <c r="AX226" s="13" t="s">
        <v>85</v>
      </c>
      <c r="AY226" s="223" t="s">
        <v>139</v>
      </c>
    </row>
    <row r="227" spans="2:51" s="11" customFormat="1" ht="12">
      <c r="B227" s="192"/>
      <c r="C227" s="193"/>
      <c r="D227" s="189" t="s">
        <v>157</v>
      </c>
      <c r="E227" s="194" t="s">
        <v>83</v>
      </c>
      <c r="F227" s="195" t="s">
        <v>342</v>
      </c>
      <c r="G227" s="193"/>
      <c r="H227" s="196">
        <v>11.520000000000001</v>
      </c>
      <c r="I227" s="197"/>
      <c r="J227" s="193"/>
      <c r="K227" s="193"/>
      <c r="L227" s="198"/>
      <c r="M227" s="199"/>
      <c r="N227" s="200"/>
      <c r="O227" s="200"/>
      <c r="P227" s="200"/>
      <c r="Q227" s="200"/>
      <c r="R227" s="200"/>
      <c r="S227" s="200"/>
      <c r="T227" s="201"/>
      <c r="AT227" s="202" t="s">
        <v>157</v>
      </c>
      <c r="AU227" s="202" t="s">
        <v>94</v>
      </c>
      <c r="AV227" s="11" t="s">
        <v>94</v>
      </c>
      <c r="AW227" s="11" t="s">
        <v>41</v>
      </c>
      <c r="AX227" s="11" t="s">
        <v>85</v>
      </c>
      <c r="AY227" s="202" t="s">
        <v>139</v>
      </c>
    </row>
    <row r="228" spans="2:51" s="13" customFormat="1" ht="12">
      <c r="B228" s="214"/>
      <c r="C228" s="215"/>
      <c r="D228" s="189" t="s">
        <v>157</v>
      </c>
      <c r="E228" s="216" t="s">
        <v>83</v>
      </c>
      <c r="F228" s="217" t="s">
        <v>317</v>
      </c>
      <c r="G228" s="215"/>
      <c r="H228" s="216" t="s">
        <v>83</v>
      </c>
      <c r="I228" s="218"/>
      <c r="J228" s="215"/>
      <c r="K228" s="215"/>
      <c r="L228" s="219"/>
      <c r="M228" s="220"/>
      <c r="N228" s="221"/>
      <c r="O228" s="221"/>
      <c r="P228" s="221"/>
      <c r="Q228" s="221"/>
      <c r="R228" s="221"/>
      <c r="S228" s="221"/>
      <c r="T228" s="222"/>
      <c r="AT228" s="223" t="s">
        <v>157</v>
      </c>
      <c r="AU228" s="223" t="s">
        <v>94</v>
      </c>
      <c r="AV228" s="13" t="s">
        <v>23</v>
      </c>
      <c r="AW228" s="13" t="s">
        <v>41</v>
      </c>
      <c r="AX228" s="13" t="s">
        <v>85</v>
      </c>
      <c r="AY228" s="223" t="s">
        <v>139</v>
      </c>
    </row>
    <row r="229" spans="2:51" s="11" customFormat="1" ht="12">
      <c r="B229" s="192"/>
      <c r="C229" s="193"/>
      <c r="D229" s="189" t="s">
        <v>157</v>
      </c>
      <c r="E229" s="194" t="s">
        <v>83</v>
      </c>
      <c r="F229" s="195" t="s">
        <v>343</v>
      </c>
      <c r="G229" s="193"/>
      <c r="H229" s="196">
        <v>-11.85</v>
      </c>
      <c r="I229" s="197"/>
      <c r="J229" s="193"/>
      <c r="K229" s="193"/>
      <c r="L229" s="198"/>
      <c r="M229" s="199"/>
      <c r="N229" s="200"/>
      <c r="O229" s="200"/>
      <c r="P229" s="200"/>
      <c r="Q229" s="200"/>
      <c r="R229" s="200"/>
      <c r="S229" s="200"/>
      <c r="T229" s="201"/>
      <c r="AT229" s="202" t="s">
        <v>157</v>
      </c>
      <c r="AU229" s="202" t="s">
        <v>94</v>
      </c>
      <c r="AV229" s="11" t="s">
        <v>94</v>
      </c>
      <c r="AW229" s="11" t="s">
        <v>41</v>
      </c>
      <c r="AX229" s="11" t="s">
        <v>85</v>
      </c>
      <c r="AY229" s="202" t="s">
        <v>139</v>
      </c>
    </row>
    <row r="230" spans="2:51" s="12" customFormat="1" ht="12">
      <c r="B230" s="203"/>
      <c r="C230" s="204"/>
      <c r="D230" s="189" t="s">
        <v>157</v>
      </c>
      <c r="E230" s="205" t="s">
        <v>83</v>
      </c>
      <c r="F230" s="206" t="s">
        <v>159</v>
      </c>
      <c r="G230" s="204"/>
      <c r="H230" s="207">
        <v>21.270000000000003</v>
      </c>
      <c r="I230" s="208"/>
      <c r="J230" s="204"/>
      <c r="K230" s="204"/>
      <c r="L230" s="209"/>
      <c r="M230" s="210"/>
      <c r="N230" s="211"/>
      <c r="O230" s="211"/>
      <c r="P230" s="211"/>
      <c r="Q230" s="211"/>
      <c r="R230" s="211"/>
      <c r="S230" s="211"/>
      <c r="T230" s="212"/>
      <c r="AT230" s="213" t="s">
        <v>157</v>
      </c>
      <c r="AU230" s="213" t="s">
        <v>94</v>
      </c>
      <c r="AV230" s="12" t="s">
        <v>147</v>
      </c>
      <c r="AW230" s="12" t="s">
        <v>41</v>
      </c>
      <c r="AX230" s="12" t="s">
        <v>23</v>
      </c>
      <c r="AY230" s="213" t="s">
        <v>139</v>
      </c>
    </row>
    <row r="231" spans="2:65" s="1" customFormat="1" ht="16.5" customHeight="1">
      <c r="B231" s="34"/>
      <c r="C231" s="177" t="s">
        <v>344</v>
      </c>
      <c r="D231" s="177" t="s">
        <v>142</v>
      </c>
      <c r="E231" s="178" t="s">
        <v>345</v>
      </c>
      <c r="F231" s="179" t="s">
        <v>346</v>
      </c>
      <c r="G231" s="180" t="s">
        <v>176</v>
      </c>
      <c r="H231" s="181">
        <v>14.4</v>
      </c>
      <c r="I231" s="182"/>
      <c r="J231" s="183">
        <f>ROUND(I231*H231,2)</f>
        <v>0</v>
      </c>
      <c r="K231" s="179" t="s">
        <v>146</v>
      </c>
      <c r="L231" s="38"/>
      <c r="M231" s="184" t="s">
        <v>83</v>
      </c>
      <c r="N231" s="185" t="s">
        <v>55</v>
      </c>
      <c r="O231" s="60"/>
      <c r="P231" s="186">
        <f>O231*H231</f>
        <v>0</v>
      </c>
      <c r="Q231" s="186">
        <v>1E-05</v>
      </c>
      <c r="R231" s="186">
        <f>Q231*H231</f>
        <v>0.000144</v>
      </c>
      <c r="S231" s="186">
        <v>0</v>
      </c>
      <c r="T231" s="187">
        <f>S231*H231</f>
        <v>0</v>
      </c>
      <c r="AR231" s="16" t="s">
        <v>232</v>
      </c>
      <c r="AT231" s="16" t="s">
        <v>142</v>
      </c>
      <c r="AU231" s="16" t="s">
        <v>94</v>
      </c>
      <c r="AY231" s="16" t="s">
        <v>139</v>
      </c>
      <c r="BE231" s="188">
        <f>IF(N231="základní",J231,0)</f>
        <v>0</v>
      </c>
      <c r="BF231" s="188">
        <f>IF(N231="snížená",J231,0)</f>
        <v>0</v>
      </c>
      <c r="BG231" s="188">
        <f>IF(N231="zákl. přenesená",J231,0)</f>
        <v>0</v>
      </c>
      <c r="BH231" s="188">
        <f>IF(N231="sníž. přenesená",J231,0)</f>
        <v>0</v>
      </c>
      <c r="BI231" s="188">
        <f>IF(N231="nulová",J231,0)</f>
        <v>0</v>
      </c>
      <c r="BJ231" s="16" t="s">
        <v>23</v>
      </c>
      <c r="BK231" s="188">
        <f>ROUND(I231*H231,2)</f>
        <v>0</v>
      </c>
      <c r="BL231" s="16" t="s">
        <v>232</v>
      </c>
      <c r="BM231" s="16" t="s">
        <v>431</v>
      </c>
    </row>
    <row r="232" spans="2:51" s="13" customFormat="1" ht="12">
      <c r="B232" s="214"/>
      <c r="C232" s="215"/>
      <c r="D232" s="189" t="s">
        <v>157</v>
      </c>
      <c r="E232" s="216" t="s">
        <v>83</v>
      </c>
      <c r="F232" s="217" t="s">
        <v>348</v>
      </c>
      <c r="G232" s="215"/>
      <c r="H232" s="216" t="s">
        <v>83</v>
      </c>
      <c r="I232" s="218"/>
      <c r="J232" s="215"/>
      <c r="K232" s="215"/>
      <c r="L232" s="219"/>
      <c r="M232" s="220"/>
      <c r="N232" s="221"/>
      <c r="O232" s="221"/>
      <c r="P232" s="221"/>
      <c r="Q232" s="221"/>
      <c r="R232" s="221"/>
      <c r="S232" s="221"/>
      <c r="T232" s="222"/>
      <c r="AT232" s="223" t="s">
        <v>157</v>
      </c>
      <c r="AU232" s="223" t="s">
        <v>94</v>
      </c>
      <c r="AV232" s="13" t="s">
        <v>23</v>
      </c>
      <c r="AW232" s="13" t="s">
        <v>41</v>
      </c>
      <c r="AX232" s="13" t="s">
        <v>85</v>
      </c>
      <c r="AY232" s="223" t="s">
        <v>139</v>
      </c>
    </row>
    <row r="233" spans="2:51" s="11" customFormat="1" ht="12">
      <c r="B233" s="192"/>
      <c r="C233" s="193"/>
      <c r="D233" s="189" t="s">
        <v>157</v>
      </c>
      <c r="E233" s="194" t="s">
        <v>83</v>
      </c>
      <c r="F233" s="195" t="s">
        <v>349</v>
      </c>
      <c r="G233" s="193"/>
      <c r="H233" s="196">
        <v>14.399999999999999</v>
      </c>
      <c r="I233" s="197"/>
      <c r="J233" s="193"/>
      <c r="K233" s="193"/>
      <c r="L233" s="198"/>
      <c r="M233" s="199"/>
      <c r="N233" s="200"/>
      <c r="O233" s="200"/>
      <c r="P233" s="200"/>
      <c r="Q233" s="200"/>
      <c r="R233" s="200"/>
      <c r="S233" s="200"/>
      <c r="T233" s="201"/>
      <c r="AT233" s="202" t="s">
        <v>157</v>
      </c>
      <c r="AU233" s="202" t="s">
        <v>94</v>
      </c>
      <c r="AV233" s="11" t="s">
        <v>94</v>
      </c>
      <c r="AW233" s="11" t="s">
        <v>41</v>
      </c>
      <c r="AX233" s="11" t="s">
        <v>85</v>
      </c>
      <c r="AY233" s="202" t="s">
        <v>139</v>
      </c>
    </row>
    <row r="234" spans="2:51" s="12" customFormat="1" ht="12">
      <c r="B234" s="203"/>
      <c r="C234" s="204"/>
      <c r="D234" s="189" t="s">
        <v>157</v>
      </c>
      <c r="E234" s="205" t="s">
        <v>83</v>
      </c>
      <c r="F234" s="206" t="s">
        <v>159</v>
      </c>
      <c r="G234" s="204"/>
      <c r="H234" s="207">
        <v>14.399999999999999</v>
      </c>
      <c r="I234" s="208"/>
      <c r="J234" s="204"/>
      <c r="K234" s="204"/>
      <c r="L234" s="209"/>
      <c r="M234" s="210"/>
      <c r="N234" s="211"/>
      <c r="O234" s="211"/>
      <c r="P234" s="211"/>
      <c r="Q234" s="211"/>
      <c r="R234" s="211"/>
      <c r="S234" s="211"/>
      <c r="T234" s="212"/>
      <c r="AT234" s="213" t="s">
        <v>157</v>
      </c>
      <c r="AU234" s="213" t="s">
        <v>94</v>
      </c>
      <c r="AV234" s="12" t="s">
        <v>147</v>
      </c>
      <c r="AW234" s="12" t="s">
        <v>41</v>
      </c>
      <c r="AX234" s="12" t="s">
        <v>23</v>
      </c>
      <c r="AY234" s="213" t="s">
        <v>139</v>
      </c>
    </row>
    <row r="235" spans="2:65" s="1" customFormat="1" ht="16.5" customHeight="1">
      <c r="B235" s="34"/>
      <c r="C235" s="177" t="s">
        <v>350</v>
      </c>
      <c r="D235" s="177" t="s">
        <v>142</v>
      </c>
      <c r="E235" s="178" t="s">
        <v>351</v>
      </c>
      <c r="F235" s="179" t="s">
        <v>352</v>
      </c>
      <c r="G235" s="180" t="s">
        <v>176</v>
      </c>
      <c r="H235" s="181">
        <v>36.8</v>
      </c>
      <c r="I235" s="182"/>
      <c r="J235" s="183">
        <f>ROUND(I235*H235,2)</f>
        <v>0</v>
      </c>
      <c r="K235" s="179" t="s">
        <v>146</v>
      </c>
      <c r="L235" s="38"/>
      <c r="M235" s="184" t="s">
        <v>83</v>
      </c>
      <c r="N235" s="185" t="s">
        <v>55</v>
      </c>
      <c r="O235" s="60"/>
      <c r="P235" s="186">
        <f>O235*H235</f>
        <v>0</v>
      </c>
      <c r="Q235" s="186">
        <v>1E-05</v>
      </c>
      <c r="R235" s="186">
        <f>Q235*H235</f>
        <v>0.000368</v>
      </c>
      <c r="S235" s="186">
        <v>0</v>
      </c>
      <c r="T235" s="187">
        <f>S235*H235</f>
        <v>0</v>
      </c>
      <c r="AR235" s="16" t="s">
        <v>232</v>
      </c>
      <c r="AT235" s="16" t="s">
        <v>142</v>
      </c>
      <c r="AU235" s="16" t="s">
        <v>94</v>
      </c>
      <c r="AY235" s="16" t="s">
        <v>139</v>
      </c>
      <c r="BE235" s="188">
        <f>IF(N235="základní",J235,0)</f>
        <v>0</v>
      </c>
      <c r="BF235" s="188">
        <f>IF(N235="snížená",J235,0)</f>
        <v>0</v>
      </c>
      <c r="BG235" s="188">
        <f>IF(N235="zákl. přenesená",J235,0)</f>
        <v>0</v>
      </c>
      <c r="BH235" s="188">
        <f>IF(N235="sníž. přenesená",J235,0)</f>
        <v>0</v>
      </c>
      <c r="BI235" s="188">
        <f>IF(N235="nulová",J235,0)</f>
        <v>0</v>
      </c>
      <c r="BJ235" s="16" t="s">
        <v>23</v>
      </c>
      <c r="BK235" s="188">
        <f>ROUND(I235*H235,2)</f>
        <v>0</v>
      </c>
      <c r="BL235" s="16" t="s">
        <v>232</v>
      </c>
      <c r="BM235" s="16" t="s">
        <v>432</v>
      </c>
    </row>
    <row r="236" spans="2:51" s="13" customFormat="1" ht="12">
      <c r="B236" s="214"/>
      <c r="C236" s="215"/>
      <c r="D236" s="189" t="s">
        <v>157</v>
      </c>
      <c r="E236" s="216" t="s">
        <v>83</v>
      </c>
      <c r="F236" s="217" t="s">
        <v>291</v>
      </c>
      <c r="G236" s="215"/>
      <c r="H236" s="216" t="s">
        <v>83</v>
      </c>
      <c r="I236" s="218"/>
      <c r="J236" s="215"/>
      <c r="K236" s="215"/>
      <c r="L236" s="219"/>
      <c r="M236" s="220"/>
      <c r="N236" s="221"/>
      <c r="O236" s="221"/>
      <c r="P236" s="221"/>
      <c r="Q236" s="221"/>
      <c r="R236" s="221"/>
      <c r="S236" s="221"/>
      <c r="T236" s="222"/>
      <c r="AT236" s="223" t="s">
        <v>157</v>
      </c>
      <c r="AU236" s="223" t="s">
        <v>94</v>
      </c>
      <c r="AV236" s="13" t="s">
        <v>23</v>
      </c>
      <c r="AW236" s="13" t="s">
        <v>41</v>
      </c>
      <c r="AX236" s="13" t="s">
        <v>85</v>
      </c>
      <c r="AY236" s="223" t="s">
        <v>139</v>
      </c>
    </row>
    <row r="237" spans="2:51" s="11" customFormat="1" ht="12">
      <c r="B237" s="192"/>
      <c r="C237" s="193"/>
      <c r="D237" s="189" t="s">
        <v>157</v>
      </c>
      <c r="E237" s="194" t="s">
        <v>83</v>
      </c>
      <c r="F237" s="195" t="s">
        <v>354</v>
      </c>
      <c r="G237" s="193"/>
      <c r="H237" s="196">
        <v>24</v>
      </c>
      <c r="I237" s="197"/>
      <c r="J237" s="193"/>
      <c r="K237" s="193"/>
      <c r="L237" s="198"/>
      <c r="M237" s="199"/>
      <c r="N237" s="200"/>
      <c r="O237" s="200"/>
      <c r="P237" s="200"/>
      <c r="Q237" s="200"/>
      <c r="R237" s="200"/>
      <c r="S237" s="200"/>
      <c r="T237" s="201"/>
      <c r="AT237" s="202" t="s">
        <v>157</v>
      </c>
      <c r="AU237" s="202" t="s">
        <v>94</v>
      </c>
      <c r="AV237" s="11" t="s">
        <v>94</v>
      </c>
      <c r="AW237" s="11" t="s">
        <v>41</v>
      </c>
      <c r="AX237" s="11" t="s">
        <v>85</v>
      </c>
      <c r="AY237" s="202" t="s">
        <v>139</v>
      </c>
    </row>
    <row r="238" spans="2:51" s="13" customFormat="1" ht="12">
      <c r="B238" s="214"/>
      <c r="C238" s="215"/>
      <c r="D238" s="189" t="s">
        <v>157</v>
      </c>
      <c r="E238" s="216" t="s">
        <v>83</v>
      </c>
      <c r="F238" s="217" t="s">
        <v>293</v>
      </c>
      <c r="G238" s="215"/>
      <c r="H238" s="216" t="s">
        <v>83</v>
      </c>
      <c r="I238" s="218"/>
      <c r="J238" s="215"/>
      <c r="K238" s="215"/>
      <c r="L238" s="219"/>
      <c r="M238" s="220"/>
      <c r="N238" s="221"/>
      <c r="O238" s="221"/>
      <c r="P238" s="221"/>
      <c r="Q238" s="221"/>
      <c r="R238" s="221"/>
      <c r="S238" s="221"/>
      <c r="T238" s="222"/>
      <c r="AT238" s="223" t="s">
        <v>157</v>
      </c>
      <c r="AU238" s="223" t="s">
        <v>94</v>
      </c>
      <c r="AV238" s="13" t="s">
        <v>23</v>
      </c>
      <c r="AW238" s="13" t="s">
        <v>41</v>
      </c>
      <c r="AX238" s="13" t="s">
        <v>85</v>
      </c>
      <c r="AY238" s="223" t="s">
        <v>139</v>
      </c>
    </row>
    <row r="239" spans="2:51" s="11" customFormat="1" ht="12">
      <c r="B239" s="192"/>
      <c r="C239" s="193"/>
      <c r="D239" s="189" t="s">
        <v>157</v>
      </c>
      <c r="E239" s="194" t="s">
        <v>83</v>
      </c>
      <c r="F239" s="195" t="s">
        <v>355</v>
      </c>
      <c r="G239" s="193"/>
      <c r="H239" s="196">
        <v>12.8</v>
      </c>
      <c r="I239" s="197"/>
      <c r="J239" s="193"/>
      <c r="K239" s="193"/>
      <c r="L239" s="198"/>
      <c r="M239" s="199"/>
      <c r="N239" s="200"/>
      <c r="O239" s="200"/>
      <c r="P239" s="200"/>
      <c r="Q239" s="200"/>
      <c r="R239" s="200"/>
      <c r="S239" s="200"/>
      <c r="T239" s="201"/>
      <c r="AT239" s="202" t="s">
        <v>157</v>
      </c>
      <c r="AU239" s="202" t="s">
        <v>94</v>
      </c>
      <c r="AV239" s="11" t="s">
        <v>94</v>
      </c>
      <c r="AW239" s="11" t="s">
        <v>41</v>
      </c>
      <c r="AX239" s="11" t="s">
        <v>85</v>
      </c>
      <c r="AY239" s="202" t="s">
        <v>139</v>
      </c>
    </row>
    <row r="240" spans="2:51" s="12" customFormat="1" ht="12">
      <c r="B240" s="203"/>
      <c r="C240" s="204"/>
      <c r="D240" s="189" t="s">
        <v>157</v>
      </c>
      <c r="E240" s="205" t="s">
        <v>83</v>
      </c>
      <c r="F240" s="206" t="s">
        <v>159</v>
      </c>
      <c r="G240" s="204"/>
      <c r="H240" s="207">
        <v>36.8</v>
      </c>
      <c r="I240" s="208"/>
      <c r="J240" s="204"/>
      <c r="K240" s="204"/>
      <c r="L240" s="209"/>
      <c r="M240" s="210"/>
      <c r="N240" s="211"/>
      <c r="O240" s="211"/>
      <c r="P240" s="211"/>
      <c r="Q240" s="211"/>
      <c r="R240" s="211"/>
      <c r="S240" s="211"/>
      <c r="T240" s="212"/>
      <c r="AT240" s="213" t="s">
        <v>157</v>
      </c>
      <c r="AU240" s="213" t="s">
        <v>94</v>
      </c>
      <c r="AV240" s="12" t="s">
        <v>147</v>
      </c>
      <c r="AW240" s="12" t="s">
        <v>41</v>
      </c>
      <c r="AX240" s="12" t="s">
        <v>23</v>
      </c>
      <c r="AY240" s="213" t="s">
        <v>139</v>
      </c>
    </row>
    <row r="241" spans="2:65" s="1" customFormat="1" ht="22.5" customHeight="1">
      <c r="B241" s="34"/>
      <c r="C241" s="177" t="s">
        <v>356</v>
      </c>
      <c r="D241" s="177" t="s">
        <v>142</v>
      </c>
      <c r="E241" s="178" t="s">
        <v>357</v>
      </c>
      <c r="F241" s="179" t="s">
        <v>358</v>
      </c>
      <c r="G241" s="180" t="s">
        <v>176</v>
      </c>
      <c r="H241" s="181">
        <v>21.27</v>
      </c>
      <c r="I241" s="182"/>
      <c r="J241" s="183">
        <f>ROUND(I241*H241,2)</f>
        <v>0</v>
      </c>
      <c r="K241" s="179" t="s">
        <v>146</v>
      </c>
      <c r="L241" s="38"/>
      <c r="M241" s="184" t="s">
        <v>83</v>
      </c>
      <c r="N241" s="185" t="s">
        <v>55</v>
      </c>
      <c r="O241" s="60"/>
      <c r="P241" s="186">
        <f>O241*H241</f>
        <v>0</v>
      </c>
      <c r="Q241" s="186">
        <v>0.00029</v>
      </c>
      <c r="R241" s="186">
        <f>Q241*H241</f>
        <v>0.0061683</v>
      </c>
      <c r="S241" s="186">
        <v>0</v>
      </c>
      <c r="T241" s="187">
        <f>S241*H241</f>
        <v>0</v>
      </c>
      <c r="AR241" s="16" t="s">
        <v>232</v>
      </c>
      <c r="AT241" s="16" t="s">
        <v>142</v>
      </c>
      <c r="AU241" s="16" t="s">
        <v>94</v>
      </c>
      <c r="AY241" s="16" t="s">
        <v>139</v>
      </c>
      <c r="BE241" s="188">
        <f>IF(N241="základní",J241,0)</f>
        <v>0</v>
      </c>
      <c r="BF241" s="188">
        <f>IF(N241="snížená",J241,0)</f>
        <v>0</v>
      </c>
      <c r="BG241" s="188">
        <f>IF(N241="zákl. přenesená",J241,0)</f>
        <v>0</v>
      </c>
      <c r="BH241" s="188">
        <f>IF(N241="sníž. přenesená",J241,0)</f>
        <v>0</v>
      </c>
      <c r="BI241" s="188">
        <f>IF(N241="nulová",J241,0)</f>
        <v>0</v>
      </c>
      <c r="BJ241" s="16" t="s">
        <v>23</v>
      </c>
      <c r="BK241" s="188">
        <f>ROUND(I241*H241,2)</f>
        <v>0</v>
      </c>
      <c r="BL241" s="16" t="s">
        <v>232</v>
      </c>
      <c r="BM241" s="16" t="s">
        <v>433</v>
      </c>
    </row>
    <row r="242" spans="2:51" s="13" customFormat="1" ht="12">
      <c r="B242" s="214"/>
      <c r="C242" s="215"/>
      <c r="D242" s="189" t="s">
        <v>157</v>
      </c>
      <c r="E242" s="216" t="s">
        <v>83</v>
      </c>
      <c r="F242" s="217" t="s">
        <v>291</v>
      </c>
      <c r="G242" s="215"/>
      <c r="H242" s="216" t="s">
        <v>83</v>
      </c>
      <c r="I242" s="218"/>
      <c r="J242" s="215"/>
      <c r="K242" s="215"/>
      <c r="L242" s="219"/>
      <c r="M242" s="220"/>
      <c r="N242" s="221"/>
      <c r="O242" s="221"/>
      <c r="P242" s="221"/>
      <c r="Q242" s="221"/>
      <c r="R242" s="221"/>
      <c r="S242" s="221"/>
      <c r="T242" s="222"/>
      <c r="AT242" s="223" t="s">
        <v>157</v>
      </c>
      <c r="AU242" s="223" t="s">
        <v>94</v>
      </c>
      <c r="AV242" s="13" t="s">
        <v>23</v>
      </c>
      <c r="AW242" s="13" t="s">
        <v>41</v>
      </c>
      <c r="AX242" s="13" t="s">
        <v>85</v>
      </c>
      <c r="AY242" s="223" t="s">
        <v>139</v>
      </c>
    </row>
    <row r="243" spans="2:51" s="11" customFormat="1" ht="12">
      <c r="B243" s="192"/>
      <c r="C243" s="193"/>
      <c r="D243" s="189" t="s">
        <v>157</v>
      </c>
      <c r="E243" s="194" t="s">
        <v>83</v>
      </c>
      <c r="F243" s="195" t="s">
        <v>341</v>
      </c>
      <c r="G243" s="193"/>
      <c r="H243" s="196">
        <v>21.6</v>
      </c>
      <c r="I243" s="197"/>
      <c r="J243" s="193"/>
      <c r="K243" s="193"/>
      <c r="L243" s="198"/>
      <c r="M243" s="199"/>
      <c r="N243" s="200"/>
      <c r="O243" s="200"/>
      <c r="P243" s="200"/>
      <c r="Q243" s="200"/>
      <c r="R243" s="200"/>
      <c r="S243" s="200"/>
      <c r="T243" s="201"/>
      <c r="AT243" s="202" t="s">
        <v>157</v>
      </c>
      <c r="AU243" s="202" t="s">
        <v>94</v>
      </c>
      <c r="AV243" s="11" t="s">
        <v>94</v>
      </c>
      <c r="AW243" s="11" t="s">
        <v>41</v>
      </c>
      <c r="AX243" s="11" t="s">
        <v>85</v>
      </c>
      <c r="AY243" s="202" t="s">
        <v>139</v>
      </c>
    </row>
    <row r="244" spans="2:51" s="13" customFormat="1" ht="12">
      <c r="B244" s="214"/>
      <c r="C244" s="215"/>
      <c r="D244" s="189" t="s">
        <v>157</v>
      </c>
      <c r="E244" s="216" t="s">
        <v>83</v>
      </c>
      <c r="F244" s="217" t="s">
        <v>293</v>
      </c>
      <c r="G244" s="215"/>
      <c r="H244" s="216" t="s">
        <v>83</v>
      </c>
      <c r="I244" s="218"/>
      <c r="J244" s="215"/>
      <c r="K244" s="215"/>
      <c r="L244" s="219"/>
      <c r="M244" s="220"/>
      <c r="N244" s="221"/>
      <c r="O244" s="221"/>
      <c r="P244" s="221"/>
      <c r="Q244" s="221"/>
      <c r="R244" s="221"/>
      <c r="S244" s="221"/>
      <c r="T244" s="222"/>
      <c r="AT244" s="223" t="s">
        <v>157</v>
      </c>
      <c r="AU244" s="223" t="s">
        <v>94</v>
      </c>
      <c r="AV244" s="13" t="s">
        <v>23</v>
      </c>
      <c r="AW244" s="13" t="s">
        <v>41</v>
      </c>
      <c r="AX244" s="13" t="s">
        <v>85</v>
      </c>
      <c r="AY244" s="223" t="s">
        <v>139</v>
      </c>
    </row>
    <row r="245" spans="2:51" s="11" customFormat="1" ht="12">
      <c r="B245" s="192"/>
      <c r="C245" s="193"/>
      <c r="D245" s="189" t="s">
        <v>157</v>
      </c>
      <c r="E245" s="194" t="s">
        <v>83</v>
      </c>
      <c r="F245" s="195" t="s">
        <v>342</v>
      </c>
      <c r="G245" s="193"/>
      <c r="H245" s="196">
        <v>11.520000000000001</v>
      </c>
      <c r="I245" s="197"/>
      <c r="J245" s="193"/>
      <c r="K245" s="193"/>
      <c r="L245" s="198"/>
      <c r="M245" s="199"/>
      <c r="N245" s="200"/>
      <c r="O245" s="200"/>
      <c r="P245" s="200"/>
      <c r="Q245" s="200"/>
      <c r="R245" s="200"/>
      <c r="S245" s="200"/>
      <c r="T245" s="201"/>
      <c r="AT245" s="202" t="s">
        <v>157</v>
      </c>
      <c r="AU245" s="202" t="s">
        <v>94</v>
      </c>
      <c r="AV245" s="11" t="s">
        <v>94</v>
      </c>
      <c r="AW245" s="11" t="s">
        <v>41</v>
      </c>
      <c r="AX245" s="11" t="s">
        <v>85</v>
      </c>
      <c r="AY245" s="202" t="s">
        <v>139</v>
      </c>
    </row>
    <row r="246" spans="2:51" s="13" customFormat="1" ht="12">
      <c r="B246" s="214"/>
      <c r="C246" s="215"/>
      <c r="D246" s="189" t="s">
        <v>157</v>
      </c>
      <c r="E246" s="216" t="s">
        <v>83</v>
      </c>
      <c r="F246" s="217" t="s">
        <v>317</v>
      </c>
      <c r="G246" s="215"/>
      <c r="H246" s="216" t="s">
        <v>83</v>
      </c>
      <c r="I246" s="218"/>
      <c r="J246" s="215"/>
      <c r="K246" s="215"/>
      <c r="L246" s="219"/>
      <c r="M246" s="220"/>
      <c r="N246" s="221"/>
      <c r="O246" s="221"/>
      <c r="P246" s="221"/>
      <c r="Q246" s="221"/>
      <c r="R246" s="221"/>
      <c r="S246" s="221"/>
      <c r="T246" s="222"/>
      <c r="AT246" s="223" t="s">
        <v>157</v>
      </c>
      <c r="AU246" s="223" t="s">
        <v>94</v>
      </c>
      <c r="AV246" s="13" t="s">
        <v>23</v>
      </c>
      <c r="AW246" s="13" t="s">
        <v>41</v>
      </c>
      <c r="AX246" s="13" t="s">
        <v>85</v>
      </c>
      <c r="AY246" s="223" t="s">
        <v>139</v>
      </c>
    </row>
    <row r="247" spans="2:51" s="11" customFormat="1" ht="12">
      <c r="B247" s="192"/>
      <c r="C247" s="193"/>
      <c r="D247" s="189" t="s">
        <v>157</v>
      </c>
      <c r="E247" s="194" t="s">
        <v>83</v>
      </c>
      <c r="F247" s="195" t="s">
        <v>343</v>
      </c>
      <c r="G247" s="193"/>
      <c r="H247" s="196">
        <v>-11.85</v>
      </c>
      <c r="I247" s="197"/>
      <c r="J247" s="193"/>
      <c r="K247" s="193"/>
      <c r="L247" s="198"/>
      <c r="M247" s="199"/>
      <c r="N247" s="200"/>
      <c r="O247" s="200"/>
      <c r="P247" s="200"/>
      <c r="Q247" s="200"/>
      <c r="R247" s="200"/>
      <c r="S247" s="200"/>
      <c r="T247" s="201"/>
      <c r="AT247" s="202" t="s">
        <v>157</v>
      </c>
      <c r="AU247" s="202" t="s">
        <v>94</v>
      </c>
      <c r="AV247" s="11" t="s">
        <v>94</v>
      </c>
      <c r="AW247" s="11" t="s">
        <v>41</v>
      </c>
      <c r="AX247" s="11" t="s">
        <v>85</v>
      </c>
      <c r="AY247" s="202" t="s">
        <v>139</v>
      </c>
    </row>
    <row r="248" spans="2:51" s="12" customFormat="1" ht="12">
      <c r="B248" s="203"/>
      <c r="C248" s="204"/>
      <c r="D248" s="189" t="s">
        <v>157</v>
      </c>
      <c r="E248" s="205" t="s">
        <v>83</v>
      </c>
      <c r="F248" s="206" t="s">
        <v>159</v>
      </c>
      <c r="G248" s="204"/>
      <c r="H248" s="207">
        <v>21.270000000000003</v>
      </c>
      <c r="I248" s="208"/>
      <c r="J248" s="204"/>
      <c r="K248" s="204"/>
      <c r="L248" s="209"/>
      <c r="M248" s="235"/>
      <c r="N248" s="236"/>
      <c r="O248" s="236"/>
      <c r="P248" s="236"/>
      <c r="Q248" s="236"/>
      <c r="R248" s="236"/>
      <c r="S248" s="236"/>
      <c r="T248" s="237"/>
      <c r="AT248" s="213" t="s">
        <v>157</v>
      </c>
      <c r="AU248" s="213" t="s">
        <v>94</v>
      </c>
      <c r="AV248" s="12" t="s">
        <v>147</v>
      </c>
      <c r="AW248" s="12" t="s">
        <v>41</v>
      </c>
      <c r="AX248" s="12" t="s">
        <v>23</v>
      </c>
      <c r="AY248" s="213" t="s">
        <v>139</v>
      </c>
    </row>
    <row r="249" spans="2:12" s="1" customFormat="1" ht="7" customHeight="1">
      <c r="B249" s="46"/>
      <c r="C249" s="47"/>
      <c r="D249" s="47"/>
      <c r="E249" s="47"/>
      <c r="F249" s="47"/>
      <c r="G249" s="47"/>
      <c r="H249" s="47"/>
      <c r="I249" s="128"/>
      <c r="J249" s="47"/>
      <c r="K249" s="47"/>
      <c r="L249" s="38"/>
    </row>
  </sheetData>
  <sheetProtection algorithmName="SHA-512" hashValue="V/7AWHnFppvg7jFiXYQswkZaqqwqIoKd4P9785IE5KcNHLBqZLgUH2/6pA8dS2Xo6kSucUUgAVIAUW9STMHBww==" saltValue="yAiwbfgQPEhgsVON6gwWG5Y6V0IMNp6UFGjDjO2gzOSZcn2rTGdszYNrF+g7yvPDmciHqgi0IvWMvQ3rx/J0Fw==" spinCount="100000" sheet="1" objects="1" scenarios="1" formatColumns="0" formatRows="0" autoFilter="0"/>
  <autoFilter ref="C90:K248"/>
  <mergeCells count="9">
    <mergeCell ref="E50:H50"/>
    <mergeCell ref="E81:H81"/>
    <mergeCell ref="E83:H8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88"/>
  <sheetViews>
    <sheetView showGridLines="0" workbookViewId="0" topLeftCell="A7"/>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7109375" style="0" customWidth="1"/>
    <col min="7" max="7" width="8.7109375" style="0" customWidth="1"/>
    <col min="8" max="8" width="11.140625" style="0" customWidth="1"/>
    <col min="9" max="9" width="14.140625" style="97" customWidth="1"/>
    <col min="10" max="10" width="23.421875" style="0" customWidth="1"/>
    <col min="11" max="11" width="15.421875" style="0" customWidth="1"/>
    <col min="12" max="12" width="9.28125" style="0" customWidth="1"/>
    <col min="13" max="13" width="10.710937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48"/>
      <c r="M2" s="348"/>
      <c r="N2" s="348"/>
      <c r="O2" s="348"/>
      <c r="P2" s="348"/>
      <c r="Q2" s="348"/>
      <c r="R2" s="348"/>
      <c r="S2" s="348"/>
      <c r="T2" s="348"/>
      <c r="U2" s="348"/>
      <c r="V2" s="348"/>
      <c r="AT2" s="16" t="s">
        <v>103</v>
      </c>
    </row>
    <row r="3" spans="2:46" ht="7" customHeight="1">
      <c r="B3" s="98"/>
      <c r="C3" s="99"/>
      <c r="D3" s="99"/>
      <c r="E3" s="99"/>
      <c r="F3" s="99"/>
      <c r="G3" s="99"/>
      <c r="H3" s="99"/>
      <c r="I3" s="100"/>
      <c r="J3" s="99"/>
      <c r="K3" s="99"/>
      <c r="L3" s="19"/>
      <c r="AT3" s="16" t="s">
        <v>94</v>
      </c>
    </row>
    <row r="4" spans="2:46" ht="25" customHeight="1">
      <c r="B4" s="19"/>
      <c r="D4" s="101" t="s">
        <v>104</v>
      </c>
      <c r="L4" s="19"/>
      <c r="M4" s="23" t="s">
        <v>10</v>
      </c>
      <c r="AT4" s="16" t="s">
        <v>4</v>
      </c>
    </row>
    <row r="5" spans="2:12" ht="7" customHeight="1">
      <c r="B5" s="19"/>
      <c r="L5" s="19"/>
    </row>
    <row r="6" spans="2:12" ht="12" customHeight="1">
      <c r="B6" s="19"/>
      <c r="D6" s="102" t="s">
        <v>16</v>
      </c>
      <c r="L6" s="19"/>
    </row>
    <row r="7" spans="2:12" ht="16.5" customHeight="1">
      <c r="B7" s="19"/>
      <c r="E7" s="362" t="str">
        <f>'Rekapitulace stavby'!K6</f>
        <v>Výměna požárních uzávěrů</v>
      </c>
      <c r="F7" s="363"/>
      <c r="G7" s="363"/>
      <c r="H7" s="363"/>
      <c r="L7" s="19"/>
    </row>
    <row r="8" spans="2:12" s="1" customFormat="1" ht="12" customHeight="1">
      <c r="B8" s="38"/>
      <c r="D8" s="102" t="s">
        <v>105</v>
      </c>
      <c r="I8" s="103"/>
      <c r="L8" s="38"/>
    </row>
    <row r="9" spans="2:12" s="1" customFormat="1" ht="37" customHeight="1">
      <c r="B9" s="38"/>
      <c r="E9" s="364" t="s">
        <v>434</v>
      </c>
      <c r="F9" s="365"/>
      <c r="G9" s="365"/>
      <c r="H9" s="365"/>
      <c r="I9" s="103"/>
      <c r="L9" s="38"/>
    </row>
    <row r="10" spans="2:12" s="1" customFormat="1" ht="12">
      <c r="B10" s="38"/>
      <c r="I10" s="103"/>
      <c r="L10" s="38"/>
    </row>
    <row r="11" spans="2:12" s="1" customFormat="1" ht="12" customHeight="1">
      <c r="B11" s="38"/>
      <c r="D11" s="102" t="s">
        <v>19</v>
      </c>
      <c r="F11" s="16" t="s">
        <v>20</v>
      </c>
      <c r="I11" s="104" t="s">
        <v>21</v>
      </c>
      <c r="J11" s="16" t="s">
        <v>22</v>
      </c>
      <c r="L11" s="38"/>
    </row>
    <row r="12" spans="2:12" s="1" customFormat="1" ht="12" customHeight="1">
      <c r="B12" s="38"/>
      <c r="D12" s="102" t="s">
        <v>24</v>
      </c>
      <c r="F12" s="16" t="s">
        <v>25</v>
      </c>
      <c r="I12" s="104" t="s">
        <v>26</v>
      </c>
      <c r="J12" s="105">
        <f>'Rekapitulace stavby'!AN8</f>
        <v>0</v>
      </c>
      <c r="L12" s="38"/>
    </row>
    <row r="13" spans="2:12" s="1" customFormat="1" ht="21.75" customHeight="1">
      <c r="B13" s="38"/>
      <c r="D13" s="106" t="s">
        <v>28</v>
      </c>
      <c r="F13" s="107" t="s">
        <v>29</v>
      </c>
      <c r="I13" s="108" t="s">
        <v>30</v>
      </c>
      <c r="J13" s="107" t="s">
        <v>107</v>
      </c>
      <c r="L13" s="38"/>
    </row>
    <row r="14" spans="2:12" s="1" customFormat="1" ht="12" customHeight="1">
      <c r="B14" s="38"/>
      <c r="D14" s="102" t="s">
        <v>33</v>
      </c>
      <c r="I14" s="104" t="s">
        <v>34</v>
      </c>
      <c r="J14" s="16" t="s">
        <v>35</v>
      </c>
      <c r="L14" s="38"/>
    </row>
    <row r="15" spans="2:12" s="1" customFormat="1" ht="18" customHeight="1">
      <c r="B15" s="38"/>
      <c r="E15" s="16" t="s">
        <v>36</v>
      </c>
      <c r="I15" s="104" t="s">
        <v>37</v>
      </c>
      <c r="J15" s="16" t="s">
        <v>38</v>
      </c>
      <c r="L15" s="38"/>
    </row>
    <row r="16" spans="2:12" s="1" customFormat="1" ht="7" customHeight="1">
      <c r="B16" s="38"/>
      <c r="I16" s="103"/>
      <c r="L16" s="38"/>
    </row>
    <row r="17" spans="2:12" s="1" customFormat="1" ht="12" customHeight="1">
      <c r="B17" s="38"/>
      <c r="D17" s="102" t="s">
        <v>39</v>
      </c>
      <c r="I17" s="104" t="s">
        <v>34</v>
      </c>
      <c r="J17" s="29" t="str">
        <f>'Rekapitulace stavby'!AN13</f>
        <v>Vyplň údaj</v>
      </c>
      <c r="L17" s="38"/>
    </row>
    <row r="18" spans="2:12" s="1" customFormat="1" ht="18" customHeight="1">
      <c r="B18" s="38"/>
      <c r="E18" s="366" t="str">
        <f>'Rekapitulace stavby'!E14</f>
        <v>Vyplň údaj</v>
      </c>
      <c r="F18" s="367"/>
      <c r="G18" s="367"/>
      <c r="H18" s="367"/>
      <c r="I18" s="104" t="s">
        <v>37</v>
      </c>
      <c r="J18" s="29" t="str">
        <f>'Rekapitulace stavby'!AN14</f>
        <v>Vyplň údaj</v>
      </c>
      <c r="L18" s="38"/>
    </row>
    <row r="19" spans="2:12" s="1" customFormat="1" ht="7" customHeight="1">
      <c r="B19" s="38"/>
      <c r="I19" s="103"/>
      <c r="L19" s="38"/>
    </row>
    <row r="20" spans="2:12" s="1" customFormat="1" ht="12" customHeight="1">
      <c r="B20" s="38"/>
      <c r="D20" s="102" t="s">
        <v>42</v>
      </c>
      <c r="I20" s="104" t="s">
        <v>34</v>
      </c>
      <c r="J20" s="16" t="s">
        <v>43</v>
      </c>
      <c r="L20" s="38"/>
    </row>
    <row r="21" spans="2:12" s="1" customFormat="1" ht="18" customHeight="1">
      <c r="B21" s="38"/>
      <c r="E21" s="16" t="s">
        <v>44</v>
      </c>
      <c r="I21" s="104" t="s">
        <v>37</v>
      </c>
      <c r="J21" s="16" t="s">
        <v>45</v>
      </c>
      <c r="L21" s="38"/>
    </row>
    <row r="22" spans="2:12" s="1" customFormat="1" ht="7" customHeight="1">
      <c r="B22" s="38"/>
      <c r="I22" s="103"/>
      <c r="L22" s="38"/>
    </row>
    <row r="23" spans="2:12" s="1" customFormat="1" ht="12" customHeight="1">
      <c r="B23" s="38"/>
      <c r="D23" s="102" t="s">
        <v>46</v>
      </c>
      <c r="I23" s="104" t="s">
        <v>34</v>
      </c>
      <c r="J23" s="16" t="s">
        <v>43</v>
      </c>
      <c r="L23" s="38"/>
    </row>
    <row r="24" spans="2:12" s="1" customFormat="1" ht="18" customHeight="1">
      <c r="B24" s="38"/>
      <c r="E24" s="16" t="s">
        <v>47</v>
      </c>
      <c r="I24" s="104" t="s">
        <v>37</v>
      </c>
      <c r="J24" s="16" t="s">
        <v>45</v>
      </c>
      <c r="L24" s="38"/>
    </row>
    <row r="25" spans="2:12" s="1" customFormat="1" ht="7" customHeight="1">
      <c r="B25" s="38"/>
      <c r="I25" s="103"/>
      <c r="L25" s="38"/>
    </row>
    <row r="26" spans="2:12" s="1" customFormat="1" ht="12" customHeight="1">
      <c r="B26" s="38"/>
      <c r="D26" s="102" t="s">
        <v>48</v>
      </c>
      <c r="I26" s="103"/>
      <c r="L26" s="38"/>
    </row>
    <row r="27" spans="2:12" s="6" customFormat="1" ht="16.5" customHeight="1">
      <c r="B27" s="109"/>
      <c r="E27" s="368" t="s">
        <v>83</v>
      </c>
      <c r="F27" s="368"/>
      <c r="G27" s="368"/>
      <c r="H27" s="368"/>
      <c r="I27" s="110"/>
      <c r="L27" s="109"/>
    </row>
    <row r="28" spans="2:12" s="1" customFormat="1" ht="7" customHeight="1">
      <c r="B28" s="38"/>
      <c r="I28" s="103"/>
      <c r="L28" s="38"/>
    </row>
    <row r="29" spans="2:12" s="1" customFormat="1" ht="7" customHeight="1">
      <c r="B29" s="38"/>
      <c r="D29" s="56"/>
      <c r="E29" s="56"/>
      <c r="F29" s="56"/>
      <c r="G29" s="56"/>
      <c r="H29" s="56"/>
      <c r="I29" s="111"/>
      <c r="J29" s="56"/>
      <c r="K29" s="56"/>
      <c r="L29" s="38"/>
    </row>
    <row r="30" spans="2:12" s="1" customFormat="1" ht="25.4" customHeight="1">
      <c r="B30" s="38"/>
      <c r="D30" s="112" t="s">
        <v>50</v>
      </c>
      <c r="I30" s="103"/>
      <c r="J30" s="113">
        <f>ROUND(J82,2)</f>
        <v>0</v>
      </c>
      <c r="L30" s="38"/>
    </row>
    <row r="31" spans="2:12" s="1" customFormat="1" ht="7" customHeight="1">
      <c r="B31" s="38"/>
      <c r="D31" s="56"/>
      <c r="E31" s="56"/>
      <c r="F31" s="56"/>
      <c r="G31" s="56"/>
      <c r="H31" s="56"/>
      <c r="I31" s="111"/>
      <c r="J31" s="56"/>
      <c r="K31" s="56"/>
      <c r="L31" s="38"/>
    </row>
    <row r="32" spans="2:12" s="1" customFormat="1" ht="14.5" customHeight="1">
      <c r="B32" s="38"/>
      <c r="F32" s="114" t="s">
        <v>52</v>
      </c>
      <c r="I32" s="115" t="s">
        <v>51</v>
      </c>
      <c r="J32" s="114" t="s">
        <v>53</v>
      </c>
      <c r="L32" s="38"/>
    </row>
    <row r="33" spans="2:12" s="1" customFormat="1" ht="14.5" customHeight="1">
      <c r="B33" s="38"/>
      <c r="D33" s="102" t="s">
        <v>54</v>
      </c>
      <c r="E33" s="102" t="s">
        <v>55</v>
      </c>
      <c r="F33" s="116">
        <f>ROUND((SUM(BE82:BE87)),2)</f>
        <v>0</v>
      </c>
      <c r="I33" s="117">
        <v>0.21</v>
      </c>
      <c r="J33" s="116">
        <f>ROUND(((SUM(BE82:BE87))*I33),2)</f>
        <v>0</v>
      </c>
      <c r="L33" s="38"/>
    </row>
    <row r="34" spans="2:12" s="1" customFormat="1" ht="14.5" customHeight="1">
      <c r="B34" s="38"/>
      <c r="E34" s="102" t="s">
        <v>56</v>
      </c>
      <c r="F34" s="116">
        <f>ROUND((SUM(BF82:BF87)),2)</f>
        <v>0</v>
      </c>
      <c r="I34" s="117">
        <v>0.15</v>
      </c>
      <c r="J34" s="116">
        <f>ROUND(((SUM(BF82:BF87))*I34),2)</f>
        <v>0</v>
      </c>
      <c r="L34" s="38"/>
    </row>
    <row r="35" spans="2:12" s="1" customFormat="1" ht="14.5" customHeight="1" hidden="1">
      <c r="B35" s="38"/>
      <c r="E35" s="102" t="s">
        <v>57</v>
      </c>
      <c r="F35" s="116">
        <f>ROUND((SUM(BG82:BG87)),2)</f>
        <v>0</v>
      </c>
      <c r="I35" s="117">
        <v>0.21</v>
      </c>
      <c r="J35" s="116">
        <f>0</f>
        <v>0</v>
      </c>
      <c r="L35" s="38"/>
    </row>
    <row r="36" spans="2:12" s="1" customFormat="1" ht="14.5" customHeight="1" hidden="1">
      <c r="B36" s="38"/>
      <c r="E36" s="102" t="s">
        <v>58</v>
      </c>
      <c r="F36" s="116">
        <f>ROUND((SUM(BH82:BH87)),2)</f>
        <v>0</v>
      </c>
      <c r="I36" s="117">
        <v>0.15</v>
      </c>
      <c r="J36" s="116">
        <f>0</f>
        <v>0</v>
      </c>
      <c r="L36" s="38"/>
    </row>
    <row r="37" spans="2:12" s="1" customFormat="1" ht="14.5" customHeight="1" hidden="1">
      <c r="B37" s="38"/>
      <c r="E37" s="102" t="s">
        <v>59</v>
      </c>
      <c r="F37" s="116">
        <f>ROUND((SUM(BI82:BI87)),2)</f>
        <v>0</v>
      </c>
      <c r="I37" s="117">
        <v>0</v>
      </c>
      <c r="J37" s="116">
        <f>0</f>
        <v>0</v>
      </c>
      <c r="L37" s="38"/>
    </row>
    <row r="38" spans="2:12" s="1" customFormat="1" ht="7" customHeight="1">
      <c r="B38" s="38"/>
      <c r="I38" s="103"/>
      <c r="L38" s="38"/>
    </row>
    <row r="39" spans="2:12" s="1" customFormat="1" ht="25.4" customHeight="1">
      <c r="B39" s="38"/>
      <c r="C39" s="118"/>
      <c r="D39" s="119" t="s">
        <v>60</v>
      </c>
      <c r="E39" s="120"/>
      <c r="F39" s="120"/>
      <c r="G39" s="121" t="s">
        <v>61</v>
      </c>
      <c r="H39" s="122" t="s">
        <v>62</v>
      </c>
      <c r="I39" s="123"/>
      <c r="J39" s="124">
        <f>SUM(J30:J37)</f>
        <v>0</v>
      </c>
      <c r="K39" s="125"/>
      <c r="L39" s="38"/>
    </row>
    <row r="40" spans="2:12" s="1" customFormat="1" ht="14.5" customHeight="1">
      <c r="B40" s="126"/>
      <c r="C40" s="127"/>
      <c r="D40" s="127"/>
      <c r="E40" s="127"/>
      <c r="F40" s="127"/>
      <c r="G40" s="127"/>
      <c r="H40" s="127"/>
      <c r="I40" s="128"/>
      <c r="J40" s="127"/>
      <c r="K40" s="127"/>
      <c r="L40" s="38"/>
    </row>
    <row r="44" spans="2:12" s="1" customFormat="1" ht="7" customHeight="1">
      <c r="B44" s="129"/>
      <c r="C44" s="130"/>
      <c r="D44" s="130"/>
      <c r="E44" s="130"/>
      <c r="F44" s="130"/>
      <c r="G44" s="130"/>
      <c r="H44" s="130"/>
      <c r="I44" s="131"/>
      <c r="J44" s="130"/>
      <c r="K44" s="130"/>
      <c r="L44" s="38"/>
    </row>
    <row r="45" spans="2:12" s="1" customFormat="1" ht="25" customHeight="1">
      <c r="B45" s="34"/>
      <c r="C45" s="22" t="s">
        <v>108</v>
      </c>
      <c r="D45" s="35"/>
      <c r="E45" s="35"/>
      <c r="F45" s="35"/>
      <c r="G45" s="35"/>
      <c r="H45" s="35"/>
      <c r="I45" s="103"/>
      <c r="J45" s="35"/>
      <c r="K45" s="35"/>
      <c r="L45" s="38"/>
    </row>
    <row r="46" spans="2:12" s="1" customFormat="1" ht="7" customHeight="1">
      <c r="B46" s="34"/>
      <c r="C46" s="35"/>
      <c r="D46" s="35"/>
      <c r="E46" s="35"/>
      <c r="F46" s="35"/>
      <c r="G46" s="35"/>
      <c r="H46" s="35"/>
      <c r="I46" s="103"/>
      <c r="J46" s="35"/>
      <c r="K46" s="35"/>
      <c r="L46" s="38"/>
    </row>
    <row r="47" spans="2:12" s="1" customFormat="1" ht="12" customHeight="1">
      <c r="B47" s="34"/>
      <c r="C47" s="28" t="s">
        <v>16</v>
      </c>
      <c r="D47" s="35"/>
      <c r="E47" s="35"/>
      <c r="F47" s="35"/>
      <c r="G47" s="35"/>
      <c r="H47" s="35"/>
      <c r="I47" s="103"/>
      <c r="J47" s="35"/>
      <c r="K47" s="35"/>
      <c r="L47" s="38"/>
    </row>
    <row r="48" spans="2:12" s="1" customFormat="1" ht="16.5" customHeight="1">
      <c r="B48" s="34"/>
      <c r="C48" s="35"/>
      <c r="D48" s="35"/>
      <c r="E48" s="360" t="str">
        <f>E7</f>
        <v>Výměna požárních uzávěrů</v>
      </c>
      <c r="F48" s="361"/>
      <c r="G48" s="361"/>
      <c r="H48" s="361"/>
      <c r="I48" s="103"/>
      <c r="J48" s="35"/>
      <c r="K48" s="35"/>
      <c r="L48" s="38"/>
    </row>
    <row r="49" spans="2:12" s="1" customFormat="1" ht="12" customHeight="1">
      <c r="B49" s="34"/>
      <c r="C49" s="28" t="s">
        <v>105</v>
      </c>
      <c r="D49" s="35"/>
      <c r="E49" s="35"/>
      <c r="F49" s="35"/>
      <c r="G49" s="35"/>
      <c r="H49" s="35"/>
      <c r="I49" s="103"/>
      <c r="J49" s="35"/>
      <c r="K49" s="35"/>
      <c r="L49" s="38"/>
    </row>
    <row r="50" spans="2:12" s="1" customFormat="1" ht="16.5" customHeight="1">
      <c r="B50" s="34"/>
      <c r="C50" s="35"/>
      <c r="D50" s="35"/>
      <c r="E50" s="340" t="str">
        <f>E9</f>
        <v xml:space="preserve">1310-a4 - SO-01 vedlejší rozpočtové náklady </v>
      </c>
      <c r="F50" s="339"/>
      <c r="G50" s="339"/>
      <c r="H50" s="339"/>
      <c r="I50" s="103"/>
      <c r="J50" s="35"/>
      <c r="K50" s="35"/>
      <c r="L50" s="38"/>
    </row>
    <row r="51" spans="2:12" s="1" customFormat="1" ht="7" customHeight="1">
      <c r="B51" s="34"/>
      <c r="C51" s="35"/>
      <c r="D51" s="35"/>
      <c r="E51" s="35"/>
      <c r="F51" s="35"/>
      <c r="G51" s="35"/>
      <c r="H51" s="35"/>
      <c r="I51" s="103"/>
      <c r="J51" s="35"/>
      <c r="K51" s="35"/>
      <c r="L51" s="38"/>
    </row>
    <row r="52" spans="2:12" s="1" customFormat="1" ht="12" customHeight="1">
      <c r="B52" s="34"/>
      <c r="C52" s="28" t="s">
        <v>24</v>
      </c>
      <c r="D52" s="35"/>
      <c r="E52" s="35"/>
      <c r="F52" s="26" t="str">
        <f>F12</f>
        <v xml:space="preserve">Dvůr Králové nad Labem </v>
      </c>
      <c r="G52" s="35"/>
      <c r="H52" s="35"/>
      <c r="I52" s="104" t="s">
        <v>26</v>
      </c>
      <c r="J52" s="55">
        <f>IF(J12="","",J12)</f>
        <v>0</v>
      </c>
      <c r="K52" s="35"/>
      <c r="L52" s="38"/>
    </row>
    <row r="53" spans="2:12" s="1" customFormat="1" ht="7" customHeight="1">
      <c r="B53" s="34"/>
      <c r="C53" s="35"/>
      <c r="D53" s="35"/>
      <c r="E53" s="35"/>
      <c r="F53" s="35"/>
      <c r="G53" s="35"/>
      <c r="H53" s="35"/>
      <c r="I53" s="103"/>
      <c r="J53" s="35"/>
      <c r="K53" s="35"/>
      <c r="L53" s="38"/>
    </row>
    <row r="54" spans="2:12" s="1" customFormat="1" ht="25" customHeight="1">
      <c r="B54" s="34"/>
      <c r="C54" s="28" t="s">
        <v>33</v>
      </c>
      <c r="D54" s="35"/>
      <c r="E54" s="35"/>
      <c r="F54" s="26" t="str">
        <f>E15</f>
        <v>Královehradecký kraj Pivovarské náměstí č.p. 1245</v>
      </c>
      <c r="G54" s="35"/>
      <c r="H54" s="35"/>
      <c r="I54" s="104" t="s">
        <v>42</v>
      </c>
      <c r="J54" s="32" t="str">
        <f>E21</f>
        <v xml:space="preserve">Satelier s.r.o., ul. Palackého č.p. 920, Náchod  </v>
      </c>
      <c r="K54" s="35"/>
      <c r="L54" s="38"/>
    </row>
    <row r="55" spans="2:12" s="1" customFormat="1" ht="25" customHeight="1">
      <c r="B55" s="34"/>
      <c r="C55" s="28" t="s">
        <v>39</v>
      </c>
      <c r="D55" s="35"/>
      <c r="E55" s="35"/>
      <c r="F55" s="26" t="str">
        <f>IF(E18="","",E18)</f>
        <v>Vyplň údaj</v>
      </c>
      <c r="G55" s="35"/>
      <c r="H55" s="35"/>
      <c r="I55" s="104" t="s">
        <v>46</v>
      </c>
      <c r="J55" s="32" t="str">
        <f>E24</f>
        <v>Satelier s.r.o., Palackého 920, Náchod,  Nývlt Zd.</v>
      </c>
      <c r="K55" s="35"/>
      <c r="L55" s="38"/>
    </row>
    <row r="56" spans="2:12" s="1" customFormat="1" ht="10.4" customHeight="1">
      <c r="B56" s="34"/>
      <c r="C56" s="35"/>
      <c r="D56" s="35"/>
      <c r="E56" s="35"/>
      <c r="F56" s="35"/>
      <c r="G56" s="35"/>
      <c r="H56" s="35"/>
      <c r="I56" s="103"/>
      <c r="J56" s="35"/>
      <c r="K56" s="35"/>
      <c r="L56" s="38"/>
    </row>
    <row r="57" spans="2:12" s="1" customFormat="1" ht="29.25" customHeight="1">
      <c r="B57" s="34"/>
      <c r="C57" s="132" t="s">
        <v>109</v>
      </c>
      <c r="D57" s="133"/>
      <c r="E57" s="133"/>
      <c r="F57" s="133"/>
      <c r="G57" s="133"/>
      <c r="H57" s="133"/>
      <c r="I57" s="134"/>
      <c r="J57" s="135" t="s">
        <v>110</v>
      </c>
      <c r="K57" s="133"/>
      <c r="L57" s="38"/>
    </row>
    <row r="58" spans="2:12" s="1" customFormat="1" ht="10.4" customHeight="1">
      <c r="B58" s="34"/>
      <c r="C58" s="35"/>
      <c r="D58" s="35"/>
      <c r="E58" s="35"/>
      <c r="F58" s="35"/>
      <c r="G58" s="35"/>
      <c r="H58" s="35"/>
      <c r="I58" s="103"/>
      <c r="J58" s="35"/>
      <c r="K58" s="35"/>
      <c r="L58" s="38"/>
    </row>
    <row r="59" spans="2:47" s="1" customFormat="1" ht="22.9" customHeight="1">
      <c r="B59" s="34"/>
      <c r="C59" s="136" t="s">
        <v>82</v>
      </c>
      <c r="D59" s="35"/>
      <c r="E59" s="35"/>
      <c r="F59" s="35"/>
      <c r="G59" s="35"/>
      <c r="H59" s="35"/>
      <c r="I59" s="103"/>
      <c r="J59" s="73">
        <f>J82</f>
        <v>0</v>
      </c>
      <c r="K59" s="35"/>
      <c r="L59" s="38"/>
      <c r="AU59" s="16" t="s">
        <v>111</v>
      </c>
    </row>
    <row r="60" spans="2:12" s="7" customFormat="1" ht="25" customHeight="1">
      <c r="B60" s="137"/>
      <c r="C60" s="138"/>
      <c r="D60" s="139" t="s">
        <v>435</v>
      </c>
      <c r="E60" s="140"/>
      <c r="F60" s="140"/>
      <c r="G60" s="140"/>
      <c r="H60" s="140"/>
      <c r="I60" s="141"/>
      <c r="J60" s="142">
        <f>J83</f>
        <v>0</v>
      </c>
      <c r="K60" s="138"/>
      <c r="L60" s="143"/>
    </row>
    <row r="61" spans="2:12" s="8" customFormat="1" ht="19.9" customHeight="1">
      <c r="B61" s="144"/>
      <c r="C61" s="145"/>
      <c r="D61" s="146" t="s">
        <v>436</v>
      </c>
      <c r="E61" s="147"/>
      <c r="F61" s="147"/>
      <c r="G61" s="147"/>
      <c r="H61" s="147"/>
      <c r="I61" s="148"/>
      <c r="J61" s="149">
        <f>J84</f>
        <v>0</v>
      </c>
      <c r="K61" s="145"/>
      <c r="L61" s="150"/>
    </row>
    <row r="62" spans="2:12" s="8" customFormat="1" ht="19.9" customHeight="1">
      <c r="B62" s="144"/>
      <c r="C62" s="145"/>
      <c r="D62" s="146" t="s">
        <v>437</v>
      </c>
      <c r="E62" s="147"/>
      <c r="F62" s="147"/>
      <c r="G62" s="147"/>
      <c r="H62" s="147"/>
      <c r="I62" s="148"/>
      <c r="J62" s="149">
        <f>J86</f>
        <v>0</v>
      </c>
      <c r="K62" s="145"/>
      <c r="L62" s="150"/>
    </row>
    <row r="63" spans="2:12" s="1" customFormat="1" ht="21.75" customHeight="1">
      <c r="B63" s="34"/>
      <c r="C63" s="35"/>
      <c r="D63" s="35"/>
      <c r="E63" s="35"/>
      <c r="F63" s="35"/>
      <c r="G63" s="35"/>
      <c r="H63" s="35"/>
      <c r="I63" s="103"/>
      <c r="J63" s="35"/>
      <c r="K63" s="35"/>
      <c r="L63" s="38"/>
    </row>
    <row r="64" spans="2:12" s="1" customFormat="1" ht="7" customHeight="1">
      <c r="B64" s="46"/>
      <c r="C64" s="47"/>
      <c r="D64" s="47"/>
      <c r="E64" s="47"/>
      <c r="F64" s="47"/>
      <c r="G64" s="47"/>
      <c r="H64" s="47"/>
      <c r="I64" s="128"/>
      <c r="J64" s="47"/>
      <c r="K64" s="47"/>
      <c r="L64" s="38"/>
    </row>
    <row r="68" spans="2:12" s="1" customFormat="1" ht="7" customHeight="1">
      <c r="B68" s="48"/>
      <c r="C68" s="49"/>
      <c r="D68" s="49"/>
      <c r="E68" s="49"/>
      <c r="F68" s="49"/>
      <c r="G68" s="49"/>
      <c r="H68" s="49"/>
      <c r="I68" s="131"/>
      <c r="J68" s="49"/>
      <c r="K68" s="49"/>
      <c r="L68" s="38"/>
    </row>
    <row r="69" spans="2:12" s="1" customFormat="1" ht="25" customHeight="1">
      <c r="B69" s="34"/>
      <c r="C69" s="22" t="s">
        <v>124</v>
      </c>
      <c r="D69" s="35"/>
      <c r="E69" s="35"/>
      <c r="F69" s="35"/>
      <c r="G69" s="35"/>
      <c r="H69" s="35"/>
      <c r="I69" s="103"/>
      <c r="J69" s="35"/>
      <c r="K69" s="35"/>
      <c r="L69" s="38"/>
    </row>
    <row r="70" spans="2:12" s="1" customFormat="1" ht="7" customHeight="1">
      <c r="B70" s="34"/>
      <c r="C70" s="35"/>
      <c r="D70" s="35"/>
      <c r="E70" s="35"/>
      <c r="F70" s="35"/>
      <c r="G70" s="35"/>
      <c r="H70" s="35"/>
      <c r="I70" s="103"/>
      <c r="J70" s="35"/>
      <c r="K70" s="35"/>
      <c r="L70" s="38"/>
    </row>
    <row r="71" spans="2:12" s="1" customFormat="1" ht="12" customHeight="1">
      <c r="B71" s="34"/>
      <c r="C71" s="28" t="s">
        <v>16</v>
      </c>
      <c r="D71" s="35"/>
      <c r="E71" s="35"/>
      <c r="F71" s="35"/>
      <c r="G71" s="35"/>
      <c r="H71" s="35"/>
      <c r="I71" s="103"/>
      <c r="J71" s="35"/>
      <c r="K71" s="35"/>
      <c r="L71" s="38"/>
    </row>
    <row r="72" spans="2:12" s="1" customFormat="1" ht="16.5" customHeight="1">
      <c r="B72" s="34"/>
      <c r="C72" s="35"/>
      <c r="D72" s="35"/>
      <c r="E72" s="360" t="str">
        <f>E7</f>
        <v>Výměna požárních uzávěrů</v>
      </c>
      <c r="F72" s="361"/>
      <c r="G72" s="361"/>
      <c r="H72" s="361"/>
      <c r="I72" s="103"/>
      <c r="J72" s="35"/>
      <c r="K72" s="35"/>
      <c r="L72" s="38"/>
    </row>
    <row r="73" spans="2:12" s="1" customFormat="1" ht="12" customHeight="1">
      <c r="B73" s="34"/>
      <c r="C73" s="28" t="s">
        <v>105</v>
      </c>
      <c r="D73" s="35"/>
      <c r="E73" s="35"/>
      <c r="F73" s="35"/>
      <c r="G73" s="35"/>
      <c r="H73" s="35"/>
      <c r="I73" s="103"/>
      <c r="J73" s="35"/>
      <c r="K73" s="35"/>
      <c r="L73" s="38"/>
    </row>
    <row r="74" spans="2:12" s="1" customFormat="1" ht="16.5" customHeight="1">
      <c r="B74" s="34"/>
      <c r="C74" s="35"/>
      <c r="D74" s="35"/>
      <c r="E74" s="340" t="str">
        <f>E9</f>
        <v xml:space="preserve">1310-a4 - SO-01 vedlejší rozpočtové náklady </v>
      </c>
      <c r="F74" s="339"/>
      <c r="G74" s="339"/>
      <c r="H74" s="339"/>
      <c r="I74" s="103"/>
      <c r="J74" s="35"/>
      <c r="K74" s="35"/>
      <c r="L74" s="38"/>
    </row>
    <row r="75" spans="2:12" s="1" customFormat="1" ht="7" customHeight="1">
      <c r="B75" s="34"/>
      <c r="C75" s="35"/>
      <c r="D75" s="35"/>
      <c r="E75" s="35"/>
      <c r="F75" s="35"/>
      <c r="G75" s="35"/>
      <c r="H75" s="35"/>
      <c r="I75" s="103"/>
      <c r="J75" s="35"/>
      <c r="K75" s="35"/>
      <c r="L75" s="38"/>
    </row>
    <row r="76" spans="2:12" s="1" customFormat="1" ht="12" customHeight="1">
      <c r="B76" s="34"/>
      <c r="C76" s="28" t="s">
        <v>24</v>
      </c>
      <c r="D76" s="35"/>
      <c r="E76" s="35"/>
      <c r="F76" s="26" t="str">
        <f>F12</f>
        <v xml:space="preserve">Dvůr Králové nad Labem </v>
      </c>
      <c r="G76" s="35"/>
      <c r="H76" s="35"/>
      <c r="I76" s="104" t="s">
        <v>26</v>
      </c>
      <c r="J76" s="55">
        <f>IF(J12="","",J12)</f>
        <v>0</v>
      </c>
      <c r="K76" s="35"/>
      <c r="L76" s="38"/>
    </row>
    <row r="77" spans="2:12" s="1" customFormat="1" ht="7" customHeight="1">
      <c r="B77" s="34"/>
      <c r="C77" s="35"/>
      <c r="D77" s="35"/>
      <c r="E77" s="35"/>
      <c r="F77" s="35"/>
      <c r="G77" s="35"/>
      <c r="H77" s="35"/>
      <c r="I77" s="103"/>
      <c r="J77" s="35"/>
      <c r="K77" s="35"/>
      <c r="L77" s="38"/>
    </row>
    <row r="78" spans="2:12" s="1" customFormat="1" ht="25" customHeight="1">
      <c r="B78" s="34"/>
      <c r="C78" s="28" t="s">
        <v>33</v>
      </c>
      <c r="D78" s="35"/>
      <c r="E78" s="35"/>
      <c r="F78" s="26" t="str">
        <f>E15</f>
        <v>Královehradecký kraj Pivovarské náměstí č.p. 1245</v>
      </c>
      <c r="G78" s="35"/>
      <c r="H78" s="35"/>
      <c r="I78" s="104" t="s">
        <v>42</v>
      </c>
      <c r="J78" s="32" t="str">
        <f>E21</f>
        <v xml:space="preserve">Satelier s.r.o., ul. Palackého č.p. 920, Náchod  </v>
      </c>
      <c r="K78" s="35"/>
      <c r="L78" s="38"/>
    </row>
    <row r="79" spans="2:12" s="1" customFormat="1" ht="25" customHeight="1">
      <c r="B79" s="34"/>
      <c r="C79" s="28" t="s">
        <v>39</v>
      </c>
      <c r="D79" s="35"/>
      <c r="E79" s="35"/>
      <c r="F79" s="26" t="str">
        <f>IF(E18="","",E18)</f>
        <v>Vyplň údaj</v>
      </c>
      <c r="G79" s="35"/>
      <c r="H79" s="35"/>
      <c r="I79" s="104" t="s">
        <v>46</v>
      </c>
      <c r="J79" s="32" t="str">
        <f>E24</f>
        <v>Satelier s.r.o., Palackého 920, Náchod,  Nývlt Zd.</v>
      </c>
      <c r="K79" s="35"/>
      <c r="L79" s="38"/>
    </row>
    <row r="80" spans="2:12" s="1" customFormat="1" ht="10.4" customHeight="1">
      <c r="B80" s="34"/>
      <c r="C80" s="35"/>
      <c r="D80" s="35"/>
      <c r="E80" s="35"/>
      <c r="F80" s="35"/>
      <c r="G80" s="35"/>
      <c r="H80" s="35"/>
      <c r="I80" s="103"/>
      <c r="J80" s="35"/>
      <c r="K80" s="35"/>
      <c r="L80" s="38"/>
    </row>
    <row r="81" spans="2:20" s="9" customFormat="1" ht="29.25" customHeight="1">
      <c r="B81" s="151"/>
      <c r="C81" s="152" t="s">
        <v>125</v>
      </c>
      <c r="D81" s="153" t="s">
        <v>69</v>
      </c>
      <c r="E81" s="153" t="s">
        <v>65</v>
      </c>
      <c r="F81" s="153" t="s">
        <v>66</v>
      </c>
      <c r="G81" s="153" t="s">
        <v>126</v>
      </c>
      <c r="H81" s="153" t="s">
        <v>127</v>
      </c>
      <c r="I81" s="154" t="s">
        <v>128</v>
      </c>
      <c r="J81" s="153" t="s">
        <v>110</v>
      </c>
      <c r="K81" s="155" t="s">
        <v>129</v>
      </c>
      <c r="L81" s="156"/>
      <c r="M81" s="64" t="s">
        <v>83</v>
      </c>
      <c r="N81" s="65" t="s">
        <v>54</v>
      </c>
      <c r="O81" s="65" t="s">
        <v>130</v>
      </c>
      <c r="P81" s="65" t="s">
        <v>131</v>
      </c>
      <c r="Q81" s="65" t="s">
        <v>132</v>
      </c>
      <c r="R81" s="65" t="s">
        <v>133</v>
      </c>
      <c r="S81" s="65" t="s">
        <v>134</v>
      </c>
      <c r="T81" s="66" t="s">
        <v>135</v>
      </c>
    </row>
    <row r="82" spans="2:63" s="1" customFormat="1" ht="22.9" customHeight="1">
      <c r="B82" s="34"/>
      <c r="C82" s="71" t="s">
        <v>136</v>
      </c>
      <c r="D82" s="35"/>
      <c r="E82" s="35"/>
      <c r="F82" s="35"/>
      <c r="G82" s="35"/>
      <c r="H82" s="35"/>
      <c r="I82" s="103"/>
      <c r="J82" s="157">
        <f>BK82</f>
        <v>0</v>
      </c>
      <c r="K82" s="35"/>
      <c r="L82" s="38"/>
      <c r="M82" s="67"/>
      <c r="N82" s="68"/>
      <c r="O82" s="68"/>
      <c r="P82" s="158">
        <f>P83</f>
        <v>0</v>
      </c>
      <c r="Q82" s="68"/>
      <c r="R82" s="158">
        <f>R83</f>
        <v>0</v>
      </c>
      <c r="S82" s="68"/>
      <c r="T82" s="159">
        <f>T83</f>
        <v>0</v>
      </c>
      <c r="AT82" s="16" t="s">
        <v>84</v>
      </c>
      <c r="AU82" s="16" t="s">
        <v>111</v>
      </c>
      <c r="BK82" s="160">
        <f>BK83</f>
        <v>0</v>
      </c>
    </row>
    <row r="83" spans="2:63" s="10" customFormat="1" ht="25.9" customHeight="1">
      <c r="B83" s="161"/>
      <c r="C83" s="162"/>
      <c r="D83" s="163" t="s">
        <v>84</v>
      </c>
      <c r="E83" s="164" t="s">
        <v>438</v>
      </c>
      <c r="F83" s="164" t="s">
        <v>439</v>
      </c>
      <c r="G83" s="162"/>
      <c r="H83" s="162"/>
      <c r="I83" s="165"/>
      <c r="J83" s="166">
        <f>BK83</f>
        <v>0</v>
      </c>
      <c r="K83" s="162"/>
      <c r="L83" s="167"/>
      <c r="M83" s="168"/>
      <c r="N83" s="169"/>
      <c r="O83" s="169"/>
      <c r="P83" s="170">
        <f>P84+P86</f>
        <v>0</v>
      </c>
      <c r="Q83" s="169"/>
      <c r="R83" s="170">
        <f>R84+R86</f>
        <v>0</v>
      </c>
      <c r="S83" s="169"/>
      <c r="T83" s="171">
        <f>T84+T86</f>
        <v>0</v>
      </c>
      <c r="AR83" s="172" t="s">
        <v>147</v>
      </c>
      <c r="AT83" s="173" t="s">
        <v>84</v>
      </c>
      <c r="AU83" s="173" t="s">
        <v>85</v>
      </c>
      <c r="AY83" s="172" t="s">
        <v>139</v>
      </c>
      <c r="BK83" s="174">
        <f>BK84+BK86</f>
        <v>0</v>
      </c>
    </row>
    <row r="84" spans="2:63" s="10" customFormat="1" ht="22.9" customHeight="1">
      <c r="B84" s="161"/>
      <c r="C84" s="162"/>
      <c r="D84" s="163" t="s">
        <v>84</v>
      </c>
      <c r="E84" s="175" t="s">
        <v>440</v>
      </c>
      <c r="F84" s="175" t="s">
        <v>441</v>
      </c>
      <c r="G84" s="162"/>
      <c r="H84" s="162"/>
      <c r="I84" s="165"/>
      <c r="J84" s="176">
        <f>BK84</f>
        <v>0</v>
      </c>
      <c r="K84" s="162"/>
      <c r="L84" s="167"/>
      <c r="M84" s="168"/>
      <c r="N84" s="169"/>
      <c r="O84" s="169"/>
      <c r="P84" s="170">
        <f>P85</f>
        <v>0</v>
      </c>
      <c r="Q84" s="169"/>
      <c r="R84" s="170">
        <f>R85</f>
        <v>0</v>
      </c>
      <c r="S84" s="169"/>
      <c r="T84" s="171">
        <f>T85</f>
        <v>0</v>
      </c>
      <c r="AR84" s="172" t="s">
        <v>173</v>
      </c>
      <c r="AT84" s="173" t="s">
        <v>84</v>
      </c>
      <c r="AU84" s="173" t="s">
        <v>23</v>
      </c>
      <c r="AY84" s="172" t="s">
        <v>139</v>
      </c>
      <c r="BK84" s="174">
        <f>BK85</f>
        <v>0</v>
      </c>
    </row>
    <row r="85" spans="2:65" s="1" customFormat="1" ht="16.5" customHeight="1">
      <c r="B85" s="34"/>
      <c r="C85" s="177" t="s">
        <v>23</v>
      </c>
      <c r="D85" s="177" t="s">
        <v>142</v>
      </c>
      <c r="E85" s="178" t="s">
        <v>442</v>
      </c>
      <c r="F85" s="179" t="s">
        <v>443</v>
      </c>
      <c r="G85" s="180" t="s">
        <v>263</v>
      </c>
      <c r="H85" s="181">
        <v>1</v>
      </c>
      <c r="I85" s="182"/>
      <c r="J85" s="183">
        <f>ROUND(I85*H85,2)</f>
        <v>0</v>
      </c>
      <c r="K85" s="179" t="s">
        <v>83</v>
      </c>
      <c r="L85" s="38"/>
      <c r="M85" s="184" t="s">
        <v>83</v>
      </c>
      <c r="N85" s="185" t="s">
        <v>55</v>
      </c>
      <c r="O85" s="60"/>
      <c r="P85" s="186">
        <f>O85*H85</f>
        <v>0</v>
      </c>
      <c r="Q85" s="186">
        <v>0</v>
      </c>
      <c r="R85" s="186">
        <f>Q85*H85</f>
        <v>0</v>
      </c>
      <c r="S85" s="186">
        <v>0</v>
      </c>
      <c r="T85" s="187">
        <f>S85*H85</f>
        <v>0</v>
      </c>
      <c r="AR85" s="16" t="s">
        <v>444</v>
      </c>
      <c r="AT85" s="16" t="s">
        <v>142</v>
      </c>
      <c r="AU85" s="16" t="s">
        <v>94</v>
      </c>
      <c r="AY85" s="16" t="s">
        <v>139</v>
      </c>
      <c r="BE85" s="188">
        <f>IF(N85="základní",J85,0)</f>
        <v>0</v>
      </c>
      <c r="BF85" s="188">
        <f>IF(N85="snížená",J85,0)</f>
        <v>0</v>
      </c>
      <c r="BG85" s="188">
        <f>IF(N85="zákl. přenesená",J85,0)</f>
        <v>0</v>
      </c>
      <c r="BH85" s="188">
        <f>IF(N85="sníž. přenesená",J85,0)</f>
        <v>0</v>
      </c>
      <c r="BI85" s="188">
        <f>IF(N85="nulová",J85,0)</f>
        <v>0</v>
      </c>
      <c r="BJ85" s="16" t="s">
        <v>23</v>
      </c>
      <c r="BK85" s="188">
        <f>ROUND(I85*H85,2)</f>
        <v>0</v>
      </c>
      <c r="BL85" s="16" t="s">
        <v>444</v>
      </c>
      <c r="BM85" s="16" t="s">
        <v>445</v>
      </c>
    </row>
    <row r="86" spans="2:63" s="10" customFormat="1" ht="22.9" customHeight="1">
      <c r="B86" s="161"/>
      <c r="C86" s="162"/>
      <c r="D86" s="163" t="s">
        <v>84</v>
      </c>
      <c r="E86" s="175" t="s">
        <v>446</v>
      </c>
      <c r="F86" s="175" t="s">
        <v>447</v>
      </c>
      <c r="G86" s="162"/>
      <c r="H86" s="162"/>
      <c r="I86" s="165"/>
      <c r="J86" s="176">
        <f>BK86</f>
        <v>0</v>
      </c>
      <c r="K86" s="162"/>
      <c r="L86" s="167"/>
      <c r="M86" s="168"/>
      <c r="N86" s="169"/>
      <c r="O86" s="169"/>
      <c r="P86" s="170">
        <f>P87</f>
        <v>0</v>
      </c>
      <c r="Q86" s="169"/>
      <c r="R86" s="170">
        <f>R87</f>
        <v>0</v>
      </c>
      <c r="S86" s="169"/>
      <c r="T86" s="171">
        <f>T87</f>
        <v>0</v>
      </c>
      <c r="AR86" s="172" t="s">
        <v>173</v>
      </c>
      <c r="AT86" s="173" t="s">
        <v>84</v>
      </c>
      <c r="AU86" s="173" t="s">
        <v>23</v>
      </c>
      <c r="AY86" s="172" t="s">
        <v>139</v>
      </c>
      <c r="BK86" s="174">
        <f>BK87</f>
        <v>0</v>
      </c>
    </row>
    <row r="87" spans="2:65" s="1" customFormat="1" ht="16.5" customHeight="1">
      <c r="B87" s="34"/>
      <c r="C87" s="177" t="s">
        <v>94</v>
      </c>
      <c r="D87" s="177" t="s">
        <v>142</v>
      </c>
      <c r="E87" s="178" t="s">
        <v>448</v>
      </c>
      <c r="F87" s="179" t="s">
        <v>449</v>
      </c>
      <c r="G87" s="180" t="s">
        <v>263</v>
      </c>
      <c r="H87" s="181">
        <v>1</v>
      </c>
      <c r="I87" s="182"/>
      <c r="J87" s="183">
        <f>ROUND(I87*H87,2)</f>
        <v>0</v>
      </c>
      <c r="K87" s="179" t="s">
        <v>83</v>
      </c>
      <c r="L87" s="38"/>
      <c r="M87" s="238" t="s">
        <v>83</v>
      </c>
      <c r="N87" s="239" t="s">
        <v>55</v>
      </c>
      <c r="O87" s="240"/>
      <c r="P87" s="241">
        <f>O87*H87</f>
        <v>0</v>
      </c>
      <c r="Q87" s="241">
        <v>0</v>
      </c>
      <c r="R87" s="241">
        <f>Q87*H87</f>
        <v>0</v>
      </c>
      <c r="S87" s="241">
        <v>0</v>
      </c>
      <c r="T87" s="242">
        <f>S87*H87</f>
        <v>0</v>
      </c>
      <c r="AR87" s="16" t="s">
        <v>444</v>
      </c>
      <c r="AT87" s="16" t="s">
        <v>142</v>
      </c>
      <c r="AU87" s="16" t="s">
        <v>94</v>
      </c>
      <c r="AY87" s="16" t="s">
        <v>139</v>
      </c>
      <c r="BE87" s="188">
        <f>IF(N87="základní",J87,0)</f>
        <v>0</v>
      </c>
      <c r="BF87" s="188">
        <f>IF(N87="snížená",J87,0)</f>
        <v>0</v>
      </c>
      <c r="BG87" s="188">
        <f>IF(N87="zákl. přenesená",J87,0)</f>
        <v>0</v>
      </c>
      <c r="BH87" s="188">
        <f>IF(N87="sníž. přenesená",J87,0)</f>
        <v>0</v>
      </c>
      <c r="BI87" s="188">
        <f>IF(N87="nulová",J87,0)</f>
        <v>0</v>
      </c>
      <c r="BJ87" s="16" t="s">
        <v>23</v>
      </c>
      <c r="BK87" s="188">
        <f>ROUND(I87*H87,2)</f>
        <v>0</v>
      </c>
      <c r="BL87" s="16" t="s">
        <v>444</v>
      </c>
      <c r="BM87" s="16" t="s">
        <v>450</v>
      </c>
    </row>
    <row r="88" spans="2:12" s="1" customFormat="1" ht="7" customHeight="1">
      <c r="B88" s="46"/>
      <c r="C88" s="47"/>
      <c r="D88" s="47"/>
      <c r="E88" s="47"/>
      <c r="F88" s="47"/>
      <c r="G88" s="47"/>
      <c r="H88" s="47"/>
      <c r="I88" s="128"/>
      <c r="J88" s="47"/>
      <c r="K88" s="47"/>
      <c r="L88" s="38"/>
    </row>
  </sheetData>
  <sheetProtection algorithmName="SHA-512" hashValue="V9phEgJSql7sPNQ7swnPpNYgZ7UfAdpXnit7juJvE/M8bK/1yHs+qqEAZiYU6EGGBE8BBjYGZzmb2/i23KMyoQ==" saltValue="LMQaHJIDS6xBZrz+rdQKAdGsB46DBXvfO8QSpLrXY7w9fvzaXFTi73Zofztf55KE5+Nc3UqEZ3RqXDj3ECPu+Q==" spinCount="100000" sheet="1" objects="1" scenarios="1" formatColumns="0" formatRows="0" autoFilter="0"/>
  <autoFilter ref="C81:K87"/>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workbookViewId="0" topLeftCell="A1"/>
  </sheetViews>
  <sheetFormatPr defaultColWidth="9.140625" defaultRowHeight="12"/>
  <cols>
    <col min="1" max="1" width="8.28125" style="243" customWidth="1"/>
    <col min="2" max="2" width="1.7109375" style="243" customWidth="1"/>
    <col min="3" max="4" width="5.00390625" style="243" customWidth="1"/>
    <col min="5" max="5" width="11.7109375" style="243" customWidth="1"/>
    <col min="6" max="6" width="9.140625" style="243" customWidth="1"/>
    <col min="7" max="7" width="5.00390625" style="243" customWidth="1"/>
    <col min="8" max="8" width="77.7109375" style="243" customWidth="1"/>
    <col min="9" max="10" width="20.00390625" style="243" customWidth="1"/>
    <col min="11" max="11" width="1.7109375" style="243" customWidth="1"/>
  </cols>
  <sheetData>
    <row r="1" ht="37.5" customHeight="1"/>
    <row r="2" spans="2:11" ht="7.5" customHeight="1">
      <c r="B2" s="244"/>
      <c r="C2" s="245"/>
      <c r="D2" s="245"/>
      <c r="E2" s="245"/>
      <c r="F2" s="245"/>
      <c r="G2" s="245"/>
      <c r="H2" s="245"/>
      <c r="I2" s="245"/>
      <c r="J2" s="245"/>
      <c r="K2" s="246"/>
    </row>
    <row r="3" spans="2:11" s="14" customFormat="1" ht="45" customHeight="1">
      <c r="B3" s="247"/>
      <c r="C3" s="373" t="s">
        <v>451</v>
      </c>
      <c r="D3" s="373"/>
      <c r="E3" s="373"/>
      <c r="F3" s="373"/>
      <c r="G3" s="373"/>
      <c r="H3" s="373"/>
      <c r="I3" s="373"/>
      <c r="J3" s="373"/>
      <c r="K3" s="248"/>
    </row>
    <row r="4" spans="2:11" ht="25.5" customHeight="1">
      <c r="B4" s="249"/>
      <c r="C4" s="372" t="s">
        <v>452</v>
      </c>
      <c r="D4" s="372"/>
      <c r="E4" s="372"/>
      <c r="F4" s="372"/>
      <c r="G4" s="372"/>
      <c r="H4" s="372"/>
      <c r="I4" s="372"/>
      <c r="J4" s="372"/>
      <c r="K4" s="250"/>
    </row>
    <row r="5" spans="2:11" ht="5.25" customHeight="1">
      <c r="B5" s="249"/>
      <c r="C5" s="251"/>
      <c r="D5" s="251"/>
      <c r="E5" s="251"/>
      <c r="F5" s="251"/>
      <c r="G5" s="251"/>
      <c r="H5" s="251"/>
      <c r="I5" s="251"/>
      <c r="J5" s="251"/>
      <c r="K5" s="250"/>
    </row>
    <row r="6" spans="2:11" ht="15" customHeight="1">
      <c r="B6" s="249"/>
      <c r="C6" s="369" t="s">
        <v>453</v>
      </c>
      <c r="D6" s="369"/>
      <c r="E6" s="369"/>
      <c r="F6" s="369"/>
      <c r="G6" s="369"/>
      <c r="H6" s="369"/>
      <c r="I6" s="369"/>
      <c r="J6" s="369"/>
      <c r="K6" s="250"/>
    </row>
    <row r="7" spans="2:11" ht="15" customHeight="1">
      <c r="B7" s="253"/>
      <c r="C7" s="369" t="s">
        <v>454</v>
      </c>
      <c r="D7" s="369"/>
      <c r="E7" s="369"/>
      <c r="F7" s="369"/>
      <c r="G7" s="369"/>
      <c r="H7" s="369"/>
      <c r="I7" s="369"/>
      <c r="J7" s="369"/>
      <c r="K7" s="250"/>
    </row>
    <row r="8" spans="2:11" ht="12.75" customHeight="1">
      <c r="B8" s="253"/>
      <c r="C8" s="252"/>
      <c r="D8" s="252"/>
      <c r="E8" s="252"/>
      <c r="F8" s="252"/>
      <c r="G8" s="252"/>
      <c r="H8" s="252"/>
      <c r="I8" s="252"/>
      <c r="J8" s="252"/>
      <c r="K8" s="250"/>
    </row>
    <row r="9" spans="2:11" ht="15" customHeight="1">
      <c r="B9" s="253"/>
      <c r="C9" s="369" t="s">
        <v>455</v>
      </c>
      <c r="D9" s="369"/>
      <c r="E9" s="369"/>
      <c r="F9" s="369"/>
      <c r="G9" s="369"/>
      <c r="H9" s="369"/>
      <c r="I9" s="369"/>
      <c r="J9" s="369"/>
      <c r="K9" s="250"/>
    </row>
    <row r="10" spans="2:11" ht="15" customHeight="1">
      <c r="B10" s="253"/>
      <c r="C10" s="252"/>
      <c r="D10" s="369" t="s">
        <v>456</v>
      </c>
      <c r="E10" s="369"/>
      <c r="F10" s="369"/>
      <c r="G10" s="369"/>
      <c r="H10" s="369"/>
      <c r="I10" s="369"/>
      <c r="J10" s="369"/>
      <c r="K10" s="250"/>
    </row>
    <row r="11" spans="2:11" ht="15" customHeight="1">
      <c r="B11" s="253"/>
      <c r="C11" s="254"/>
      <c r="D11" s="369" t="s">
        <v>457</v>
      </c>
      <c r="E11" s="369"/>
      <c r="F11" s="369"/>
      <c r="G11" s="369"/>
      <c r="H11" s="369"/>
      <c r="I11" s="369"/>
      <c r="J11" s="369"/>
      <c r="K11" s="250"/>
    </row>
    <row r="12" spans="2:11" ht="15" customHeight="1">
      <c r="B12" s="253"/>
      <c r="C12" s="254"/>
      <c r="D12" s="252"/>
      <c r="E12" s="252"/>
      <c r="F12" s="252"/>
      <c r="G12" s="252"/>
      <c r="H12" s="252"/>
      <c r="I12" s="252"/>
      <c r="J12" s="252"/>
      <c r="K12" s="250"/>
    </row>
    <row r="13" spans="2:11" ht="15" customHeight="1">
      <c r="B13" s="253"/>
      <c r="C13" s="254"/>
      <c r="D13" s="255" t="s">
        <v>458</v>
      </c>
      <c r="E13" s="252"/>
      <c r="F13" s="252"/>
      <c r="G13" s="252"/>
      <c r="H13" s="252"/>
      <c r="I13" s="252"/>
      <c r="J13" s="252"/>
      <c r="K13" s="250"/>
    </row>
    <row r="14" spans="2:11" ht="12.75" customHeight="1">
      <c r="B14" s="253"/>
      <c r="C14" s="254"/>
      <c r="D14" s="254"/>
      <c r="E14" s="254"/>
      <c r="F14" s="254"/>
      <c r="G14" s="254"/>
      <c r="H14" s="254"/>
      <c r="I14" s="254"/>
      <c r="J14" s="254"/>
      <c r="K14" s="250"/>
    </row>
    <row r="15" spans="2:11" ht="15" customHeight="1">
      <c r="B15" s="253"/>
      <c r="C15" s="254"/>
      <c r="D15" s="369" t="s">
        <v>459</v>
      </c>
      <c r="E15" s="369"/>
      <c r="F15" s="369"/>
      <c r="G15" s="369"/>
      <c r="H15" s="369"/>
      <c r="I15" s="369"/>
      <c r="J15" s="369"/>
      <c r="K15" s="250"/>
    </row>
    <row r="16" spans="2:11" ht="15" customHeight="1">
      <c r="B16" s="253"/>
      <c r="C16" s="254"/>
      <c r="D16" s="369" t="s">
        <v>460</v>
      </c>
      <c r="E16" s="369"/>
      <c r="F16" s="369"/>
      <c r="G16" s="369"/>
      <c r="H16" s="369"/>
      <c r="I16" s="369"/>
      <c r="J16" s="369"/>
      <c r="K16" s="250"/>
    </row>
    <row r="17" spans="2:11" ht="15" customHeight="1">
      <c r="B17" s="253"/>
      <c r="C17" s="254"/>
      <c r="D17" s="369" t="s">
        <v>461</v>
      </c>
      <c r="E17" s="369"/>
      <c r="F17" s="369"/>
      <c r="G17" s="369"/>
      <c r="H17" s="369"/>
      <c r="I17" s="369"/>
      <c r="J17" s="369"/>
      <c r="K17" s="250"/>
    </row>
    <row r="18" spans="2:11" ht="15" customHeight="1">
      <c r="B18" s="253"/>
      <c r="C18" s="254"/>
      <c r="D18" s="254"/>
      <c r="E18" s="256" t="s">
        <v>92</v>
      </c>
      <c r="F18" s="369" t="s">
        <v>462</v>
      </c>
      <c r="G18" s="369"/>
      <c r="H18" s="369"/>
      <c r="I18" s="369"/>
      <c r="J18" s="369"/>
      <c r="K18" s="250"/>
    </row>
    <row r="19" spans="2:11" ht="15" customHeight="1">
      <c r="B19" s="253"/>
      <c r="C19" s="254"/>
      <c r="D19" s="254"/>
      <c r="E19" s="256" t="s">
        <v>463</v>
      </c>
      <c r="F19" s="369" t="s">
        <v>464</v>
      </c>
      <c r="G19" s="369"/>
      <c r="H19" s="369"/>
      <c r="I19" s="369"/>
      <c r="J19" s="369"/>
      <c r="K19" s="250"/>
    </row>
    <row r="20" spans="2:11" ht="15" customHeight="1">
      <c r="B20" s="253"/>
      <c r="C20" s="254"/>
      <c r="D20" s="254"/>
      <c r="E20" s="256" t="s">
        <v>465</v>
      </c>
      <c r="F20" s="369" t="s">
        <v>466</v>
      </c>
      <c r="G20" s="369"/>
      <c r="H20" s="369"/>
      <c r="I20" s="369"/>
      <c r="J20" s="369"/>
      <c r="K20" s="250"/>
    </row>
    <row r="21" spans="2:11" ht="15" customHeight="1">
      <c r="B21" s="253"/>
      <c r="C21" s="254"/>
      <c r="D21" s="254"/>
      <c r="E21" s="256" t="s">
        <v>467</v>
      </c>
      <c r="F21" s="369" t="s">
        <v>468</v>
      </c>
      <c r="G21" s="369"/>
      <c r="H21" s="369"/>
      <c r="I21" s="369"/>
      <c r="J21" s="369"/>
      <c r="K21" s="250"/>
    </row>
    <row r="22" spans="2:11" ht="15" customHeight="1">
      <c r="B22" s="253"/>
      <c r="C22" s="254"/>
      <c r="D22" s="254"/>
      <c r="E22" s="256" t="s">
        <v>469</v>
      </c>
      <c r="F22" s="369" t="s">
        <v>470</v>
      </c>
      <c r="G22" s="369"/>
      <c r="H22" s="369"/>
      <c r="I22" s="369"/>
      <c r="J22" s="369"/>
      <c r="K22" s="250"/>
    </row>
    <row r="23" spans="2:11" ht="15" customHeight="1">
      <c r="B23" s="253"/>
      <c r="C23" s="254"/>
      <c r="D23" s="254"/>
      <c r="E23" s="256" t="s">
        <v>471</v>
      </c>
      <c r="F23" s="369" t="s">
        <v>472</v>
      </c>
      <c r="G23" s="369"/>
      <c r="H23" s="369"/>
      <c r="I23" s="369"/>
      <c r="J23" s="369"/>
      <c r="K23" s="250"/>
    </row>
    <row r="24" spans="2:11" ht="12.75" customHeight="1">
      <c r="B24" s="253"/>
      <c r="C24" s="254"/>
      <c r="D24" s="254"/>
      <c r="E24" s="254"/>
      <c r="F24" s="254"/>
      <c r="G24" s="254"/>
      <c r="H24" s="254"/>
      <c r="I24" s="254"/>
      <c r="J24" s="254"/>
      <c r="K24" s="250"/>
    </row>
    <row r="25" spans="2:11" ht="15" customHeight="1">
      <c r="B25" s="253"/>
      <c r="C25" s="369" t="s">
        <v>473</v>
      </c>
      <c r="D25" s="369"/>
      <c r="E25" s="369"/>
      <c r="F25" s="369"/>
      <c r="G25" s="369"/>
      <c r="H25" s="369"/>
      <c r="I25" s="369"/>
      <c r="J25" s="369"/>
      <c r="K25" s="250"/>
    </row>
    <row r="26" spans="2:11" ht="15" customHeight="1">
      <c r="B26" s="253"/>
      <c r="C26" s="369" t="s">
        <v>474</v>
      </c>
      <c r="D26" s="369"/>
      <c r="E26" s="369"/>
      <c r="F26" s="369"/>
      <c r="G26" s="369"/>
      <c r="H26" s="369"/>
      <c r="I26" s="369"/>
      <c r="J26" s="369"/>
      <c r="K26" s="250"/>
    </row>
    <row r="27" spans="2:11" ht="15" customHeight="1">
      <c r="B27" s="253"/>
      <c r="C27" s="252"/>
      <c r="D27" s="369" t="s">
        <v>475</v>
      </c>
      <c r="E27" s="369"/>
      <c r="F27" s="369"/>
      <c r="G27" s="369"/>
      <c r="H27" s="369"/>
      <c r="I27" s="369"/>
      <c r="J27" s="369"/>
      <c r="K27" s="250"/>
    </row>
    <row r="28" spans="2:11" ht="15" customHeight="1">
      <c r="B28" s="253"/>
      <c r="C28" s="254"/>
      <c r="D28" s="369" t="s">
        <v>476</v>
      </c>
      <c r="E28" s="369"/>
      <c r="F28" s="369"/>
      <c r="G28" s="369"/>
      <c r="H28" s="369"/>
      <c r="I28" s="369"/>
      <c r="J28" s="369"/>
      <c r="K28" s="250"/>
    </row>
    <row r="29" spans="2:11" ht="12.75" customHeight="1">
      <c r="B29" s="253"/>
      <c r="C29" s="254"/>
      <c r="D29" s="254"/>
      <c r="E29" s="254"/>
      <c r="F29" s="254"/>
      <c r="G29" s="254"/>
      <c r="H29" s="254"/>
      <c r="I29" s="254"/>
      <c r="J29" s="254"/>
      <c r="K29" s="250"/>
    </row>
    <row r="30" spans="2:11" ht="15" customHeight="1">
      <c r="B30" s="253"/>
      <c r="C30" s="254"/>
      <c r="D30" s="369" t="s">
        <v>477</v>
      </c>
      <c r="E30" s="369"/>
      <c r="F30" s="369"/>
      <c r="G30" s="369"/>
      <c r="H30" s="369"/>
      <c r="I30" s="369"/>
      <c r="J30" s="369"/>
      <c r="K30" s="250"/>
    </row>
    <row r="31" spans="2:11" ht="15" customHeight="1">
      <c r="B31" s="253"/>
      <c r="C31" s="254"/>
      <c r="D31" s="369" t="s">
        <v>478</v>
      </c>
      <c r="E31" s="369"/>
      <c r="F31" s="369"/>
      <c r="G31" s="369"/>
      <c r="H31" s="369"/>
      <c r="I31" s="369"/>
      <c r="J31" s="369"/>
      <c r="K31" s="250"/>
    </row>
    <row r="32" spans="2:11" ht="12.75" customHeight="1">
      <c r="B32" s="253"/>
      <c r="C32" s="254"/>
      <c r="D32" s="254"/>
      <c r="E32" s="254"/>
      <c r="F32" s="254"/>
      <c r="G32" s="254"/>
      <c r="H32" s="254"/>
      <c r="I32" s="254"/>
      <c r="J32" s="254"/>
      <c r="K32" s="250"/>
    </row>
    <row r="33" spans="2:11" ht="15" customHeight="1">
      <c r="B33" s="253"/>
      <c r="C33" s="254"/>
      <c r="D33" s="369" t="s">
        <v>479</v>
      </c>
      <c r="E33" s="369"/>
      <c r="F33" s="369"/>
      <c r="G33" s="369"/>
      <c r="H33" s="369"/>
      <c r="I33" s="369"/>
      <c r="J33" s="369"/>
      <c r="K33" s="250"/>
    </row>
    <row r="34" spans="2:11" ht="15" customHeight="1">
      <c r="B34" s="253"/>
      <c r="C34" s="254"/>
      <c r="D34" s="369" t="s">
        <v>480</v>
      </c>
      <c r="E34" s="369"/>
      <c r="F34" s="369"/>
      <c r="G34" s="369"/>
      <c r="H34" s="369"/>
      <c r="I34" s="369"/>
      <c r="J34" s="369"/>
      <c r="K34" s="250"/>
    </row>
    <row r="35" spans="2:11" ht="15" customHeight="1">
      <c r="B35" s="253"/>
      <c r="C35" s="254"/>
      <c r="D35" s="369" t="s">
        <v>481</v>
      </c>
      <c r="E35" s="369"/>
      <c r="F35" s="369"/>
      <c r="G35" s="369"/>
      <c r="H35" s="369"/>
      <c r="I35" s="369"/>
      <c r="J35" s="369"/>
      <c r="K35" s="250"/>
    </row>
    <row r="36" spans="2:11" ht="15" customHeight="1">
      <c r="B36" s="253"/>
      <c r="C36" s="254"/>
      <c r="D36" s="252"/>
      <c r="E36" s="255" t="s">
        <v>125</v>
      </c>
      <c r="F36" s="252"/>
      <c r="G36" s="369" t="s">
        <v>482</v>
      </c>
      <c r="H36" s="369"/>
      <c r="I36" s="369"/>
      <c r="J36" s="369"/>
      <c r="K36" s="250"/>
    </row>
    <row r="37" spans="2:11" ht="30.75" customHeight="1">
      <c r="B37" s="253"/>
      <c r="C37" s="254"/>
      <c r="D37" s="252"/>
      <c r="E37" s="255" t="s">
        <v>483</v>
      </c>
      <c r="F37" s="252"/>
      <c r="G37" s="369" t="s">
        <v>484</v>
      </c>
      <c r="H37" s="369"/>
      <c r="I37" s="369"/>
      <c r="J37" s="369"/>
      <c r="K37" s="250"/>
    </row>
    <row r="38" spans="2:11" ht="15" customHeight="1">
      <c r="B38" s="253"/>
      <c r="C38" s="254"/>
      <c r="D38" s="252"/>
      <c r="E38" s="255" t="s">
        <v>65</v>
      </c>
      <c r="F38" s="252"/>
      <c r="G38" s="369" t="s">
        <v>485</v>
      </c>
      <c r="H38" s="369"/>
      <c r="I38" s="369"/>
      <c r="J38" s="369"/>
      <c r="K38" s="250"/>
    </row>
    <row r="39" spans="2:11" ht="15" customHeight="1">
      <c r="B39" s="253"/>
      <c r="C39" s="254"/>
      <c r="D39" s="252"/>
      <c r="E39" s="255" t="s">
        <v>66</v>
      </c>
      <c r="F39" s="252"/>
      <c r="G39" s="369" t="s">
        <v>486</v>
      </c>
      <c r="H39" s="369"/>
      <c r="I39" s="369"/>
      <c r="J39" s="369"/>
      <c r="K39" s="250"/>
    </row>
    <row r="40" spans="2:11" ht="15" customHeight="1">
      <c r="B40" s="253"/>
      <c r="C40" s="254"/>
      <c r="D40" s="252"/>
      <c r="E40" s="255" t="s">
        <v>126</v>
      </c>
      <c r="F40" s="252"/>
      <c r="G40" s="369" t="s">
        <v>487</v>
      </c>
      <c r="H40" s="369"/>
      <c r="I40" s="369"/>
      <c r="J40" s="369"/>
      <c r="K40" s="250"/>
    </row>
    <row r="41" spans="2:11" ht="15" customHeight="1">
      <c r="B41" s="253"/>
      <c r="C41" s="254"/>
      <c r="D41" s="252"/>
      <c r="E41" s="255" t="s">
        <v>127</v>
      </c>
      <c r="F41" s="252"/>
      <c r="G41" s="369" t="s">
        <v>488</v>
      </c>
      <c r="H41" s="369"/>
      <c r="I41" s="369"/>
      <c r="J41" s="369"/>
      <c r="K41" s="250"/>
    </row>
    <row r="42" spans="2:11" ht="15" customHeight="1">
      <c r="B42" s="253"/>
      <c r="C42" s="254"/>
      <c r="D42" s="252"/>
      <c r="E42" s="255" t="s">
        <v>489</v>
      </c>
      <c r="F42" s="252"/>
      <c r="G42" s="369" t="s">
        <v>490</v>
      </c>
      <c r="H42" s="369"/>
      <c r="I42" s="369"/>
      <c r="J42" s="369"/>
      <c r="K42" s="250"/>
    </row>
    <row r="43" spans="2:11" ht="15" customHeight="1">
      <c r="B43" s="253"/>
      <c r="C43" s="254"/>
      <c r="D43" s="252"/>
      <c r="E43" s="255"/>
      <c r="F43" s="252"/>
      <c r="G43" s="369" t="s">
        <v>491</v>
      </c>
      <c r="H43" s="369"/>
      <c r="I43" s="369"/>
      <c r="J43" s="369"/>
      <c r="K43" s="250"/>
    </row>
    <row r="44" spans="2:11" ht="15" customHeight="1">
      <c r="B44" s="253"/>
      <c r="C44" s="254"/>
      <c r="D44" s="252"/>
      <c r="E44" s="255" t="s">
        <v>492</v>
      </c>
      <c r="F44" s="252"/>
      <c r="G44" s="369" t="s">
        <v>493</v>
      </c>
      <c r="H44" s="369"/>
      <c r="I44" s="369"/>
      <c r="J44" s="369"/>
      <c r="K44" s="250"/>
    </row>
    <row r="45" spans="2:11" ht="15" customHeight="1">
      <c r="B45" s="253"/>
      <c r="C45" s="254"/>
      <c r="D45" s="252"/>
      <c r="E45" s="255" t="s">
        <v>129</v>
      </c>
      <c r="F45" s="252"/>
      <c r="G45" s="369" t="s">
        <v>494</v>
      </c>
      <c r="H45" s="369"/>
      <c r="I45" s="369"/>
      <c r="J45" s="369"/>
      <c r="K45" s="250"/>
    </row>
    <row r="46" spans="2:11" ht="12.75" customHeight="1">
      <c r="B46" s="253"/>
      <c r="C46" s="254"/>
      <c r="D46" s="252"/>
      <c r="E46" s="252"/>
      <c r="F46" s="252"/>
      <c r="G46" s="252"/>
      <c r="H46" s="252"/>
      <c r="I46" s="252"/>
      <c r="J46" s="252"/>
      <c r="K46" s="250"/>
    </row>
    <row r="47" spans="2:11" ht="15" customHeight="1">
      <c r="B47" s="253"/>
      <c r="C47" s="254"/>
      <c r="D47" s="369" t="s">
        <v>495</v>
      </c>
      <c r="E47" s="369"/>
      <c r="F47" s="369"/>
      <c r="G47" s="369"/>
      <c r="H47" s="369"/>
      <c r="I47" s="369"/>
      <c r="J47" s="369"/>
      <c r="K47" s="250"/>
    </row>
    <row r="48" spans="2:11" ht="15" customHeight="1">
      <c r="B48" s="253"/>
      <c r="C48" s="254"/>
      <c r="D48" s="254"/>
      <c r="E48" s="369" t="s">
        <v>496</v>
      </c>
      <c r="F48" s="369"/>
      <c r="G48" s="369"/>
      <c r="H48" s="369"/>
      <c r="I48" s="369"/>
      <c r="J48" s="369"/>
      <c r="K48" s="250"/>
    </row>
    <row r="49" spans="2:11" ht="15" customHeight="1">
      <c r="B49" s="253"/>
      <c r="C49" s="254"/>
      <c r="D49" s="254"/>
      <c r="E49" s="369" t="s">
        <v>497</v>
      </c>
      <c r="F49" s="369"/>
      <c r="G49" s="369"/>
      <c r="H49" s="369"/>
      <c r="I49" s="369"/>
      <c r="J49" s="369"/>
      <c r="K49" s="250"/>
    </row>
    <row r="50" spans="2:11" ht="15" customHeight="1">
      <c r="B50" s="253"/>
      <c r="C50" s="254"/>
      <c r="D50" s="254"/>
      <c r="E50" s="369" t="s">
        <v>498</v>
      </c>
      <c r="F50" s="369"/>
      <c r="G50" s="369"/>
      <c r="H50" s="369"/>
      <c r="I50" s="369"/>
      <c r="J50" s="369"/>
      <c r="K50" s="250"/>
    </row>
    <row r="51" spans="2:11" ht="15" customHeight="1">
      <c r="B51" s="253"/>
      <c r="C51" s="254"/>
      <c r="D51" s="369" t="s">
        <v>499</v>
      </c>
      <c r="E51" s="369"/>
      <c r="F51" s="369"/>
      <c r="G51" s="369"/>
      <c r="H51" s="369"/>
      <c r="I51" s="369"/>
      <c r="J51" s="369"/>
      <c r="K51" s="250"/>
    </row>
    <row r="52" spans="2:11" ht="25.5" customHeight="1">
      <c r="B52" s="249"/>
      <c r="C52" s="372" t="s">
        <v>500</v>
      </c>
      <c r="D52" s="372"/>
      <c r="E52" s="372"/>
      <c r="F52" s="372"/>
      <c r="G52" s="372"/>
      <c r="H52" s="372"/>
      <c r="I52" s="372"/>
      <c r="J52" s="372"/>
      <c r="K52" s="250"/>
    </row>
    <row r="53" spans="2:11" ht="5.25" customHeight="1">
      <c r="B53" s="249"/>
      <c r="C53" s="251"/>
      <c r="D53" s="251"/>
      <c r="E53" s="251"/>
      <c r="F53" s="251"/>
      <c r="G53" s="251"/>
      <c r="H53" s="251"/>
      <c r="I53" s="251"/>
      <c r="J53" s="251"/>
      <c r="K53" s="250"/>
    </row>
    <row r="54" spans="2:11" ht="15" customHeight="1">
      <c r="B54" s="249"/>
      <c r="C54" s="369" t="s">
        <v>501</v>
      </c>
      <c r="D54" s="369"/>
      <c r="E54" s="369"/>
      <c r="F54" s="369"/>
      <c r="G54" s="369"/>
      <c r="H54" s="369"/>
      <c r="I54" s="369"/>
      <c r="J54" s="369"/>
      <c r="K54" s="250"/>
    </row>
    <row r="55" spans="2:11" ht="15" customHeight="1">
      <c r="B55" s="249"/>
      <c r="C55" s="369" t="s">
        <v>502</v>
      </c>
      <c r="D55" s="369"/>
      <c r="E55" s="369"/>
      <c r="F55" s="369"/>
      <c r="G55" s="369"/>
      <c r="H55" s="369"/>
      <c r="I55" s="369"/>
      <c r="J55" s="369"/>
      <c r="K55" s="250"/>
    </row>
    <row r="56" spans="2:11" ht="12.75" customHeight="1">
      <c r="B56" s="249"/>
      <c r="C56" s="252"/>
      <c r="D56" s="252"/>
      <c r="E56" s="252"/>
      <c r="F56" s="252"/>
      <c r="G56" s="252"/>
      <c r="H56" s="252"/>
      <c r="I56" s="252"/>
      <c r="J56" s="252"/>
      <c r="K56" s="250"/>
    </row>
    <row r="57" spans="2:11" ht="15" customHeight="1">
      <c r="B57" s="249"/>
      <c r="C57" s="369" t="s">
        <v>503</v>
      </c>
      <c r="D57" s="369"/>
      <c r="E57" s="369"/>
      <c r="F57" s="369"/>
      <c r="G57" s="369"/>
      <c r="H57" s="369"/>
      <c r="I57" s="369"/>
      <c r="J57" s="369"/>
      <c r="K57" s="250"/>
    </row>
    <row r="58" spans="2:11" ht="15" customHeight="1">
      <c r="B58" s="249"/>
      <c r="C58" s="254"/>
      <c r="D58" s="369" t="s">
        <v>504</v>
      </c>
      <c r="E58" s="369"/>
      <c r="F58" s="369"/>
      <c r="G58" s="369"/>
      <c r="H58" s="369"/>
      <c r="I58" s="369"/>
      <c r="J58" s="369"/>
      <c r="K58" s="250"/>
    </row>
    <row r="59" spans="2:11" ht="15" customHeight="1">
      <c r="B59" s="249"/>
      <c r="C59" s="254"/>
      <c r="D59" s="369" t="s">
        <v>505</v>
      </c>
      <c r="E59" s="369"/>
      <c r="F59" s="369"/>
      <c r="G59" s="369"/>
      <c r="H59" s="369"/>
      <c r="I59" s="369"/>
      <c r="J59" s="369"/>
      <c r="K59" s="250"/>
    </row>
    <row r="60" spans="2:11" ht="15" customHeight="1">
      <c r="B60" s="249"/>
      <c r="C60" s="254"/>
      <c r="D60" s="369" t="s">
        <v>506</v>
      </c>
      <c r="E60" s="369"/>
      <c r="F60" s="369"/>
      <c r="G60" s="369"/>
      <c r="H60" s="369"/>
      <c r="I60" s="369"/>
      <c r="J60" s="369"/>
      <c r="K60" s="250"/>
    </row>
    <row r="61" spans="2:11" ht="15" customHeight="1">
      <c r="B61" s="249"/>
      <c r="C61" s="254"/>
      <c r="D61" s="369" t="s">
        <v>507</v>
      </c>
      <c r="E61" s="369"/>
      <c r="F61" s="369"/>
      <c r="G61" s="369"/>
      <c r="H61" s="369"/>
      <c r="I61" s="369"/>
      <c r="J61" s="369"/>
      <c r="K61" s="250"/>
    </row>
    <row r="62" spans="2:11" ht="15" customHeight="1">
      <c r="B62" s="249"/>
      <c r="C62" s="254"/>
      <c r="D62" s="371" t="s">
        <v>508</v>
      </c>
      <c r="E62" s="371"/>
      <c r="F62" s="371"/>
      <c r="G62" s="371"/>
      <c r="H62" s="371"/>
      <c r="I62" s="371"/>
      <c r="J62" s="371"/>
      <c r="K62" s="250"/>
    </row>
    <row r="63" spans="2:11" ht="15" customHeight="1">
      <c r="B63" s="249"/>
      <c r="C63" s="254"/>
      <c r="D63" s="369" t="s">
        <v>509</v>
      </c>
      <c r="E63" s="369"/>
      <c r="F63" s="369"/>
      <c r="G63" s="369"/>
      <c r="H63" s="369"/>
      <c r="I63" s="369"/>
      <c r="J63" s="369"/>
      <c r="K63" s="250"/>
    </row>
    <row r="64" spans="2:11" ht="12.75" customHeight="1">
      <c r="B64" s="249"/>
      <c r="C64" s="254"/>
      <c r="D64" s="254"/>
      <c r="E64" s="257"/>
      <c r="F64" s="254"/>
      <c r="G64" s="254"/>
      <c r="H64" s="254"/>
      <c r="I64" s="254"/>
      <c r="J64" s="254"/>
      <c r="K64" s="250"/>
    </row>
    <row r="65" spans="2:11" ht="15" customHeight="1">
      <c r="B65" s="249"/>
      <c r="C65" s="254"/>
      <c r="D65" s="369" t="s">
        <v>510</v>
      </c>
      <c r="E65" s="369"/>
      <c r="F65" s="369"/>
      <c r="G65" s="369"/>
      <c r="H65" s="369"/>
      <c r="I65" s="369"/>
      <c r="J65" s="369"/>
      <c r="K65" s="250"/>
    </row>
    <row r="66" spans="2:11" ht="15" customHeight="1">
      <c r="B66" s="249"/>
      <c r="C66" s="254"/>
      <c r="D66" s="371" t="s">
        <v>511</v>
      </c>
      <c r="E66" s="371"/>
      <c r="F66" s="371"/>
      <c r="G66" s="371"/>
      <c r="H66" s="371"/>
      <c r="I66" s="371"/>
      <c r="J66" s="371"/>
      <c r="K66" s="250"/>
    </row>
    <row r="67" spans="2:11" ht="15" customHeight="1">
      <c r="B67" s="249"/>
      <c r="C67" s="254"/>
      <c r="D67" s="369" t="s">
        <v>512</v>
      </c>
      <c r="E67" s="369"/>
      <c r="F67" s="369"/>
      <c r="G67" s="369"/>
      <c r="H67" s="369"/>
      <c r="I67" s="369"/>
      <c r="J67" s="369"/>
      <c r="K67" s="250"/>
    </row>
    <row r="68" spans="2:11" ht="15" customHeight="1">
      <c r="B68" s="249"/>
      <c r="C68" s="254"/>
      <c r="D68" s="369" t="s">
        <v>513</v>
      </c>
      <c r="E68" s="369"/>
      <c r="F68" s="369"/>
      <c r="G68" s="369"/>
      <c r="H68" s="369"/>
      <c r="I68" s="369"/>
      <c r="J68" s="369"/>
      <c r="K68" s="250"/>
    </row>
    <row r="69" spans="2:11" ht="15" customHeight="1">
      <c r="B69" s="249"/>
      <c r="C69" s="254"/>
      <c r="D69" s="369" t="s">
        <v>514</v>
      </c>
      <c r="E69" s="369"/>
      <c r="F69" s="369"/>
      <c r="G69" s="369"/>
      <c r="H69" s="369"/>
      <c r="I69" s="369"/>
      <c r="J69" s="369"/>
      <c r="K69" s="250"/>
    </row>
    <row r="70" spans="2:11" ht="15" customHeight="1">
      <c r="B70" s="249"/>
      <c r="C70" s="254"/>
      <c r="D70" s="369" t="s">
        <v>515</v>
      </c>
      <c r="E70" s="369"/>
      <c r="F70" s="369"/>
      <c r="G70" s="369"/>
      <c r="H70" s="369"/>
      <c r="I70" s="369"/>
      <c r="J70" s="369"/>
      <c r="K70" s="250"/>
    </row>
    <row r="71" spans="2:11" ht="12.75" customHeight="1">
      <c r="B71" s="258"/>
      <c r="C71" s="259"/>
      <c r="D71" s="259"/>
      <c r="E71" s="259"/>
      <c r="F71" s="259"/>
      <c r="G71" s="259"/>
      <c r="H71" s="259"/>
      <c r="I71" s="259"/>
      <c r="J71" s="259"/>
      <c r="K71" s="260"/>
    </row>
    <row r="72" spans="2:11" ht="18.75" customHeight="1">
      <c r="B72" s="261"/>
      <c r="C72" s="261"/>
      <c r="D72" s="261"/>
      <c r="E72" s="261"/>
      <c r="F72" s="261"/>
      <c r="G72" s="261"/>
      <c r="H72" s="261"/>
      <c r="I72" s="261"/>
      <c r="J72" s="261"/>
      <c r="K72" s="262"/>
    </row>
    <row r="73" spans="2:11" ht="18.75" customHeight="1">
      <c r="B73" s="262"/>
      <c r="C73" s="262"/>
      <c r="D73" s="262"/>
      <c r="E73" s="262"/>
      <c r="F73" s="262"/>
      <c r="G73" s="262"/>
      <c r="H73" s="262"/>
      <c r="I73" s="262"/>
      <c r="J73" s="262"/>
      <c r="K73" s="262"/>
    </row>
    <row r="74" spans="2:11" ht="7.5" customHeight="1">
      <c r="B74" s="263"/>
      <c r="C74" s="264"/>
      <c r="D74" s="264"/>
      <c r="E74" s="264"/>
      <c r="F74" s="264"/>
      <c r="G74" s="264"/>
      <c r="H74" s="264"/>
      <c r="I74" s="264"/>
      <c r="J74" s="264"/>
      <c r="K74" s="265"/>
    </row>
    <row r="75" spans="2:11" ht="45" customHeight="1">
      <c r="B75" s="266"/>
      <c r="C75" s="370" t="s">
        <v>516</v>
      </c>
      <c r="D75" s="370"/>
      <c r="E75" s="370"/>
      <c r="F75" s="370"/>
      <c r="G75" s="370"/>
      <c r="H75" s="370"/>
      <c r="I75" s="370"/>
      <c r="J75" s="370"/>
      <c r="K75" s="267"/>
    </row>
    <row r="76" spans="2:11" ht="17.25" customHeight="1">
      <c r="B76" s="266"/>
      <c r="C76" s="268" t="s">
        <v>517</v>
      </c>
      <c r="D76" s="268"/>
      <c r="E76" s="268"/>
      <c r="F76" s="268" t="s">
        <v>518</v>
      </c>
      <c r="G76" s="269"/>
      <c r="H76" s="268" t="s">
        <v>66</v>
      </c>
      <c r="I76" s="268" t="s">
        <v>69</v>
      </c>
      <c r="J76" s="268" t="s">
        <v>519</v>
      </c>
      <c r="K76" s="267"/>
    </row>
    <row r="77" spans="2:11" ht="17.25" customHeight="1">
      <c r="B77" s="266"/>
      <c r="C77" s="270" t="s">
        <v>520</v>
      </c>
      <c r="D77" s="270"/>
      <c r="E77" s="270"/>
      <c r="F77" s="271" t="s">
        <v>521</v>
      </c>
      <c r="G77" s="272"/>
      <c r="H77" s="270"/>
      <c r="I77" s="270"/>
      <c r="J77" s="270" t="s">
        <v>522</v>
      </c>
      <c r="K77" s="267"/>
    </row>
    <row r="78" spans="2:11" ht="5.25" customHeight="1">
      <c r="B78" s="266"/>
      <c r="C78" s="273"/>
      <c r="D78" s="273"/>
      <c r="E78" s="273"/>
      <c r="F78" s="273"/>
      <c r="G78" s="274"/>
      <c r="H78" s="273"/>
      <c r="I78" s="273"/>
      <c r="J78" s="273"/>
      <c r="K78" s="267"/>
    </row>
    <row r="79" spans="2:11" ht="15" customHeight="1">
      <c r="B79" s="266"/>
      <c r="C79" s="255" t="s">
        <v>65</v>
      </c>
      <c r="D79" s="273"/>
      <c r="E79" s="273"/>
      <c r="F79" s="275" t="s">
        <v>523</v>
      </c>
      <c r="G79" s="274"/>
      <c r="H79" s="255" t="s">
        <v>524</v>
      </c>
      <c r="I79" s="255" t="s">
        <v>525</v>
      </c>
      <c r="J79" s="255">
        <v>20</v>
      </c>
      <c r="K79" s="267"/>
    </row>
    <row r="80" spans="2:11" ht="15" customHeight="1">
      <c r="B80" s="266"/>
      <c r="C80" s="255" t="s">
        <v>526</v>
      </c>
      <c r="D80" s="255"/>
      <c r="E80" s="255"/>
      <c r="F80" s="275" t="s">
        <v>523</v>
      </c>
      <c r="G80" s="274"/>
      <c r="H80" s="255" t="s">
        <v>527</v>
      </c>
      <c r="I80" s="255" t="s">
        <v>525</v>
      </c>
      <c r="J80" s="255">
        <v>120</v>
      </c>
      <c r="K80" s="267"/>
    </row>
    <row r="81" spans="2:11" ht="15" customHeight="1">
      <c r="B81" s="276"/>
      <c r="C81" s="255" t="s">
        <v>528</v>
      </c>
      <c r="D81" s="255"/>
      <c r="E81" s="255"/>
      <c r="F81" s="275" t="s">
        <v>529</v>
      </c>
      <c r="G81" s="274"/>
      <c r="H81" s="255" t="s">
        <v>530</v>
      </c>
      <c r="I81" s="255" t="s">
        <v>525</v>
      </c>
      <c r="J81" s="255">
        <v>50</v>
      </c>
      <c r="K81" s="267"/>
    </row>
    <row r="82" spans="2:11" ht="15" customHeight="1">
      <c r="B82" s="276"/>
      <c r="C82" s="255" t="s">
        <v>531</v>
      </c>
      <c r="D82" s="255"/>
      <c r="E82" s="255"/>
      <c r="F82" s="275" t="s">
        <v>523</v>
      </c>
      <c r="G82" s="274"/>
      <c r="H82" s="255" t="s">
        <v>532</v>
      </c>
      <c r="I82" s="255" t="s">
        <v>533</v>
      </c>
      <c r="J82" s="255"/>
      <c r="K82" s="267"/>
    </row>
    <row r="83" spans="2:11" ht="15" customHeight="1">
      <c r="B83" s="276"/>
      <c r="C83" s="277" t="s">
        <v>534</v>
      </c>
      <c r="D83" s="277"/>
      <c r="E83" s="277"/>
      <c r="F83" s="278" t="s">
        <v>529</v>
      </c>
      <c r="G83" s="277"/>
      <c r="H83" s="277" t="s">
        <v>535</v>
      </c>
      <c r="I83" s="277" t="s">
        <v>525</v>
      </c>
      <c r="J83" s="277">
        <v>15</v>
      </c>
      <c r="K83" s="267"/>
    </row>
    <row r="84" spans="2:11" ht="15" customHeight="1">
      <c r="B84" s="276"/>
      <c r="C84" s="277" t="s">
        <v>536</v>
      </c>
      <c r="D84" s="277"/>
      <c r="E84" s="277"/>
      <c r="F84" s="278" t="s">
        <v>529</v>
      </c>
      <c r="G84" s="277"/>
      <c r="H84" s="277" t="s">
        <v>537</v>
      </c>
      <c r="I84" s="277" t="s">
        <v>525</v>
      </c>
      <c r="J84" s="277">
        <v>15</v>
      </c>
      <c r="K84" s="267"/>
    </row>
    <row r="85" spans="2:11" ht="15" customHeight="1">
      <c r="B85" s="276"/>
      <c r="C85" s="277" t="s">
        <v>538</v>
      </c>
      <c r="D85" s="277"/>
      <c r="E85" s="277"/>
      <c r="F85" s="278" t="s">
        <v>529</v>
      </c>
      <c r="G85" s="277"/>
      <c r="H85" s="277" t="s">
        <v>539</v>
      </c>
      <c r="I85" s="277" t="s">
        <v>525</v>
      </c>
      <c r="J85" s="277">
        <v>20</v>
      </c>
      <c r="K85" s="267"/>
    </row>
    <row r="86" spans="2:11" ht="15" customHeight="1">
      <c r="B86" s="276"/>
      <c r="C86" s="277" t="s">
        <v>540</v>
      </c>
      <c r="D86" s="277"/>
      <c r="E86" s="277"/>
      <c r="F86" s="278" t="s">
        <v>529</v>
      </c>
      <c r="G86" s="277"/>
      <c r="H86" s="277" t="s">
        <v>541</v>
      </c>
      <c r="I86" s="277" t="s">
        <v>525</v>
      </c>
      <c r="J86" s="277">
        <v>20</v>
      </c>
      <c r="K86" s="267"/>
    </row>
    <row r="87" spans="2:11" ht="15" customHeight="1">
      <c r="B87" s="276"/>
      <c r="C87" s="255" t="s">
        <v>542</v>
      </c>
      <c r="D87" s="255"/>
      <c r="E87" s="255"/>
      <c r="F87" s="275" t="s">
        <v>529</v>
      </c>
      <c r="G87" s="274"/>
      <c r="H87" s="255" t="s">
        <v>543</v>
      </c>
      <c r="I87" s="255" t="s">
        <v>525</v>
      </c>
      <c r="J87" s="255">
        <v>50</v>
      </c>
      <c r="K87" s="267"/>
    </row>
    <row r="88" spans="2:11" ht="15" customHeight="1">
      <c r="B88" s="276"/>
      <c r="C88" s="255" t="s">
        <v>544</v>
      </c>
      <c r="D88" s="255"/>
      <c r="E88" s="255"/>
      <c r="F88" s="275" t="s">
        <v>529</v>
      </c>
      <c r="G88" s="274"/>
      <c r="H88" s="255" t="s">
        <v>545</v>
      </c>
      <c r="I88" s="255" t="s">
        <v>525</v>
      </c>
      <c r="J88" s="255">
        <v>20</v>
      </c>
      <c r="K88" s="267"/>
    </row>
    <row r="89" spans="2:11" ht="15" customHeight="1">
      <c r="B89" s="276"/>
      <c r="C89" s="255" t="s">
        <v>546</v>
      </c>
      <c r="D89" s="255"/>
      <c r="E89" s="255"/>
      <c r="F89" s="275" t="s">
        <v>529</v>
      </c>
      <c r="G89" s="274"/>
      <c r="H89" s="255" t="s">
        <v>547</v>
      </c>
      <c r="I89" s="255" t="s">
        <v>525</v>
      </c>
      <c r="J89" s="255">
        <v>20</v>
      </c>
      <c r="K89" s="267"/>
    </row>
    <row r="90" spans="2:11" ht="15" customHeight="1">
      <c r="B90" s="276"/>
      <c r="C90" s="255" t="s">
        <v>548</v>
      </c>
      <c r="D90" s="255"/>
      <c r="E90" s="255"/>
      <c r="F90" s="275" t="s">
        <v>529</v>
      </c>
      <c r="G90" s="274"/>
      <c r="H90" s="255" t="s">
        <v>549</v>
      </c>
      <c r="I90" s="255" t="s">
        <v>525</v>
      </c>
      <c r="J90" s="255">
        <v>50</v>
      </c>
      <c r="K90" s="267"/>
    </row>
    <row r="91" spans="2:11" ht="15" customHeight="1">
      <c r="B91" s="276"/>
      <c r="C91" s="255" t="s">
        <v>550</v>
      </c>
      <c r="D91" s="255"/>
      <c r="E91" s="255"/>
      <c r="F91" s="275" t="s">
        <v>529</v>
      </c>
      <c r="G91" s="274"/>
      <c r="H91" s="255" t="s">
        <v>550</v>
      </c>
      <c r="I91" s="255" t="s">
        <v>525</v>
      </c>
      <c r="J91" s="255">
        <v>50</v>
      </c>
      <c r="K91" s="267"/>
    </row>
    <row r="92" spans="2:11" ht="15" customHeight="1">
      <c r="B92" s="276"/>
      <c r="C92" s="255" t="s">
        <v>551</v>
      </c>
      <c r="D92" s="255"/>
      <c r="E92" s="255"/>
      <c r="F92" s="275" t="s">
        <v>529</v>
      </c>
      <c r="G92" s="274"/>
      <c r="H92" s="255" t="s">
        <v>552</v>
      </c>
      <c r="I92" s="255" t="s">
        <v>525</v>
      </c>
      <c r="J92" s="255">
        <v>255</v>
      </c>
      <c r="K92" s="267"/>
    </row>
    <row r="93" spans="2:11" ht="15" customHeight="1">
      <c r="B93" s="276"/>
      <c r="C93" s="255" t="s">
        <v>553</v>
      </c>
      <c r="D93" s="255"/>
      <c r="E93" s="255"/>
      <c r="F93" s="275" t="s">
        <v>523</v>
      </c>
      <c r="G93" s="274"/>
      <c r="H93" s="255" t="s">
        <v>554</v>
      </c>
      <c r="I93" s="255" t="s">
        <v>555</v>
      </c>
      <c r="J93" s="255"/>
      <c r="K93" s="267"/>
    </row>
    <row r="94" spans="2:11" ht="15" customHeight="1">
      <c r="B94" s="276"/>
      <c r="C94" s="255" t="s">
        <v>556</v>
      </c>
      <c r="D94" s="255"/>
      <c r="E94" s="255"/>
      <c r="F94" s="275" t="s">
        <v>523</v>
      </c>
      <c r="G94" s="274"/>
      <c r="H94" s="255" t="s">
        <v>557</v>
      </c>
      <c r="I94" s="255" t="s">
        <v>558</v>
      </c>
      <c r="J94" s="255"/>
      <c r="K94" s="267"/>
    </row>
    <row r="95" spans="2:11" ht="15" customHeight="1">
      <c r="B95" s="276"/>
      <c r="C95" s="255" t="s">
        <v>559</v>
      </c>
      <c r="D95" s="255"/>
      <c r="E95" s="255"/>
      <c r="F95" s="275" t="s">
        <v>523</v>
      </c>
      <c r="G95" s="274"/>
      <c r="H95" s="255" t="s">
        <v>559</v>
      </c>
      <c r="I95" s="255" t="s">
        <v>558</v>
      </c>
      <c r="J95" s="255"/>
      <c r="K95" s="267"/>
    </row>
    <row r="96" spans="2:11" ht="15" customHeight="1">
      <c r="B96" s="276"/>
      <c r="C96" s="255" t="s">
        <v>50</v>
      </c>
      <c r="D96" s="255"/>
      <c r="E96" s="255"/>
      <c r="F96" s="275" t="s">
        <v>523</v>
      </c>
      <c r="G96" s="274"/>
      <c r="H96" s="255" t="s">
        <v>560</v>
      </c>
      <c r="I96" s="255" t="s">
        <v>558</v>
      </c>
      <c r="J96" s="255"/>
      <c r="K96" s="267"/>
    </row>
    <row r="97" spans="2:11" ht="15" customHeight="1">
      <c r="B97" s="276"/>
      <c r="C97" s="255" t="s">
        <v>60</v>
      </c>
      <c r="D97" s="255"/>
      <c r="E97" s="255"/>
      <c r="F97" s="275" t="s">
        <v>523</v>
      </c>
      <c r="G97" s="274"/>
      <c r="H97" s="255" t="s">
        <v>561</v>
      </c>
      <c r="I97" s="255" t="s">
        <v>558</v>
      </c>
      <c r="J97" s="255"/>
      <c r="K97" s="267"/>
    </row>
    <row r="98" spans="2:11" ht="15" customHeight="1">
      <c r="B98" s="279"/>
      <c r="C98" s="280"/>
      <c r="D98" s="280"/>
      <c r="E98" s="280"/>
      <c r="F98" s="280"/>
      <c r="G98" s="280"/>
      <c r="H98" s="280"/>
      <c r="I98" s="280"/>
      <c r="J98" s="280"/>
      <c r="K98" s="281"/>
    </row>
    <row r="99" spans="2:11" ht="18.75" customHeight="1">
      <c r="B99" s="282"/>
      <c r="C99" s="283"/>
      <c r="D99" s="283"/>
      <c r="E99" s="283"/>
      <c r="F99" s="283"/>
      <c r="G99" s="283"/>
      <c r="H99" s="283"/>
      <c r="I99" s="283"/>
      <c r="J99" s="283"/>
      <c r="K99" s="282"/>
    </row>
    <row r="100" spans="2:11" ht="18.75" customHeight="1">
      <c r="B100" s="262"/>
      <c r="C100" s="262"/>
      <c r="D100" s="262"/>
      <c r="E100" s="262"/>
      <c r="F100" s="262"/>
      <c r="G100" s="262"/>
      <c r="H100" s="262"/>
      <c r="I100" s="262"/>
      <c r="J100" s="262"/>
      <c r="K100" s="262"/>
    </row>
    <row r="101" spans="2:11" ht="7.5" customHeight="1">
      <c r="B101" s="263"/>
      <c r="C101" s="264"/>
      <c r="D101" s="264"/>
      <c r="E101" s="264"/>
      <c r="F101" s="264"/>
      <c r="G101" s="264"/>
      <c r="H101" s="264"/>
      <c r="I101" s="264"/>
      <c r="J101" s="264"/>
      <c r="K101" s="265"/>
    </row>
    <row r="102" spans="2:11" ht="45" customHeight="1">
      <c r="B102" s="266"/>
      <c r="C102" s="370" t="s">
        <v>562</v>
      </c>
      <c r="D102" s="370"/>
      <c r="E102" s="370"/>
      <c r="F102" s="370"/>
      <c r="G102" s="370"/>
      <c r="H102" s="370"/>
      <c r="I102" s="370"/>
      <c r="J102" s="370"/>
      <c r="K102" s="267"/>
    </row>
    <row r="103" spans="2:11" ht="17.25" customHeight="1">
      <c r="B103" s="266"/>
      <c r="C103" s="268" t="s">
        <v>517</v>
      </c>
      <c r="D103" s="268"/>
      <c r="E103" s="268"/>
      <c r="F103" s="268" t="s">
        <v>518</v>
      </c>
      <c r="G103" s="269"/>
      <c r="H103" s="268" t="s">
        <v>66</v>
      </c>
      <c r="I103" s="268" t="s">
        <v>69</v>
      </c>
      <c r="J103" s="268" t="s">
        <v>519</v>
      </c>
      <c r="K103" s="267"/>
    </row>
    <row r="104" spans="2:11" ht="17.25" customHeight="1">
      <c r="B104" s="266"/>
      <c r="C104" s="270" t="s">
        <v>520</v>
      </c>
      <c r="D104" s="270"/>
      <c r="E104" s="270"/>
      <c r="F104" s="271" t="s">
        <v>521</v>
      </c>
      <c r="G104" s="272"/>
      <c r="H104" s="270"/>
      <c r="I104" s="270"/>
      <c r="J104" s="270" t="s">
        <v>522</v>
      </c>
      <c r="K104" s="267"/>
    </row>
    <row r="105" spans="2:11" ht="5.25" customHeight="1">
      <c r="B105" s="266"/>
      <c r="C105" s="268"/>
      <c r="D105" s="268"/>
      <c r="E105" s="268"/>
      <c r="F105" s="268"/>
      <c r="G105" s="284"/>
      <c r="H105" s="268"/>
      <c r="I105" s="268"/>
      <c r="J105" s="268"/>
      <c r="K105" s="267"/>
    </row>
    <row r="106" spans="2:11" ht="15" customHeight="1">
      <c r="B106" s="266"/>
      <c r="C106" s="255" t="s">
        <v>65</v>
      </c>
      <c r="D106" s="273"/>
      <c r="E106" s="273"/>
      <c r="F106" s="275" t="s">
        <v>523</v>
      </c>
      <c r="G106" s="284"/>
      <c r="H106" s="255" t="s">
        <v>563</v>
      </c>
      <c r="I106" s="255" t="s">
        <v>525</v>
      </c>
      <c r="J106" s="255">
        <v>20</v>
      </c>
      <c r="K106" s="267"/>
    </row>
    <row r="107" spans="2:11" ht="15" customHeight="1">
      <c r="B107" s="266"/>
      <c r="C107" s="255" t="s">
        <v>526</v>
      </c>
      <c r="D107" s="255"/>
      <c r="E107" s="255"/>
      <c r="F107" s="275" t="s">
        <v>523</v>
      </c>
      <c r="G107" s="255"/>
      <c r="H107" s="255" t="s">
        <v>563</v>
      </c>
      <c r="I107" s="255" t="s">
        <v>525</v>
      </c>
      <c r="J107" s="255">
        <v>120</v>
      </c>
      <c r="K107" s="267"/>
    </row>
    <row r="108" spans="2:11" ht="15" customHeight="1">
      <c r="B108" s="276"/>
      <c r="C108" s="255" t="s">
        <v>528</v>
      </c>
      <c r="D108" s="255"/>
      <c r="E108" s="255"/>
      <c r="F108" s="275" t="s">
        <v>529</v>
      </c>
      <c r="G108" s="255"/>
      <c r="H108" s="255" t="s">
        <v>563</v>
      </c>
      <c r="I108" s="255" t="s">
        <v>525</v>
      </c>
      <c r="J108" s="255">
        <v>50</v>
      </c>
      <c r="K108" s="267"/>
    </row>
    <row r="109" spans="2:11" ht="15" customHeight="1">
      <c r="B109" s="276"/>
      <c r="C109" s="255" t="s">
        <v>531</v>
      </c>
      <c r="D109" s="255"/>
      <c r="E109" s="255"/>
      <c r="F109" s="275" t="s">
        <v>523</v>
      </c>
      <c r="G109" s="255"/>
      <c r="H109" s="255" t="s">
        <v>563</v>
      </c>
      <c r="I109" s="255" t="s">
        <v>533</v>
      </c>
      <c r="J109" s="255"/>
      <c r="K109" s="267"/>
    </row>
    <row r="110" spans="2:11" ht="15" customHeight="1">
      <c r="B110" s="276"/>
      <c r="C110" s="255" t="s">
        <v>542</v>
      </c>
      <c r="D110" s="255"/>
      <c r="E110" s="255"/>
      <c r="F110" s="275" t="s">
        <v>529</v>
      </c>
      <c r="G110" s="255"/>
      <c r="H110" s="255" t="s">
        <v>563</v>
      </c>
      <c r="I110" s="255" t="s">
        <v>525</v>
      </c>
      <c r="J110" s="255">
        <v>50</v>
      </c>
      <c r="K110" s="267"/>
    </row>
    <row r="111" spans="2:11" ht="15" customHeight="1">
      <c r="B111" s="276"/>
      <c r="C111" s="255" t="s">
        <v>550</v>
      </c>
      <c r="D111" s="255"/>
      <c r="E111" s="255"/>
      <c r="F111" s="275" t="s">
        <v>529</v>
      </c>
      <c r="G111" s="255"/>
      <c r="H111" s="255" t="s">
        <v>563</v>
      </c>
      <c r="I111" s="255" t="s">
        <v>525</v>
      </c>
      <c r="J111" s="255">
        <v>50</v>
      </c>
      <c r="K111" s="267"/>
    </row>
    <row r="112" spans="2:11" ht="15" customHeight="1">
      <c r="B112" s="276"/>
      <c r="C112" s="255" t="s">
        <v>548</v>
      </c>
      <c r="D112" s="255"/>
      <c r="E112" s="255"/>
      <c r="F112" s="275" t="s">
        <v>529</v>
      </c>
      <c r="G112" s="255"/>
      <c r="H112" s="255" t="s">
        <v>563</v>
      </c>
      <c r="I112" s="255" t="s">
        <v>525</v>
      </c>
      <c r="J112" s="255">
        <v>50</v>
      </c>
      <c r="K112" s="267"/>
    </row>
    <row r="113" spans="2:11" ht="15" customHeight="1">
      <c r="B113" s="276"/>
      <c r="C113" s="255" t="s">
        <v>65</v>
      </c>
      <c r="D113" s="255"/>
      <c r="E113" s="255"/>
      <c r="F113" s="275" t="s">
        <v>523</v>
      </c>
      <c r="G113" s="255"/>
      <c r="H113" s="255" t="s">
        <v>564</v>
      </c>
      <c r="I113" s="255" t="s">
        <v>525</v>
      </c>
      <c r="J113" s="255">
        <v>20</v>
      </c>
      <c r="K113" s="267"/>
    </row>
    <row r="114" spans="2:11" ht="15" customHeight="1">
      <c r="B114" s="276"/>
      <c r="C114" s="255" t="s">
        <v>565</v>
      </c>
      <c r="D114" s="255"/>
      <c r="E114" s="255"/>
      <c r="F114" s="275" t="s">
        <v>523</v>
      </c>
      <c r="G114" s="255"/>
      <c r="H114" s="255" t="s">
        <v>566</v>
      </c>
      <c r="I114" s="255" t="s">
        <v>525</v>
      </c>
      <c r="J114" s="255">
        <v>120</v>
      </c>
      <c r="K114" s="267"/>
    </row>
    <row r="115" spans="2:11" ht="15" customHeight="1">
      <c r="B115" s="276"/>
      <c r="C115" s="255" t="s">
        <v>50</v>
      </c>
      <c r="D115" s="255"/>
      <c r="E115" s="255"/>
      <c r="F115" s="275" t="s">
        <v>523</v>
      </c>
      <c r="G115" s="255"/>
      <c r="H115" s="255" t="s">
        <v>567</v>
      </c>
      <c r="I115" s="255" t="s">
        <v>558</v>
      </c>
      <c r="J115" s="255"/>
      <c r="K115" s="267"/>
    </row>
    <row r="116" spans="2:11" ht="15" customHeight="1">
      <c r="B116" s="276"/>
      <c r="C116" s="255" t="s">
        <v>60</v>
      </c>
      <c r="D116" s="255"/>
      <c r="E116" s="255"/>
      <c r="F116" s="275" t="s">
        <v>523</v>
      </c>
      <c r="G116" s="255"/>
      <c r="H116" s="255" t="s">
        <v>568</v>
      </c>
      <c r="I116" s="255" t="s">
        <v>558</v>
      </c>
      <c r="J116" s="255"/>
      <c r="K116" s="267"/>
    </row>
    <row r="117" spans="2:11" ht="15" customHeight="1">
      <c r="B117" s="276"/>
      <c r="C117" s="255" t="s">
        <v>69</v>
      </c>
      <c r="D117" s="255"/>
      <c r="E117" s="255"/>
      <c r="F117" s="275" t="s">
        <v>523</v>
      </c>
      <c r="G117" s="255"/>
      <c r="H117" s="255" t="s">
        <v>569</v>
      </c>
      <c r="I117" s="255" t="s">
        <v>570</v>
      </c>
      <c r="J117" s="255"/>
      <c r="K117" s="267"/>
    </row>
    <row r="118" spans="2:11" ht="15" customHeight="1">
      <c r="B118" s="279"/>
      <c r="C118" s="285"/>
      <c r="D118" s="285"/>
      <c r="E118" s="285"/>
      <c r="F118" s="285"/>
      <c r="G118" s="285"/>
      <c r="H118" s="285"/>
      <c r="I118" s="285"/>
      <c r="J118" s="285"/>
      <c r="K118" s="281"/>
    </row>
    <row r="119" spans="2:11" ht="18.75" customHeight="1">
      <c r="B119" s="286"/>
      <c r="C119" s="252"/>
      <c r="D119" s="252"/>
      <c r="E119" s="252"/>
      <c r="F119" s="287"/>
      <c r="G119" s="252"/>
      <c r="H119" s="252"/>
      <c r="I119" s="252"/>
      <c r="J119" s="252"/>
      <c r="K119" s="286"/>
    </row>
    <row r="120" spans="2:11" ht="18.75" customHeight="1">
      <c r="B120" s="262"/>
      <c r="C120" s="262"/>
      <c r="D120" s="262"/>
      <c r="E120" s="262"/>
      <c r="F120" s="262"/>
      <c r="G120" s="262"/>
      <c r="H120" s="262"/>
      <c r="I120" s="262"/>
      <c r="J120" s="262"/>
      <c r="K120" s="262"/>
    </row>
    <row r="121" spans="2:11" ht="7.5" customHeight="1">
      <c r="B121" s="288"/>
      <c r="C121" s="289"/>
      <c r="D121" s="289"/>
      <c r="E121" s="289"/>
      <c r="F121" s="289"/>
      <c r="G121" s="289"/>
      <c r="H121" s="289"/>
      <c r="I121" s="289"/>
      <c r="J121" s="289"/>
      <c r="K121" s="290"/>
    </row>
    <row r="122" spans="2:11" ht="45" customHeight="1">
      <c r="B122" s="291"/>
      <c r="C122" s="373" t="s">
        <v>571</v>
      </c>
      <c r="D122" s="373"/>
      <c r="E122" s="373"/>
      <c r="F122" s="373"/>
      <c r="G122" s="373"/>
      <c r="H122" s="373"/>
      <c r="I122" s="373"/>
      <c r="J122" s="373"/>
      <c r="K122" s="292"/>
    </row>
    <row r="123" spans="2:11" ht="17.25" customHeight="1">
      <c r="B123" s="293"/>
      <c r="C123" s="268" t="s">
        <v>517</v>
      </c>
      <c r="D123" s="268"/>
      <c r="E123" s="268"/>
      <c r="F123" s="268" t="s">
        <v>518</v>
      </c>
      <c r="G123" s="269"/>
      <c r="H123" s="268" t="s">
        <v>66</v>
      </c>
      <c r="I123" s="268" t="s">
        <v>69</v>
      </c>
      <c r="J123" s="268" t="s">
        <v>519</v>
      </c>
      <c r="K123" s="294"/>
    </row>
    <row r="124" spans="2:11" ht="17.25" customHeight="1">
      <c r="B124" s="293"/>
      <c r="C124" s="270" t="s">
        <v>520</v>
      </c>
      <c r="D124" s="270"/>
      <c r="E124" s="270"/>
      <c r="F124" s="271" t="s">
        <v>521</v>
      </c>
      <c r="G124" s="272"/>
      <c r="H124" s="270"/>
      <c r="I124" s="270"/>
      <c r="J124" s="270" t="s">
        <v>522</v>
      </c>
      <c r="K124" s="294"/>
    </row>
    <row r="125" spans="2:11" ht="5.25" customHeight="1">
      <c r="B125" s="295"/>
      <c r="C125" s="273"/>
      <c r="D125" s="273"/>
      <c r="E125" s="273"/>
      <c r="F125" s="273"/>
      <c r="G125" s="255"/>
      <c r="H125" s="273"/>
      <c r="I125" s="273"/>
      <c r="J125" s="273"/>
      <c r="K125" s="296"/>
    </row>
    <row r="126" spans="2:11" ht="15" customHeight="1">
      <c r="B126" s="295"/>
      <c r="C126" s="255" t="s">
        <v>526</v>
      </c>
      <c r="D126" s="273"/>
      <c r="E126" s="273"/>
      <c r="F126" s="275" t="s">
        <v>523</v>
      </c>
      <c r="G126" s="255"/>
      <c r="H126" s="255" t="s">
        <v>563</v>
      </c>
      <c r="I126" s="255" t="s">
        <v>525</v>
      </c>
      <c r="J126" s="255">
        <v>120</v>
      </c>
      <c r="K126" s="297"/>
    </row>
    <row r="127" spans="2:11" ht="15" customHeight="1">
      <c r="B127" s="295"/>
      <c r="C127" s="255" t="s">
        <v>572</v>
      </c>
      <c r="D127" s="255"/>
      <c r="E127" s="255"/>
      <c r="F127" s="275" t="s">
        <v>523</v>
      </c>
      <c r="G127" s="255"/>
      <c r="H127" s="255" t="s">
        <v>573</v>
      </c>
      <c r="I127" s="255" t="s">
        <v>525</v>
      </c>
      <c r="J127" s="255" t="s">
        <v>574</v>
      </c>
      <c r="K127" s="297"/>
    </row>
    <row r="128" spans="2:11" ht="15" customHeight="1">
      <c r="B128" s="295"/>
      <c r="C128" s="255" t="s">
        <v>471</v>
      </c>
      <c r="D128" s="255"/>
      <c r="E128" s="255"/>
      <c r="F128" s="275" t="s">
        <v>523</v>
      </c>
      <c r="G128" s="255"/>
      <c r="H128" s="255" t="s">
        <v>575</v>
      </c>
      <c r="I128" s="255" t="s">
        <v>525</v>
      </c>
      <c r="J128" s="255" t="s">
        <v>574</v>
      </c>
      <c r="K128" s="297"/>
    </row>
    <row r="129" spans="2:11" ht="15" customHeight="1">
      <c r="B129" s="295"/>
      <c r="C129" s="255" t="s">
        <v>534</v>
      </c>
      <c r="D129" s="255"/>
      <c r="E129" s="255"/>
      <c r="F129" s="275" t="s">
        <v>529</v>
      </c>
      <c r="G129" s="255"/>
      <c r="H129" s="255" t="s">
        <v>535</v>
      </c>
      <c r="I129" s="255" t="s">
        <v>525</v>
      </c>
      <c r="J129" s="255">
        <v>15</v>
      </c>
      <c r="K129" s="297"/>
    </row>
    <row r="130" spans="2:11" ht="15" customHeight="1">
      <c r="B130" s="295"/>
      <c r="C130" s="277" t="s">
        <v>536</v>
      </c>
      <c r="D130" s="277"/>
      <c r="E130" s="277"/>
      <c r="F130" s="278" t="s">
        <v>529</v>
      </c>
      <c r="G130" s="277"/>
      <c r="H130" s="277" t="s">
        <v>537</v>
      </c>
      <c r="I130" s="277" t="s">
        <v>525</v>
      </c>
      <c r="J130" s="277">
        <v>15</v>
      </c>
      <c r="K130" s="297"/>
    </row>
    <row r="131" spans="2:11" ht="15" customHeight="1">
      <c r="B131" s="295"/>
      <c r="C131" s="277" t="s">
        <v>538</v>
      </c>
      <c r="D131" s="277"/>
      <c r="E131" s="277"/>
      <c r="F131" s="278" t="s">
        <v>529</v>
      </c>
      <c r="G131" s="277"/>
      <c r="H131" s="277" t="s">
        <v>539</v>
      </c>
      <c r="I131" s="277" t="s">
        <v>525</v>
      </c>
      <c r="J131" s="277">
        <v>20</v>
      </c>
      <c r="K131" s="297"/>
    </row>
    <row r="132" spans="2:11" ht="15" customHeight="1">
      <c r="B132" s="295"/>
      <c r="C132" s="277" t="s">
        <v>540</v>
      </c>
      <c r="D132" s="277"/>
      <c r="E132" s="277"/>
      <c r="F132" s="278" t="s">
        <v>529</v>
      </c>
      <c r="G132" s="277"/>
      <c r="H132" s="277" t="s">
        <v>541</v>
      </c>
      <c r="I132" s="277" t="s">
        <v>525</v>
      </c>
      <c r="J132" s="277">
        <v>20</v>
      </c>
      <c r="K132" s="297"/>
    </row>
    <row r="133" spans="2:11" ht="15" customHeight="1">
      <c r="B133" s="295"/>
      <c r="C133" s="255" t="s">
        <v>528</v>
      </c>
      <c r="D133" s="255"/>
      <c r="E133" s="255"/>
      <c r="F133" s="275" t="s">
        <v>529</v>
      </c>
      <c r="G133" s="255"/>
      <c r="H133" s="255" t="s">
        <v>563</v>
      </c>
      <c r="I133" s="255" t="s">
        <v>525</v>
      </c>
      <c r="J133" s="255">
        <v>50</v>
      </c>
      <c r="K133" s="297"/>
    </row>
    <row r="134" spans="2:11" ht="15" customHeight="1">
      <c r="B134" s="295"/>
      <c r="C134" s="255" t="s">
        <v>542</v>
      </c>
      <c r="D134" s="255"/>
      <c r="E134" s="255"/>
      <c r="F134" s="275" t="s">
        <v>529</v>
      </c>
      <c r="G134" s="255"/>
      <c r="H134" s="255" t="s">
        <v>563</v>
      </c>
      <c r="I134" s="255" t="s">
        <v>525</v>
      </c>
      <c r="J134" s="255">
        <v>50</v>
      </c>
      <c r="K134" s="297"/>
    </row>
    <row r="135" spans="2:11" ht="15" customHeight="1">
      <c r="B135" s="295"/>
      <c r="C135" s="255" t="s">
        <v>548</v>
      </c>
      <c r="D135" s="255"/>
      <c r="E135" s="255"/>
      <c r="F135" s="275" t="s">
        <v>529</v>
      </c>
      <c r="G135" s="255"/>
      <c r="H135" s="255" t="s">
        <v>563</v>
      </c>
      <c r="I135" s="255" t="s">
        <v>525</v>
      </c>
      <c r="J135" s="255">
        <v>50</v>
      </c>
      <c r="K135" s="297"/>
    </row>
    <row r="136" spans="2:11" ht="15" customHeight="1">
      <c r="B136" s="295"/>
      <c r="C136" s="255" t="s">
        <v>550</v>
      </c>
      <c r="D136" s="255"/>
      <c r="E136" s="255"/>
      <c r="F136" s="275" t="s">
        <v>529</v>
      </c>
      <c r="G136" s="255"/>
      <c r="H136" s="255" t="s">
        <v>563</v>
      </c>
      <c r="I136" s="255" t="s">
        <v>525</v>
      </c>
      <c r="J136" s="255">
        <v>50</v>
      </c>
      <c r="K136" s="297"/>
    </row>
    <row r="137" spans="2:11" ht="15" customHeight="1">
      <c r="B137" s="295"/>
      <c r="C137" s="255" t="s">
        <v>551</v>
      </c>
      <c r="D137" s="255"/>
      <c r="E137" s="255"/>
      <c r="F137" s="275" t="s">
        <v>529</v>
      </c>
      <c r="G137" s="255"/>
      <c r="H137" s="255" t="s">
        <v>576</v>
      </c>
      <c r="I137" s="255" t="s">
        <v>525</v>
      </c>
      <c r="J137" s="255">
        <v>255</v>
      </c>
      <c r="K137" s="297"/>
    </row>
    <row r="138" spans="2:11" ht="15" customHeight="1">
      <c r="B138" s="295"/>
      <c r="C138" s="255" t="s">
        <v>553</v>
      </c>
      <c r="D138" s="255"/>
      <c r="E138" s="255"/>
      <c r="F138" s="275" t="s">
        <v>523</v>
      </c>
      <c r="G138" s="255"/>
      <c r="H138" s="255" t="s">
        <v>577</v>
      </c>
      <c r="I138" s="255" t="s">
        <v>555</v>
      </c>
      <c r="J138" s="255"/>
      <c r="K138" s="297"/>
    </row>
    <row r="139" spans="2:11" ht="15" customHeight="1">
      <c r="B139" s="295"/>
      <c r="C139" s="255" t="s">
        <v>556</v>
      </c>
      <c r="D139" s="255"/>
      <c r="E139" s="255"/>
      <c r="F139" s="275" t="s">
        <v>523</v>
      </c>
      <c r="G139" s="255"/>
      <c r="H139" s="255" t="s">
        <v>578</v>
      </c>
      <c r="I139" s="255" t="s">
        <v>558</v>
      </c>
      <c r="J139" s="255"/>
      <c r="K139" s="297"/>
    </row>
    <row r="140" spans="2:11" ht="15" customHeight="1">
      <c r="B140" s="295"/>
      <c r="C140" s="255" t="s">
        <v>559</v>
      </c>
      <c r="D140" s="255"/>
      <c r="E140" s="255"/>
      <c r="F140" s="275" t="s">
        <v>523</v>
      </c>
      <c r="G140" s="255"/>
      <c r="H140" s="255" t="s">
        <v>559</v>
      </c>
      <c r="I140" s="255" t="s">
        <v>558</v>
      </c>
      <c r="J140" s="255"/>
      <c r="K140" s="297"/>
    </row>
    <row r="141" spans="2:11" ht="15" customHeight="1">
      <c r="B141" s="295"/>
      <c r="C141" s="255" t="s">
        <v>50</v>
      </c>
      <c r="D141" s="255"/>
      <c r="E141" s="255"/>
      <c r="F141" s="275" t="s">
        <v>523</v>
      </c>
      <c r="G141" s="255"/>
      <c r="H141" s="255" t="s">
        <v>579</v>
      </c>
      <c r="I141" s="255" t="s">
        <v>558</v>
      </c>
      <c r="J141" s="255"/>
      <c r="K141" s="297"/>
    </row>
    <row r="142" spans="2:11" ht="15" customHeight="1">
      <c r="B142" s="295"/>
      <c r="C142" s="255" t="s">
        <v>580</v>
      </c>
      <c r="D142" s="255"/>
      <c r="E142" s="255"/>
      <c r="F142" s="275" t="s">
        <v>523</v>
      </c>
      <c r="G142" s="255"/>
      <c r="H142" s="255" t="s">
        <v>581</v>
      </c>
      <c r="I142" s="255" t="s">
        <v>558</v>
      </c>
      <c r="J142" s="255"/>
      <c r="K142" s="297"/>
    </row>
    <row r="143" spans="2:11" ht="15" customHeight="1">
      <c r="B143" s="298"/>
      <c r="C143" s="299"/>
      <c r="D143" s="299"/>
      <c r="E143" s="299"/>
      <c r="F143" s="299"/>
      <c r="G143" s="299"/>
      <c r="H143" s="299"/>
      <c r="I143" s="299"/>
      <c r="J143" s="299"/>
      <c r="K143" s="300"/>
    </row>
    <row r="144" spans="2:11" ht="18.75" customHeight="1">
      <c r="B144" s="252"/>
      <c r="C144" s="252"/>
      <c r="D144" s="252"/>
      <c r="E144" s="252"/>
      <c r="F144" s="287"/>
      <c r="G144" s="252"/>
      <c r="H144" s="252"/>
      <c r="I144" s="252"/>
      <c r="J144" s="252"/>
      <c r="K144" s="252"/>
    </row>
    <row r="145" spans="2:11" ht="18.75" customHeight="1">
      <c r="B145" s="262"/>
      <c r="C145" s="262"/>
      <c r="D145" s="262"/>
      <c r="E145" s="262"/>
      <c r="F145" s="262"/>
      <c r="G145" s="262"/>
      <c r="H145" s="262"/>
      <c r="I145" s="262"/>
      <c r="J145" s="262"/>
      <c r="K145" s="262"/>
    </row>
    <row r="146" spans="2:11" ht="7.5" customHeight="1">
      <c r="B146" s="263"/>
      <c r="C146" s="264"/>
      <c r="D146" s="264"/>
      <c r="E146" s="264"/>
      <c r="F146" s="264"/>
      <c r="G146" s="264"/>
      <c r="H146" s="264"/>
      <c r="I146" s="264"/>
      <c r="J146" s="264"/>
      <c r="K146" s="265"/>
    </row>
    <row r="147" spans="2:11" ht="45" customHeight="1">
      <c r="B147" s="266"/>
      <c r="C147" s="370" t="s">
        <v>582</v>
      </c>
      <c r="D147" s="370"/>
      <c r="E147" s="370"/>
      <c r="F147" s="370"/>
      <c r="G147" s="370"/>
      <c r="H147" s="370"/>
      <c r="I147" s="370"/>
      <c r="J147" s="370"/>
      <c r="K147" s="267"/>
    </row>
    <row r="148" spans="2:11" ht="17.25" customHeight="1">
      <c r="B148" s="266"/>
      <c r="C148" s="268" t="s">
        <v>517</v>
      </c>
      <c r="D148" s="268"/>
      <c r="E148" s="268"/>
      <c r="F148" s="268" t="s">
        <v>518</v>
      </c>
      <c r="G148" s="269"/>
      <c r="H148" s="268" t="s">
        <v>66</v>
      </c>
      <c r="I148" s="268" t="s">
        <v>69</v>
      </c>
      <c r="J148" s="268" t="s">
        <v>519</v>
      </c>
      <c r="K148" s="267"/>
    </row>
    <row r="149" spans="2:11" ht="17.25" customHeight="1">
      <c r="B149" s="266"/>
      <c r="C149" s="270" t="s">
        <v>520</v>
      </c>
      <c r="D149" s="270"/>
      <c r="E149" s="270"/>
      <c r="F149" s="271" t="s">
        <v>521</v>
      </c>
      <c r="G149" s="272"/>
      <c r="H149" s="270"/>
      <c r="I149" s="270"/>
      <c r="J149" s="270" t="s">
        <v>522</v>
      </c>
      <c r="K149" s="267"/>
    </row>
    <row r="150" spans="2:11" ht="5.25" customHeight="1">
      <c r="B150" s="276"/>
      <c r="C150" s="273"/>
      <c r="D150" s="273"/>
      <c r="E150" s="273"/>
      <c r="F150" s="273"/>
      <c r="G150" s="274"/>
      <c r="H150" s="273"/>
      <c r="I150" s="273"/>
      <c r="J150" s="273"/>
      <c r="K150" s="297"/>
    </row>
    <row r="151" spans="2:11" ht="15" customHeight="1">
      <c r="B151" s="276"/>
      <c r="C151" s="301" t="s">
        <v>526</v>
      </c>
      <c r="D151" s="255"/>
      <c r="E151" s="255"/>
      <c r="F151" s="302" t="s">
        <v>523</v>
      </c>
      <c r="G151" s="255"/>
      <c r="H151" s="301" t="s">
        <v>563</v>
      </c>
      <c r="I151" s="301" t="s">
        <v>525</v>
      </c>
      <c r="J151" s="301">
        <v>120</v>
      </c>
      <c r="K151" s="297"/>
    </row>
    <row r="152" spans="2:11" ht="15" customHeight="1">
      <c r="B152" s="276"/>
      <c r="C152" s="301" t="s">
        <v>572</v>
      </c>
      <c r="D152" s="255"/>
      <c r="E152" s="255"/>
      <c r="F152" s="302" t="s">
        <v>523</v>
      </c>
      <c r="G152" s="255"/>
      <c r="H152" s="301" t="s">
        <v>583</v>
      </c>
      <c r="I152" s="301" t="s">
        <v>525</v>
      </c>
      <c r="J152" s="301" t="s">
        <v>574</v>
      </c>
      <c r="K152" s="297"/>
    </row>
    <row r="153" spans="2:11" ht="15" customHeight="1">
      <c r="B153" s="276"/>
      <c r="C153" s="301" t="s">
        <v>471</v>
      </c>
      <c r="D153" s="255"/>
      <c r="E153" s="255"/>
      <c r="F153" s="302" t="s">
        <v>523</v>
      </c>
      <c r="G153" s="255"/>
      <c r="H153" s="301" t="s">
        <v>584</v>
      </c>
      <c r="I153" s="301" t="s">
        <v>525</v>
      </c>
      <c r="J153" s="301" t="s">
        <v>574</v>
      </c>
      <c r="K153" s="297"/>
    </row>
    <row r="154" spans="2:11" ht="15" customHeight="1">
      <c r="B154" s="276"/>
      <c r="C154" s="301" t="s">
        <v>528</v>
      </c>
      <c r="D154" s="255"/>
      <c r="E154" s="255"/>
      <c r="F154" s="302" t="s">
        <v>529</v>
      </c>
      <c r="G154" s="255"/>
      <c r="H154" s="301" t="s">
        <v>563</v>
      </c>
      <c r="I154" s="301" t="s">
        <v>525</v>
      </c>
      <c r="J154" s="301">
        <v>50</v>
      </c>
      <c r="K154" s="297"/>
    </row>
    <row r="155" spans="2:11" ht="15" customHeight="1">
      <c r="B155" s="276"/>
      <c r="C155" s="301" t="s">
        <v>531</v>
      </c>
      <c r="D155" s="255"/>
      <c r="E155" s="255"/>
      <c r="F155" s="302" t="s">
        <v>523</v>
      </c>
      <c r="G155" s="255"/>
      <c r="H155" s="301" t="s">
        <v>563</v>
      </c>
      <c r="I155" s="301" t="s">
        <v>533</v>
      </c>
      <c r="J155" s="301"/>
      <c r="K155" s="297"/>
    </row>
    <row r="156" spans="2:11" ht="15" customHeight="1">
      <c r="B156" s="276"/>
      <c r="C156" s="301" t="s">
        <v>542</v>
      </c>
      <c r="D156" s="255"/>
      <c r="E156" s="255"/>
      <c r="F156" s="302" t="s">
        <v>529</v>
      </c>
      <c r="G156" s="255"/>
      <c r="H156" s="301" t="s">
        <v>563</v>
      </c>
      <c r="I156" s="301" t="s">
        <v>525</v>
      </c>
      <c r="J156" s="301">
        <v>50</v>
      </c>
      <c r="K156" s="297"/>
    </row>
    <row r="157" spans="2:11" ht="15" customHeight="1">
      <c r="B157" s="276"/>
      <c r="C157" s="301" t="s">
        <v>550</v>
      </c>
      <c r="D157" s="255"/>
      <c r="E157" s="255"/>
      <c r="F157" s="302" t="s">
        <v>529</v>
      </c>
      <c r="G157" s="255"/>
      <c r="H157" s="301" t="s">
        <v>563</v>
      </c>
      <c r="I157" s="301" t="s">
        <v>525</v>
      </c>
      <c r="J157" s="301">
        <v>50</v>
      </c>
      <c r="K157" s="297"/>
    </row>
    <row r="158" spans="2:11" ht="15" customHeight="1">
      <c r="B158" s="276"/>
      <c r="C158" s="301" t="s">
        <v>548</v>
      </c>
      <c r="D158" s="255"/>
      <c r="E158" s="255"/>
      <c r="F158" s="302" t="s">
        <v>529</v>
      </c>
      <c r="G158" s="255"/>
      <c r="H158" s="301" t="s">
        <v>563</v>
      </c>
      <c r="I158" s="301" t="s">
        <v>525</v>
      </c>
      <c r="J158" s="301">
        <v>50</v>
      </c>
      <c r="K158" s="297"/>
    </row>
    <row r="159" spans="2:11" ht="15" customHeight="1">
      <c r="B159" s="276"/>
      <c r="C159" s="301" t="s">
        <v>109</v>
      </c>
      <c r="D159" s="255"/>
      <c r="E159" s="255"/>
      <c r="F159" s="302" t="s">
        <v>523</v>
      </c>
      <c r="G159" s="255"/>
      <c r="H159" s="301" t="s">
        <v>585</v>
      </c>
      <c r="I159" s="301" t="s">
        <v>525</v>
      </c>
      <c r="J159" s="301" t="s">
        <v>586</v>
      </c>
      <c r="K159" s="297"/>
    </row>
    <row r="160" spans="2:11" ht="15" customHeight="1">
      <c r="B160" s="276"/>
      <c r="C160" s="301" t="s">
        <v>587</v>
      </c>
      <c r="D160" s="255"/>
      <c r="E160" s="255"/>
      <c r="F160" s="302" t="s">
        <v>523</v>
      </c>
      <c r="G160" s="255"/>
      <c r="H160" s="301" t="s">
        <v>588</v>
      </c>
      <c r="I160" s="301" t="s">
        <v>558</v>
      </c>
      <c r="J160" s="301"/>
      <c r="K160" s="297"/>
    </row>
    <row r="161" spans="2:11" ht="15" customHeight="1">
      <c r="B161" s="303"/>
      <c r="C161" s="285"/>
      <c r="D161" s="285"/>
      <c r="E161" s="285"/>
      <c r="F161" s="285"/>
      <c r="G161" s="285"/>
      <c r="H161" s="285"/>
      <c r="I161" s="285"/>
      <c r="J161" s="285"/>
      <c r="K161" s="304"/>
    </row>
    <row r="162" spans="2:11" ht="18.75" customHeight="1">
      <c r="B162" s="252"/>
      <c r="C162" s="255"/>
      <c r="D162" s="255"/>
      <c r="E162" s="255"/>
      <c r="F162" s="275"/>
      <c r="G162" s="255"/>
      <c r="H162" s="255"/>
      <c r="I162" s="255"/>
      <c r="J162" s="255"/>
      <c r="K162" s="252"/>
    </row>
    <row r="163" spans="2:11" ht="18.75" customHeight="1">
      <c r="B163" s="262"/>
      <c r="C163" s="262"/>
      <c r="D163" s="262"/>
      <c r="E163" s="262"/>
      <c r="F163" s="262"/>
      <c r="G163" s="262"/>
      <c r="H163" s="262"/>
      <c r="I163" s="262"/>
      <c r="J163" s="262"/>
      <c r="K163" s="262"/>
    </row>
    <row r="164" spans="2:11" ht="7.5" customHeight="1">
      <c r="B164" s="244"/>
      <c r="C164" s="245"/>
      <c r="D164" s="245"/>
      <c r="E164" s="245"/>
      <c r="F164" s="245"/>
      <c r="G164" s="245"/>
      <c r="H164" s="245"/>
      <c r="I164" s="245"/>
      <c r="J164" s="245"/>
      <c r="K164" s="246"/>
    </row>
    <row r="165" spans="2:11" ht="45" customHeight="1">
      <c r="B165" s="247"/>
      <c r="C165" s="373" t="s">
        <v>589</v>
      </c>
      <c r="D165" s="373"/>
      <c r="E165" s="373"/>
      <c r="F165" s="373"/>
      <c r="G165" s="373"/>
      <c r="H165" s="373"/>
      <c r="I165" s="373"/>
      <c r="J165" s="373"/>
      <c r="K165" s="248"/>
    </row>
    <row r="166" spans="2:11" ht="17.25" customHeight="1">
      <c r="B166" s="247"/>
      <c r="C166" s="268" t="s">
        <v>517</v>
      </c>
      <c r="D166" s="268"/>
      <c r="E166" s="268"/>
      <c r="F166" s="268" t="s">
        <v>518</v>
      </c>
      <c r="G166" s="305"/>
      <c r="H166" s="306" t="s">
        <v>66</v>
      </c>
      <c r="I166" s="306" t="s">
        <v>69</v>
      </c>
      <c r="J166" s="268" t="s">
        <v>519</v>
      </c>
      <c r="K166" s="248"/>
    </row>
    <row r="167" spans="2:11" ht="17.25" customHeight="1">
      <c r="B167" s="249"/>
      <c r="C167" s="270" t="s">
        <v>520</v>
      </c>
      <c r="D167" s="270"/>
      <c r="E167" s="270"/>
      <c r="F167" s="271" t="s">
        <v>521</v>
      </c>
      <c r="G167" s="307"/>
      <c r="H167" s="308"/>
      <c r="I167" s="308"/>
      <c r="J167" s="270" t="s">
        <v>522</v>
      </c>
      <c r="K167" s="250"/>
    </row>
    <row r="168" spans="2:11" ht="5.25" customHeight="1">
      <c r="B168" s="276"/>
      <c r="C168" s="273"/>
      <c r="D168" s="273"/>
      <c r="E168" s="273"/>
      <c r="F168" s="273"/>
      <c r="G168" s="274"/>
      <c r="H168" s="273"/>
      <c r="I168" s="273"/>
      <c r="J168" s="273"/>
      <c r="K168" s="297"/>
    </row>
    <row r="169" spans="2:11" ht="15" customHeight="1">
      <c r="B169" s="276"/>
      <c r="C169" s="255" t="s">
        <v>526</v>
      </c>
      <c r="D169" s="255"/>
      <c r="E169" s="255"/>
      <c r="F169" s="275" t="s">
        <v>523</v>
      </c>
      <c r="G169" s="255"/>
      <c r="H169" s="255" t="s">
        <v>563</v>
      </c>
      <c r="I169" s="255" t="s">
        <v>525</v>
      </c>
      <c r="J169" s="255">
        <v>120</v>
      </c>
      <c r="K169" s="297"/>
    </row>
    <row r="170" spans="2:11" ht="15" customHeight="1">
      <c r="B170" s="276"/>
      <c r="C170" s="255" t="s">
        <v>572</v>
      </c>
      <c r="D170" s="255"/>
      <c r="E170" s="255"/>
      <c r="F170" s="275" t="s">
        <v>523</v>
      </c>
      <c r="G170" s="255"/>
      <c r="H170" s="255" t="s">
        <v>573</v>
      </c>
      <c r="I170" s="255" t="s">
        <v>525</v>
      </c>
      <c r="J170" s="255" t="s">
        <v>574</v>
      </c>
      <c r="K170" s="297"/>
    </row>
    <row r="171" spans="2:11" ht="15" customHeight="1">
      <c r="B171" s="276"/>
      <c r="C171" s="255" t="s">
        <v>471</v>
      </c>
      <c r="D171" s="255"/>
      <c r="E171" s="255"/>
      <c r="F171" s="275" t="s">
        <v>523</v>
      </c>
      <c r="G171" s="255"/>
      <c r="H171" s="255" t="s">
        <v>590</v>
      </c>
      <c r="I171" s="255" t="s">
        <v>525</v>
      </c>
      <c r="J171" s="255" t="s">
        <v>574</v>
      </c>
      <c r="K171" s="297"/>
    </row>
    <row r="172" spans="2:11" ht="15" customHeight="1">
      <c r="B172" s="276"/>
      <c r="C172" s="255" t="s">
        <v>528</v>
      </c>
      <c r="D172" s="255"/>
      <c r="E172" s="255"/>
      <c r="F172" s="275" t="s">
        <v>529</v>
      </c>
      <c r="G172" s="255"/>
      <c r="H172" s="255" t="s">
        <v>590</v>
      </c>
      <c r="I172" s="255" t="s">
        <v>525</v>
      </c>
      <c r="J172" s="255">
        <v>50</v>
      </c>
      <c r="K172" s="297"/>
    </row>
    <row r="173" spans="2:11" ht="15" customHeight="1">
      <c r="B173" s="276"/>
      <c r="C173" s="255" t="s">
        <v>531</v>
      </c>
      <c r="D173" s="255"/>
      <c r="E173" s="255"/>
      <c r="F173" s="275" t="s">
        <v>523</v>
      </c>
      <c r="G173" s="255"/>
      <c r="H173" s="255" t="s">
        <v>590</v>
      </c>
      <c r="I173" s="255" t="s">
        <v>533</v>
      </c>
      <c r="J173" s="255"/>
      <c r="K173" s="297"/>
    </row>
    <row r="174" spans="2:11" ht="15" customHeight="1">
      <c r="B174" s="276"/>
      <c r="C174" s="255" t="s">
        <v>542</v>
      </c>
      <c r="D174" s="255"/>
      <c r="E174" s="255"/>
      <c r="F174" s="275" t="s">
        <v>529</v>
      </c>
      <c r="G174" s="255"/>
      <c r="H174" s="255" t="s">
        <v>590</v>
      </c>
      <c r="I174" s="255" t="s">
        <v>525</v>
      </c>
      <c r="J174" s="255">
        <v>50</v>
      </c>
      <c r="K174" s="297"/>
    </row>
    <row r="175" spans="2:11" ht="15" customHeight="1">
      <c r="B175" s="276"/>
      <c r="C175" s="255" t="s">
        <v>550</v>
      </c>
      <c r="D175" s="255"/>
      <c r="E175" s="255"/>
      <c r="F175" s="275" t="s">
        <v>529</v>
      </c>
      <c r="G175" s="255"/>
      <c r="H175" s="255" t="s">
        <v>590</v>
      </c>
      <c r="I175" s="255" t="s">
        <v>525</v>
      </c>
      <c r="J175" s="255">
        <v>50</v>
      </c>
      <c r="K175" s="297"/>
    </row>
    <row r="176" spans="2:11" ht="15" customHeight="1">
      <c r="B176" s="276"/>
      <c r="C176" s="255" t="s">
        <v>548</v>
      </c>
      <c r="D176" s="255"/>
      <c r="E176" s="255"/>
      <c r="F176" s="275" t="s">
        <v>529</v>
      </c>
      <c r="G176" s="255"/>
      <c r="H176" s="255" t="s">
        <v>590</v>
      </c>
      <c r="I176" s="255" t="s">
        <v>525</v>
      </c>
      <c r="J176" s="255">
        <v>50</v>
      </c>
      <c r="K176" s="297"/>
    </row>
    <row r="177" spans="2:11" ht="15" customHeight="1">
      <c r="B177" s="276"/>
      <c r="C177" s="255" t="s">
        <v>125</v>
      </c>
      <c r="D177" s="255"/>
      <c r="E177" s="255"/>
      <c r="F177" s="275" t="s">
        <v>523</v>
      </c>
      <c r="G177" s="255"/>
      <c r="H177" s="255" t="s">
        <v>591</v>
      </c>
      <c r="I177" s="255" t="s">
        <v>592</v>
      </c>
      <c r="J177" s="255"/>
      <c r="K177" s="297"/>
    </row>
    <row r="178" spans="2:11" ht="15" customHeight="1">
      <c r="B178" s="276"/>
      <c r="C178" s="255" t="s">
        <v>69</v>
      </c>
      <c r="D178" s="255"/>
      <c r="E178" s="255"/>
      <c r="F178" s="275" t="s">
        <v>523</v>
      </c>
      <c r="G178" s="255"/>
      <c r="H178" s="255" t="s">
        <v>593</v>
      </c>
      <c r="I178" s="255" t="s">
        <v>594</v>
      </c>
      <c r="J178" s="255">
        <v>1</v>
      </c>
      <c r="K178" s="297"/>
    </row>
    <row r="179" spans="2:11" ht="15" customHeight="1">
      <c r="B179" s="276"/>
      <c r="C179" s="255" t="s">
        <v>65</v>
      </c>
      <c r="D179" s="255"/>
      <c r="E179" s="255"/>
      <c r="F179" s="275" t="s">
        <v>523</v>
      </c>
      <c r="G179" s="255"/>
      <c r="H179" s="255" t="s">
        <v>595</v>
      </c>
      <c r="I179" s="255" t="s">
        <v>525</v>
      </c>
      <c r="J179" s="255">
        <v>20</v>
      </c>
      <c r="K179" s="297"/>
    </row>
    <row r="180" spans="2:11" ht="15" customHeight="1">
      <c r="B180" s="276"/>
      <c r="C180" s="255" t="s">
        <v>66</v>
      </c>
      <c r="D180" s="255"/>
      <c r="E180" s="255"/>
      <c r="F180" s="275" t="s">
        <v>523</v>
      </c>
      <c r="G180" s="255"/>
      <c r="H180" s="255" t="s">
        <v>596</v>
      </c>
      <c r="I180" s="255" t="s">
        <v>525</v>
      </c>
      <c r="J180" s="255">
        <v>255</v>
      </c>
      <c r="K180" s="297"/>
    </row>
    <row r="181" spans="2:11" ht="15" customHeight="1">
      <c r="B181" s="276"/>
      <c r="C181" s="255" t="s">
        <v>126</v>
      </c>
      <c r="D181" s="255"/>
      <c r="E181" s="255"/>
      <c r="F181" s="275" t="s">
        <v>523</v>
      </c>
      <c r="G181" s="255"/>
      <c r="H181" s="255" t="s">
        <v>487</v>
      </c>
      <c r="I181" s="255" t="s">
        <v>525</v>
      </c>
      <c r="J181" s="255">
        <v>10</v>
      </c>
      <c r="K181" s="297"/>
    </row>
    <row r="182" spans="2:11" ht="15" customHeight="1">
      <c r="B182" s="276"/>
      <c r="C182" s="255" t="s">
        <v>127</v>
      </c>
      <c r="D182" s="255"/>
      <c r="E182" s="255"/>
      <c r="F182" s="275" t="s">
        <v>523</v>
      </c>
      <c r="G182" s="255"/>
      <c r="H182" s="255" t="s">
        <v>597</v>
      </c>
      <c r="I182" s="255" t="s">
        <v>558</v>
      </c>
      <c r="J182" s="255"/>
      <c r="K182" s="297"/>
    </row>
    <row r="183" spans="2:11" ht="15" customHeight="1">
      <c r="B183" s="276"/>
      <c r="C183" s="255" t="s">
        <v>598</v>
      </c>
      <c r="D183" s="255"/>
      <c r="E183" s="255"/>
      <c r="F183" s="275" t="s">
        <v>523</v>
      </c>
      <c r="G183" s="255"/>
      <c r="H183" s="255" t="s">
        <v>599</v>
      </c>
      <c r="I183" s="255" t="s">
        <v>558</v>
      </c>
      <c r="J183" s="255"/>
      <c r="K183" s="297"/>
    </row>
    <row r="184" spans="2:11" ht="15" customHeight="1">
      <c r="B184" s="276"/>
      <c r="C184" s="255" t="s">
        <v>587</v>
      </c>
      <c r="D184" s="255"/>
      <c r="E184" s="255"/>
      <c r="F184" s="275" t="s">
        <v>523</v>
      </c>
      <c r="G184" s="255"/>
      <c r="H184" s="255" t="s">
        <v>600</v>
      </c>
      <c r="I184" s="255" t="s">
        <v>558</v>
      </c>
      <c r="J184" s="255"/>
      <c r="K184" s="297"/>
    </row>
    <row r="185" spans="2:11" ht="15" customHeight="1">
      <c r="B185" s="276"/>
      <c r="C185" s="255" t="s">
        <v>129</v>
      </c>
      <c r="D185" s="255"/>
      <c r="E185" s="255"/>
      <c r="F185" s="275" t="s">
        <v>529</v>
      </c>
      <c r="G185" s="255"/>
      <c r="H185" s="255" t="s">
        <v>601</v>
      </c>
      <c r="I185" s="255" t="s">
        <v>525</v>
      </c>
      <c r="J185" s="255">
        <v>50</v>
      </c>
      <c r="K185" s="297"/>
    </row>
    <row r="186" spans="2:11" ht="15" customHeight="1">
      <c r="B186" s="276"/>
      <c r="C186" s="255" t="s">
        <v>602</v>
      </c>
      <c r="D186" s="255"/>
      <c r="E186" s="255"/>
      <c r="F186" s="275" t="s">
        <v>529</v>
      </c>
      <c r="G186" s="255"/>
      <c r="H186" s="255" t="s">
        <v>603</v>
      </c>
      <c r="I186" s="255" t="s">
        <v>604</v>
      </c>
      <c r="J186" s="255"/>
      <c r="K186" s="297"/>
    </row>
    <row r="187" spans="2:11" ht="15" customHeight="1">
      <c r="B187" s="276"/>
      <c r="C187" s="255" t="s">
        <v>605</v>
      </c>
      <c r="D187" s="255"/>
      <c r="E187" s="255"/>
      <c r="F187" s="275" t="s">
        <v>529</v>
      </c>
      <c r="G187" s="255"/>
      <c r="H187" s="255" t="s">
        <v>606</v>
      </c>
      <c r="I187" s="255" t="s">
        <v>604</v>
      </c>
      <c r="J187" s="255"/>
      <c r="K187" s="297"/>
    </row>
    <row r="188" spans="2:11" ht="15" customHeight="1">
      <c r="B188" s="276"/>
      <c r="C188" s="255" t="s">
        <v>607</v>
      </c>
      <c r="D188" s="255"/>
      <c r="E188" s="255"/>
      <c r="F188" s="275" t="s">
        <v>529</v>
      </c>
      <c r="G188" s="255"/>
      <c r="H188" s="255" t="s">
        <v>608</v>
      </c>
      <c r="I188" s="255" t="s">
        <v>604</v>
      </c>
      <c r="J188" s="255"/>
      <c r="K188" s="297"/>
    </row>
    <row r="189" spans="2:11" ht="15" customHeight="1">
      <c r="B189" s="276"/>
      <c r="C189" s="309" t="s">
        <v>609</v>
      </c>
      <c r="D189" s="255"/>
      <c r="E189" s="255"/>
      <c r="F189" s="275" t="s">
        <v>529</v>
      </c>
      <c r="G189" s="255"/>
      <c r="H189" s="255" t="s">
        <v>610</v>
      </c>
      <c r="I189" s="255" t="s">
        <v>611</v>
      </c>
      <c r="J189" s="310" t="s">
        <v>612</v>
      </c>
      <c r="K189" s="297"/>
    </row>
    <row r="190" spans="2:11" ht="15" customHeight="1">
      <c r="B190" s="276"/>
      <c r="C190" s="261" t="s">
        <v>54</v>
      </c>
      <c r="D190" s="255"/>
      <c r="E190" s="255"/>
      <c r="F190" s="275" t="s">
        <v>523</v>
      </c>
      <c r="G190" s="255"/>
      <c r="H190" s="252" t="s">
        <v>613</v>
      </c>
      <c r="I190" s="255" t="s">
        <v>614</v>
      </c>
      <c r="J190" s="255"/>
      <c r="K190" s="297"/>
    </row>
    <row r="191" spans="2:11" ht="15" customHeight="1">
      <c r="B191" s="276"/>
      <c r="C191" s="261" t="s">
        <v>615</v>
      </c>
      <c r="D191" s="255"/>
      <c r="E191" s="255"/>
      <c r="F191" s="275" t="s">
        <v>523</v>
      </c>
      <c r="G191" s="255"/>
      <c r="H191" s="255" t="s">
        <v>616</v>
      </c>
      <c r="I191" s="255" t="s">
        <v>558</v>
      </c>
      <c r="J191" s="255"/>
      <c r="K191" s="297"/>
    </row>
    <row r="192" spans="2:11" ht="15" customHeight="1">
      <c r="B192" s="276"/>
      <c r="C192" s="261" t="s">
        <v>617</v>
      </c>
      <c r="D192" s="255"/>
      <c r="E192" s="255"/>
      <c r="F192" s="275" t="s">
        <v>523</v>
      </c>
      <c r="G192" s="255"/>
      <c r="H192" s="255" t="s">
        <v>618</v>
      </c>
      <c r="I192" s="255" t="s">
        <v>558</v>
      </c>
      <c r="J192" s="255"/>
      <c r="K192" s="297"/>
    </row>
    <row r="193" spans="2:11" ht="15" customHeight="1">
      <c r="B193" s="276"/>
      <c r="C193" s="261" t="s">
        <v>619</v>
      </c>
      <c r="D193" s="255"/>
      <c r="E193" s="255"/>
      <c r="F193" s="275" t="s">
        <v>529</v>
      </c>
      <c r="G193" s="255"/>
      <c r="H193" s="255" t="s">
        <v>620</v>
      </c>
      <c r="I193" s="255" t="s">
        <v>558</v>
      </c>
      <c r="J193" s="255"/>
      <c r="K193" s="297"/>
    </row>
    <row r="194" spans="2:11" ht="15" customHeight="1">
      <c r="B194" s="303"/>
      <c r="C194" s="311"/>
      <c r="D194" s="285"/>
      <c r="E194" s="285"/>
      <c r="F194" s="285"/>
      <c r="G194" s="285"/>
      <c r="H194" s="285"/>
      <c r="I194" s="285"/>
      <c r="J194" s="285"/>
      <c r="K194" s="304"/>
    </row>
    <row r="195" spans="2:11" ht="18.75" customHeight="1">
      <c r="B195" s="252"/>
      <c r="C195" s="255"/>
      <c r="D195" s="255"/>
      <c r="E195" s="255"/>
      <c r="F195" s="275"/>
      <c r="G195" s="255"/>
      <c r="H195" s="255"/>
      <c r="I195" s="255"/>
      <c r="J195" s="255"/>
      <c r="K195" s="252"/>
    </row>
    <row r="196" spans="2:11" ht="18.75" customHeight="1">
      <c r="B196" s="252"/>
      <c r="C196" s="255"/>
      <c r="D196" s="255"/>
      <c r="E196" s="255"/>
      <c r="F196" s="275"/>
      <c r="G196" s="255"/>
      <c r="H196" s="255"/>
      <c r="I196" s="255"/>
      <c r="J196" s="255"/>
      <c r="K196" s="252"/>
    </row>
    <row r="197" spans="2:11" ht="18.75" customHeight="1">
      <c r="B197" s="262"/>
      <c r="C197" s="262"/>
      <c r="D197" s="262"/>
      <c r="E197" s="262"/>
      <c r="F197" s="262"/>
      <c r="G197" s="262"/>
      <c r="H197" s="262"/>
      <c r="I197" s="262"/>
      <c r="J197" s="262"/>
      <c r="K197" s="262"/>
    </row>
    <row r="198" spans="2:11" ht="12">
      <c r="B198" s="244"/>
      <c r="C198" s="245"/>
      <c r="D198" s="245"/>
      <c r="E198" s="245"/>
      <c r="F198" s="245"/>
      <c r="G198" s="245"/>
      <c r="H198" s="245"/>
      <c r="I198" s="245"/>
      <c r="J198" s="245"/>
      <c r="K198" s="246"/>
    </row>
    <row r="199" spans="2:11" ht="20.5">
      <c r="B199" s="247"/>
      <c r="C199" s="373" t="s">
        <v>621</v>
      </c>
      <c r="D199" s="373"/>
      <c r="E199" s="373"/>
      <c r="F199" s="373"/>
      <c r="G199" s="373"/>
      <c r="H199" s="373"/>
      <c r="I199" s="373"/>
      <c r="J199" s="373"/>
      <c r="K199" s="248"/>
    </row>
    <row r="200" spans="2:11" ht="25.5" customHeight="1">
      <c r="B200" s="247"/>
      <c r="C200" s="312" t="s">
        <v>622</v>
      </c>
      <c r="D200" s="312"/>
      <c r="E200" s="312"/>
      <c r="F200" s="312" t="s">
        <v>623</v>
      </c>
      <c r="G200" s="313"/>
      <c r="H200" s="376" t="s">
        <v>624</v>
      </c>
      <c r="I200" s="376"/>
      <c r="J200" s="376"/>
      <c r="K200" s="248"/>
    </row>
    <row r="201" spans="2:11" ht="5.25" customHeight="1">
      <c r="B201" s="276"/>
      <c r="C201" s="273"/>
      <c r="D201" s="273"/>
      <c r="E201" s="273"/>
      <c r="F201" s="273"/>
      <c r="G201" s="255"/>
      <c r="H201" s="273"/>
      <c r="I201" s="273"/>
      <c r="J201" s="273"/>
      <c r="K201" s="297"/>
    </row>
    <row r="202" spans="2:11" ht="15" customHeight="1">
      <c r="B202" s="276"/>
      <c r="C202" s="255" t="s">
        <v>614</v>
      </c>
      <c r="D202" s="255"/>
      <c r="E202" s="255"/>
      <c r="F202" s="275" t="s">
        <v>55</v>
      </c>
      <c r="G202" s="255"/>
      <c r="H202" s="375" t="s">
        <v>625</v>
      </c>
      <c r="I202" s="375"/>
      <c r="J202" s="375"/>
      <c r="K202" s="297"/>
    </row>
    <row r="203" spans="2:11" ht="15" customHeight="1">
      <c r="B203" s="276"/>
      <c r="C203" s="282"/>
      <c r="D203" s="255"/>
      <c r="E203" s="255"/>
      <c r="F203" s="275" t="s">
        <v>56</v>
      </c>
      <c r="G203" s="255"/>
      <c r="H203" s="375" t="s">
        <v>626</v>
      </c>
      <c r="I203" s="375"/>
      <c r="J203" s="375"/>
      <c r="K203" s="297"/>
    </row>
    <row r="204" spans="2:11" ht="15" customHeight="1">
      <c r="B204" s="276"/>
      <c r="C204" s="282"/>
      <c r="D204" s="255"/>
      <c r="E204" s="255"/>
      <c r="F204" s="275" t="s">
        <v>59</v>
      </c>
      <c r="G204" s="255"/>
      <c r="H204" s="375" t="s">
        <v>627</v>
      </c>
      <c r="I204" s="375"/>
      <c r="J204" s="375"/>
      <c r="K204" s="297"/>
    </row>
    <row r="205" spans="2:11" ht="15" customHeight="1">
      <c r="B205" s="276"/>
      <c r="C205" s="255"/>
      <c r="D205" s="255"/>
      <c r="E205" s="255"/>
      <c r="F205" s="275" t="s">
        <v>57</v>
      </c>
      <c r="G205" s="255"/>
      <c r="H205" s="375" t="s">
        <v>628</v>
      </c>
      <c r="I205" s="375"/>
      <c r="J205" s="375"/>
      <c r="K205" s="297"/>
    </row>
    <row r="206" spans="2:11" ht="15" customHeight="1">
      <c r="B206" s="276"/>
      <c r="C206" s="255"/>
      <c r="D206" s="255"/>
      <c r="E206" s="255"/>
      <c r="F206" s="275" t="s">
        <v>58</v>
      </c>
      <c r="G206" s="255"/>
      <c r="H206" s="375" t="s">
        <v>629</v>
      </c>
      <c r="I206" s="375"/>
      <c r="J206" s="375"/>
      <c r="K206" s="297"/>
    </row>
    <row r="207" spans="2:11" ht="15" customHeight="1">
      <c r="B207" s="276"/>
      <c r="C207" s="255"/>
      <c r="D207" s="255"/>
      <c r="E207" s="255"/>
      <c r="F207" s="275"/>
      <c r="G207" s="255"/>
      <c r="H207" s="255"/>
      <c r="I207" s="255"/>
      <c r="J207" s="255"/>
      <c r="K207" s="297"/>
    </row>
    <row r="208" spans="2:11" ht="15" customHeight="1">
      <c r="B208" s="276"/>
      <c r="C208" s="255" t="s">
        <v>570</v>
      </c>
      <c r="D208" s="255"/>
      <c r="E208" s="255"/>
      <c r="F208" s="275" t="s">
        <v>92</v>
      </c>
      <c r="G208" s="255"/>
      <c r="H208" s="375" t="s">
        <v>630</v>
      </c>
      <c r="I208" s="375"/>
      <c r="J208" s="375"/>
      <c r="K208" s="297"/>
    </row>
    <row r="209" spans="2:11" ht="15" customHeight="1">
      <c r="B209" s="276"/>
      <c r="C209" s="282"/>
      <c r="D209" s="255"/>
      <c r="E209" s="255"/>
      <c r="F209" s="275" t="s">
        <v>465</v>
      </c>
      <c r="G209" s="255"/>
      <c r="H209" s="375" t="s">
        <v>466</v>
      </c>
      <c r="I209" s="375"/>
      <c r="J209" s="375"/>
      <c r="K209" s="297"/>
    </row>
    <row r="210" spans="2:11" ht="15" customHeight="1">
      <c r="B210" s="276"/>
      <c r="C210" s="255"/>
      <c r="D210" s="255"/>
      <c r="E210" s="255"/>
      <c r="F210" s="275" t="s">
        <v>463</v>
      </c>
      <c r="G210" s="255"/>
      <c r="H210" s="375" t="s">
        <v>631</v>
      </c>
      <c r="I210" s="375"/>
      <c r="J210" s="375"/>
      <c r="K210" s="297"/>
    </row>
    <row r="211" spans="2:11" ht="15" customHeight="1">
      <c r="B211" s="314"/>
      <c r="C211" s="282"/>
      <c r="D211" s="282"/>
      <c r="E211" s="282"/>
      <c r="F211" s="275" t="s">
        <v>467</v>
      </c>
      <c r="G211" s="261"/>
      <c r="H211" s="374" t="s">
        <v>468</v>
      </c>
      <c r="I211" s="374"/>
      <c r="J211" s="374"/>
      <c r="K211" s="315"/>
    </row>
    <row r="212" spans="2:11" ht="15" customHeight="1">
      <c r="B212" s="314"/>
      <c r="C212" s="282"/>
      <c r="D212" s="282"/>
      <c r="E212" s="282"/>
      <c r="F212" s="275" t="s">
        <v>469</v>
      </c>
      <c r="G212" s="261"/>
      <c r="H212" s="374" t="s">
        <v>632</v>
      </c>
      <c r="I212" s="374"/>
      <c r="J212" s="374"/>
      <c r="K212" s="315"/>
    </row>
    <row r="213" spans="2:11" ht="15" customHeight="1">
      <c r="B213" s="314"/>
      <c r="C213" s="282"/>
      <c r="D213" s="282"/>
      <c r="E213" s="282"/>
      <c r="F213" s="316"/>
      <c r="G213" s="261"/>
      <c r="H213" s="317"/>
      <c r="I213" s="317"/>
      <c r="J213" s="317"/>
      <c r="K213" s="315"/>
    </row>
    <row r="214" spans="2:11" ht="15" customHeight="1">
      <c r="B214" s="314"/>
      <c r="C214" s="255" t="s">
        <v>594</v>
      </c>
      <c r="D214" s="282"/>
      <c r="E214" s="282"/>
      <c r="F214" s="275">
        <v>1</v>
      </c>
      <c r="G214" s="261"/>
      <c r="H214" s="374" t="s">
        <v>633</v>
      </c>
      <c r="I214" s="374"/>
      <c r="J214" s="374"/>
      <c r="K214" s="315"/>
    </row>
    <row r="215" spans="2:11" ht="15" customHeight="1">
      <c r="B215" s="314"/>
      <c r="C215" s="282"/>
      <c r="D215" s="282"/>
      <c r="E215" s="282"/>
      <c r="F215" s="275">
        <v>2</v>
      </c>
      <c r="G215" s="261"/>
      <c r="H215" s="374" t="s">
        <v>634</v>
      </c>
      <c r="I215" s="374"/>
      <c r="J215" s="374"/>
      <c r="K215" s="315"/>
    </row>
    <row r="216" spans="2:11" ht="15" customHeight="1">
      <c r="B216" s="314"/>
      <c r="C216" s="282"/>
      <c r="D216" s="282"/>
      <c r="E216" s="282"/>
      <c r="F216" s="275">
        <v>3</v>
      </c>
      <c r="G216" s="261"/>
      <c r="H216" s="374" t="s">
        <v>635</v>
      </c>
      <c r="I216" s="374"/>
      <c r="J216" s="374"/>
      <c r="K216" s="315"/>
    </row>
    <row r="217" spans="2:11" ht="15" customHeight="1">
      <c r="B217" s="314"/>
      <c r="C217" s="282"/>
      <c r="D217" s="282"/>
      <c r="E217" s="282"/>
      <c r="F217" s="275">
        <v>4</v>
      </c>
      <c r="G217" s="261"/>
      <c r="H217" s="374" t="s">
        <v>636</v>
      </c>
      <c r="I217" s="374"/>
      <c r="J217" s="374"/>
      <c r="K217" s="315"/>
    </row>
    <row r="218" spans="2:11" ht="12.75" customHeight="1">
      <c r="B218" s="318"/>
      <c r="C218" s="319"/>
      <c r="D218" s="319"/>
      <c r="E218" s="319"/>
      <c r="F218" s="319"/>
      <c r="G218" s="319"/>
      <c r="H218" s="319"/>
      <c r="I218" s="319"/>
      <c r="J218" s="319"/>
      <c r="K218" s="320"/>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C3:J3"/>
    <mergeCell ref="C9:J9"/>
    <mergeCell ref="D10:J10"/>
    <mergeCell ref="D15:J15"/>
    <mergeCell ref="C4:J4"/>
    <mergeCell ref="C6:J6"/>
    <mergeCell ref="C7:J7"/>
    <mergeCell ref="D11:J11"/>
    <mergeCell ref="D16:J16"/>
    <mergeCell ref="D17:J17"/>
    <mergeCell ref="F18:J18"/>
    <mergeCell ref="D33:J33"/>
    <mergeCell ref="D34:J34"/>
    <mergeCell ref="F20:J20"/>
    <mergeCell ref="F23:J23"/>
    <mergeCell ref="F21:J21"/>
    <mergeCell ref="F22:J22"/>
    <mergeCell ref="F19:J19"/>
    <mergeCell ref="D47:J47"/>
    <mergeCell ref="E48:J48"/>
    <mergeCell ref="E49:J49"/>
    <mergeCell ref="D51:J51"/>
    <mergeCell ref="E50:J50"/>
    <mergeCell ref="C52:J52"/>
    <mergeCell ref="C54:J54"/>
    <mergeCell ref="C55:J55"/>
    <mergeCell ref="D61:J61"/>
    <mergeCell ref="C57:J57"/>
    <mergeCell ref="D58:J58"/>
    <mergeCell ref="D59:J59"/>
    <mergeCell ref="D60:J60"/>
    <mergeCell ref="D69:J69"/>
    <mergeCell ref="D70:J70"/>
    <mergeCell ref="C75:J75"/>
    <mergeCell ref="D62:J62"/>
    <mergeCell ref="D65:J65"/>
    <mergeCell ref="D66:J66"/>
    <mergeCell ref="D68:J68"/>
    <mergeCell ref="D63:J63"/>
    <mergeCell ref="D67:J6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KANCELAR1\spravce1</dc:creator>
  <cp:keywords/>
  <dc:description/>
  <cp:lastModifiedBy>Zeinerová Věra Ing.</cp:lastModifiedBy>
  <dcterms:created xsi:type="dcterms:W3CDTF">2019-06-11T08:36:03Z</dcterms:created>
  <dcterms:modified xsi:type="dcterms:W3CDTF">2019-09-09T11:19:07Z</dcterms:modified>
  <cp:category/>
  <cp:version/>
  <cp:contentType/>
  <cp:contentStatus/>
</cp:coreProperties>
</file>