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6" tabRatio="993" activeTab="2"/>
  </bookViews>
  <sheets>
    <sheet name="Rekapitulace stavby" sheetId="1" r:id="rId1"/>
    <sheet name="BROUMOV 1 - SO-01-Vlastní..." sheetId="2" r:id="rId2"/>
    <sheet name="BROUMOV 2 - SO-02-Vedlejš..." sheetId="3" r:id="rId3"/>
    <sheet name="Pokyny pro vyplnění" sheetId="4" r:id="rId4"/>
  </sheets>
  <definedNames>
    <definedName name="_FilterDatabase_0" localSheetId="1">'BROUMOV 1 - SO-01-Vlastní...'!$C$89:$K$309</definedName>
    <definedName name="_FilterDatabase_0" localSheetId="2">'BROUMOV 2 - SO-02-Vedlejš...'!$C$79:$K$101</definedName>
    <definedName name="_xlnm._FilterDatabase" localSheetId="1" hidden="1">'BROUMOV 1 - SO-01-Vlastní...'!$C$89:$K$309</definedName>
    <definedName name="_xlnm._FilterDatabase" localSheetId="2" hidden="1">'BROUMOV 2 - SO-02-Vedlejš...'!$C$79:$K$101</definedName>
    <definedName name="Print_Area_0" localSheetId="1">'BROUMOV 1 - SO-01-Vlastní...'!$C$4:$J$36,'BROUMOV 1 - SO-01-Vlastní...'!$C$42:$J$71,'BROUMOV 1 - SO-01-Vlastní...'!$C$77:$K$309</definedName>
    <definedName name="Print_Area_0" localSheetId="2">'BROUMOV 2 - SO-02-Vedlejš...'!$C$4:$J$36,'BROUMOV 2 - SO-02-Vedlejš...'!$C$42:$J$61,'BROUMOV 2 - SO-02-Vedlejš...'!$C$67:$K$101</definedName>
    <definedName name="Print_Area_0" localSheetId="3">'Pokyny pro vyplnění'!$B$2:$K$69,'Pokyny pro vyplnění'!$B$72:$K$116,'Pokyny pro vyplnění'!$B$119:$K$188,'Pokyny pro vyplnění'!$B$196:$K$216</definedName>
    <definedName name="Print_Area_0" localSheetId="0">'Rekapitulace stavby'!$D$4:$AO$33,'Rekapitulace stavby'!$C$39:$AQ$54</definedName>
    <definedName name="Print_Titles_0" localSheetId="1">'BROUMOV 1 - SO-01-Vlastní...'!$89:$89</definedName>
    <definedName name="Print_Titles_0" localSheetId="2">'BROUMOV 2 - SO-02-Vedlejš...'!$79:$79</definedName>
    <definedName name="Print_Titles_0" localSheetId="0">'Rekapitulace stavby'!$49:$49</definedName>
    <definedName name="_xlnm.Print_Titles" localSheetId="0">'Rekapitulace stavby'!$49:$49</definedName>
    <definedName name="_xlnm.Print_Titles" localSheetId="1">'BROUMOV 1 - SO-01-Vlastní...'!$89:$89</definedName>
    <definedName name="_xlnm.Print_Titles" localSheetId="2">'BROUMOV 2 - SO-02-Vedlejš...'!$79:$79</definedName>
  </definedNames>
  <calcPr calcId="152511"/>
  <extLst/>
</workbook>
</file>

<file path=xl/sharedStrings.xml><?xml version="1.0" encoding="utf-8"?>
<sst xmlns="http://schemas.openxmlformats.org/spreadsheetml/2006/main" count="2864" uniqueCount="776">
  <si>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</si>
  <si>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</si>
  <si>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</si>
  <si>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</si>
  <si>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</si>
  <si>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</si>
  <si>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{c3baf0e7-a14f-441d-8acb-acc80682a9ae}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</si>
  <si>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</si>
  <si>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</si>
  <si>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</si>
  <si>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</si>
  <si>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</si>
  <si>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</si>
  <si>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</si>
  <si>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</si>
  <si>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BROUMOV</t>
  </si>
  <si>
    <t>Stavba:</t>
  </si>
  <si>
    <t>ONN Broumov-snížení energetické náročnosti</t>
  </si>
  <si>
    <t>0,1</t>
  </si>
  <si>
    <t>KSO:</t>
  </si>
  <si>
    <t>CC-CZ:</t>
  </si>
  <si>
    <t>1</t>
  </si>
  <si>
    <t>Místo:</t>
  </si>
  <si>
    <t>ONN Broumov</t>
  </si>
  <si>
    <t>Datum:</t>
  </si>
  <si>
    <t>4. 11. 2016</t>
  </si>
  <si>
    <t>10</t>
  </si>
  <si>
    <t>100</t>
  </si>
  <si>
    <t>Zadavatel:</t>
  </si>
  <si>
    <t>IČ:</t>
  </si>
  <si>
    <t>Královéhradecký kraj</t>
  </si>
  <si>
    <t>DIČ:</t>
  </si>
  <si>
    <t>Uchazeč:</t>
  </si>
  <si>
    <t>bude určen ve výběrovém řízení</t>
  </si>
  <si>
    <t>Projektant:</t>
  </si>
  <si>
    <t>JIKA CZ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</si>
  <si>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</si>
  <si>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</si>
  <si>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</si>
  <si>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</si>
  <si>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</si>
  <si>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</si>
  <si>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</si>
  <si>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</si>
  <si>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</si>
  <si>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</si>
  <si>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</si>
  <si>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</si>
  <si>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</si>
  <si>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</si>
  <si>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</si>
  <si>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</si>
  <si>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</si>
  <si>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</si>
  <si>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</si>
  <si>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</si>
  <si>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</si>
  <si>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</si>
  <si>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</si>
  <si>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</si>
  <si>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</si>
  <si>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</si>
  <si>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</si>
  <si>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</si>
  <si>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</si>
  <si>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</si>
  <si>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</si>
  <si>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</si>
  <si>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</si>
  <si>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</si>
  <si>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</si>
  <si>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</si>
  <si>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</si>
  <si>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</si>
  <si>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</si>
  <si>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</si>
  <si>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</si>
  <si>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BROUMOV 1</t>
  </si>
  <si>
    <t>SO-01-Vlastní budova</t>
  </si>
  <si>
    <t>STA</t>
  </si>
  <si>
    <t>{4664a31a-dbed-4e2c-b520-3d2d26871a98}</t>
  </si>
  <si>
    <t>2</t>
  </si>
  <si>
    <t>BROUMOV 2</t>
  </si>
  <si>
    <t xml:space="preserve">SO-02-Vedlejší rozpočtové náklady </t>
  </si>
  <si>
    <t>{c9e88e13-5e86-416f-9d06-66b40b9c5612}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</si>
  <si>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</si>
  <si>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</si>
  <si>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</si>
  <si>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</si>
  <si>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</si>
  <si>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</si>
  <si>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</si>
  <si>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BROUMOV 1 - SO-01-Vlastní budova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</si>
  <si>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</si>
  <si>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</si>
  <si>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</si>
  <si>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</si>
  <si>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</si>
  <si>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</si>
  <si>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</si>
  <si>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</si>
  <si>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</si>
  <si>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</si>
  <si>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</si>
  <si>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</si>
  <si>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</si>
  <si>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</si>
  <si>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731 - Ústřední vytápění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</si>
  <si>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</si>
  <si>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</si>
  <si>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</si>
  <si>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</si>
  <si>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</si>
  <si>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</si>
  <si>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</si>
  <si>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</si>
  <si>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</si>
  <si>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</si>
  <si>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</si>
  <si>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</si>
  <si>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</si>
  <si>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</si>
  <si>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</si>
  <si>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</si>
  <si>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</si>
  <si>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</si>
  <si>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</si>
  <si>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</si>
  <si>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</si>
  <si>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</si>
  <si>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</si>
  <si>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132201102</t>
  </si>
  <si>
    <t>Hloubení rýh š do 600 mm v hornině tř. 3 objemu přes 100 m3</t>
  </si>
  <si>
    <t>m3</t>
  </si>
  <si>
    <t>CS ÚRS 2018 01</t>
  </si>
  <si>
    <t>4</t>
  </si>
  <si>
    <t>891324992</t>
  </si>
  <si>
    <t>VV</t>
  </si>
  <si>
    <t>305,376*0,6*1,1</t>
  </si>
  <si>
    <t>174101101</t>
  </si>
  <si>
    <t>Zásyp jam, šachet rýh nebo kolem objektů sypaninou se zhutněním</t>
  </si>
  <si>
    <t>-1626604736</t>
  </si>
  <si>
    <t>3</t>
  </si>
  <si>
    <t>Svislé a kompletní konstrukce</t>
  </si>
  <si>
    <t>319201321</t>
  </si>
  <si>
    <t>Vyrovnání nerovného povrchu zdiva tl do 30 mm maltou</t>
  </si>
  <si>
    <t>m2</t>
  </si>
  <si>
    <t>-338369484</t>
  </si>
  <si>
    <t>6</t>
  </si>
  <si>
    <t>Úpravy povrchů, podlahy a osazování výplní</t>
  </si>
  <si>
    <t>612325302</t>
  </si>
  <si>
    <t>Vápenocementová štuková omítka ostění nebo nadpraží</t>
  </si>
  <si>
    <t>1273458889</t>
  </si>
  <si>
    <t>285,6*0,5</t>
  </si>
  <si>
    <t>(-(3*5,9 + 4*3,3 + 1*6,2 + 1*3,0 + 2*5,8))*0,5</t>
  </si>
  <si>
    <t>5</t>
  </si>
  <si>
    <t>622143004</t>
  </si>
  <si>
    <t>Montáž omítkových samolepících začišťovacích profilů pro spojení s okenním rámem</t>
  </si>
  <si>
    <t>m</t>
  </si>
  <si>
    <t>-1682119432</t>
  </si>
  <si>
    <t>1,24+2,37*2+2,5+2,0*2+1,1+3,0*2+1,5+3,15*2*2+1,95+3,15*2*2</t>
  </si>
  <si>
    <t>1,2*2*3+1,1*2*3+1,08*2+1,2*2+1,85*2+1,85*2+0,64*2+1,56*2+1,55*2*3+1,56*2*3+1,08*2</t>
  </si>
  <si>
    <t>1,28*2+0,6*2+1,55*2+1,16*2*2+1,55*2*2+1,66*2+1,55*2+0,97*2*2+1,5*2*2+0,85*2*9+1,5*2*9+1,4*2*3+0,73*2*3</t>
  </si>
  <si>
    <t>1,0*2*2+0,73*2*2+0,51*2*3+0,73*2*3+0,6*2*5+1,2*2*5+1,2*2*5+1,2*2*5+1,3*2+1,0*2+1,05*2+1,2*2+1,05*2+1,2*2</t>
  </si>
  <si>
    <t>0,6*2*-2+2,3*2*2+0,9*2*9+1,2*2*9+1,3*2*6+2,3*2*6+0,9*2*4+2,3*2*4+1,6*2*2+2,3*2*2</t>
  </si>
  <si>
    <t>1,324*2*8+2,362*2*8+1,3*2+2,0*2+1,0*2*3+2,3*2*3+0,73*2+1,2*2+1,1*2+2,3*2*2+1,1*2</t>
  </si>
  <si>
    <t>0,5*2+1,2*2+0,57*2+1,2*2+1,85*2+2,3*2+1,2*2*2+2,3*2*2</t>
  </si>
  <si>
    <t>Součet</t>
  </si>
  <si>
    <t>(-(3*5,9 + 4*3,3 + 1*6,2 + 1*3,0 + 2*5,8))</t>
  </si>
  <si>
    <t>M</t>
  </si>
  <si>
    <t>590514760</t>
  </si>
  <si>
    <t>profil okenní začišťovací s tkaninou - mm/2,4 m</t>
  </si>
  <si>
    <t>8</t>
  </si>
  <si>
    <t>1251327568</t>
  </si>
  <si>
    <t>519,326*1,05 "Přepočtené koeficientem množství</t>
  </si>
  <si>
    <t>467,626*1,05</t>
  </si>
  <si>
    <t>7</t>
  </si>
  <si>
    <t>622211031</t>
  </si>
  <si>
    <t>Montáž kontaktního zateplení vnějších stěn z polystyrénových desek tl do 160 mm</t>
  </si>
  <si>
    <t>145638860</t>
  </si>
  <si>
    <t>"sokl"  (10,415+10,755+8,2+2,2*2+14,3+9,02+24,2+2,43+2,15+4,44+13,375+7,315+2,1)*2,1</t>
  </si>
  <si>
    <t>(119,93+1,5+0,3*2+1,5+1,0*2)*2,1+(2,75+5,1+3,56+4,92+3,58+9,82+14,86)*2,1</t>
  </si>
  <si>
    <t>(11,32+5,045+1,0+2,0*2+1,0)*2,1</t>
  </si>
  <si>
    <t>283763570</t>
  </si>
  <si>
    <t>deska fasádní polystyrénová izolační  N PER 30 (EPS P) 1250 x 600 x 160mm</t>
  </si>
  <si>
    <t>377101690</t>
  </si>
  <si>
    <t>641,729*1,02 "Přepočtené koeficientem množství</t>
  </si>
  <si>
    <t>9</t>
  </si>
  <si>
    <t>622221151</t>
  </si>
  <si>
    <t>Montáž kontaktního zateplení vnějších stěn z minerální vlny s kolmou orientací tl přes 200 mm</t>
  </si>
  <si>
    <t>-587896254</t>
  </si>
  <si>
    <t>(10,415+10,755+8,2+2,2*2+14,3+9,02+24,2+2,43+2,15+4,44+13,375+7,315+2,1+119,93)*9,65</t>
  </si>
  <si>
    <t>(1,5+0,3*2+1,5+1,0*2+2,75+5,1+3,56+4,92+3,58+9,82+14,86+11,32+5,045+1,0+2,0*2+1,0)*9,65</t>
  </si>
  <si>
    <t>-180,433</t>
  </si>
  <si>
    <t>631515450</t>
  </si>
  <si>
    <t>deska minerální izolační NF tl. 300 mm</t>
  </si>
  <si>
    <t>1513403685</t>
  </si>
  <si>
    <t>2768,46274509804*1,02 "Přepočtené koeficientem množství</t>
  </si>
  <si>
    <t>11</t>
  </si>
  <si>
    <t>622252001</t>
  </si>
  <si>
    <t>Montáž zakládacích soklových lišt kontaktního zateplení</t>
  </si>
  <si>
    <t>-2019520031</t>
  </si>
  <si>
    <t>12</t>
  </si>
  <si>
    <t>590516620</t>
  </si>
  <si>
    <t>lišta soklová Al s okapničkou, zakládací U 30 cm, 0,95/200 cm</t>
  </si>
  <si>
    <t>CS ÚRS 2016 01</t>
  </si>
  <si>
    <t>-603753078</t>
  </si>
  <si>
    <t>13</t>
  </si>
  <si>
    <t>622252002</t>
  </si>
  <si>
    <t>Montáž ostatních lišt kontaktního zateplení</t>
  </si>
  <si>
    <t>502818446</t>
  </si>
  <si>
    <t>519,326+9,65*21</t>
  </si>
  <si>
    <t>14</t>
  </si>
  <si>
    <t>590514860</t>
  </si>
  <si>
    <t>lišta rohová PVC 10/15 cm s tkaninou 2,5 m</t>
  </si>
  <si>
    <t>729766212</t>
  </si>
  <si>
    <t>721,976*1,05 "Přepočtené koeficientem množství</t>
  </si>
  <si>
    <t>622511111</t>
  </si>
  <si>
    <t>Tenkovrstvá akrylátová mozaiková střednězrnná omítka včetně penetrace vnějších stěn</t>
  </si>
  <si>
    <t>1046548671</t>
  </si>
  <si>
    <t>641,729</t>
  </si>
  <si>
    <t>16</t>
  </si>
  <si>
    <t>622531021</t>
  </si>
  <si>
    <t>Tenkovrstvá silikonová zrnitá omítka tl. 2,0 mm včetně penetrace vnějších stěn</t>
  </si>
  <si>
    <t>56457278</t>
  </si>
  <si>
    <t>2768,463</t>
  </si>
  <si>
    <t>17</t>
  </si>
  <si>
    <t>623531021</t>
  </si>
  <si>
    <t>Tenkovrstvá silikonová zrnitá omítka tl. 2,0 mm včetně penetrace vnějších pilířů nebo sloupů</t>
  </si>
  <si>
    <t>-317651599</t>
  </si>
  <si>
    <t>"ostění"  2768,463*0,05</t>
  </si>
  <si>
    <t>18</t>
  </si>
  <si>
    <t>629991011</t>
  </si>
  <si>
    <t>Zakrytí výplní otvorů a svislých ploch fólií přilepenou lepící páskou</t>
  </si>
  <si>
    <t>-1451775461</t>
  </si>
  <si>
    <t>180,433+1,24*2,37+2,5*2,0+1,1*3,0+1,5*3,15*2+1,95*3,15*2</t>
  </si>
  <si>
    <t>19</t>
  </si>
  <si>
    <t>629995101</t>
  </si>
  <si>
    <t>Očištění vnějších ploch tlakovou vodou</t>
  </si>
  <si>
    <t>2059194657</t>
  </si>
  <si>
    <t>641,729+2768,463</t>
  </si>
  <si>
    <t>Ostatní konstrukce a práce, bourání</t>
  </si>
  <si>
    <t>20</t>
  </si>
  <si>
    <t>941111122</t>
  </si>
  <si>
    <t>Montáž lešení řadového trubkového lehkého s podlahami zatížení do 200 kg/m2 š do 1,2 m v do 25 m</t>
  </si>
  <si>
    <t>-1749101530</t>
  </si>
  <si>
    <t>(641,729+2768,463+180,433+1,24*2,37+2,5*2,0+1,1*3,0+1,5*3,15*2+1,95*3,15*2)*1,15</t>
  </si>
  <si>
    <t>941111222</t>
  </si>
  <si>
    <t>Příplatek k lešení řadovému trubkovému lehkému s podlahami š 1,2 m v 25 m za první a ZKD den použití</t>
  </si>
  <si>
    <t>1370868288</t>
  </si>
  <si>
    <t>4167,139*60</t>
  </si>
  <si>
    <t>22</t>
  </si>
  <si>
    <t>941111822</t>
  </si>
  <si>
    <t>Demontáž lešení řadového trubkového lehkého s podlahami zatížení do 200 kg/m2 š do 1,2 m v do 25 m</t>
  </si>
  <si>
    <t>-1655426129</t>
  </si>
  <si>
    <t>23</t>
  </si>
  <si>
    <t>944511111</t>
  </si>
  <si>
    <t>Montáž ochranné sítě z textilie z umělých vláken</t>
  </si>
  <si>
    <t>727386615</t>
  </si>
  <si>
    <t>24</t>
  </si>
  <si>
    <t>944511211</t>
  </si>
  <si>
    <t>Příplatek k ochranné síti za první a ZKD den použití</t>
  </si>
  <si>
    <t>-962749047</t>
  </si>
  <si>
    <t>25</t>
  </si>
  <si>
    <t>944511811</t>
  </si>
  <si>
    <t>Demontáž ochranné sítě z textilie z umělých vláken</t>
  </si>
  <si>
    <t>1317209145</t>
  </si>
  <si>
    <t>26</t>
  </si>
  <si>
    <t>967031132</t>
  </si>
  <si>
    <t>Přisekání rovných ostění v cihelném zdivu na MV nebo MVC</t>
  </si>
  <si>
    <t>-1485407613</t>
  </si>
  <si>
    <t>2,4*119</t>
  </si>
  <si>
    <t>27</t>
  </si>
  <si>
    <t>968062374</t>
  </si>
  <si>
    <t>Vybourání dřevěných rámů oken zdvojených včetně křídel pl do 1 m2</t>
  </si>
  <si>
    <t>1049388858</t>
  </si>
  <si>
    <t>0,51*0,73*3+0,57*1,2*2+0,6*1,2*2+0,64*1,55+0,64*1,56+0,73*1,2+1,0*0,73*2+0,8*1,1*23</t>
  </si>
  <si>
    <t>(-0,72)</t>
  </si>
  <si>
    <t>28</t>
  </si>
  <si>
    <t>968062375</t>
  </si>
  <si>
    <t>Vybourání dřevěných rámů oken zdvojených včetně křídel pl do 2 m2</t>
  </si>
  <si>
    <t>655388442</t>
  </si>
  <si>
    <t>0,73*2,3*2+0,85*1,2+0,85*1,5*9+0,9*1,2*10+1,05*1,2*2+1,08*1,2+1,08*1,28+1,1*1,5+1,1*1,5</t>
  </si>
  <si>
    <t>1,16*1,55*2+1,2*1,1*3+1,2*1,2*6+1,3*1,0+1,4*0,73*3</t>
  </si>
  <si>
    <t>(-(4*1,08))</t>
  </si>
  <si>
    <t>29</t>
  </si>
  <si>
    <t>968062376</t>
  </si>
  <si>
    <t>Vybourání dřevěných rámů oken zdvojených včetně křídel pl do 4 m2</t>
  </si>
  <si>
    <t>1763028801</t>
  </si>
  <si>
    <t>0,9*2,3*4+1,1*2,3*2+1,2*2,3*13+1,3*2,0+1,3*2,3*6+1,55*1,56*3+1,6*2,3*2+1,66*1,55+1,85*1,85</t>
  </si>
  <si>
    <t>(-(3*2,99+1*3,68+2*2,76))</t>
  </si>
  <si>
    <t>30</t>
  </si>
  <si>
    <t>968062377</t>
  </si>
  <si>
    <t>Vybourání dřevěných rámů oken zdvojených včetně křídel pl přes 4 m2</t>
  </si>
  <si>
    <t>2119005149</t>
  </si>
  <si>
    <t>1,85*2,3</t>
  </si>
  <si>
    <t>31</t>
  </si>
  <si>
    <t>968072456</t>
  </si>
  <si>
    <t>Vybourání kovových dveřních zárubní pl přes 2 m2</t>
  </si>
  <si>
    <t>1904808368</t>
  </si>
  <si>
    <t>1,16*1,97+2,4*1,95+1,0*2,1+1,4*2,35*2+1,4*2,35*2</t>
  </si>
  <si>
    <t>997</t>
  </si>
  <si>
    <t>Přesun sutě</t>
  </si>
  <si>
    <t>32</t>
  </si>
  <si>
    <t>997013113</t>
  </si>
  <si>
    <t>Vnitrostaveništní doprava suti a vybouraných hmot pro budovy v do 12 m s použitím mechanizace</t>
  </si>
  <si>
    <t>t</t>
  </si>
  <si>
    <t>1959223944</t>
  </si>
  <si>
    <t>33</t>
  </si>
  <si>
    <t>997013501</t>
  </si>
  <si>
    <t>Odvoz suti a vybouraných hmot na skládku nebo meziskládku do 1 km se složením</t>
  </si>
  <si>
    <t>34234681</t>
  </si>
  <si>
    <t>34</t>
  </si>
  <si>
    <t>997013509</t>
  </si>
  <si>
    <t>Příplatek k odvozu suti a vybouraných hmot na skládku ZKD 1 km přes 1 km</t>
  </si>
  <si>
    <t>-732361885</t>
  </si>
  <si>
    <t>22,928*9</t>
  </si>
  <si>
    <t>35</t>
  </si>
  <si>
    <t>997013811</t>
  </si>
  <si>
    <t>Poplatek za uložení na skládce (skládkovné) stavebního odpadu dřevěného kód odpadu 170 201</t>
  </si>
  <si>
    <t>511792063</t>
  </si>
  <si>
    <t>998</t>
  </si>
  <si>
    <t>Přesun hmot</t>
  </si>
  <si>
    <t>36</t>
  </si>
  <si>
    <t>998011002</t>
  </si>
  <si>
    <t>Přesun hmot pro budovy zděné v do 12 m</t>
  </si>
  <si>
    <t>1091098451</t>
  </si>
  <si>
    <t>PSV</t>
  </si>
  <si>
    <t>Práce a dodávky PSV</t>
  </si>
  <si>
    <t>713</t>
  </si>
  <si>
    <t>Izolace tepelné</t>
  </si>
  <si>
    <t>37</t>
  </si>
  <si>
    <t>713111111</t>
  </si>
  <si>
    <t>Montáž izolace tepelné vrchem stropů volně kladenými rohožemi, pásy, dílci, deskami</t>
  </si>
  <si>
    <t>99203110</t>
  </si>
  <si>
    <t>(222,7+441,93+32,41+35,13+83,34)*2</t>
  </si>
  <si>
    <t>(- 2x 52,6 m2) = červeně vyznačená plocha VZT strojovny, která se nebude zateplovat</t>
  </si>
  <si>
    <t>38</t>
  </si>
  <si>
    <t>631481060</t>
  </si>
  <si>
    <t>deska minerální střešní izolační  600x1200 mm tl. 140 mm</t>
  </si>
  <si>
    <t>1813461553</t>
  </si>
  <si>
    <t>(- 52,6 m2) = červeně vyznačená plocha VZT strojovny, která se nebude zateplovat</t>
  </si>
  <si>
    <t>39</t>
  </si>
  <si>
    <t>631481070</t>
  </si>
  <si>
    <t>deska minerální střešní izolační 600x1200 mm tl. 160 mm</t>
  </si>
  <si>
    <t>143536571</t>
  </si>
  <si>
    <t>(- 72,7 m2) = žlutě vyznačená plocha VZT strojovny, která bude zateplovat v celkové tlouštce 200 mm (140+60 mm)</t>
  </si>
  <si>
    <t>631481020</t>
  </si>
  <si>
    <t>deska minerální střešní izolační 600x1200 mm tl. 60 mm</t>
  </si>
  <si>
    <t>(+ 72,7 m2) = přidání tepelné izolace o tl. 60 mm (k dosažení 200 mm)</t>
  </si>
  <si>
    <t>40</t>
  </si>
  <si>
    <t>713131141</t>
  </si>
  <si>
    <t>Montáž izolace tepelné stěn a základů lepením celoplošně rohoží, pásů, dílců, desek</t>
  </si>
  <si>
    <t>1808353808</t>
  </si>
  <si>
    <t>"vnější parapety oken "  1,2*0,26*3+1,08*0,26+1,85*0,41+0,64*0,26+1,55*0,41*3+1,08*0,41</t>
  </si>
  <si>
    <t>0,6*0,26+1,16*0,26*2+1,66*0,41+0,85*0,26*9+1,4*3+1,0*2+0,51*0,26*3+0,6*0,1+1,15*0,41*4</t>
  </si>
  <si>
    <t>1,25*0,41+1,0*0,41*2+0,6*0,6*2+0,9*0,5*12+1,3*0,5*6+1,6*0,5*2+0,6*0,5*4+0,9*0,4+1,2*0,6*8</t>
  </si>
  <si>
    <t>1,3*0,4+1,0*0,6*3+0,63*0,5+1,1*0,55*2+1,85*0,55+1,2*0,5*2+0,5*0,5+0,57*0,5+1,0*0,32*3+1,2*0,32*11</t>
  </si>
  <si>
    <t>1,1*0,32*6+1,2*0,6*77+0,9*0,6*5+1,3*0,6*2+1,1*0,6*2+1,85*0,6*19+1,95*0,6*10+1,6*0,6</t>
  </si>
  <si>
    <t>1,7*0,5*12+0,9*0,5*2+1,2*0,5*7+2,39*0,6*5+1,7*0,6*3+1,2*0,55*2+1,6*0,55+1,95*0,55*2</t>
  </si>
  <si>
    <t>1,3*0,5*5+2,8*0,4*2+1,1*0,5*8+1,7*0,55*3+1,6*0,5*2+0,9*0,5</t>
  </si>
  <si>
    <t>41</t>
  </si>
  <si>
    <t>283763610</t>
  </si>
  <si>
    <t>polystyren extrudovaný XPS III - (S,G,NF,) - 1250 x 600 x 30 mm</t>
  </si>
  <si>
    <t>-1401293198</t>
  </si>
  <si>
    <t>190,021*1,02 "Přepočtené koeficientem množství</t>
  </si>
  <si>
    <t>42</t>
  </si>
  <si>
    <t>998713202</t>
  </si>
  <si>
    <t>Přesun hmot procentní pro izolace tepelné v objektech v do 12 m</t>
  </si>
  <si>
    <t>%</t>
  </si>
  <si>
    <t>-392162259</t>
  </si>
  <si>
    <t>731</t>
  </si>
  <si>
    <t>Ústřední vytápění</t>
  </si>
  <si>
    <t>43</t>
  </si>
  <si>
    <t>731001</t>
  </si>
  <si>
    <t>Zaregulování topného systému po provedeném zateplení</t>
  </si>
  <si>
    <t>kpl</t>
  </si>
  <si>
    <t>307633140</t>
  </si>
  <si>
    <t>762</t>
  </si>
  <si>
    <t>Konstrukce tesařské</t>
  </si>
  <si>
    <t>44</t>
  </si>
  <si>
    <t>762001</t>
  </si>
  <si>
    <t xml:space="preserve">D+M budky pro rorýse </t>
  </si>
  <si>
    <t>ks</t>
  </si>
  <si>
    <t>-547341217</t>
  </si>
  <si>
    <t>45</t>
  </si>
  <si>
    <t>762002</t>
  </si>
  <si>
    <t>D+M úkryt pro netopýry</t>
  </si>
  <si>
    <t>-1560390240</t>
  </si>
  <si>
    <t>46</t>
  </si>
  <si>
    <t>998762202</t>
  </si>
  <si>
    <t>Přesun hmot procentní pro kce tesařské v objektech v do 12 m</t>
  </si>
  <si>
    <t>-1191303936</t>
  </si>
  <si>
    <t>764</t>
  </si>
  <si>
    <t>Konstrukce klempířské</t>
  </si>
  <si>
    <t>47</t>
  </si>
  <si>
    <t>764002851</t>
  </si>
  <si>
    <t>Demontáž oplechování parapetů do suti</t>
  </si>
  <si>
    <t>-1371411612</t>
  </si>
  <si>
    <t>188,8+95,35+0,6+23,62+24,89+22,8</t>
  </si>
  <si>
    <t>48</t>
  </si>
  <si>
    <t>764216640</t>
  </si>
  <si>
    <t>Oplechování rovných parapetů celoplošně lepené z Pz s povrchovou úpravou rš 100 mm</t>
  </si>
  <si>
    <t>-1722768066</t>
  </si>
  <si>
    <t>"schema K14"   0,6</t>
  </si>
  <si>
    <t>49</t>
  </si>
  <si>
    <t>764216643</t>
  </si>
  <si>
    <t>Oplechování rovných parapetů celoplošně lepené z Pz s povrchovou úpravou rš 250 mm</t>
  </si>
  <si>
    <t>-21092570</t>
  </si>
  <si>
    <t>"schema K01,K02,K04,K07,K08,K10,K11-K13"  1,2*3+1,08+0,64+0,6+1,16*2+0,85*9+1,4*3+1,0*2</t>
  </si>
  <si>
    <t>0,51*3</t>
  </si>
  <si>
    <t>50</t>
  </si>
  <si>
    <t>764216644</t>
  </si>
  <si>
    <t>Oplechování rovných parapetů celoplošně lepené z Pz s povrchovou úpravou rš 330 mm</t>
  </si>
  <si>
    <t>810924437</t>
  </si>
  <si>
    <t>"schema KS01-KS03"  1,0*3+1,2*11+1,1*6</t>
  </si>
  <si>
    <t>51</t>
  </si>
  <si>
    <t>764216645</t>
  </si>
  <si>
    <t>Oplechování rovných parapetů celoplošně lepené z Pz s povrchovou úpravou rš 400 mm</t>
  </si>
  <si>
    <t>1400314744</t>
  </si>
  <si>
    <t>"schema K03,K05,K06,K09K15-K17,K23,K25,K20"  1,85+1,55*3+1,08+1,66+1,15*4+1,25+1,0*2</t>
  </si>
  <si>
    <t>0,9+1,3+2,8*2</t>
  </si>
  <si>
    <t>52</t>
  </si>
  <si>
    <t>764216646</t>
  </si>
  <si>
    <t>Oplechování rovných parapetů celoplošně lepené z Pz s povrchovou úpravou rš 500 mm</t>
  </si>
  <si>
    <t>2032737034</t>
  </si>
  <si>
    <t xml:space="preserve">"schema K19,K20,K21,K22,K27-K32,K11-K13,K16-K19,K21-K24"  </t>
  </si>
  <si>
    <t>0,9*12+1,3*6+1,6*2+0,6*4+0,63+1,1*2+1,85+1,2*2+0,5</t>
  </si>
  <si>
    <t>0,57+1,7*12+0,9*2+1,2*7+1,2*2+1,6+1,95*2+1,3*5+1,1*8</t>
  </si>
  <si>
    <t>1,7*3+1,6*2+0,9</t>
  </si>
  <si>
    <t>53</t>
  </si>
  <si>
    <t>764216647</t>
  </si>
  <si>
    <t>Oplechování rovných parapetů celoplošně lepené z Pz s povrchovou úpravou rš 670 mm</t>
  </si>
  <si>
    <t>1927915033</t>
  </si>
  <si>
    <t>"schema K18,K24,K26,KS04-KS09,KS10,KS14,KS15"  0,6*2+1,2*8+1,0*3+1,2*77+0,9*5+1,3*2+1,1*2</t>
  </si>
  <si>
    <t>1,85*19+1,95*10+1,6+2,39*5+1,7*3</t>
  </si>
  <si>
    <t>766</t>
  </si>
  <si>
    <t>Konstrukce truhlářské</t>
  </si>
  <si>
    <t>54</t>
  </si>
  <si>
    <t>766001</t>
  </si>
  <si>
    <t xml:space="preserve">D+M vnitřní plastová parapetní deska tl.20mm oblá čelní hrana povrch PVC  bílá </t>
  </si>
  <si>
    <t>462767270</t>
  </si>
  <si>
    <t>"schema T01-T38"  1,2*0,4*3+1,08*0,45+1,85*0,35+0,64*0,5+1,55*0,35*3+1,08*0,35+0,6*0,5+1,16*0,5*2</t>
  </si>
  <si>
    <t>1,66*0,35+1,1*0,5*2+0,85*0,6*9+1,4*0,45*3+1,0*0,45*2+0,51*0,35*3+0,6*0,4*3+1,2*0,3*2</t>
  </si>
  <si>
    <t>1,2*0,25*2+1,3*0,25*5+1,05*0,4*2+0,6*0,25*2+0,9*0,45+1,3*0,35*3+0,9*0,3*9+1,6*0,2*2</t>
  </si>
  <si>
    <t>0,9*0,2*2+0,6*0,2*2+0,9*0,25+1,2*0,2*4+1,2*0,15*6+1,0*0,15+0,73*0,3+1,0*0,3*2+1,1*0,2+1,85*0,2</t>
  </si>
  <si>
    <t>1,1*0,3+0,5*0,4+0,57*0,4+1,2*0,49</t>
  </si>
  <si>
    <t>(-(3*1,3*0,25 + 3*0,9*0,3 + 1,6*0,2 + 0,9*0,2 + 0,6*0,2 + 2*1,2*0,2)</t>
  </si>
  <si>
    <t>55</t>
  </si>
  <si>
    <t>766002</t>
  </si>
  <si>
    <t xml:space="preserve">Dodávka oken plastových zasklení izolačním trojsklem barva bílá vč. kování </t>
  </si>
  <si>
    <t>-1946000876</t>
  </si>
  <si>
    <t>"schema 001-032"  1,2*1,1*3+1,08*1,2+1,85*1,85+0,64*1,56+1,55*1,56*3+1,08*1,28+0,6*1,55</t>
  </si>
  <si>
    <t>1,16*1,55*2+1,66*1,55+0,97*1,5*2+0,85*1,5*9+1,4*0,73*3+1,0*0,73*2+0,51*0,73*3+0,6*1,2*5</t>
  </si>
  <si>
    <t>1,2*1,2*5+1,3*1,0+1,05*1,2*2+0,6*2,3*2+0,9*1,2*9+1,3*2,3*6+0,9*2,3*4+1,6*2,3*2</t>
  </si>
  <si>
    <t>1,2*2,3*8+1,3*2,0+1,0*2,3*3+0,73*1,2+1,1*2,3*2+1,85*2,3+1,2*2,3*2+0,5*1,2+0,57*1,2</t>
  </si>
  <si>
    <t>(-(3*2,99+4*1,08+1*3,68+1*0,72+2*2,76)</t>
  </si>
  <si>
    <t>56</t>
  </si>
  <si>
    <t>766003</t>
  </si>
  <si>
    <t>-1407361917</t>
  </si>
  <si>
    <t>"schema SO01"   0,8*1,1*23</t>
  </si>
  <si>
    <t>57</t>
  </si>
  <si>
    <t>766004</t>
  </si>
  <si>
    <t xml:space="preserve">D+M dveře vstupní plastové 2kř. zaskleníizolačním trojsklem bezpečnostním vč. kování barva bílá 1240/2370mm </t>
  </si>
  <si>
    <t>1747370935</t>
  </si>
  <si>
    <t>"schema D01"   1</t>
  </si>
  <si>
    <t>58</t>
  </si>
  <si>
    <t>766005</t>
  </si>
  <si>
    <t xml:space="preserve">D+M dveře vstupní plastové  plné hladké vč. kování barva bílá   2500/2000mm </t>
  </si>
  <si>
    <t>-1073803546</t>
  </si>
  <si>
    <t>"schema D02"  1</t>
  </si>
  <si>
    <t>59</t>
  </si>
  <si>
    <t>766006</t>
  </si>
  <si>
    <t xml:space="preserve">D+M dveře vstupní plastové 1kř. s nadsvětlíkem barva bílá zasklení izolačním trojsklem bezpečnostním čirým 1100/3000mm </t>
  </si>
  <si>
    <t>-907146648</t>
  </si>
  <si>
    <t>"schema D03"     1</t>
  </si>
  <si>
    <t>60</t>
  </si>
  <si>
    <t>766007</t>
  </si>
  <si>
    <t xml:space="preserve">D+M dveře balkonové 2kř. bílé s nadsvětlíkem zasklení trojsklem bezpečnostním čirým vč. kování 1500/3150mm </t>
  </si>
  <si>
    <t>2135732608</t>
  </si>
  <si>
    <t>"schema D04"   2</t>
  </si>
  <si>
    <t>(-1 ks)</t>
  </si>
  <si>
    <t>61</t>
  </si>
  <si>
    <t>766008</t>
  </si>
  <si>
    <t xml:space="preserve">D+M dveře balkonové plastové zasklené izolačním bezpečnostním trojsklemčirým bílé vč. kování 1950/3150mm </t>
  </si>
  <si>
    <t>624821951</t>
  </si>
  <si>
    <t>"schema D05"  2</t>
  </si>
  <si>
    <t>62</t>
  </si>
  <si>
    <t>766441811</t>
  </si>
  <si>
    <t>Demontáž parapetních desek dřevěných nebo plastových šířky do 30 cm délky do 1,0 m</t>
  </si>
  <si>
    <t>kus</t>
  </si>
  <si>
    <t>-1599356857</t>
  </si>
  <si>
    <t>2+9+2+2+11+1+2</t>
  </si>
  <si>
    <t>(-5 ks)</t>
  </si>
  <si>
    <t>63</t>
  </si>
  <si>
    <t>766441812</t>
  </si>
  <si>
    <t>Demontáž parapetních desek dřevěných nebo plastových šířky přes 30 cm délky do 1,0 m</t>
  </si>
  <si>
    <t>-15466492</t>
  </si>
  <si>
    <t>1+1+9+2+3+3+1+1+1</t>
  </si>
  <si>
    <t>64</t>
  </si>
  <si>
    <t>766441821</t>
  </si>
  <si>
    <t>Demontáž parapetních desek dřevěných nebo plastových šířky do 30 cm délky přes 1,0 m</t>
  </si>
  <si>
    <t>-1482307471</t>
  </si>
  <si>
    <t>2+2+5+4+6+1+1+1</t>
  </si>
  <si>
    <t>(-6 ks)</t>
  </si>
  <si>
    <t>65</t>
  </si>
  <si>
    <t>766441822</t>
  </si>
  <si>
    <t>Demontáž parapetních desek dřevěných nebo plastových šířky přes 30 cm délky přes 1,0 m</t>
  </si>
  <si>
    <t>409759677</t>
  </si>
  <si>
    <t>66</t>
  </si>
  <si>
    <t>766622125</t>
  </si>
  <si>
    <t>Montáž plastových oken plochy přes 1 m2 otevíravých výšky do 1,5 m s rámem do dřevěné kce</t>
  </si>
  <si>
    <t>-133618656</t>
  </si>
  <si>
    <t>0,8*1,1*23</t>
  </si>
  <si>
    <t>67</t>
  </si>
  <si>
    <t>766622131</t>
  </si>
  <si>
    <t>Montáž plastových oken plochy přes 1 m2 otevíravých výšky do 1,5 m s rámem do zdiva</t>
  </si>
  <si>
    <t>931520739</t>
  </si>
  <si>
    <t>1,2*1,1*3+1,08*1,2+1,08*1,28+0,97*1,5*2+0,85*1,5*9+1,4*0,73*3+1,2*1,2*5+1,3*1,0+1,05*1,2*2</t>
  </si>
  <si>
    <t>0,9*1,2*9</t>
  </si>
  <si>
    <t>68</t>
  </si>
  <si>
    <t>766622132</t>
  </si>
  <si>
    <t>Montáž plastových oken plochy přes 1 m2 otevíravých výšky do 2,5 m s rámem do zdiva</t>
  </si>
  <si>
    <t>-1029715104</t>
  </si>
  <si>
    <t>1,85*1,85+1,55*1,56*3+1,16*1,55*2+1,66*1,55</t>
  </si>
  <si>
    <t>0,6*2,3*2+1,3*2,3*6+0,9*2,3*4+1,6*2,3*2+1,2*2,3*8</t>
  </si>
  <si>
    <t>1,3*2,0+1,0*2,3*3+1,1*2,3*2+1,85*2,3+1,2*2,3*2</t>
  </si>
  <si>
    <t>(-(3*2,99 + 1*3,68 + 2*2,76)</t>
  </si>
  <si>
    <t>69</t>
  </si>
  <si>
    <t>766622216</t>
  </si>
  <si>
    <t>Montáž plastových oken plochy do 1 m2 otevíravých s rámem do zdiva</t>
  </si>
  <si>
    <t>-218000799</t>
  </si>
  <si>
    <t>70</t>
  </si>
  <si>
    <t>998766202</t>
  </si>
  <si>
    <t>Přesun hmot procentní pro konstrukce truhlářské v objektech v do 12 m</t>
  </si>
  <si>
    <t>-1218424875</t>
  </si>
  <si>
    <t>767</t>
  </si>
  <si>
    <t>Konstrukce zámečnické</t>
  </si>
  <si>
    <t>71</t>
  </si>
  <si>
    <t>767001</t>
  </si>
  <si>
    <t xml:space="preserve">D+M předokenní žaluzie hliníkové ve vodicím rámu vč. kastlíků </t>
  </si>
  <si>
    <t>-189566758</t>
  </si>
  <si>
    <t>1,2*2,3*50+1,85*1,85*18+2,39*2,1*5+1,7*2,3*6+1,1*2,1+0,9*1,2*4</t>
  </si>
  <si>
    <t>72</t>
  </si>
  <si>
    <t>998767202</t>
  </si>
  <si>
    <t>Přesun hmot procentní pro zámečnické konstrukce v objektech v do 12 m</t>
  </si>
  <si>
    <t>-1622052109</t>
  </si>
  <si>
    <t xml:space="preserve">BROUMOV 2 - SO-02-Vedlejší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</si>
  <si>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</si>
  <si>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</si>
  <si>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</si>
  <si>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</si>
  <si>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</si>
  <si>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</si>
  <si>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</si>
  <si>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</si>
  <si>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013002000</t>
  </si>
  <si>
    <t xml:space="preserve">Projektové práce-dokumentace skutečného provedení </t>
  </si>
  <si>
    <t>soubor</t>
  </si>
  <si>
    <t>1024</t>
  </si>
  <si>
    <t>77260522</t>
  </si>
  <si>
    <t>VRN3</t>
  </si>
  <si>
    <t>Zařízení staveniště</t>
  </si>
  <si>
    <t>032002000</t>
  </si>
  <si>
    <t>637676930</t>
  </si>
  <si>
    <t>033002000</t>
  </si>
  <si>
    <t>Připojení staveniště na inženýrské sítě-voda,elektro</t>
  </si>
  <si>
    <t>-473433361</t>
  </si>
  <si>
    <t>034002000</t>
  </si>
  <si>
    <t xml:space="preserve">Zabezpečení staveniště-provizorní oplocení </t>
  </si>
  <si>
    <t>1533315031</t>
  </si>
  <si>
    <t>039002000</t>
  </si>
  <si>
    <t>Zrušení zařízení staveniště</t>
  </si>
  <si>
    <t>VRN4</t>
  </si>
  <si>
    <t>Inženýrská činnost</t>
  </si>
  <si>
    <t>043002000</t>
  </si>
  <si>
    <t>Zkoušky a ostatní měření</t>
  </si>
  <si>
    <t>1870444926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</si>
  <si>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</si>
  <si>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</si>
  <si>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</si>
  <si>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</si>
  <si>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</si>
  <si>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</si>
  <si>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</si>
  <si>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</si>
  <si>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</si>
  <si>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</si>
  <si>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</si>
  <si>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</si>
  <si>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</si>
  <si>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</si>
  <si>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</si>
  <si>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</si>
  <si>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</si>
  <si>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</si>
  <si>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</si>
  <si>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</si>
  <si>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</si>
  <si>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</si>
  <si>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</si>
  <si>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</si>
  <si>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</si>
  <si>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</si>
  <si>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</si>
  <si>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</si>
  <si>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</si>
  <si>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</si>
  <si>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</si>
  <si>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</si>
  <si>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</si>
  <si>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</si>
  <si>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</si>
  <si>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</si>
  <si>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</si>
  <si>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</si>
  <si>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</si>
  <si>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</si>
  <si>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</si>
  <si>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</si>
  <si>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</si>
  <si>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</si>
  <si>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</si>
  <si>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</si>
  <si>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</si>
  <si>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</si>
  <si>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</si>
  <si>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</si>
  <si>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</si>
  <si>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</si>
  <si>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</si>
  <si>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</si>
  <si>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</si>
  <si>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</si>
  <si>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</si>
  <si>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</si>
  <si>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</si>
  <si>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</si>
  <si>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</si>
  <si>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</si>
  <si>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</si>
  <si>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</si>
  <si>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</si>
  <si>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</si>
  <si>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</si>
  <si>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</si>
  <si>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</si>
  <si>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</si>
  <si>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</si>
  <si>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</si>
  <si>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</si>
  <si>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</si>
  <si>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</si>
  <si>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</si>
  <si>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</si>
  <si>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</si>
  <si>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</si>
  <si>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</si>
  <si>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</si>
  <si>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</si>
  <si>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</si>
  <si>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</si>
  <si>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</si>
  <si>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</si>
  <si>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</si>
  <si>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</si>
  <si>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</si>
  <si>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</si>
  <si>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</si>
  <si>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</si>
  <si>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</si>
  <si>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</si>
  <si>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</si>
  <si>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</si>
  <si>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</si>
  <si>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</si>
  <si>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</si>
  <si>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</si>
  <si>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</si>
  <si>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</si>
  <si>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</si>
  <si>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</si>
  <si>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</si>
  <si>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</si>
  <si>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</si>
  <si>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</si>
  <si>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</si>
  <si>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</si>
  <si>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</si>
  <si>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</si>
  <si>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</si>
  <si>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</si>
  <si>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</si>
  <si>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</si>
  <si>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</si>
  <si>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</si>
  <si>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</si>
  <si>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</si>
  <si>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</si>
  <si>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</si>
  <si>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</si>
  <si>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</si>
  <si>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</si>
  <si>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</si>
  <si>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</si>
  <si>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</si>
  <si>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</si>
  <si>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</si>
  <si>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</si>
  <si>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</si>
  <si>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</si>
  <si>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</si>
  <si>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</si>
  <si>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</si>
  <si>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</si>
  <si>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</si>
  <si>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</si>
  <si>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</si>
  <si>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</si>
  <si>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</si>
  <si>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</si>
  <si>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</si>
  <si>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</si>
  <si>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</si>
  <si>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</si>
  <si>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</si>
  <si>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</si>
  <si>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</si>
  <si>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</si>
  <si>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</si>
  <si>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</si>
  <si>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</si>
  <si>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</si>
  <si>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</si>
  <si>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</si>
  <si>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</si>
  <si>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</si>
  <si>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</si>
  <si>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</si>
  <si>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</si>
  <si>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</si>
  <si>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</si>
  <si>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</si>
  <si>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</si>
  <si>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</si>
  <si>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</si>
  <si>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</si>
  <si>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</si>
  <si>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</si>
  <si>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</si>
  <si>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</si>
  <si>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</si>
  <si>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</si>
  <si>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</si>
  <si>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</si>
  <si>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</si>
  <si>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</si>
  <si>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</si>
  <si>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</si>
  <si>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</si>
  <si>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</si>
  <si>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oken střešních plastových zasklení izolačním trojsklem čirým vč. kování barva bílá vč. lemování poplast. plechem 
Uw = 1,1 W/m2K</t>
  </si>
  <si>
    <t>Demontáž a zpětná montáž prvků umístěných na fasádě objektu zejména osvětlení, kamerový systém, odvětrání budovy, nástěnné klimatizační jednotky a jejich přesun na střechu a  související úpravy přívodů, úprava stříšek, mříží,  svodů apod.</t>
  </si>
  <si>
    <t>Demontáž hromosvodu a nová instalace hromosvodu dle platných norem</t>
  </si>
  <si>
    <t>statický posudek fasády</t>
  </si>
  <si>
    <t>statický posudek lešení</t>
  </si>
  <si>
    <t>drobné stavení přípomoce</t>
  </si>
  <si>
    <t>hod</t>
  </si>
  <si>
    <t>dodavatelská dokumentace</t>
  </si>
  <si>
    <t>úklid staveniště</t>
  </si>
  <si>
    <t>vnitřní výmalba po provedení oken</t>
  </si>
  <si>
    <t>manipulace s okapovým chodníkem a zpevněné plochy (demontáž a zpětná montáž, oprava, doplnění)</t>
  </si>
  <si>
    <t>bm</t>
  </si>
  <si>
    <t>Přesun klima a  VZT jednotek - demontáž, manipulace, zpětná montáž a zprovoznění, mřížky</t>
  </si>
  <si>
    <r>
      <t>Vybavení staveniště-mobilní WC,kancelář,sklady,zdvihací mechanizmy</t>
    </r>
    <r>
      <rPr>
        <sz val="8"/>
        <color rgb="FF00B050"/>
        <rFont val="Trebuchet MS"/>
        <family val="2"/>
      </rPr>
      <t>, ostatní práce</t>
    </r>
  </si>
  <si>
    <t>Demontáže stávajícího oplechování říms, balkonů, lodžií, zábradlí, otlučení stávajících degradovaných omítek podstřešních říms, dělících říms a šambrán, jejich nová dodávka a montáž, úprava oplechování střech (ukončení střešní krytiny)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</si>
</sst>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rgb="FF0000FF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FF3300"/>
      <name val="Trebuchet MS"/>
      <family val="2"/>
    </font>
    <font>
      <i/>
      <sz val="8"/>
      <color rgb="FFC00000"/>
      <name val="Trebuchet MS"/>
      <family val="2"/>
    </font>
    <font>
      <i/>
      <sz val="8"/>
      <name val="Trebuchet MS"/>
      <family val="2"/>
    </font>
    <font>
      <i/>
      <sz val="8"/>
      <color rgb="FF00B050"/>
      <name val="Trebuchet MS"/>
      <family val="2"/>
    </font>
    <font>
      <sz val="8"/>
      <color rgb="FF800080"/>
      <name val="Trebuchet MS"/>
      <family val="2"/>
    </font>
    <font>
      <i/>
      <sz val="9"/>
      <name val="Trebuchet MS"/>
      <family val="2"/>
    </font>
    <font>
      <sz val="8"/>
      <color rgb="FF00B050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rgb="FF969696"/>
      </top>
      <bottom/>
    </border>
    <border>
      <left/>
      <right style="thin"/>
      <top style="hair">
        <color rgb="FF969696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  <xf numFmtId="0" fontId="0" fillId="0" borderId="0">
      <alignment/>
      <protection/>
    </xf>
  </cellStyleXfs>
  <cellXfs count="372">
    <xf numFmtId="0" fontId="0" fillId="0" borderId="0" xfId="0"/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ill="1" applyBorder="1" applyAlignment="1" applyProtection="1">
      <alignment/>
      <protection/>
    </xf>
    <xf numFmtId="0" fontId="19" fillId="0" borderId="0" xfId="20" applyFont="1" applyBorder="1" applyAlignment="1" applyProtection="1">
      <alignment horizontal="center" vertical="center"/>
      <protection/>
    </xf>
    <xf numFmtId="0" fontId="0" fillId="2" borderId="0" xfId="0" applyFill="1" applyProtection="1">
      <protection/>
    </xf>
    <xf numFmtId="0" fontId="25" fillId="2" borderId="0" xfId="20" applyFont="1" applyFill="1" applyBorder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164" fontId="13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11" fillId="4" borderId="10" xfId="0" applyFont="1" applyFill="1" applyBorder="1" applyAlignment="1" applyProtection="1">
      <alignment horizontal="right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4" fontId="11" fillId="4" borderId="10" xfId="0" applyNumberFormat="1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0" fillId="4" borderId="6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5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7" fillId="0" borderId="15" xfId="0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27" fillId="0" borderId="6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5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horizontal="left" vertical="center"/>
      <protection/>
    </xf>
    <xf numFmtId="0" fontId="28" fillId="0" borderId="1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28" fillId="0" borderId="6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166" fontId="29" fillId="0" borderId="7" xfId="0" applyNumberFormat="1" applyFont="1" applyBorder="1" applyAlignment="1" applyProtection="1">
      <alignment/>
      <protection/>
    </xf>
    <xf numFmtId="166" fontId="29" fillId="0" borderId="20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5" xfId="0" applyFont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4" fontId="27" fillId="0" borderId="0" xfId="0" applyNumberFormat="1" applyFont="1" applyAlignment="1" applyProtection="1">
      <alignment/>
      <protection/>
    </xf>
    <xf numFmtId="0" fontId="31" fillId="0" borderId="21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66" fontId="31" fillId="0" borderId="0" xfId="0" applyNumberFormat="1" applyFont="1" applyBorder="1" applyAlignment="1" applyProtection="1">
      <alignment/>
      <protection/>
    </xf>
    <xf numFmtId="166" fontId="31" fillId="0" borderId="22" xfId="0" applyNumberFormat="1" applyFont="1" applyBorder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/>
      <protection/>
    </xf>
    <xf numFmtId="4" fontId="28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66" fontId="13" fillId="0" borderId="0" xfId="0" applyNumberFormat="1" applyFont="1" applyBorder="1" applyAlignment="1" applyProtection="1">
      <alignment vertical="center"/>
      <protection/>
    </xf>
    <xf numFmtId="166" fontId="13" fillId="0" borderId="2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5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7" fontId="32" fillId="0" borderId="0" xfId="0" applyNumberFormat="1" applyFont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0" fontId="34" fillId="5" borderId="0" xfId="0" applyFont="1" applyFill="1" applyAlignment="1" applyProtection="1">
      <alignment horizontal="left" vertical="center" wrapText="1"/>
      <protection/>
    </xf>
    <xf numFmtId="0" fontId="34" fillId="5" borderId="0" xfId="0" applyFont="1" applyFill="1" applyAlignment="1" applyProtection="1">
      <alignment vertical="center"/>
      <protection/>
    </xf>
    <xf numFmtId="167" fontId="34" fillId="5" borderId="0" xfId="0" applyNumberFormat="1" applyFont="1" applyFill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/>
      <protection/>
    </xf>
    <xf numFmtId="0" fontId="34" fillId="0" borderId="5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7" fontId="34" fillId="0" borderId="0" xfId="0" applyNumberFormat="1" applyFont="1" applyAlignment="1" applyProtection="1">
      <alignment vertical="center"/>
      <protection/>
    </xf>
    <xf numFmtId="0" fontId="34" fillId="0" borderId="21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center" vertical="center"/>
      <protection/>
    </xf>
    <xf numFmtId="49" fontId="35" fillId="0" borderId="1" xfId="0" applyNumberFormat="1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center" vertical="center" wrapText="1"/>
      <protection/>
    </xf>
    <xf numFmtId="167" fontId="35" fillId="5" borderId="1" xfId="0" applyNumberFormat="1" applyFont="1" applyFill="1" applyBorder="1" applyAlignment="1" applyProtection="1">
      <alignment vertical="center"/>
      <protection/>
    </xf>
    <xf numFmtId="4" fontId="35" fillId="0" borderId="1" xfId="0" applyNumberFormat="1" applyFont="1" applyBorder="1" applyAlignment="1" applyProtection="1">
      <alignment vertical="center"/>
      <protection/>
    </xf>
    <xf numFmtId="0" fontId="35" fillId="0" borderId="5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167" fontId="35" fillId="0" borderId="1" xfId="0" applyNumberFormat="1" applyFont="1" applyBorder="1" applyAlignment="1" applyProtection="1">
      <alignment vertical="center"/>
      <protection/>
    </xf>
    <xf numFmtId="0" fontId="36" fillId="5" borderId="0" xfId="0" applyFont="1" applyFill="1" applyAlignment="1" applyProtection="1">
      <alignment horizontal="left" vertical="center" wrapText="1"/>
      <protection/>
    </xf>
    <xf numFmtId="0" fontId="36" fillId="5" borderId="0" xfId="0" applyFont="1" applyFill="1" applyAlignment="1" applyProtection="1">
      <alignment vertical="center"/>
      <protection/>
    </xf>
    <xf numFmtId="167" fontId="36" fillId="5" borderId="0" xfId="0" applyNumberFormat="1" applyFont="1" applyFill="1" applyAlignment="1" applyProtection="1">
      <alignment vertical="center"/>
      <protection/>
    </xf>
    <xf numFmtId="0" fontId="35" fillId="6" borderId="1" xfId="0" applyFont="1" applyFill="1" applyBorder="1" applyAlignment="1" applyProtection="1">
      <alignment horizontal="center" vertical="center"/>
      <protection/>
    </xf>
    <xf numFmtId="49" fontId="35" fillId="6" borderId="1" xfId="0" applyNumberFormat="1" applyFont="1" applyFill="1" applyBorder="1" applyAlignment="1" applyProtection="1">
      <alignment horizontal="left" vertical="center" wrapText="1"/>
      <protection/>
    </xf>
    <xf numFmtId="0" fontId="35" fillId="5" borderId="1" xfId="0" applyFont="1" applyFill="1" applyBorder="1" applyAlignment="1" applyProtection="1">
      <alignment horizontal="center" vertical="center"/>
      <protection/>
    </xf>
    <xf numFmtId="0" fontId="35" fillId="5" borderId="1" xfId="0" applyFont="1" applyFill="1" applyBorder="1" applyAlignment="1" applyProtection="1">
      <alignment horizontal="left" vertical="center" wrapText="1"/>
      <protection/>
    </xf>
    <xf numFmtId="0" fontId="35" fillId="5" borderId="1" xfId="0" applyFont="1" applyFill="1" applyBorder="1" applyAlignment="1" applyProtection="1">
      <alignment horizontal="center" vertical="center" wrapText="1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0" borderId="21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4" fillId="5" borderId="0" xfId="0" applyFont="1" applyFill="1" applyAlignment="1" applyProtection="1">
      <alignment vertical="center"/>
      <protection/>
    </xf>
    <xf numFmtId="167" fontId="34" fillId="5" borderId="0" xfId="0" applyNumberFormat="1" applyFont="1" applyFill="1" applyAlignment="1" applyProtection="1">
      <alignment vertical="center"/>
      <protection/>
    </xf>
    <xf numFmtId="167" fontId="0" fillId="6" borderId="1" xfId="0" applyNumberFormat="1" applyFont="1" applyFill="1" applyBorder="1" applyAlignment="1" applyProtection="1">
      <alignment vertical="center"/>
      <protection/>
    </xf>
    <xf numFmtId="167" fontId="34" fillId="5" borderId="1" xfId="0" applyNumberFormat="1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166" fontId="13" fillId="0" borderId="15" xfId="0" applyNumberFormat="1" applyFont="1" applyBorder="1" applyAlignment="1" applyProtection="1">
      <alignment vertical="center"/>
      <protection/>
    </xf>
    <xf numFmtId="166" fontId="13" fillId="0" borderId="23" xfId="0" applyNumberFormat="1" applyFont="1" applyBorder="1" applyAlignment="1" applyProtection="1">
      <alignment vertical="center"/>
      <protection/>
    </xf>
    <xf numFmtId="4" fontId="35" fillId="3" borderId="1" xfId="0" applyNumberFormat="1" applyFont="1" applyFill="1" applyBorder="1" applyAlignment="1" applyProtection="1">
      <alignment vertical="center"/>
      <protection locked="0"/>
    </xf>
    <xf numFmtId="4" fontId="35" fillId="7" borderId="1" xfId="0" applyNumberFormat="1" applyFont="1" applyFill="1" applyBorder="1" applyAlignment="1" applyProtection="1">
      <alignment vertical="center"/>
      <protection locked="0"/>
    </xf>
    <xf numFmtId="167" fontId="37" fillId="6" borderId="17" xfId="0" applyNumberFormat="1" applyFont="1" applyFill="1" applyBorder="1" applyAlignment="1" applyProtection="1">
      <alignment vertical="center"/>
      <protection/>
    </xf>
    <xf numFmtId="4" fontId="38" fillId="6" borderId="17" xfId="0" applyNumberFormat="1" applyFont="1" applyFill="1" applyBorder="1" applyAlignment="1" applyProtection="1">
      <alignment vertical="center"/>
      <protection/>
    </xf>
    <xf numFmtId="167" fontId="39" fillId="6" borderId="17" xfId="0" applyNumberFormat="1" applyFont="1" applyFill="1" applyBorder="1" applyAlignment="1" applyProtection="1">
      <alignment vertical="center"/>
      <protection/>
    </xf>
    <xf numFmtId="0" fontId="35" fillId="6" borderId="16" xfId="0" applyFont="1" applyFill="1" applyBorder="1" applyAlignment="1" applyProtection="1">
      <alignment horizontal="center" vertical="center"/>
      <protection/>
    </xf>
    <xf numFmtId="0" fontId="35" fillId="6" borderId="17" xfId="0" applyFont="1" applyFill="1" applyBorder="1" applyAlignment="1" applyProtection="1">
      <alignment horizontal="center" vertical="center"/>
      <protection/>
    </xf>
    <xf numFmtId="49" fontId="35" fillId="6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7" xfId="0" applyFont="1" applyBorder="1" applyAlignment="1" applyProtection="1">
      <alignment vertical="center"/>
      <protection/>
    </xf>
    <xf numFmtId="0" fontId="33" fillId="0" borderId="7" xfId="0" applyFont="1" applyBorder="1" applyAlignment="1" applyProtection="1">
      <alignment horizontal="left" vertical="center"/>
      <protection/>
    </xf>
    <xf numFmtId="0" fontId="32" fillId="0" borderId="7" xfId="0" applyFont="1" applyBorder="1" applyAlignment="1" applyProtection="1">
      <alignment horizontal="left" vertical="center"/>
      <protection/>
    </xf>
    <xf numFmtId="0" fontId="32" fillId="0" borderId="7" xfId="0" applyFont="1" applyBorder="1" applyAlignment="1" applyProtection="1">
      <alignment horizontal="left" vertical="center" wrapText="1"/>
      <protection/>
    </xf>
    <xf numFmtId="167" fontId="32" fillId="0" borderId="7" xfId="0" applyNumberFormat="1" applyFont="1" applyBorder="1" applyAlignment="1" applyProtection="1">
      <alignment vertical="center"/>
      <protection/>
    </xf>
    <xf numFmtId="0" fontId="32" fillId="0" borderId="8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center"/>
      <protection/>
    </xf>
    <xf numFmtId="0" fontId="33" fillId="0" borderId="15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7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Protection="1">
      <protection/>
    </xf>
    <xf numFmtId="167" fontId="32" fillId="0" borderId="15" xfId="0" applyNumberFormat="1" applyFont="1" applyBorder="1" applyAlignment="1" applyProtection="1">
      <alignment vertical="center"/>
      <protection/>
    </xf>
    <xf numFmtId="0" fontId="0" fillId="0" borderId="24" xfId="0" applyBorder="1" applyProtection="1">
      <protection/>
    </xf>
    <xf numFmtId="0" fontId="37" fillId="5" borderId="17" xfId="0" applyFont="1" applyFill="1" applyBorder="1" applyAlignment="1" applyProtection="1">
      <alignment horizontal="left" vertical="center" wrapText="1"/>
      <protection/>
    </xf>
    <xf numFmtId="0" fontId="37" fillId="6" borderId="17" xfId="0" applyFont="1" applyFill="1" applyBorder="1" applyAlignment="1" applyProtection="1">
      <alignment horizontal="center" vertical="center" wrapText="1"/>
      <protection/>
    </xf>
    <xf numFmtId="0" fontId="38" fillId="6" borderId="25" xfId="0" applyFont="1" applyFill="1" applyBorder="1" applyAlignment="1" applyProtection="1">
      <alignment horizontal="left" vertical="center" wrapText="1"/>
      <protection/>
    </xf>
    <xf numFmtId="0" fontId="35" fillId="6" borderId="19" xfId="0" applyFont="1" applyFill="1" applyBorder="1" applyAlignment="1" applyProtection="1">
      <alignment horizontal="center" vertical="center"/>
      <protection/>
    </xf>
    <xf numFmtId="0" fontId="35" fillId="6" borderId="7" xfId="0" applyFont="1" applyFill="1" applyBorder="1" applyAlignment="1" applyProtection="1">
      <alignment horizontal="center" vertical="center"/>
      <protection/>
    </xf>
    <xf numFmtId="49" fontId="35" fillId="6" borderId="7" xfId="0" applyNumberFormat="1" applyFont="1" applyFill="1" applyBorder="1" applyAlignment="1" applyProtection="1">
      <alignment horizontal="left" vertical="center" wrapText="1"/>
      <protection/>
    </xf>
    <xf numFmtId="0" fontId="37" fillId="5" borderId="7" xfId="0" applyFont="1" applyFill="1" applyBorder="1" applyAlignment="1" applyProtection="1">
      <alignment horizontal="left" vertical="center" wrapText="1"/>
      <protection/>
    </xf>
    <xf numFmtId="0" fontId="37" fillId="6" borderId="7" xfId="0" applyFont="1" applyFill="1" applyBorder="1" applyAlignment="1" applyProtection="1">
      <alignment horizontal="center" vertical="center" wrapText="1"/>
      <protection/>
    </xf>
    <xf numFmtId="167" fontId="37" fillId="6" borderId="7" xfId="0" applyNumberFormat="1" applyFont="1" applyFill="1" applyBorder="1" applyAlignment="1" applyProtection="1">
      <alignment vertical="center"/>
      <protection/>
    </xf>
    <xf numFmtId="4" fontId="38" fillId="6" borderId="7" xfId="0" applyNumberFormat="1" applyFont="1" applyFill="1" applyBorder="1" applyAlignment="1" applyProtection="1">
      <alignment vertical="center"/>
      <protection/>
    </xf>
    <xf numFmtId="0" fontId="38" fillId="6" borderId="8" xfId="0" applyFont="1" applyFill="1" applyBorder="1" applyAlignment="1" applyProtection="1">
      <alignment horizontal="left" vertical="center" wrapText="1"/>
      <protection/>
    </xf>
    <xf numFmtId="0" fontId="35" fillId="6" borderId="26" xfId="0" applyFont="1" applyFill="1" applyBorder="1" applyAlignment="1" applyProtection="1">
      <alignment horizontal="center" vertical="center"/>
      <protection/>
    </xf>
    <xf numFmtId="0" fontId="35" fillId="6" borderId="15" xfId="0" applyFont="1" applyFill="1" applyBorder="1" applyAlignment="1" applyProtection="1">
      <alignment horizontal="center" vertical="center"/>
      <protection/>
    </xf>
    <xf numFmtId="49" fontId="35" fillId="6" borderId="15" xfId="0" applyNumberFormat="1" applyFont="1" applyFill="1" applyBorder="1" applyAlignment="1" applyProtection="1">
      <alignment horizontal="left" vertical="center" wrapText="1"/>
      <protection/>
    </xf>
    <xf numFmtId="0" fontId="37" fillId="6" borderId="15" xfId="0" applyFont="1" applyFill="1" applyBorder="1" applyAlignment="1" applyProtection="1">
      <alignment horizontal="center" vertical="center" wrapText="1"/>
      <protection/>
    </xf>
    <xf numFmtId="167" fontId="37" fillId="6" borderId="15" xfId="0" applyNumberFormat="1" applyFont="1" applyFill="1" applyBorder="1" applyAlignment="1" applyProtection="1">
      <alignment vertical="center"/>
      <protection/>
    </xf>
    <xf numFmtId="4" fontId="38" fillId="6" borderId="15" xfId="0" applyNumberFormat="1" applyFont="1" applyFill="1" applyBorder="1" applyAlignment="1" applyProtection="1">
      <alignment vertical="center"/>
      <protection/>
    </xf>
    <xf numFmtId="0" fontId="38" fillId="6" borderId="24" xfId="0" applyFont="1" applyFill="1" applyBorder="1" applyAlignment="1" applyProtection="1">
      <alignment horizontal="left" vertical="center" wrapText="1"/>
      <protection/>
    </xf>
    <xf numFmtId="0" fontId="39" fillId="5" borderId="17" xfId="0" applyFont="1" applyFill="1" applyBorder="1" applyAlignment="1" applyProtection="1">
      <alignment horizontal="left" vertical="center" wrapText="1"/>
      <protection/>
    </xf>
    <xf numFmtId="0" fontId="39" fillId="6" borderId="17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20" fillId="0" borderId="5" xfId="0" applyFont="1" applyBorder="1" applyAlignment="1" applyProtection="1">
      <alignment horizontal="left" vertical="center" wrapText="1"/>
      <protection/>
    </xf>
    <xf numFmtId="0" fontId="20" fillId="0" borderId="6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top"/>
      <protection/>
    </xf>
    <xf numFmtId="0" fontId="23" fillId="0" borderId="13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0" fillId="0" borderId="27" xfId="0" applyBorder="1" applyProtection="1"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8" borderId="9" xfId="0" applyFont="1" applyFill="1" applyBorder="1" applyAlignment="1" applyProtection="1">
      <alignment horizontal="left" vertical="center"/>
      <protection/>
    </xf>
    <xf numFmtId="0" fontId="0" fillId="8" borderId="10" xfId="0" applyFont="1" applyFill="1" applyBorder="1" applyAlignment="1" applyProtection="1">
      <alignment vertical="center"/>
      <protection/>
    </xf>
    <xf numFmtId="0" fontId="11" fillId="8" borderId="10" xfId="0" applyFont="1" applyFill="1" applyBorder="1" applyAlignment="1" applyProtection="1">
      <alignment horizontal="center" vertical="center"/>
      <protection/>
    </xf>
    <xf numFmtId="0" fontId="0" fillId="8" borderId="6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0" fillId="4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4" fontId="16" fillId="0" borderId="21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2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22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4" fillId="0" borderId="26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0" fontId="0" fillId="3" borderId="0" xfId="0" applyFill="1" applyBorder="1" applyProtection="1">
      <protection locked="0"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right" vertical="center"/>
      <protection/>
    </xf>
    <xf numFmtId="0" fontId="11" fillId="8" borderId="10" xfId="0" applyFont="1" applyFill="1" applyBorder="1" applyAlignment="1" applyProtection="1">
      <alignment horizontal="left" vertical="center"/>
      <protection/>
    </xf>
    <xf numFmtId="4" fontId="11" fillId="8" borderId="2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7" fillId="9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2" fillId="0" borderId="28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5" fillId="2" borderId="0" xfId="2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2" fillId="0" borderId="1" xfId="21" applyFont="1" applyBorder="1" applyAlignment="1" applyProtection="1">
      <alignment horizontal="center" vertical="center"/>
      <protection locked="0"/>
    </xf>
    <xf numFmtId="49" fontId="42" fillId="0" borderId="1" xfId="21" applyNumberFormat="1" applyFont="1" applyBorder="1" applyAlignment="1" applyProtection="1">
      <alignment horizontal="left" vertical="center" wrapText="1"/>
      <protection locked="0"/>
    </xf>
    <xf numFmtId="0" fontId="42" fillId="0" borderId="1" xfId="21" applyFont="1" applyBorder="1" applyAlignment="1" applyProtection="1">
      <alignment horizontal="left" vertical="center" wrapText="1"/>
      <protection locked="0"/>
    </xf>
    <xf numFmtId="0" fontId="42" fillId="0" borderId="1" xfId="21" applyFont="1" applyBorder="1" applyAlignment="1" applyProtection="1">
      <alignment horizontal="center" vertical="center" wrapText="1"/>
      <protection locked="0"/>
    </xf>
    <xf numFmtId="167" fontId="42" fillId="0" borderId="1" xfId="21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C000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BROUMOV%201%20-%20SO-01-Vlastn&#237;!!!'!C2" TargetMode="External" /><Relationship Id="rId2" Type="http://schemas.openxmlformats.org/officeDocument/2006/relationships/hyperlink" Target="'BROUMOV%202%20-%20SO-02-Vedlej&#353;!!!'!C2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43" activePane="bottomLeft" state="frozen"/>
      <selection pane="bottomLeft" activeCell="F6" sqref="F6"/>
    </sheetView>
  </sheetViews>
  <sheetFormatPr defaultColWidth="9.33203125" defaultRowHeight="13.5"/>
  <cols>
    <col min="1" max="1" width="11.5" style="10" customWidth="1"/>
    <col min="2" max="2" width="2.16015625" style="10" customWidth="1"/>
    <col min="3" max="3" width="5.66015625" style="10" customWidth="1"/>
    <col min="4" max="33" width="3.16015625" style="10" customWidth="1"/>
    <col min="34" max="34" width="4.33203125" style="10" customWidth="1"/>
    <col min="35" max="35" width="44.33203125" style="10" customWidth="1"/>
    <col min="36" max="37" width="3" style="10" customWidth="1"/>
    <col min="38" max="38" width="11.5" style="10" customWidth="1"/>
    <col min="39" max="39" width="4.33203125" style="10" customWidth="1"/>
    <col min="40" max="40" width="18.66015625" style="10" customWidth="1"/>
    <col min="41" max="41" width="9.83203125" style="10" customWidth="1"/>
    <col min="42" max="42" width="5.66015625" style="10" customWidth="1"/>
    <col min="43" max="43" width="21.83203125" style="10" customWidth="1"/>
    <col min="44" max="44" width="19" style="10" customWidth="1"/>
    <col min="45" max="56" width="9.33203125" style="10" hidden="1" customWidth="1"/>
    <col min="57" max="57" width="93.83203125" style="10" customWidth="1"/>
    <col min="58" max="70" width="12.16015625" style="10" customWidth="1"/>
    <col min="71" max="91" width="9.33203125" style="10" hidden="1" customWidth="1"/>
    <col min="92" max="1025" width="12.16015625" style="10" customWidth="1"/>
    <col min="1026" max="16384" width="9.16015625" style="10" customWidth="1"/>
  </cols>
  <sheetData>
    <row r="1" spans="1:74" ht="21.4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1" t="s">
        <v>4</v>
      </c>
      <c r="BB1" s="1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288" t="s">
        <v>5</v>
      </c>
      <c r="BU1" s="288" t="s">
        <v>5</v>
      </c>
      <c r="BV1" s="288" t="s">
        <v>6</v>
      </c>
    </row>
    <row r="2" spans="3:72" ht="36.9" customHeight="1">
      <c r="AR2" s="350" t="s">
        <v>7</v>
      </c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1" t="s">
        <v>8</v>
      </c>
      <c r="BT2" s="11" t="s">
        <v>9</v>
      </c>
    </row>
    <row r="3" spans="2:72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9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S4" s="11" t="s">
        <v>13</v>
      </c>
    </row>
    <row r="5" spans="2:71" ht="14.4" customHeight="1">
      <c r="B5" s="15"/>
      <c r="C5" s="16"/>
      <c r="D5" s="289" t="s">
        <v>14</v>
      </c>
      <c r="E5" s="16"/>
      <c r="F5" s="16"/>
      <c r="G5" s="16"/>
      <c r="H5" s="16"/>
      <c r="I5" s="16"/>
      <c r="J5" s="16"/>
      <c r="K5" s="351" t="s">
        <v>15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16"/>
      <c r="AQ5" s="18"/>
      <c r="BS5" s="11" t="s">
        <v>8</v>
      </c>
    </row>
    <row r="6" spans="2:71" ht="36.9" customHeight="1">
      <c r="B6" s="15"/>
      <c r="C6" s="16"/>
      <c r="D6" s="290" t="s">
        <v>16</v>
      </c>
      <c r="E6" s="16"/>
      <c r="F6" s="16"/>
      <c r="G6" s="16"/>
      <c r="H6" s="16"/>
      <c r="I6" s="16"/>
      <c r="J6" s="16"/>
      <c r="K6" s="352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16"/>
      <c r="AQ6" s="18"/>
      <c r="BS6" s="11" t="s">
        <v>18</v>
      </c>
    </row>
    <row r="7" spans="2:71" ht="14.4" customHeight="1">
      <c r="B7" s="15"/>
      <c r="C7" s="16"/>
      <c r="D7" s="20" t="s">
        <v>19</v>
      </c>
      <c r="E7" s="16"/>
      <c r="F7" s="16"/>
      <c r="G7" s="16"/>
      <c r="H7" s="16"/>
      <c r="I7" s="16"/>
      <c r="J7" s="16"/>
      <c r="K7" s="2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20</v>
      </c>
      <c r="AL7" s="16"/>
      <c r="AM7" s="16"/>
      <c r="AN7" s="25"/>
      <c r="AO7" s="16"/>
      <c r="AP7" s="16"/>
      <c r="AQ7" s="18"/>
      <c r="BS7" s="11" t="s">
        <v>21</v>
      </c>
    </row>
    <row r="8" spans="2:71" ht="14.4" customHeight="1">
      <c r="B8" s="15"/>
      <c r="C8" s="16"/>
      <c r="D8" s="20" t="s">
        <v>22</v>
      </c>
      <c r="E8" s="16"/>
      <c r="F8" s="16"/>
      <c r="G8" s="16"/>
      <c r="H8" s="16"/>
      <c r="I8" s="16"/>
      <c r="J8" s="16"/>
      <c r="K8" s="25" t="s">
        <v>23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24</v>
      </c>
      <c r="AL8" s="16"/>
      <c r="AM8" s="16"/>
      <c r="AN8" s="25" t="s">
        <v>25</v>
      </c>
      <c r="AO8" s="16"/>
      <c r="AP8" s="16"/>
      <c r="AQ8" s="18"/>
      <c r="BS8" s="11" t="s">
        <v>26</v>
      </c>
    </row>
    <row r="9" spans="2:7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S9" s="11" t="s">
        <v>27</v>
      </c>
    </row>
    <row r="10" spans="2:71" ht="14.4" customHeight="1">
      <c r="B10" s="15"/>
      <c r="C10" s="16"/>
      <c r="D10" s="20" t="s">
        <v>28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29</v>
      </c>
      <c r="AL10" s="16"/>
      <c r="AM10" s="16"/>
      <c r="AN10" s="25"/>
      <c r="AO10" s="16"/>
      <c r="AP10" s="16"/>
      <c r="AQ10" s="18"/>
      <c r="BS10" s="11" t="s">
        <v>18</v>
      </c>
    </row>
    <row r="11" spans="2:71" ht="18.45" customHeight="1">
      <c r="B11" s="15"/>
      <c r="C11" s="16"/>
      <c r="D11" s="16"/>
      <c r="E11" s="25" t="s">
        <v>30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31</v>
      </c>
      <c r="AL11" s="16"/>
      <c r="AM11" s="16"/>
      <c r="AN11" s="25"/>
      <c r="AO11" s="16"/>
      <c r="AP11" s="16"/>
      <c r="AQ11" s="18"/>
      <c r="BS11" s="11" t="s">
        <v>18</v>
      </c>
    </row>
    <row r="12" spans="2:71" ht="6.9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S12" s="11" t="s">
        <v>18</v>
      </c>
    </row>
    <row r="13" spans="2:71" ht="14.4" customHeight="1">
      <c r="B13" s="15"/>
      <c r="C13" s="16"/>
      <c r="D13" s="20" t="s">
        <v>32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29</v>
      </c>
      <c r="AL13" s="16"/>
      <c r="AM13" s="16"/>
      <c r="AN13" s="209"/>
      <c r="AO13" s="16"/>
      <c r="AP13" s="16"/>
      <c r="AQ13" s="18"/>
      <c r="BS13" s="11" t="s">
        <v>18</v>
      </c>
    </row>
    <row r="14" spans="2:71" ht="13.2">
      <c r="B14" s="15"/>
      <c r="C14" s="16"/>
      <c r="D14" s="16"/>
      <c r="E14" s="209" t="s">
        <v>33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16"/>
      <c r="AK14" s="20" t="s">
        <v>31</v>
      </c>
      <c r="AL14" s="16"/>
      <c r="AM14" s="16"/>
      <c r="AN14" s="209"/>
      <c r="AO14" s="16"/>
      <c r="AP14" s="16"/>
      <c r="AQ14" s="18"/>
      <c r="BS14" s="11" t="s">
        <v>18</v>
      </c>
    </row>
    <row r="15" spans="2:71" ht="6.9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S15" s="11" t="s">
        <v>5</v>
      </c>
    </row>
    <row r="16" spans="2:71" ht="14.4" customHeight="1">
      <c r="B16" s="15"/>
      <c r="C16" s="16"/>
      <c r="D16" s="20" t="s">
        <v>34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29</v>
      </c>
      <c r="AL16" s="16"/>
      <c r="AM16" s="16"/>
      <c r="AN16" s="25"/>
      <c r="AO16" s="16"/>
      <c r="AP16" s="16"/>
      <c r="AQ16" s="18"/>
      <c r="BS16" s="11" t="s">
        <v>5</v>
      </c>
    </row>
    <row r="17" spans="2:71" ht="18.45" customHeight="1">
      <c r="B17" s="15"/>
      <c r="C17" s="16"/>
      <c r="D17" s="16"/>
      <c r="E17" s="25" t="s">
        <v>35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31</v>
      </c>
      <c r="AL17" s="16"/>
      <c r="AM17" s="16"/>
      <c r="AN17" s="25"/>
      <c r="AO17" s="16"/>
      <c r="AP17" s="16"/>
      <c r="AQ17" s="18"/>
      <c r="BS17" s="11" t="s">
        <v>36</v>
      </c>
    </row>
    <row r="18" spans="2:71" ht="6.9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S18" s="11" t="s">
        <v>8</v>
      </c>
    </row>
    <row r="19" spans="2:71" ht="14.4" customHeight="1">
      <c r="B19" s="15"/>
      <c r="C19" s="16"/>
      <c r="D19" s="20" t="s">
        <v>37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S19" s="11" t="s">
        <v>8</v>
      </c>
    </row>
    <row r="20" spans="2:71" ht="16.5" customHeight="1">
      <c r="B20" s="15"/>
      <c r="C20" s="16"/>
      <c r="D20" s="16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16"/>
      <c r="AP20" s="16"/>
      <c r="AQ20" s="18"/>
      <c r="BS20" s="11" t="s">
        <v>36</v>
      </c>
    </row>
    <row r="21" spans="2:43" ht="6.9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</row>
    <row r="22" spans="2:43" ht="6.9" customHeight="1">
      <c r="B22" s="15"/>
      <c r="C22" s="16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16"/>
      <c r="AQ22" s="18"/>
    </row>
    <row r="23" spans="2:43" s="21" customFormat="1" ht="25.95" customHeight="1">
      <c r="B23" s="22"/>
      <c r="C23" s="23"/>
      <c r="D23" s="292" t="s">
        <v>38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354">
        <f>ROUND(AG51,2)</f>
        <v>0</v>
      </c>
      <c r="AL23" s="354"/>
      <c r="AM23" s="354"/>
      <c r="AN23" s="354"/>
      <c r="AO23" s="354"/>
      <c r="AP23" s="23"/>
      <c r="AQ23" s="24"/>
    </row>
    <row r="24" spans="1:43" ht="6.9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13.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349" t="s">
        <v>39</v>
      </c>
      <c r="M25" s="349"/>
      <c r="N25" s="349"/>
      <c r="O25" s="349"/>
      <c r="P25" s="23"/>
      <c r="Q25" s="23"/>
      <c r="R25" s="23"/>
      <c r="S25" s="23"/>
      <c r="T25" s="23"/>
      <c r="U25" s="23"/>
      <c r="V25" s="23"/>
      <c r="W25" s="349" t="s">
        <v>40</v>
      </c>
      <c r="X25" s="349"/>
      <c r="Y25" s="349"/>
      <c r="Z25" s="349"/>
      <c r="AA25" s="349"/>
      <c r="AB25" s="349"/>
      <c r="AC25" s="349"/>
      <c r="AD25" s="349"/>
      <c r="AE25" s="349"/>
      <c r="AF25" s="23"/>
      <c r="AG25" s="23"/>
      <c r="AH25" s="23"/>
      <c r="AI25" s="23"/>
      <c r="AJ25" s="23"/>
      <c r="AK25" s="349" t="s">
        <v>41</v>
      </c>
      <c r="AL25" s="349"/>
      <c r="AM25" s="349"/>
      <c r="AN25" s="349"/>
      <c r="AO25" s="349"/>
      <c r="AP25" s="23"/>
      <c r="AQ25" s="24"/>
    </row>
    <row r="26" spans="2:43" s="294" customFormat="1" ht="14.4" customHeight="1">
      <c r="B26" s="295"/>
      <c r="C26" s="296"/>
      <c r="D26" s="36" t="s">
        <v>42</v>
      </c>
      <c r="E26" s="296"/>
      <c r="F26" s="36" t="s">
        <v>43</v>
      </c>
      <c r="G26" s="296"/>
      <c r="H26" s="296"/>
      <c r="I26" s="296"/>
      <c r="J26" s="296"/>
      <c r="K26" s="296"/>
      <c r="L26" s="347">
        <v>0.21</v>
      </c>
      <c r="M26" s="347"/>
      <c r="N26" s="347"/>
      <c r="O26" s="347"/>
      <c r="P26" s="296"/>
      <c r="Q26" s="296"/>
      <c r="R26" s="296"/>
      <c r="S26" s="296"/>
      <c r="T26" s="296"/>
      <c r="U26" s="296"/>
      <c r="V26" s="296"/>
      <c r="W26" s="348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296"/>
      <c r="AG26" s="296"/>
      <c r="AH26" s="296"/>
      <c r="AI26" s="296"/>
      <c r="AJ26" s="296"/>
      <c r="AK26" s="348">
        <f>ROUND(AV51,2)</f>
        <v>0</v>
      </c>
      <c r="AL26" s="348"/>
      <c r="AM26" s="348"/>
      <c r="AN26" s="348"/>
      <c r="AO26" s="348"/>
      <c r="AP26" s="296"/>
      <c r="AQ26" s="297"/>
    </row>
    <row r="27" spans="1:43" ht="14.4" customHeight="1">
      <c r="A27" s="294"/>
      <c r="B27" s="295"/>
      <c r="C27" s="296"/>
      <c r="D27" s="296"/>
      <c r="E27" s="296"/>
      <c r="F27" s="36" t="s">
        <v>44</v>
      </c>
      <c r="G27" s="296"/>
      <c r="H27" s="296"/>
      <c r="I27" s="296"/>
      <c r="J27" s="296"/>
      <c r="K27" s="296"/>
      <c r="L27" s="347">
        <v>0.15</v>
      </c>
      <c r="M27" s="347"/>
      <c r="N27" s="347"/>
      <c r="O27" s="347"/>
      <c r="P27" s="296"/>
      <c r="Q27" s="296"/>
      <c r="R27" s="296"/>
      <c r="S27" s="296"/>
      <c r="T27" s="296"/>
      <c r="U27" s="296"/>
      <c r="V27" s="296"/>
      <c r="W27" s="348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296"/>
      <c r="AG27" s="296"/>
      <c r="AH27" s="296"/>
      <c r="AI27" s="296"/>
      <c r="AJ27" s="296"/>
      <c r="AK27" s="348">
        <f>ROUND(AW51,2)</f>
        <v>0</v>
      </c>
      <c r="AL27" s="348"/>
      <c r="AM27" s="348"/>
      <c r="AN27" s="348"/>
      <c r="AO27" s="348"/>
      <c r="AP27" s="296"/>
      <c r="AQ27" s="297"/>
    </row>
    <row r="28" spans="1:43" ht="14.4" customHeight="1" hidden="1">
      <c r="A28" s="294"/>
      <c r="B28" s="295"/>
      <c r="C28" s="296"/>
      <c r="D28" s="296"/>
      <c r="E28" s="296"/>
      <c r="F28" s="36" t="s">
        <v>45</v>
      </c>
      <c r="G28" s="296"/>
      <c r="H28" s="296"/>
      <c r="I28" s="296"/>
      <c r="J28" s="296"/>
      <c r="K28" s="296"/>
      <c r="L28" s="347">
        <v>0.21</v>
      </c>
      <c r="M28" s="347"/>
      <c r="N28" s="347"/>
      <c r="O28" s="347"/>
      <c r="P28" s="296"/>
      <c r="Q28" s="296"/>
      <c r="R28" s="296"/>
      <c r="S28" s="296"/>
      <c r="T28" s="296"/>
      <c r="U28" s="296"/>
      <c r="V28" s="296"/>
      <c r="W28" s="348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296"/>
      <c r="AG28" s="296"/>
      <c r="AH28" s="296"/>
      <c r="AI28" s="296"/>
      <c r="AJ28" s="296"/>
      <c r="AK28" s="348">
        <v>0</v>
      </c>
      <c r="AL28" s="348"/>
      <c r="AM28" s="348"/>
      <c r="AN28" s="348"/>
      <c r="AO28" s="348"/>
      <c r="AP28" s="296"/>
      <c r="AQ28" s="297"/>
    </row>
    <row r="29" spans="1:43" ht="14.4" customHeight="1" hidden="1">
      <c r="A29" s="294"/>
      <c r="B29" s="295"/>
      <c r="C29" s="296"/>
      <c r="D29" s="296"/>
      <c r="E29" s="296"/>
      <c r="F29" s="36" t="s">
        <v>46</v>
      </c>
      <c r="G29" s="296"/>
      <c r="H29" s="296"/>
      <c r="I29" s="296"/>
      <c r="J29" s="296"/>
      <c r="K29" s="296"/>
      <c r="L29" s="347">
        <v>0.15</v>
      </c>
      <c r="M29" s="347"/>
      <c r="N29" s="347"/>
      <c r="O29" s="347"/>
      <c r="P29" s="296"/>
      <c r="Q29" s="296"/>
      <c r="R29" s="296"/>
      <c r="S29" s="296"/>
      <c r="T29" s="296"/>
      <c r="U29" s="296"/>
      <c r="V29" s="296"/>
      <c r="W29" s="348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296"/>
      <c r="AG29" s="296"/>
      <c r="AH29" s="296"/>
      <c r="AI29" s="296"/>
      <c r="AJ29" s="296"/>
      <c r="AK29" s="348">
        <v>0</v>
      </c>
      <c r="AL29" s="348"/>
      <c r="AM29" s="348"/>
      <c r="AN29" s="348"/>
      <c r="AO29" s="348"/>
      <c r="AP29" s="296"/>
      <c r="AQ29" s="297"/>
    </row>
    <row r="30" spans="1:43" ht="14.4" customHeight="1" hidden="1">
      <c r="A30" s="294"/>
      <c r="B30" s="295"/>
      <c r="C30" s="296"/>
      <c r="D30" s="296"/>
      <c r="E30" s="296"/>
      <c r="F30" s="36" t="s">
        <v>47</v>
      </c>
      <c r="G30" s="296"/>
      <c r="H30" s="296"/>
      <c r="I30" s="296"/>
      <c r="J30" s="296"/>
      <c r="K30" s="296"/>
      <c r="L30" s="347">
        <v>0</v>
      </c>
      <c r="M30" s="347"/>
      <c r="N30" s="347"/>
      <c r="O30" s="347"/>
      <c r="P30" s="296"/>
      <c r="Q30" s="296"/>
      <c r="R30" s="296"/>
      <c r="S30" s="296"/>
      <c r="T30" s="296"/>
      <c r="U30" s="296"/>
      <c r="V30" s="296"/>
      <c r="W30" s="348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296"/>
      <c r="AG30" s="296"/>
      <c r="AH30" s="296"/>
      <c r="AI30" s="296"/>
      <c r="AJ30" s="296"/>
      <c r="AK30" s="348">
        <v>0</v>
      </c>
      <c r="AL30" s="348"/>
      <c r="AM30" s="348"/>
      <c r="AN30" s="348"/>
      <c r="AO30" s="348"/>
      <c r="AP30" s="296"/>
      <c r="AQ30" s="297"/>
    </row>
    <row r="31" spans="2:43" s="21" customFormat="1" ht="6.9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4"/>
    </row>
    <row r="32" spans="1:43" ht="25.95" customHeight="1">
      <c r="A32" s="21"/>
      <c r="B32" s="22"/>
      <c r="C32" s="298"/>
      <c r="D32" s="299" t="s">
        <v>48</v>
      </c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1" t="s">
        <v>49</v>
      </c>
      <c r="U32" s="300"/>
      <c r="V32" s="300"/>
      <c r="W32" s="300"/>
      <c r="X32" s="342" t="s">
        <v>50</v>
      </c>
      <c r="Y32" s="342"/>
      <c r="Z32" s="342"/>
      <c r="AA32" s="342"/>
      <c r="AB32" s="342"/>
      <c r="AC32" s="300"/>
      <c r="AD32" s="300"/>
      <c r="AE32" s="300"/>
      <c r="AF32" s="300"/>
      <c r="AG32" s="300"/>
      <c r="AH32" s="300"/>
      <c r="AI32" s="300"/>
      <c r="AJ32" s="300"/>
      <c r="AK32" s="343">
        <f>SUM(AK23:AK30)</f>
        <v>0</v>
      </c>
      <c r="AL32" s="343"/>
      <c r="AM32" s="343"/>
      <c r="AN32" s="343"/>
      <c r="AO32" s="343"/>
      <c r="AP32" s="298"/>
      <c r="AQ32" s="302"/>
    </row>
    <row r="33" spans="1:43" ht="6.9" customHeight="1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1:43" ht="6.9" customHeight="1">
      <c r="A34" s="21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21" customFormat="1" ht="6.9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22"/>
    </row>
    <row r="39" spans="1:44" ht="36.9" customHeight="1">
      <c r="A39" s="21"/>
      <c r="B39" s="22"/>
      <c r="C39" s="70" t="s">
        <v>51</v>
      </c>
      <c r="AR39" s="22"/>
    </row>
    <row r="40" spans="1:44" ht="6.9" customHeight="1">
      <c r="A40" s="21"/>
      <c r="B40" s="22"/>
      <c r="AR40" s="22"/>
    </row>
    <row r="41" spans="2:44" s="303" customFormat="1" ht="14.4" customHeight="1">
      <c r="B41" s="304"/>
      <c r="C41" s="71" t="s">
        <v>14</v>
      </c>
      <c r="L41" s="303" t="str">
        <f>K5</f>
        <v>BROUMOV</v>
      </c>
      <c r="AR41" s="304"/>
    </row>
    <row r="42" spans="2:44" s="305" customFormat="1" ht="36.9" customHeight="1">
      <c r="B42" s="306"/>
      <c r="C42" s="307" t="s">
        <v>16</v>
      </c>
      <c r="L42" s="344" t="str">
        <f>K6</f>
        <v>ONN Broumov-snížení energetické náročnosti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R42" s="306"/>
    </row>
    <row r="43" spans="2:44" s="21" customFormat="1" ht="6.9" customHeight="1">
      <c r="B43" s="22"/>
      <c r="AR43" s="22"/>
    </row>
    <row r="44" spans="1:44" ht="13.2">
      <c r="A44" s="21"/>
      <c r="B44" s="22"/>
      <c r="C44" s="71" t="s">
        <v>22</v>
      </c>
      <c r="D44" s="21"/>
      <c r="E44" s="21"/>
      <c r="F44" s="21"/>
      <c r="G44" s="21"/>
      <c r="H44" s="21"/>
      <c r="I44" s="21"/>
      <c r="J44" s="21"/>
      <c r="K44" s="21"/>
      <c r="L44" s="308" t="str">
        <f>IF(K8="","",K8)</f>
        <v>ONN Broumov</v>
      </c>
      <c r="AI44" s="71" t="s">
        <v>24</v>
      </c>
      <c r="AM44" s="345" t="str">
        <f>IF(AN8="","",AN8)</f>
        <v>4. 11. 2016</v>
      </c>
      <c r="AN44" s="345"/>
      <c r="AR44" s="22"/>
    </row>
    <row r="45" spans="1:44" ht="6.9" customHeight="1">
      <c r="A45" s="21"/>
      <c r="B45" s="22"/>
      <c r="AR45" s="22"/>
    </row>
    <row r="46" spans="1:56" ht="13.2">
      <c r="A46" s="21"/>
      <c r="B46" s="22"/>
      <c r="C46" s="71" t="s">
        <v>28</v>
      </c>
      <c r="D46" s="21"/>
      <c r="E46" s="21"/>
      <c r="F46" s="21"/>
      <c r="G46" s="21"/>
      <c r="H46" s="21"/>
      <c r="I46" s="21"/>
      <c r="J46" s="21"/>
      <c r="K46" s="21"/>
      <c r="L46" s="303" t="str">
        <f>IF(E11="","",E11)</f>
        <v>Královéhradecký kraj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71" t="s">
        <v>34</v>
      </c>
      <c r="AJ46" s="21"/>
      <c r="AK46" s="21"/>
      <c r="AL46" s="21"/>
      <c r="AM46" s="346" t="str">
        <f>IF(E17="","",E17)</f>
        <v>JIKA CZ</v>
      </c>
      <c r="AN46" s="346"/>
      <c r="AO46" s="346"/>
      <c r="AP46" s="346"/>
      <c r="AQ46" s="21"/>
      <c r="AR46" s="22"/>
      <c r="AS46" s="338" t="s">
        <v>52</v>
      </c>
      <c r="AT46" s="338"/>
      <c r="AU46" s="31"/>
      <c r="AV46" s="31"/>
      <c r="AW46" s="31"/>
      <c r="AX46" s="31"/>
      <c r="AY46" s="31"/>
      <c r="AZ46" s="31"/>
      <c r="BA46" s="31"/>
      <c r="BB46" s="31"/>
      <c r="BC46" s="31"/>
      <c r="BD46" s="309"/>
    </row>
    <row r="47" spans="1:56" ht="13.2">
      <c r="A47" s="21"/>
      <c r="B47" s="22"/>
      <c r="C47" s="71" t="s">
        <v>32</v>
      </c>
      <c r="D47" s="21"/>
      <c r="E47" s="21"/>
      <c r="F47" s="21"/>
      <c r="G47" s="21"/>
      <c r="H47" s="21"/>
      <c r="I47" s="21"/>
      <c r="J47" s="21"/>
      <c r="K47" s="21"/>
      <c r="L47" s="303" t="str">
        <f>IF(E14="","",E14)</f>
        <v>bude určen ve výběrovém řízení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J47" s="21"/>
      <c r="AK47" s="21"/>
      <c r="AL47" s="21"/>
      <c r="AQ47" s="21"/>
      <c r="AR47" s="22"/>
      <c r="AS47" s="338"/>
      <c r="AT47" s="338"/>
      <c r="AU47" s="23"/>
      <c r="AV47" s="23"/>
      <c r="AW47" s="23"/>
      <c r="AX47" s="23"/>
      <c r="AY47" s="23"/>
      <c r="AZ47" s="23"/>
      <c r="BA47" s="23"/>
      <c r="BB47" s="23"/>
      <c r="BC47" s="23"/>
      <c r="BD47" s="310"/>
    </row>
    <row r="48" spans="1:56" ht="10.95" customHeight="1">
      <c r="A48" s="21"/>
      <c r="B48" s="22"/>
      <c r="D48" s="21"/>
      <c r="E48" s="21"/>
      <c r="F48" s="21"/>
      <c r="G48" s="21"/>
      <c r="H48" s="21"/>
      <c r="I48" s="21"/>
      <c r="J48" s="21"/>
      <c r="K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J48" s="21"/>
      <c r="AK48" s="21"/>
      <c r="AL48" s="21"/>
      <c r="AQ48" s="21"/>
      <c r="AR48" s="22"/>
      <c r="AS48" s="338"/>
      <c r="AT48" s="338"/>
      <c r="AU48" s="23"/>
      <c r="AV48" s="23"/>
      <c r="AW48" s="23"/>
      <c r="AX48" s="23"/>
      <c r="AY48" s="23"/>
      <c r="AZ48" s="23"/>
      <c r="BA48" s="23"/>
      <c r="BB48" s="23"/>
      <c r="BC48" s="23"/>
      <c r="BD48" s="310"/>
    </row>
    <row r="49" spans="1:56" ht="29.25" customHeight="1">
      <c r="A49" s="21"/>
      <c r="B49" s="22"/>
      <c r="C49" s="339" t="s">
        <v>53</v>
      </c>
      <c r="D49" s="339"/>
      <c r="E49" s="339"/>
      <c r="F49" s="339"/>
      <c r="G49" s="339"/>
      <c r="H49" s="41"/>
      <c r="I49" s="340" t="s">
        <v>54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1" t="s">
        <v>55</v>
      </c>
      <c r="AH49" s="341"/>
      <c r="AI49" s="341"/>
      <c r="AJ49" s="341"/>
      <c r="AK49" s="341"/>
      <c r="AL49" s="341"/>
      <c r="AM49" s="341"/>
      <c r="AN49" s="340" t="s">
        <v>56</v>
      </c>
      <c r="AO49" s="340"/>
      <c r="AP49" s="340"/>
      <c r="AQ49" s="311" t="s">
        <v>57</v>
      </c>
      <c r="AR49" s="22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1:56" ht="10.95" customHeight="1">
      <c r="A50" s="21"/>
      <c r="B50" s="22"/>
      <c r="AR50" s="22"/>
      <c r="AS50" s="84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09"/>
    </row>
    <row r="51" spans="2:90" s="305" customFormat="1" ht="32.4" customHeight="1">
      <c r="B51" s="306"/>
      <c r="C51" s="82" t="s">
        <v>70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36">
        <f>ROUND(SUM(AG52:AG53),2)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313"/>
      <c r="AR51" s="306"/>
      <c r="AS51" s="314">
        <f>ROUND(SUM(AS52:AS53),2)</f>
        <v>0</v>
      </c>
      <c r="AT51" s="315">
        <f>ROUND(SUM(AV51:AW51),2)</f>
        <v>0</v>
      </c>
      <c r="AU51" s="316">
        <f>ROUND(SUM(AU52:AU53),5)</f>
        <v>8421.32667</v>
      </c>
      <c r="AV51" s="315">
        <f>ROUND(AZ51*L26,2)</f>
        <v>0</v>
      </c>
      <c r="AW51" s="315">
        <f>ROUND(BA51*L27,2)</f>
        <v>0</v>
      </c>
      <c r="AX51" s="315">
        <f>ROUND(BB51*L26,2)</f>
        <v>0</v>
      </c>
      <c r="AY51" s="315">
        <f>ROUND(BC51*L27,2)</f>
        <v>0</v>
      </c>
      <c r="AZ51" s="315">
        <f>ROUND(SUM(AZ52:AZ53),2)</f>
        <v>0</v>
      </c>
      <c r="BA51" s="315">
        <f>ROUND(SUM(BA52:BA53),2)</f>
        <v>0</v>
      </c>
      <c r="BB51" s="315">
        <f>ROUND(SUM(BB52:BB53),2)</f>
        <v>0</v>
      </c>
      <c r="BC51" s="315">
        <f>ROUND(SUM(BC52:BC53),2)</f>
        <v>0</v>
      </c>
      <c r="BD51" s="317">
        <f>ROUND(SUM(BD52:BD53),2)</f>
        <v>0</v>
      </c>
      <c r="BS51" s="307" t="s">
        <v>71</v>
      </c>
      <c r="BT51" s="307" t="s">
        <v>72</v>
      </c>
      <c r="BU51" s="318" t="s">
        <v>73</v>
      </c>
      <c r="BV51" s="307" t="s">
        <v>74</v>
      </c>
      <c r="BW51" s="307" t="s">
        <v>6</v>
      </c>
      <c r="BX51" s="307" t="s">
        <v>75</v>
      </c>
      <c r="CL51" s="307"/>
    </row>
    <row r="52" spans="1:91" s="327" customFormat="1" ht="31.5" customHeight="1">
      <c r="A52" s="6" t="s">
        <v>76</v>
      </c>
      <c r="B52" s="319"/>
      <c r="C52" s="320"/>
      <c r="D52" s="334" t="s">
        <v>77</v>
      </c>
      <c r="E52" s="334"/>
      <c r="F52" s="334"/>
      <c r="G52" s="334"/>
      <c r="H52" s="334"/>
      <c r="I52" s="321"/>
      <c r="J52" s="334" t="s">
        <v>78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5">
        <f>'BROUMOV 1 - SO-01-Vlastní...'!J27</f>
        <v>0</v>
      </c>
      <c r="AH52" s="335"/>
      <c r="AI52" s="335"/>
      <c r="AJ52" s="335"/>
      <c r="AK52" s="335"/>
      <c r="AL52" s="335"/>
      <c r="AM52" s="335"/>
      <c r="AN52" s="335">
        <f>SUM(AG52,AT52)</f>
        <v>0</v>
      </c>
      <c r="AO52" s="335"/>
      <c r="AP52" s="335"/>
      <c r="AQ52" s="322" t="s">
        <v>79</v>
      </c>
      <c r="AR52" s="319"/>
      <c r="AS52" s="323">
        <v>0</v>
      </c>
      <c r="AT52" s="324">
        <f>ROUND(SUM(AV52:AW52),2)</f>
        <v>0</v>
      </c>
      <c r="AU52" s="325">
        <f>'BROUMOV 1 - SO-01-Vlastní...'!P90</f>
        <v>8421.326673</v>
      </c>
      <c r="AV52" s="324">
        <f>'BROUMOV 1 - SO-01-Vlastní...'!J30</f>
        <v>0</v>
      </c>
      <c r="AW52" s="324">
        <f>'BROUMOV 1 - SO-01-Vlastní...'!J31</f>
        <v>0</v>
      </c>
      <c r="AX52" s="324">
        <f>'BROUMOV 1 - SO-01-Vlastní...'!J32</f>
        <v>0</v>
      </c>
      <c r="AY52" s="324">
        <f>'BROUMOV 1 - SO-01-Vlastní...'!J33</f>
        <v>0</v>
      </c>
      <c r="AZ52" s="324">
        <f>'BROUMOV 1 - SO-01-Vlastní...'!F30</f>
        <v>0</v>
      </c>
      <c r="BA52" s="324">
        <f>'BROUMOV 1 - SO-01-Vlastní...'!F31</f>
        <v>0</v>
      </c>
      <c r="BB52" s="324">
        <f>'BROUMOV 1 - SO-01-Vlastní...'!F32</f>
        <v>0</v>
      </c>
      <c r="BC52" s="324">
        <f>'BROUMOV 1 - SO-01-Vlastní...'!F33</f>
        <v>0</v>
      </c>
      <c r="BD52" s="326">
        <f>'BROUMOV 1 - SO-01-Vlastní...'!F34</f>
        <v>0</v>
      </c>
      <c r="BT52" s="328" t="s">
        <v>21</v>
      </c>
      <c r="BV52" s="328" t="s">
        <v>74</v>
      </c>
      <c r="BW52" s="328" t="s">
        <v>80</v>
      </c>
      <c r="BX52" s="328" t="s">
        <v>6</v>
      </c>
      <c r="CL52" s="328"/>
      <c r="CM52" s="328" t="s">
        <v>81</v>
      </c>
    </row>
    <row r="53" spans="1:91" ht="31.5" customHeight="1">
      <c r="A53" s="6" t="s">
        <v>76</v>
      </c>
      <c r="B53" s="319"/>
      <c r="C53" s="320"/>
      <c r="D53" s="334" t="s">
        <v>82</v>
      </c>
      <c r="E53" s="334"/>
      <c r="F53" s="334"/>
      <c r="G53" s="334"/>
      <c r="H53" s="334"/>
      <c r="I53" s="321"/>
      <c r="J53" s="334" t="s">
        <v>83</v>
      </c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5">
        <f>'BROUMOV 2 - SO-02-Vedlejš...'!J27</f>
        <v>0</v>
      </c>
      <c r="AH53" s="335"/>
      <c r="AI53" s="335"/>
      <c r="AJ53" s="335"/>
      <c r="AK53" s="335"/>
      <c r="AL53" s="335"/>
      <c r="AM53" s="335"/>
      <c r="AN53" s="335">
        <f>SUM(AG53,AT53)</f>
        <v>0</v>
      </c>
      <c r="AO53" s="335"/>
      <c r="AP53" s="335"/>
      <c r="AQ53" s="322" t="s">
        <v>79</v>
      </c>
      <c r="AR53" s="319"/>
      <c r="AS53" s="329">
        <v>0</v>
      </c>
      <c r="AT53" s="330">
        <f>ROUND(SUM(AV53:AW53),2)</f>
        <v>0</v>
      </c>
      <c r="AU53" s="331">
        <f>'BROUMOV 2 - SO-02-Vedlejš...'!P80</f>
        <v>0</v>
      </c>
      <c r="AV53" s="330">
        <f>'BROUMOV 2 - SO-02-Vedlejš...'!J30</f>
        <v>0</v>
      </c>
      <c r="AW53" s="330">
        <f>'BROUMOV 2 - SO-02-Vedlejš...'!J31</f>
        <v>0</v>
      </c>
      <c r="AX53" s="330">
        <f>'BROUMOV 2 - SO-02-Vedlejš...'!J32</f>
        <v>0</v>
      </c>
      <c r="AY53" s="330">
        <f>'BROUMOV 2 - SO-02-Vedlejš...'!J33</f>
        <v>0</v>
      </c>
      <c r="AZ53" s="330">
        <f>'BROUMOV 2 - SO-02-Vedlejš...'!F30</f>
        <v>0</v>
      </c>
      <c r="BA53" s="330">
        <f>'BROUMOV 2 - SO-02-Vedlejš...'!F31</f>
        <v>0</v>
      </c>
      <c r="BB53" s="330">
        <f>'BROUMOV 2 - SO-02-Vedlejš...'!F32</f>
        <v>0</v>
      </c>
      <c r="BC53" s="330">
        <f>'BROUMOV 2 - SO-02-Vedlejš...'!F33</f>
        <v>0</v>
      </c>
      <c r="BD53" s="332">
        <f>'BROUMOV 2 - SO-02-Vedlejš...'!F34</f>
        <v>0</v>
      </c>
      <c r="BT53" s="328" t="s">
        <v>21</v>
      </c>
      <c r="BV53" s="328" t="s">
        <v>74</v>
      </c>
      <c r="BW53" s="328" t="s">
        <v>84</v>
      </c>
      <c r="BX53" s="328" t="s">
        <v>6</v>
      </c>
      <c r="CL53" s="328"/>
      <c r="CM53" s="328" t="s">
        <v>81</v>
      </c>
    </row>
    <row r="54" spans="2:44" s="21" customFormat="1" ht="30" customHeight="1">
      <c r="B54" s="22"/>
      <c r="AR54" s="22"/>
    </row>
    <row r="55" spans="1:44" ht="6.9" customHeight="1">
      <c r="A55" s="21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22"/>
    </row>
  </sheetData>
  <sheetProtection algorithmName="SHA-512" hashValue="3RvlqFyxHhqn/o5DoymXfGezX3EhchCOdYSaHEkhySYHVIjZynao4290u4pLM9BAFIWb/0vTtrg1SqBhYLnaaA==" saltValue="5bMjokX2V1Y3wkmd/csv5A==" spinCount="100000" sheet="1" objects="1" scenarios="1"/>
  <mergeCells count="43">
    <mergeCell ref="AR2:BE2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r:id="rId1" display="/"/>
    <hyperlink ref="A53" r:id="rId2" display="/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0"/>
  <sheetViews>
    <sheetView showGridLines="0" workbookViewId="0" topLeftCell="A1">
      <pane ySplit="1" topLeftCell="A239" activePane="bottomLeft" state="frozen"/>
      <selection pane="bottomLeft" activeCell="F258" sqref="F258"/>
    </sheetView>
  </sheetViews>
  <sheetFormatPr defaultColWidth="9.33203125" defaultRowHeight="13.5"/>
  <cols>
    <col min="1" max="1" width="11.5" style="10" customWidth="1"/>
    <col min="2" max="2" width="2.16015625" style="10" customWidth="1"/>
    <col min="3" max="3" width="5.66015625" style="10" customWidth="1"/>
    <col min="4" max="4" width="5.83203125" style="10" customWidth="1"/>
    <col min="5" max="5" width="24.16015625" style="10" customWidth="1"/>
    <col min="6" max="6" width="105.83203125" style="10" customWidth="1"/>
    <col min="7" max="7" width="12" style="10" customWidth="1"/>
    <col min="8" max="8" width="15.5" style="10" customWidth="1"/>
    <col min="9" max="9" width="17.5" style="10" customWidth="1"/>
    <col min="10" max="10" width="33" style="10" customWidth="1"/>
    <col min="11" max="11" width="21.66015625" style="10" customWidth="1"/>
    <col min="12" max="12" width="12.16015625" style="10" customWidth="1"/>
    <col min="13" max="21" width="9.33203125" style="10" hidden="1" customWidth="1"/>
    <col min="22" max="22" width="17.16015625" style="10" customWidth="1"/>
    <col min="23" max="23" width="22.66015625" style="10" customWidth="1"/>
    <col min="24" max="24" width="17.16015625" style="10" customWidth="1"/>
    <col min="25" max="25" width="21.16015625" style="10" customWidth="1"/>
    <col min="26" max="26" width="15.33203125" style="10" customWidth="1"/>
    <col min="27" max="27" width="21.16015625" style="10" customWidth="1"/>
    <col min="28" max="28" width="22.66015625" style="10" customWidth="1"/>
    <col min="29" max="29" width="15.33203125" style="10" customWidth="1"/>
    <col min="30" max="30" width="21.16015625" style="10" customWidth="1"/>
    <col min="31" max="31" width="22.66015625" style="10" customWidth="1"/>
    <col min="32" max="43" width="12.16015625" style="10" customWidth="1"/>
    <col min="44" max="65" width="9.33203125" style="10" hidden="1" customWidth="1"/>
    <col min="66" max="1025" width="12.16015625" style="10" customWidth="1"/>
    <col min="1026" max="16384" width="9.16015625" style="10" customWidth="1"/>
  </cols>
  <sheetData>
    <row r="1" spans="1:70" ht="21.75" customHeight="1">
      <c r="A1" s="7"/>
      <c r="B1" s="2"/>
      <c r="C1" s="2"/>
      <c r="D1" s="3" t="s">
        <v>1</v>
      </c>
      <c r="E1" s="2"/>
      <c r="F1" s="8" t="s">
        <v>85</v>
      </c>
      <c r="G1" s="356" t="s">
        <v>86</v>
      </c>
      <c r="H1" s="356"/>
      <c r="I1" s="2"/>
      <c r="J1" s="8" t="s">
        <v>87</v>
      </c>
      <c r="K1" s="3" t="s">
        <v>88</v>
      </c>
      <c r="L1" s="8" t="s">
        <v>89</v>
      </c>
      <c r="M1" s="8"/>
      <c r="N1" s="8"/>
      <c r="O1" s="8"/>
      <c r="P1" s="8"/>
      <c r="Q1" s="8"/>
      <c r="R1" s="8"/>
      <c r="S1" s="8"/>
      <c r="T1" s="8"/>
      <c r="U1" s="5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9" customHeight="1">
      <c r="L2" s="350" t="s">
        <v>7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1" t="s">
        <v>80</v>
      </c>
    </row>
    <row r="3" spans="2:46" ht="6.9" customHeight="1">
      <c r="B3" s="12"/>
      <c r="C3" s="13"/>
      <c r="D3" s="13"/>
      <c r="E3" s="13"/>
      <c r="F3" s="13"/>
      <c r="G3" s="13"/>
      <c r="H3" s="13"/>
      <c r="I3" s="13"/>
      <c r="J3" s="13"/>
      <c r="K3" s="14"/>
      <c r="AT3" s="11" t="s">
        <v>81</v>
      </c>
    </row>
    <row r="4" spans="2:46" ht="36.9" customHeight="1">
      <c r="B4" s="15"/>
      <c r="C4" s="16"/>
      <c r="D4" s="17" t="s">
        <v>90</v>
      </c>
      <c r="E4" s="16"/>
      <c r="F4" s="16"/>
      <c r="G4" s="16"/>
      <c r="H4" s="16"/>
      <c r="I4" s="16"/>
      <c r="J4" s="16"/>
      <c r="K4" s="18"/>
      <c r="M4" s="19" t="s">
        <v>12</v>
      </c>
      <c r="AT4" s="11" t="s">
        <v>5</v>
      </c>
    </row>
    <row r="5" spans="2:11" ht="6.9" customHeight="1">
      <c r="B5" s="15"/>
      <c r="C5" s="16"/>
      <c r="D5" s="16"/>
      <c r="E5" s="16"/>
      <c r="F5" s="16"/>
      <c r="G5" s="16"/>
      <c r="H5" s="16"/>
      <c r="I5" s="16"/>
      <c r="J5" s="16"/>
      <c r="K5" s="18"/>
    </row>
    <row r="6" spans="2:11" ht="13.2">
      <c r="B6" s="15"/>
      <c r="C6" s="16"/>
      <c r="D6" s="20" t="s">
        <v>16</v>
      </c>
      <c r="E6" s="16"/>
      <c r="F6" s="16"/>
      <c r="G6" s="16"/>
      <c r="H6" s="16"/>
      <c r="I6" s="16"/>
      <c r="J6" s="16"/>
      <c r="K6" s="18"/>
    </row>
    <row r="7" spans="2:11" ht="16.5" customHeight="1">
      <c r="B7" s="15"/>
      <c r="C7" s="16"/>
      <c r="D7" s="16"/>
      <c r="E7" s="355" t="str">
        <f>'Rekapitulace stavby'!K6</f>
        <v>ONN Broumov-snížení energetické náročnosti</v>
      </c>
      <c r="F7" s="355"/>
      <c r="G7" s="355"/>
      <c r="H7" s="355"/>
      <c r="I7" s="16"/>
      <c r="J7" s="16"/>
      <c r="K7" s="18"/>
    </row>
    <row r="8" spans="2:11" s="21" customFormat="1" ht="13.2">
      <c r="B8" s="22"/>
      <c r="C8" s="23"/>
      <c r="D8" s="20" t="s">
        <v>91</v>
      </c>
      <c r="E8" s="23"/>
      <c r="F8" s="23"/>
      <c r="G8" s="23"/>
      <c r="H8" s="23"/>
      <c r="I8" s="23"/>
      <c r="J8" s="23"/>
      <c r="K8" s="24"/>
    </row>
    <row r="9" spans="1:11" ht="36.9" customHeight="1">
      <c r="A9" s="21"/>
      <c r="B9" s="22"/>
      <c r="C9" s="23"/>
      <c r="D9" s="23"/>
      <c r="E9" s="344" t="s">
        <v>92</v>
      </c>
      <c r="F9" s="344"/>
      <c r="G9" s="344"/>
      <c r="H9" s="344"/>
      <c r="I9" s="23"/>
      <c r="J9" s="23"/>
      <c r="K9" s="24"/>
    </row>
    <row r="10" spans="1:11" ht="13.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4.4" customHeight="1">
      <c r="A11" s="21"/>
      <c r="B11" s="22"/>
      <c r="C11" s="23"/>
      <c r="D11" s="20" t="s">
        <v>19</v>
      </c>
      <c r="E11" s="23"/>
      <c r="F11" s="25"/>
      <c r="G11" s="23"/>
      <c r="H11" s="23"/>
      <c r="I11" s="20" t="s">
        <v>20</v>
      </c>
      <c r="J11" s="25"/>
      <c r="K11" s="24"/>
    </row>
    <row r="12" spans="1:11" ht="14.4" customHeight="1">
      <c r="A12" s="21"/>
      <c r="B12" s="22"/>
      <c r="C12" s="23"/>
      <c r="D12" s="20" t="s">
        <v>22</v>
      </c>
      <c r="E12" s="23"/>
      <c r="F12" s="25" t="s">
        <v>23</v>
      </c>
      <c r="G12" s="23"/>
      <c r="H12" s="23"/>
      <c r="I12" s="20" t="s">
        <v>24</v>
      </c>
      <c r="J12" s="26" t="str">
        <f>'Rekapitulace stavby'!AN8</f>
        <v>4. 11. 2016</v>
      </c>
      <c r="K12" s="24"/>
    </row>
    <row r="13" spans="1:11" ht="10.9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4.4" customHeight="1">
      <c r="A14" s="21"/>
      <c r="B14" s="22"/>
      <c r="C14" s="23"/>
      <c r="D14" s="20" t="s">
        <v>28</v>
      </c>
      <c r="E14" s="23"/>
      <c r="F14" s="23"/>
      <c r="G14" s="23"/>
      <c r="H14" s="23"/>
      <c r="I14" s="20" t="s">
        <v>29</v>
      </c>
      <c r="J14" s="25"/>
      <c r="K14" s="24"/>
    </row>
    <row r="15" spans="1:11" ht="18" customHeight="1">
      <c r="A15" s="21"/>
      <c r="B15" s="22"/>
      <c r="C15" s="23"/>
      <c r="D15" s="23"/>
      <c r="E15" s="25" t="s">
        <v>30</v>
      </c>
      <c r="F15" s="23"/>
      <c r="G15" s="23"/>
      <c r="H15" s="23"/>
      <c r="I15" s="20" t="s">
        <v>31</v>
      </c>
      <c r="J15" s="25"/>
      <c r="K15" s="24"/>
    </row>
    <row r="16" spans="1:11" ht="6.9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14.4" customHeight="1">
      <c r="A17" s="21"/>
      <c r="B17" s="22"/>
      <c r="C17" s="23"/>
      <c r="D17" s="20" t="s">
        <v>32</v>
      </c>
      <c r="E17" s="23"/>
      <c r="F17" s="23"/>
      <c r="G17" s="23"/>
      <c r="H17" s="23"/>
      <c r="I17" s="20" t="s">
        <v>29</v>
      </c>
      <c r="J17" s="209"/>
      <c r="K17" s="24"/>
    </row>
    <row r="18" spans="1:11" ht="18" customHeight="1">
      <c r="A18" s="21"/>
      <c r="B18" s="22"/>
      <c r="C18" s="23"/>
      <c r="D18" s="23"/>
      <c r="E18" s="208" t="s">
        <v>33</v>
      </c>
      <c r="F18" s="210"/>
      <c r="G18" s="23"/>
      <c r="H18" s="23"/>
      <c r="I18" s="20" t="s">
        <v>31</v>
      </c>
      <c r="J18" s="209"/>
      <c r="K18" s="24"/>
    </row>
    <row r="19" spans="1:11" ht="6.9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4.4" customHeight="1">
      <c r="A20" s="21"/>
      <c r="B20" s="22"/>
      <c r="C20" s="23"/>
      <c r="D20" s="20" t="s">
        <v>34</v>
      </c>
      <c r="E20" s="23"/>
      <c r="F20" s="23"/>
      <c r="G20" s="23"/>
      <c r="H20" s="23"/>
      <c r="I20" s="20" t="s">
        <v>29</v>
      </c>
      <c r="J20" s="25"/>
      <c r="K20" s="24"/>
    </row>
    <row r="21" spans="1:11" ht="18" customHeight="1">
      <c r="A21" s="21"/>
      <c r="B21" s="22"/>
      <c r="C21" s="23"/>
      <c r="D21" s="23"/>
      <c r="E21" s="25" t="s">
        <v>35</v>
      </c>
      <c r="F21" s="23"/>
      <c r="G21" s="23"/>
      <c r="H21" s="23"/>
      <c r="I21" s="20" t="s">
        <v>31</v>
      </c>
      <c r="J21" s="25"/>
      <c r="K21" s="24"/>
    </row>
    <row r="22" spans="1:11" ht="6.9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4.4" customHeight="1">
      <c r="A23" s="21"/>
      <c r="B23" s="22"/>
      <c r="C23" s="23"/>
      <c r="D23" s="20" t="s">
        <v>37</v>
      </c>
      <c r="E23" s="23"/>
      <c r="F23" s="23"/>
      <c r="G23" s="23"/>
      <c r="H23" s="23"/>
      <c r="I23" s="23"/>
      <c r="J23" s="23"/>
      <c r="K23" s="24"/>
    </row>
    <row r="24" spans="2:11" s="27" customFormat="1" ht="16.5" customHeight="1">
      <c r="B24" s="28"/>
      <c r="C24" s="29"/>
      <c r="D24" s="29"/>
      <c r="E24" s="353"/>
      <c r="F24" s="353"/>
      <c r="G24" s="353"/>
      <c r="H24" s="353"/>
      <c r="I24" s="29"/>
      <c r="J24" s="29"/>
      <c r="K24" s="30"/>
    </row>
    <row r="25" spans="2:11" s="21" customFormat="1" ht="6.9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6.9" customHeight="1">
      <c r="A26" s="21"/>
      <c r="B26" s="22"/>
      <c r="C26" s="23"/>
      <c r="D26" s="31"/>
      <c r="E26" s="31"/>
      <c r="F26" s="31"/>
      <c r="G26" s="31"/>
      <c r="H26" s="31"/>
      <c r="I26" s="31"/>
      <c r="J26" s="31"/>
      <c r="K26" s="32"/>
    </row>
    <row r="27" spans="1:11" ht="25.35" customHeight="1">
      <c r="A27" s="21"/>
      <c r="B27" s="22"/>
      <c r="C27" s="23"/>
      <c r="D27" s="33" t="s">
        <v>38</v>
      </c>
      <c r="E27" s="23"/>
      <c r="F27" s="23"/>
      <c r="G27" s="23"/>
      <c r="H27" s="23"/>
      <c r="I27" s="23"/>
      <c r="J27" s="34">
        <f>ROUND(J90,2)</f>
        <v>0</v>
      </c>
      <c r="K27" s="24"/>
    </row>
    <row r="28" spans="1:11" ht="6.9" customHeight="1">
      <c r="A28" s="21"/>
      <c r="B28" s="22"/>
      <c r="C28" s="23"/>
      <c r="D28" s="31"/>
      <c r="E28" s="31"/>
      <c r="F28" s="31"/>
      <c r="G28" s="31"/>
      <c r="H28" s="31"/>
      <c r="I28" s="31"/>
      <c r="J28" s="31"/>
      <c r="K28" s="32"/>
    </row>
    <row r="29" spans="1:11" ht="14.4" customHeight="1">
      <c r="A29" s="21"/>
      <c r="B29" s="22"/>
      <c r="C29" s="23"/>
      <c r="D29" s="23"/>
      <c r="E29" s="23"/>
      <c r="F29" s="35" t="s">
        <v>40</v>
      </c>
      <c r="G29" s="23"/>
      <c r="H29" s="23"/>
      <c r="I29" s="35" t="s">
        <v>39</v>
      </c>
      <c r="J29" s="35" t="s">
        <v>41</v>
      </c>
      <c r="K29" s="24"/>
    </row>
    <row r="30" spans="1:11" ht="14.4" customHeight="1">
      <c r="A30" s="21"/>
      <c r="B30" s="22"/>
      <c r="C30" s="23"/>
      <c r="D30" s="36" t="s">
        <v>42</v>
      </c>
      <c r="E30" s="36" t="s">
        <v>43</v>
      </c>
      <c r="F30" s="37">
        <f>ROUND(SUM(BE90:BE309),2)</f>
        <v>0</v>
      </c>
      <c r="G30" s="23"/>
      <c r="H30" s="23"/>
      <c r="I30" s="38">
        <v>0.21</v>
      </c>
      <c r="J30" s="37">
        <f>ROUND(ROUND((SUM(BE90:BE309)),2)*I30,2)</f>
        <v>0</v>
      </c>
      <c r="K30" s="24"/>
    </row>
    <row r="31" spans="1:11" ht="14.4" customHeight="1">
      <c r="A31" s="21"/>
      <c r="B31" s="22"/>
      <c r="C31" s="23"/>
      <c r="D31" s="23"/>
      <c r="E31" s="36" t="s">
        <v>44</v>
      </c>
      <c r="F31" s="37">
        <f>ROUND(SUM(BF90:BF309),2)</f>
        <v>0</v>
      </c>
      <c r="G31" s="23"/>
      <c r="H31" s="23"/>
      <c r="I31" s="38">
        <v>0.15</v>
      </c>
      <c r="J31" s="37">
        <f>ROUND(ROUND((SUM(BF90:BF309)),2)*I31,2)</f>
        <v>0</v>
      </c>
      <c r="K31" s="24"/>
    </row>
    <row r="32" spans="1:11" ht="14.4" customHeight="1" hidden="1">
      <c r="A32" s="21"/>
      <c r="B32" s="22"/>
      <c r="C32" s="23"/>
      <c r="D32" s="23"/>
      <c r="E32" s="36" t="s">
        <v>45</v>
      </c>
      <c r="F32" s="37">
        <f>ROUND(SUM(BG90:BG309),2)</f>
        <v>0</v>
      </c>
      <c r="G32" s="23"/>
      <c r="H32" s="23"/>
      <c r="I32" s="38">
        <v>0.21</v>
      </c>
      <c r="J32" s="37">
        <v>0</v>
      </c>
      <c r="K32" s="24"/>
    </row>
    <row r="33" spans="1:11" ht="14.4" customHeight="1" hidden="1">
      <c r="A33" s="21"/>
      <c r="B33" s="22"/>
      <c r="C33" s="23"/>
      <c r="D33" s="23"/>
      <c r="E33" s="36" t="s">
        <v>46</v>
      </c>
      <c r="F33" s="37">
        <f>ROUND(SUM(BH90:BH309),2)</f>
        <v>0</v>
      </c>
      <c r="G33" s="23"/>
      <c r="H33" s="23"/>
      <c r="I33" s="38">
        <v>0.15</v>
      </c>
      <c r="J33" s="37">
        <v>0</v>
      </c>
      <c r="K33" s="24"/>
    </row>
    <row r="34" spans="1:11" ht="14.4" customHeight="1" hidden="1">
      <c r="A34" s="21"/>
      <c r="B34" s="22"/>
      <c r="C34" s="23"/>
      <c r="D34" s="23"/>
      <c r="E34" s="36" t="s">
        <v>47</v>
      </c>
      <c r="F34" s="37">
        <f>ROUND(SUM(BI90:BI309),2)</f>
        <v>0</v>
      </c>
      <c r="G34" s="23"/>
      <c r="H34" s="23"/>
      <c r="I34" s="38">
        <v>0</v>
      </c>
      <c r="J34" s="37">
        <v>0</v>
      </c>
      <c r="K34" s="24"/>
    </row>
    <row r="35" spans="1:11" ht="6.9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25.35" customHeight="1">
      <c r="A36" s="21"/>
      <c r="B36" s="22"/>
      <c r="C36" s="39"/>
      <c r="D36" s="40" t="s">
        <v>48</v>
      </c>
      <c r="E36" s="41"/>
      <c r="F36" s="41"/>
      <c r="G36" s="42" t="s">
        <v>49</v>
      </c>
      <c r="H36" s="43" t="s">
        <v>50</v>
      </c>
      <c r="I36" s="41"/>
      <c r="J36" s="44">
        <f>SUM(J27:J34)</f>
        <v>0</v>
      </c>
      <c r="K36" s="45"/>
    </row>
    <row r="37" spans="1:11" ht="14.4" customHeight="1">
      <c r="A37" s="21"/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21" customFormat="1" ht="6.9" customHeight="1">
      <c r="B41" s="49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36.9" customHeight="1">
      <c r="A42" s="21"/>
      <c r="B42" s="22"/>
      <c r="C42" s="17" t="s">
        <v>93</v>
      </c>
      <c r="D42" s="23"/>
      <c r="E42" s="23"/>
      <c r="F42" s="23"/>
      <c r="G42" s="23"/>
      <c r="H42" s="23"/>
      <c r="I42" s="23"/>
      <c r="J42" s="23"/>
      <c r="K42" s="24"/>
    </row>
    <row r="43" spans="1:11" ht="6.9" customHeight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1:11" ht="14.4" customHeight="1">
      <c r="A44" s="21"/>
      <c r="B44" s="22"/>
      <c r="C44" s="20" t="s">
        <v>16</v>
      </c>
      <c r="D44" s="23"/>
      <c r="E44" s="23"/>
      <c r="F44" s="23"/>
      <c r="G44" s="23"/>
      <c r="H44" s="23"/>
      <c r="I44" s="23"/>
      <c r="J44" s="23"/>
      <c r="K44" s="24"/>
    </row>
    <row r="45" spans="1:11" ht="16.5" customHeight="1">
      <c r="A45" s="21"/>
      <c r="B45" s="22"/>
      <c r="C45" s="23"/>
      <c r="D45" s="23"/>
      <c r="E45" s="355" t="str">
        <f>E7</f>
        <v>ONN Broumov-snížení energetické náročnosti</v>
      </c>
      <c r="F45" s="355"/>
      <c r="G45" s="355"/>
      <c r="H45" s="355"/>
      <c r="I45" s="23"/>
      <c r="J45" s="23"/>
      <c r="K45" s="24"/>
    </row>
    <row r="46" spans="1:11" ht="14.4" customHeight="1">
      <c r="A46" s="21"/>
      <c r="B46" s="22"/>
      <c r="C46" s="20" t="s">
        <v>91</v>
      </c>
      <c r="D46" s="23"/>
      <c r="E46" s="23"/>
      <c r="F46" s="23"/>
      <c r="G46" s="23"/>
      <c r="H46" s="23"/>
      <c r="I46" s="23"/>
      <c r="J46" s="23"/>
      <c r="K46" s="24"/>
    </row>
    <row r="47" spans="1:11" ht="17.25" customHeight="1">
      <c r="A47" s="21"/>
      <c r="B47" s="22"/>
      <c r="C47" s="23"/>
      <c r="D47" s="23"/>
      <c r="E47" s="344" t="str">
        <f>E9</f>
        <v>BROUMOV 1 - SO-01-Vlastní budova</v>
      </c>
      <c r="F47" s="344"/>
      <c r="G47" s="344"/>
      <c r="H47" s="344"/>
      <c r="I47" s="23"/>
      <c r="J47" s="23"/>
      <c r="K47" s="24"/>
    </row>
    <row r="48" spans="1:11" ht="6.9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8" customHeight="1">
      <c r="A49" s="21"/>
      <c r="B49" s="22"/>
      <c r="C49" s="20" t="s">
        <v>22</v>
      </c>
      <c r="D49" s="23"/>
      <c r="E49" s="23"/>
      <c r="F49" s="25" t="str">
        <f>F12</f>
        <v>ONN Broumov</v>
      </c>
      <c r="G49" s="23"/>
      <c r="H49" s="23"/>
      <c r="I49" s="20" t="s">
        <v>24</v>
      </c>
      <c r="J49" s="26" t="str">
        <f>IF(J12="","",J12)</f>
        <v>4. 11. 2016</v>
      </c>
      <c r="K49" s="24"/>
    </row>
    <row r="50" spans="1:11" ht="6.9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ht="13.2">
      <c r="A51" s="21"/>
      <c r="B51" s="22"/>
      <c r="C51" s="20" t="s">
        <v>28</v>
      </c>
      <c r="D51" s="23"/>
      <c r="E51" s="23"/>
      <c r="F51" s="25" t="str">
        <f>E15</f>
        <v>Královéhradecký kraj</v>
      </c>
      <c r="G51" s="23"/>
      <c r="H51" s="23"/>
      <c r="I51" s="20" t="s">
        <v>34</v>
      </c>
      <c r="J51" s="353" t="str">
        <f>E21</f>
        <v>JIKA CZ</v>
      </c>
      <c r="K51" s="24"/>
    </row>
    <row r="52" spans="1:11" ht="14.4" customHeight="1">
      <c r="A52" s="21"/>
      <c r="B52" s="22"/>
      <c r="C52" s="20" t="s">
        <v>32</v>
      </c>
      <c r="D52" s="23"/>
      <c r="E52" s="23"/>
      <c r="F52" s="25" t="str">
        <f>IF(E18="","",E18)</f>
        <v>bude určen ve výběrovém řízení</v>
      </c>
      <c r="G52" s="23"/>
      <c r="H52" s="23"/>
      <c r="I52" s="23"/>
      <c r="J52" s="353"/>
      <c r="K52" s="24"/>
    </row>
    <row r="53" spans="1:11" ht="10.35" customHeight="1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29.25" customHeight="1">
      <c r="A54" s="21"/>
      <c r="B54" s="22"/>
      <c r="C54" s="52" t="s">
        <v>94</v>
      </c>
      <c r="D54" s="39"/>
      <c r="E54" s="39"/>
      <c r="F54" s="39"/>
      <c r="G54" s="39"/>
      <c r="H54" s="39"/>
      <c r="I54" s="39"/>
      <c r="J54" s="53" t="s">
        <v>95</v>
      </c>
      <c r="K54" s="54"/>
    </row>
    <row r="55" spans="1:11" ht="10.35" customHeight="1">
      <c r="A55" s="21"/>
      <c r="B55" s="22"/>
      <c r="C55" s="23"/>
      <c r="D55" s="23"/>
      <c r="E55" s="23"/>
      <c r="F55" s="23"/>
      <c r="G55" s="23"/>
      <c r="H55" s="23"/>
      <c r="I55" s="23"/>
      <c r="J55" s="23"/>
      <c r="K55" s="24"/>
    </row>
    <row r="56" spans="1:47" ht="29.25" customHeight="1">
      <c r="A56" s="21"/>
      <c r="B56" s="22"/>
      <c r="C56" s="55" t="s">
        <v>96</v>
      </c>
      <c r="D56" s="23"/>
      <c r="E56" s="23"/>
      <c r="F56" s="23"/>
      <c r="G56" s="23"/>
      <c r="H56" s="23"/>
      <c r="I56" s="23"/>
      <c r="J56" s="34">
        <f>J90</f>
        <v>0</v>
      </c>
      <c r="K56" s="24"/>
      <c r="AU56" s="11" t="s">
        <v>97</v>
      </c>
    </row>
    <row r="57" spans="2:11" s="56" customFormat="1" ht="24.9" customHeight="1">
      <c r="B57" s="57"/>
      <c r="C57" s="58"/>
      <c r="D57" s="59" t="s">
        <v>98</v>
      </c>
      <c r="E57" s="60"/>
      <c r="F57" s="60"/>
      <c r="G57" s="60"/>
      <c r="H57" s="60"/>
      <c r="I57" s="60"/>
      <c r="J57" s="61">
        <f>J91</f>
        <v>0</v>
      </c>
      <c r="K57" s="62"/>
    </row>
    <row r="58" spans="2:11" s="63" customFormat="1" ht="19.95" customHeight="1">
      <c r="B58" s="64"/>
      <c r="C58" s="65"/>
      <c r="D58" s="66" t="s">
        <v>99</v>
      </c>
      <c r="E58" s="67"/>
      <c r="F58" s="67"/>
      <c r="G58" s="67"/>
      <c r="H58" s="67"/>
      <c r="I58" s="67"/>
      <c r="J58" s="68">
        <f>J92</f>
        <v>0</v>
      </c>
      <c r="K58" s="69"/>
    </row>
    <row r="59" spans="2:11" s="63" customFormat="1" ht="19.95" customHeight="1">
      <c r="B59" s="64"/>
      <c r="C59" s="65"/>
      <c r="D59" s="66" t="s">
        <v>100</v>
      </c>
      <c r="E59" s="67"/>
      <c r="F59" s="67"/>
      <c r="G59" s="67"/>
      <c r="H59" s="67"/>
      <c r="I59" s="67"/>
      <c r="J59" s="68">
        <f>J96</f>
        <v>0</v>
      </c>
      <c r="K59" s="69"/>
    </row>
    <row r="60" spans="2:11" s="63" customFormat="1" ht="19.95" customHeight="1">
      <c r="B60" s="64"/>
      <c r="C60" s="65"/>
      <c r="D60" s="66" t="s">
        <v>101</v>
      </c>
      <c r="E60" s="67"/>
      <c r="F60" s="67"/>
      <c r="G60" s="67"/>
      <c r="H60" s="67"/>
      <c r="I60" s="67"/>
      <c r="J60" s="68">
        <f>J98</f>
        <v>0</v>
      </c>
      <c r="K60" s="69"/>
    </row>
    <row r="61" spans="2:11" s="63" customFormat="1" ht="19.95" customHeight="1">
      <c r="B61" s="64"/>
      <c r="C61" s="65"/>
      <c r="D61" s="66" t="s">
        <v>102</v>
      </c>
      <c r="E61" s="67"/>
      <c r="F61" s="67"/>
      <c r="G61" s="67"/>
      <c r="H61" s="67"/>
      <c r="I61" s="67"/>
      <c r="J61" s="68">
        <f>J147</f>
        <v>0</v>
      </c>
      <c r="K61" s="69"/>
    </row>
    <row r="62" spans="2:11" s="63" customFormat="1" ht="19.95" customHeight="1">
      <c r="B62" s="64"/>
      <c r="C62" s="65"/>
      <c r="D62" s="66" t="s">
        <v>103</v>
      </c>
      <c r="E62" s="67"/>
      <c r="F62" s="67"/>
      <c r="G62" s="67"/>
      <c r="H62" s="67"/>
      <c r="I62" s="67"/>
      <c r="J62" s="68">
        <f>J177</f>
        <v>0</v>
      </c>
      <c r="K62" s="69"/>
    </row>
    <row r="63" spans="2:11" s="63" customFormat="1" ht="19.95" customHeight="1">
      <c r="B63" s="64"/>
      <c r="C63" s="65"/>
      <c r="D63" s="66" t="s">
        <v>104</v>
      </c>
      <c r="E63" s="67"/>
      <c r="F63" s="67"/>
      <c r="G63" s="67"/>
      <c r="H63" s="67"/>
      <c r="I63" s="67"/>
      <c r="J63" s="68">
        <f>J183</f>
        <v>0</v>
      </c>
      <c r="K63" s="69"/>
    </row>
    <row r="64" spans="2:11" s="56" customFormat="1" ht="24.9" customHeight="1">
      <c r="B64" s="57"/>
      <c r="C64" s="58"/>
      <c r="D64" s="59" t="s">
        <v>105</v>
      </c>
      <c r="E64" s="60"/>
      <c r="F64" s="60"/>
      <c r="G64" s="60"/>
      <c r="H64" s="60"/>
      <c r="I64" s="60"/>
      <c r="J64" s="61">
        <f>J185</f>
        <v>0</v>
      </c>
      <c r="K64" s="62"/>
    </row>
    <row r="65" spans="2:11" s="63" customFormat="1" ht="19.95" customHeight="1">
      <c r="B65" s="64"/>
      <c r="C65" s="65"/>
      <c r="D65" s="66" t="s">
        <v>106</v>
      </c>
      <c r="E65" s="67"/>
      <c r="F65" s="67"/>
      <c r="G65" s="67"/>
      <c r="H65" s="67"/>
      <c r="I65" s="67"/>
      <c r="J65" s="68">
        <f>J186</f>
        <v>0</v>
      </c>
      <c r="K65" s="69"/>
    </row>
    <row r="66" spans="2:11" s="63" customFormat="1" ht="19.95" customHeight="1">
      <c r="B66" s="64"/>
      <c r="C66" s="65"/>
      <c r="D66" s="66" t="s">
        <v>107</v>
      </c>
      <c r="E66" s="67"/>
      <c r="F66" s="67"/>
      <c r="G66" s="67"/>
      <c r="H66" s="67"/>
      <c r="I66" s="67"/>
      <c r="J66" s="68">
        <f>J209</f>
        <v>0</v>
      </c>
      <c r="K66" s="69"/>
    </row>
    <row r="67" spans="2:11" s="63" customFormat="1" ht="19.95" customHeight="1">
      <c r="B67" s="64"/>
      <c r="C67" s="65"/>
      <c r="D67" s="66" t="s">
        <v>108</v>
      </c>
      <c r="E67" s="67"/>
      <c r="F67" s="67"/>
      <c r="G67" s="67"/>
      <c r="H67" s="67"/>
      <c r="I67" s="67"/>
      <c r="J67" s="68">
        <f>J211</f>
        <v>0</v>
      </c>
      <c r="K67" s="69"/>
    </row>
    <row r="68" spans="2:11" s="63" customFormat="1" ht="19.95" customHeight="1">
      <c r="B68" s="64"/>
      <c r="C68" s="65"/>
      <c r="D68" s="66" t="s">
        <v>109</v>
      </c>
      <c r="E68" s="67"/>
      <c r="F68" s="67"/>
      <c r="G68" s="67"/>
      <c r="H68" s="67"/>
      <c r="I68" s="67"/>
      <c r="J68" s="68">
        <f>J215</f>
        <v>0</v>
      </c>
      <c r="K68" s="69"/>
    </row>
    <row r="69" spans="2:11" s="63" customFormat="1" ht="19.95" customHeight="1">
      <c r="B69" s="64"/>
      <c r="C69" s="65"/>
      <c r="D69" s="66" t="s">
        <v>110</v>
      </c>
      <c r="E69" s="67"/>
      <c r="F69" s="67"/>
      <c r="G69" s="67"/>
      <c r="H69" s="67"/>
      <c r="I69" s="67"/>
      <c r="J69" s="68">
        <f>J240</f>
        <v>0</v>
      </c>
      <c r="K69" s="69"/>
    </row>
    <row r="70" spans="2:11" s="63" customFormat="1" ht="19.95" customHeight="1">
      <c r="B70" s="64"/>
      <c r="C70" s="65"/>
      <c r="D70" s="66" t="s">
        <v>111</v>
      </c>
      <c r="E70" s="67"/>
      <c r="F70" s="67"/>
      <c r="G70" s="67"/>
      <c r="H70" s="67"/>
      <c r="I70" s="67"/>
      <c r="J70" s="68">
        <f>J306</f>
        <v>0</v>
      </c>
      <c r="K70" s="69"/>
    </row>
    <row r="71" spans="2:11" s="21" customFormat="1" ht="21.75" customHeight="1"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1:11" ht="6.9" customHeight="1">
      <c r="A72" s="21"/>
      <c r="B72" s="46"/>
      <c r="C72" s="47"/>
      <c r="D72" s="47"/>
      <c r="E72" s="47"/>
      <c r="F72" s="47"/>
      <c r="G72" s="47"/>
      <c r="H72" s="47"/>
      <c r="I72" s="47"/>
      <c r="J72" s="47"/>
      <c r="K72" s="48"/>
    </row>
    <row r="76" spans="2:12" s="21" customFormat="1" ht="6.9" customHeight="1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22"/>
    </row>
    <row r="77" spans="1:12" ht="36.9" customHeight="1">
      <c r="A77" s="21"/>
      <c r="B77" s="22"/>
      <c r="C77" s="70" t="s">
        <v>112</v>
      </c>
      <c r="L77" s="22"/>
    </row>
    <row r="78" spans="1:12" ht="6.9" customHeight="1">
      <c r="A78" s="21"/>
      <c r="B78" s="22"/>
      <c r="L78" s="22"/>
    </row>
    <row r="79" spans="1:12" ht="14.4" customHeight="1">
      <c r="A79" s="21"/>
      <c r="B79" s="22"/>
      <c r="C79" s="71" t="s">
        <v>16</v>
      </c>
      <c r="L79" s="22"/>
    </row>
    <row r="80" spans="1:12" ht="16.5" customHeight="1">
      <c r="A80" s="21"/>
      <c r="B80" s="22"/>
      <c r="E80" s="355" t="str">
        <f>E7</f>
        <v>ONN Broumov-snížení energetické náročnosti</v>
      </c>
      <c r="F80" s="355"/>
      <c r="G80" s="355"/>
      <c r="H80" s="355"/>
      <c r="L80" s="22"/>
    </row>
    <row r="81" spans="1:12" ht="14.4" customHeight="1">
      <c r="A81" s="21"/>
      <c r="B81" s="22"/>
      <c r="C81" s="71" t="s">
        <v>91</v>
      </c>
      <c r="L81" s="22"/>
    </row>
    <row r="82" spans="1:12" ht="17.25" customHeight="1">
      <c r="A82" s="21"/>
      <c r="B82" s="22"/>
      <c r="E82" s="344" t="str">
        <f>E9</f>
        <v>BROUMOV 1 - SO-01-Vlastní budova</v>
      </c>
      <c r="F82" s="344"/>
      <c r="G82" s="344"/>
      <c r="H82" s="344"/>
      <c r="L82" s="22"/>
    </row>
    <row r="83" spans="1:12" ht="6.9" customHeight="1">
      <c r="A83" s="21"/>
      <c r="B83" s="22"/>
      <c r="L83" s="22"/>
    </row>
    <row r="84" spans="1:12" ht="18" customHeight="1">
      <c r="A84" s="21"/>
      <c r="B84" s="22"/>
      <c r="C84" s="71" t="s">
        <v>22</v>
      </c>
      <c r="F84" s="72" t="str">
        <f>F12</f>
        <v>ONN Broumov</v>
      </c>
      <c r="I84" s="71" t="s">
        <v>24</v>
      </c>
      <c r="J84" s="73" t="str">
        <f>IF(J12="","",J12)</f>
        <v>4. 11. 2016</v>
      </c>
      <c r="L84" s="22"/>
    </row>
    <row r="85" spans="1:12" ht="6.9" customHeight="1">
      <c r="A85" s="21"/>
      <c r="B85" s="22"/>
      <c r="L85" s="22"/>
    </row>
    <row r="86" spans="1:12" ht="13.2">
      <c r="A86" s="21"/>
      <c r="B86" s="22"/>
      <c r="C86" s="71" t="s">
        <v>28</v>
      </c>
      <c r="F86" s="72" t="str">
        <f>E15</f>
        <v>Královéhradecký kraj</v>
      </c>
      <c r="I86" s="71" t="s">
        <v>34</v>
      </c>
      <c r="J86" s="72" t="str">
        <f>E21</f>
        <v>JIKA CZ</v>
      </c>
      <c r="L86" s="22"/>
    </row>
    <row r="87" spans="1:12" ht="14.4" customHeight="1">
      <c r="A87" s="21"/>
      <c r="B87" s="22"/>
      <c r="C87" s="71" t="s">
        <v>32</v>
      </c>
      <c r="F87" s="72" t="str">
        <f>IF(E18="","",E18)</f>
        <v>bude určen ve výběrovém řízení</v>
      </c>
      <c r="L87" s="22"/>
    </row>
    <row r="88" spans="1:12" ht="10.35" customHeight="1">
      <c r="A88" s="21"/>
      <c r="B88" s="22"/>
      <c r="L88" s="22"/>
    </row>
    <row r="89" spans="2:20" s="74" customFormat="1" ht="29.25" customHeight="1">
      <c r="B89" s="75"/>
      <c r="C89" s="76" t="s">
        <v>113</v>
      </c>
      <c r="D89" s="77" t="s">
        <v>57</v>
      </c>
      <c r="E89" s="77" t="s">
        <v>53</v>
      </c>
      <c r="F89" s="77" t="s">
        <v>114</v>
      </c>
      <c r="G89" s="77" t="s">
        <v>115</v>
      </c>
      <c r="H89" s="77" t="s">
        <v>116</v>
      </c>
      <c r="I89" s="77" t="s">
        <v>117</v>
      </c>
      <c r="J89" s="77" t="s">
        <v>95</v>
      </c>
      <c r="K89" s="78" t="s">
        <v>118</v>
      </c>
      <c r="L89" s="75"/>
      <c r="M89" s="79" t="s">
        <v>119</v>
      </c>
      <c r="N89" s="80" t="s">
        <v>42</v>
      </c>
      <c r="O89" s="80" t="s">
        <v>120</v>
      </c>
      <c r="P89" s="80" t="s">
        <v>121</v>
      </c>
      <c r="Q89" s="80" t="s">
        <v>122</v>
      </c>
      <c r="R89" s="80" t="s">
        <v>123</v>
      </c>
      <c r="S89" s="80" t="s">
        <v>124</v>
      </c>
      <c r="T89" s="81" t="s">
        <v>125</v>
      </c>
    </row>
    <row r="90" spans="2:63" s="21" customFormat="1" ht="29.25" customHeight="1">
      <c r="B90" s="22"/>
      <c r="C90" s="82" t="s">
        <v>96</v>
      </c>
      <c r="J90" s="83">
        <f>BK90</f>
        <v>0</v>
      </c>
      <c r="L90" s="22"/>
      <c r="M90" s="84"/>
      <c r="N90" s="31"/>
      <c r="O90" s="31"/>
      <c r="P90" s="85">
        <f>P91+P185</f>
        <v>8421.326673</v>
      </c>
      <c r="Q90" s="31"/>
      <c r="R90" s="85">
        <f>R91+R185</f>
        <v>163.89508109199997</v>
      </c>
      <c r="S90" s="31"/>
      <c r="T90" s="86">
        <f>T91+T185</f>
        <v>23.9696972</v>
      </c>
      <c r="AT90" s="11" t="s">
        <v>71</v>
      </c>
      <c r="AU90" s="11" t="s">
        <v>97</v>
      </c>
      <c r="BK90" s="87">
        <f>BK91+BK185</f>
        <v>0</v>
      </c>
    </row>
    <row r="91" spans="2:63" s="88" customFormat="1" ht="37.35" customHeight="1">
      <c r="B91" s="89"/>
      <c r="D91" s="90" t="s">
        <v>71</v>
      </c>
      <c r="E91" s="91" t="s">
        <v>126</v>
      </c>
      <c r="F91" s="91" t="s">
        <v>127</v>
      </c>
      <c r="J91" s="92">
        <f>BK91</f>
        <v>0</v>
      </c>
      <c r="L91" s="89"/>
      <c r="M91" s="93"/>
      <c r="N91" s="94"/>
      <c r="O91" s="94"/>
      <c r="P91" s="95">
        <f>P92+P96+P98+P147+P177+P183</f>
        <v>7766.752675999999</v>
      </c>
      <c r="Q91" s="94"/>
      <c r="R91" s="95">
        <f>R92+R96+R98+R147+R177+R183</f>
        <v>152.27114150199998</v>
      </c>
      <c r="S91" s="94"/>
      <c r="T91" s="96">
        <f>T92+T96+T98+T147+T177+T183</f>
        <v>22.985077</v>
      </c>
      <c r="AR91" s="90" t="s">
        <v>21</v>
      </c>
      <c r="AT91" s="97" t="s">
        <v>71</v>
      </c>
      <c r="AU91" s="97" t="s">
        <v>72</v>
      </c>
      <c r="AY91" s="90" t="s">
        <v>128</v>
      </c>
      <c r="BK91" s="98">
        <f>BK92+BK96+BK98+BK147+BK177+BK183</f>
        <v>0</v>
      </c>
    </row>
    <row r="92" spans="1:63" ht="19.95" customHeight="1">
      <c r="A92" s="88"/>
      <c r="B92" s="89"/>
      <c r="C92" s="88"/>
      <c r="D92" s="90" t="s">
        <v>71</v>
      </c>
      <c r="E92" s="99" t="s">
        <v>21</v>
      </c>
      <c r="F92" s="99" t="s">
        <v>129</v>
      </c>
      <c r="J92" s="100">
        <f>BK92</f>
        <v>0</v>
      </c>
      <c r="L92" s="89"/>
      <c r="M92" s="93"/>
      <c r="N92" s="94"/>
      <c r="O92" s="94"/>
      <c r="P92" s="95">
        <f>SUM(P93:P95)</f>
        <v>304.33748</v>
      </c>
      <c r="Q92" s="94"/>
      <c r="R92" s="95">
        <f>SUM(R93:R95)</f>
        <v>0</v>
      </c>
      <c r="S92" s="94"/>
      <c r="T92" s="96">
        <f>SUM(T93:T95)</f>
        <v>0</v>
      </c>
      <c r="AR92" s="90" t="s">
        <v>21</v>
      </c>
      <c r="AT92" s="97" t="s">
        <v>71</v>
      </c>
      <c r="AU92" s="97" t="s">
        <v>21</v>
      </c>
      <c r="AY92" s="90" t="s">
        <v>128</v>
      </c>
      <c r="BK92" s="98">
        <f>SUM(BK93:BK95)</f>
        <v>0</v>
      </c>
    </row>
    <row r="93" spans="2:65" s="21" customFormat="1" ht="16.5" customHeight="1">
      <c r="B93" s="22"/>
      <c r="C93" s="101" t="s">
        <v>21</v>
      </c>
      <c r="D93" s="101" t="s">
        <v>130</v>
      </c>
      <c r="E93" s="102" t="s">
        <v>131</v>
      </c>
      <c r="F93" s="103" t="s">
        <v>132</v>
      </c>
      <c r="G93" s="104" t="s">
        <v>133</v>
      </c>
      <c r="H93" s="105">
        <v>201.548</v>
      </c>
      <c r="I93" s="9"/>
      <c r="J93" s="106">
        <f>ROUND(I93*H93,2)</f>
        <v>0</v>
      </c>
      <c r="K93" s="103" t="s">
        <v>134</v>
      </c>
      <c r="L93" s="22"/>
      <c r="M93" s="107"/>
      <c r="N93" s="108" t="s">
        <v>43</v>
      </c>
      <c r="O93" s="109">
        <v>1.211</v>
      </c>
      <c r="P93" s="109">
        <f>O93*H93</f>
        <v>244.07462800000002</v>
      </c>
      <c r="Q93" s="109">
        <v>0</v>
      </c>
      <c r="R93" s="109">
        <f>Q93*H93</f>
        <v>0</v>
      </c>
      <c r="S93" s="109">
        <v>0</v>
      </c>
      <c r="T93" s="110">
        <f>S93*H93</f>
        <v>0</v>
      </c>
      <c r="AR93" s="11" t="s">
        <v>135</v>
      </c>
      <c r="AT93" s="11" t="s">
        <v>130</v>
      </c>
      <c r="AU93" s="11" t="s">
        <v>81</v>
      </c>
      <c r="AY93" s="11" t="s">
        <v>128</v>
      </c>
      <c r="BE93" s="111">
        <f>IF(N93="základní",J93,0)</f>
        <v>0</v>
      </c>
      <c r="BF93" s="111">
        <f>IF(N93="snížená",J93,0)</f>
        <v>0</v>
      </c>
      <c r="BG93" s="111">
        <f>IF(N93="zákl. přenesená",J93,0)</f>
        <v>0</v>
      </c>
      <c r="BH93" s="111">
        <f>IF(N93="sníž. přenesená",J93,0)</f>
        <v>0</v>
      </c>
      <c r="BI93" s="111">
        <f>IF(N93="nulová",J93,0)</f>
        <v>0</v>
      </c>
      <c r="BJ93" s="11" t="s">
        <v>21</v>
      </c>
      <c r="BK93" s="111">
        <f>ROUND(I93*H93,2)</f>
        <v>0</v>
      </c>
      <c r="BL93" s="11" t="s">
        <v>135</v>
      </c>
      <c r="BM93" s="11" t="s">
        <v>136</v>
      </c>
    </row>
    <row r="94" spans="2:51" s="112" customFormat="1" ht="13.5">
      <c r="B94" s="113"/>
      <c r="D94" s="114" t="s">
        <v>137</v>
      </c>
      <c r="E94" s="115"/>
      <c r="F94" s="116" t="s">
        <v>138</v>
      </c>
      <c r="H94" s="117">
        <v>201.548</v>
      </c>
      <c r="L94" s="113"/>
      <c r="M94" s="118"/>
      <c r="N94" s="119"/>
      <c r="O94" s="119"/>
      <c r="P94" s="119"/>
      <c r="Q94" s="119"/>
      <c r="R94" s="119"/>
      <c r="S94" s="119"/>
      <c r="T94" s="120"/>
      <c r="AT94" s="115" t="s">
        <v>137</v>
      </c>
      <c r="AU94" s="115" t="s">
        <v>81</v>
      </c>
      <c r="AV94" s="112" t="s">
        <v>81</v>
      </c>
      <c r="AW94" s="112" t="s">
        <v>36</v>
      </c>
      <c r="AX94" s="112" t="s">
        <v>21</v>
      </c>
      <c r="AY94" s="115" t="s">
        <v>128</v>
      </c>
    </row>
    <row r="95" spans="2:65" s="21" customFormat="1" ht="16.5" customHeight="1">
      <c r="B95" s="22"/>
      <c r="C95" s="101" t="s">
        <v>81</v>
      </c>
      <c r="D95" s="101" t="s">
        <v>130</v>
      </c>
      <c r="E95" s="102" t="s">
        <v>139</v>
      </c>
      <c r="F95" s="103" t="s">
        <v>140</v>
      </c>
      <c r="G95" s="104" t="s">
        <v>133</v>
      </c>
      <c r="H95" s="105">
        <v>201.548</v>
      </c>
      <c r="I95" s="9"/>
      <c r="J95" s="106">
        <f>ROUND(I95*H95,2)</f>
        <v>0</v>
      </c>
      <c r="K95" s="103" t="s">
        <v>134</v>
      </c>
      <c r="L95" s="22"/>
      <c r="M95" s="107"/>
      <c r="N95" s="108" t="s">
        <v>43</v>
      </c>
      <c r="O95" s="109">
        <v>0.299</v>
      </c>
      <c r="P95" s="109">
        <f>O95*H95</f>
        <v>60.262851999999995</v>
      </c>
      <c r="Q95" s="109">
        <v>0</v>
      </c>
      <c r="R95" s="109">
        <f>Q95*H95</f>
        <v>0</v>
      </c>
      <c r="S95" s="109">
        <v>0</v>
      </c>
      <c r="T95" s="110">
        <f>S95*H95</f>
        <v>0</v>
      </c>
      <c r="AR95" s="11" t="s">
        <v>135</v>
      </c>
      <c r="AT95" s="11" t="s">
        <v>130</v>
      </c>
      <c r="AU95" s="11" t="s">
        <v>81</v>
      </c>
      <c r="AY95" s="11" t="s">
        <v>128</v>
      </c>
      <c r="BE95" s="111">
        <f>IF(N95="základní",J95,0)</f>
        <v>0</v>
      </c>
      <c r="BF95" s="111">
        <f>IF(N95="snížená",J95,0)</f>
        <v>0</v>
      </c>
      <c r="BG95" s="111">
        <f>IF(N95="zákl. přenesená",J95,0)</f>
        <v>0</v>
      </c>
      <c r="BH95" s="111">
        <f>IF(N95="sníž. přenesená",J95,0)</f>
        <v>0</v>
      </c>
      <c r="BI95" s="111">
        <f>IF(N95="nulová",J95,0)</f>
        <v>0</v>
      </c>
      <c r="BJ95" s="11" t="s">
        <v>21</v>
      </c>
      <c r="BK95" s="111">
        <f>ROUND(I95*H95,2)</f>
        <v>0</v>
      </c>
      <c r="BL95" s="11" t="s">
        <v>135</v>
      </c>
      <c r="BM95" s="11" t="s">
        <v>141</v>
      </c>
    </row>
    <row r="96" spans="2:63" s="88" customFormat="1" ht="29.85" customHeight="1">
      <c r="B96" s="89"/>
      <c r="D96" s="90" t="s">
        <v>71</v>
      </c>
      <c r="E96" s="99" t="s">
        <v>142</v>
      </c>
      <c r="F96" s="99" t="s">
        <v>143</v>
      </c>
      <c r="J96" s="100">
        <f>BK96</f>
        <v>0</v>
      </c>
      <c r="L96" s="89"/>
      <c r="M96" s="93"/>
      <c r="N96" s="94"/>
      <c r="O96" s="94"/>
      <c r="P96" s="95">
        <f>P97</f>
        <v>121.9512</v>
      </c>
      <c r="Q96" s="94"/>
      <c r="R96" s="95">
        <f>R97</f>
        <v>8.159592000000002</v>
      </c>
      <c r="S96" s="94"/>
      <c r="T96" s="96">
        <f>T97</f>
        <v>0</v>
      </c>
      <c r="AR96" s="90" t="s">
        <v>21</v>
      </c>
      <c r="AT96" s="97" t="s">
        <v>71</v>
      </c>
      <c r="AU96" s="97" t="s">
        <v>21</v>
      </c>
      <c r="AY96" s="90" t="s">
        <v>128</v>
      </c>
      <c r="BK96" s="98">
        <f>BK97</f>
        <v>0</v>
      </c>
    </row>
    <row r="97" spans="2:65" s="21" customFormat="1" ht="16.5" customHeight="1">
      <c r="B97" s="22"/>
      <c r="C97" s="101" t="s">
        <v>142</v>
      </c>
      <c r="D97" s="101" t="s">
        <v>130</v>
      </c>
      <c r="E97" s="102" t="s">
        <v>144</v>
      </c>
      <c r="F97" s="103" t="s">
        <v>145</v>
      </c>
      <c r="G97" s="104" t="s">
        <v>146</v>
      </c>
      <c r="H97" s="105">
        <v>285.6</v>
      </c>
      <c r="I97" s="9"/>
      <c r="J97" s="106">
        <f>ROUND(I97*H97,2)</f>
        <v>0</v>
      </c>
      <c r="K97" s="103" t="s">
        <v>134</v>
      </c>
      <c r="L97" s="22"/>
      <c r="M97" s="107"/>
      <c r="N97" s="108" t="s">
        <v>43</v>
      </c>
      <c r="O97" s="109">
        <v>0.427</v>
      </c>
      <c r="P97" s="109">
        <f>O97*H97</f>
        <v>121.9512</v>
      </c>
      <c r="Q97" s="109">
        <v>0.02857</v>
      </c>
      <c r="R97" s="109">
        <f>Q97*H97</f>
        <v>8.159592000000002</v>
      </c>
      <c r="S97" s="109">
        <v>0</v>
      </c>
      <c r="T97" s="110">
        <f>S97*H97</f>
        <v>0</v>
      </c>
      <c r="AR97" s="11" t="s">
        <v>135</v>
      </c>
      <c r="AT97" s="11" t="s">
        <v>130</v>
      </c>
      <c r="AU97" s="11" t="s">
        <v>81</v>
      </c>
      <c r="AY97" s="11" t="s">
        <v>128</v>
      </c>
      <c r="BE97" s="111">
        <f>IF(N97="základní",J97,0)</f>
        <v>0</v>
      </c>
      <c r="BF97" s="111">
        <f>IF(N97="snížená",J97,0)</f>
        <v>0</v>
      </c>
      <c r="BG97" s="111">
        <f>IF(N97="zákl. přenesená",J97,0)</f>
        <v>0</v>
      </c>
      <c r="BH97" s="111">
        <f>IF(N97="sníž. přenesená",J97,0)</f>
        <v>0</v>
      </c>
      <c r="BI97" s="111">
        <f>IF(N97="nulová",J97,0)</f>
        <v>0</v>
      </c>
      <c r="BJ97" s="11" t="s">
        <v>21</v>
      </c>
      <c r="BK97" s="111">
        <f>ROUND(I97*H97,2)</f>
        <v>0</v>
      </c>
      <c r="BL97" s="11" t="s">
        <v>135</v>
      </c>
      <c r="BM97" s="11" t="s">
        <v>147</v>
      </c>
    </row>
    <row r="98" spans="2:63" s="88" customFormat="1" ht="29.85" customHeight="1">
      <c r="B98" s="89"/>
      <c r="D98" s="90" t="s">
        <v>71</v>
      </c>
      <c r="E98" s="99" t="s">
        <v>148</v>
      </c>
      <c r="F98" s="99" t="s">
        <v>149</v>
      </c>
      <c r="J98" s="100">
        <f>BK98</f>
        <v>0</v>
      </c>
      <c r="L98" s="89"/>
      <c r="M98" s="93"/>
      <c r="N98" s="94"/>
      <c r="O98" s="94"/>
      <c r="P98" s="95">
        <f>SUM(P99:P146)</f>
        <v>5621.465862</v>
      </c>
      <c r="Q98" s="94"/>
      <c r="R98" s="95">
        <f>SUM(R99:R146)</f>
        <v>144.11154950199997</v>
      </c>
      <c r="S98" s="94"/>
      <c r="T98" s="96">
        <f>SUM(T99:T146)</f>
        <v>0</v>
      </c>
      <c r="AR98" s="90" t="s">
        <v>21</v>
      </c>
      <c r="AT98" s="97" t="s">
        <v>71</v>
      </c>
      <c r="AU98" s="97" t="s">
        <v>21</v>
      </c>
      <c r="AY98" s="90" t="s">
        <v>128</v>
      </c>
      <c r="BK98" s="98">
        <f>SUM(BK99:BK146)</f>
        <v>0</v>
      </c>
    </row>
    <row r="99" spans="2:65" s="21" customFormat="1" ht="16.5" customHeight="1">
      <c r="B99" s="22"/>
      <c r="C99" s="101" t="s">
        <v>135</v>
      </c>
      <c r="D99" s="101" t="s">
        <v>130</v>
      </c>
      <c r="E99" s="102" t="s">
        <v>150</v>
      </c>
      <c r="F99" s="103" t="s">
        <v>151</v>
      </c>
      <c r="G99" s="104" t="s">
        <v>146</v>
      </c>
      <c r="H99" s="121">
        <f>H102</f>
        <v>116.95000000000002</v>
      </c>
      <c r="I99" s="9"/>
      <c r="J99" s="106">
        <f>ROUND(I99*H99,2)</f>
        <v>0</v>
      </c>
      <c r="K99" s="103" t="s">
        <v>134</v>
      </c>
      <c r="L99" s="22"/>
      <c r="M99" s="107"/>
      <c r="N99" s="108" t="s">
        <v>43</v>
      </c>
      <c r="O99" s="109">
        <v>1.355</v>
      </c>
      <c r="P99" s="109">
        <f>O99*H99</f>
        <v>158.46725</v>
      </c>
      <c r="Q99" s="109">
        <v>0.03358</v>
      </c>
      <c r="R99" s="109">
        <f>Q99*H99</f>
        <v>3.9271810000000005</v>
      </c>
      <c r="S99" s="109">
        <v>0</v>
      </c>
      <c r="T99" s="110">
        <f>S99*H99</f>
        <v>0</v>
      </c>
      <c r="AR99" s="11" t="s">
        <v>135</v>
      </c>
      <c r="AT99" s="11" t="s">
        <v>130</v>
      </c>
      <c r="AU99" s="11" t="s">
        <v>81</v>
      </c>
      <c r="AY99" s="11" t="s">
        <v>128</v>
      </c>
      <c r="BE99" s="111">
        <f>IF(N99="základní",J99,0)</f>
        <v>0</v>
      </c>
      <c r="BF99" s="111">
        <f>IF(N99="snížená",J99,0)</f>
        <v>0</v>
      </c>
      <c r="BG99" s="111">
        <f>IF(N99="zákl. přenesená",J99,0)</f>
        <v>0</v>
      </c>
      <c r="BH99" s="111">
        <f>IF(N99="sníž. přenesená",J99,0)</f>
        <v>0</v>
      </c>
      <c r="BI99" s="111">
        <f>IF(N99="nulová",J99,0)</f>
        <v>0</v>
      </c>
      <c r="BJ99" s="11" t="s">
        <v>21</v>
      </c>
      <c r="BK99" s="111">
        <f>ROUND(I99*H99,2)</f>
        <v>0</v>
      </c>
      <c r="BL99" s="11" t="s">
        <v>135</v>
      </c>
      <c r="BM99" s="11" t="s">
        <v>152</v>
      </c>
    </row>
    <row r="100" spans="2:51" s="112" customFormat="1" ht="13.5">
      <c r="B100" s="113"/>
      <c r="D100" s="114" t="s">
        <v>137</v>
      </c>
      <c r="E100" s="115"/>
      <c r="F100" s="116" t="s">
        <v>153</v>
      </c>
      <c r="H100" s="117">
        <v>142.8</v>
      </c>
      <c r="L100" s="113"/>
      <c r="M100" s="118"/>
      <c r="N100" s="119"/>
      <c r="O100" s="119"/>
      <c r="P100" s="119"/>
      <c r="Q100" s="119"/>
      <c r="R100" s="119"/>
      <c r="S100" s="119"/>
      <c r="T100" s="120"/>
      <c r="AT100" s="115" t="s">
        <v>137</v>
      </c>
      <c r="AU100" s="115" t="s">
        <v>81</v>
      </c>
      <c r="AV100" s="112" t="s">
        <v>81</v>
      </c>
      <c r="AW100" s="112" t="s">
        <v>36</v>
      </c>
      <c r="AX100" s="112" t="s">
        <v>21</v>
      </c>
      <c r="AY100" s="115" t="s">
        <v>128</v>
      </c>
    </row>
    <row r="101" spans="1:51" ht="13.5">
      <c r="A101" s="112"/>
      <c r="B101" s="113"/>
      <c r="C101" s="112"/>
      <c r="D101" s="114"/>
      <c r="E101" s="115"/>
      <c r="F101" s="122" t="s">
        <v>154</v>
      </c>
      <c r="G101" s="123"/>
      <c r="H101" s="124">
        <f>(-(3*5.9+4*3.3+1*6.2+1*3+2*5.8))*0.5</f>
        <v>-25.85</v>
      </c>
      <c r="L101" s="113"/>
      <c r="M101" s="118"/>
      <c r="N101" s="119"/>
      <c r="O101" s="119"/>
      <c r="P101" s="119"/>
      <c r="Q101" s="119"/>
      <c r="R101" s="119"/>
      <c r="S101" s="119"/>
      <c r="T101" s="120"/>
      <c r="AT101" s="115"/>
      <c r="AU101" s="115"/>
      <c r="AY101" s="115"/>
    </row>
    <row r="102" spans="1:51" ht="13.5">
      <c r="A102" s="112"/>
      <c r="B102" s="113"/>
      <c r="C102" s="112"/>
      <c r="D102" s="114"/>
      <c r="E102" s="115"/>
      <c r="F102" s="125"/>
      <c r="G102" s="126"/>
      <c r="H102" s="124">
        <f>H100+H101</f>
        <v>116.95000000000002</v>
      </c>
      <c r="L102" s="113"/>
      <c r="M102" s="118"/>
      <c r="N102" s="119"/>
      <c r="O102" s="119"/>
      <c r="P102" s="119"/>
      <c r="Q102" s="119"/>
      <c r="R102" s="119"/>
      <c r="S102" s="119"/>
      <c r="T102" s="120"/>
      <c r="AT102" s="115"/>
      <c r="AU102" s="115"/>
      <c r="AY102" s="115"/>
    </row>
    <row r="103" spans="2:65" s="21" customFormat="1" ht="25.5" customHeight="1">
      <c r="B103" s="22"/>
      <c r="C103" s="101" t="s">
        <v>155</v>
      </c>
      <c r="D103" s="101" t="s">
        <v>130</v>
      </c>
      <c r="E103" s="102" t="s">
        <v>156</v>
      </c>
      <c r="F103" s="103" t="s">
        <v>157</v>
      </c>
      <c r="G103" s="104" t="s">
        <v>158</v>
      </c>
      <c r="H103" s="121">
        <f>H113</f>
        <v>467.62600000000003</v>
      </c>
      <c r="I103" s="9"/>
      <c r="J103" s="106">
        <f>ROUND(I103*H103,2)</f>
        <v>0</v>
      </c>
      <c r="K103" s="103" t="s">
        <v>134</v>
      </c>
      <c r="L103" s="22"/>
      <c r="M103" s="107"/>
      <c r="N103" s="108" t="s">
        <v>43</v>
      </c>
      <c r="O103" s="109">
        <v>0.096</v>
      </c>
      <c r="P103" s="109">
        <f>O103*H103</f>
        <v>44.892096</v>
      </c>
      <c r="Q103" s="109">
        <v>0</v>
      </c>
      <c r="R103" s="109">
        <f>Q103*H103</f>
        <v>0</v>
      </c>
      <c r="S103" s="109">
        <v>0</v>
      </c>
      <c r="T103" s="110">
        <f>S103*H103</f>
        <v>0</v>
      </c>
      <c r="AR103" s="11" t="s">
        <v>135</v>
      </c>
      <c r="AT103" s="11" t="s">
        <v>130</v>
      </c>
      <c r="AU103" s="11" t="s">
        <v>81</v>
      </c>
      <c r="AY103" s="11" t="s">
        <v>128</v>
      </c>
      <c r="BE103" s="111">
        <f>IF(N103="základní",J103,0)</f>
        <v>0</v>
      </c>
      <c r="BF103" s="111">
        <f>IF(N103="snížená",J103,0)</f>
        <v>0</v>
      </c>
      <c r="BG103" s="111">
        <f>IF(N103="zákl. přenesená",J103,0)</f>
        <v>0</v>
      </c>
      <c r="BH103" s="111">
        <f>IF(N103="sníž. přenesená",J103,0)</f>
        <v>0</v>
      </c>
      <c r="BI103" s="111">
        <f>IF(N103="nulová",J103,0)</f>
        <v>0</v>
      </c>
      <c r="BJ103" s="11" t="s">
        <v>21</v>
      </c>
      <c r="BK103" s="111">
        <f>ROUND(I103*H103,2)</f>
        <v>0</v>
      </c>
      <c r="BL103" s="11" t="s">
        <v>135</v>
      </c>
      <c r="BM103" s="11" t="s">
        <v>159</v>
      </c>
    </row>
    <row r="104" spans="2:51" s="112" customFormat="1" ht="13.5">
      <c r="B104" s="113"/>
      <c r="D104" s="114" t="s">
        <v>137</v>
      </c>
      <c r="E104" s="115"/>
      <c r="F104" s="116" t="s">
        <v>160</v>
      </c>
      <c r="H104" s="117">
        <v>48.23</v>
      </c>
      <c r="L104" s="113"/>
      <c r="M104" s="118"/>
      <c r="N104" s="119"/>
      <c r="O104" s="119"/>
      <c r="P104" s="119"/>
      <c r="Q104" s="119"/>
      <c r="R104" s="119"/>
      <c r="S104" s="119"/>
      <c r="T104" s="120"/>
      <c r="AT104" s="115" t="s">
        <v>137</v>
      </c>
      <c r="AU104" s="115" t="s">
        <v>81</v>
      </c>
      <c r="AV104" s="112" t="s">
        <v>81</v>
      </c>
      <c r="AW104" s="112" t="s">
        <v>36</v>
      </c>
      <c r="AX104" s="112" t="s">
        <v>72</v>
      </c>
      <c r="AY104" s="115" t="s">
        <v>128</v>
      </c>
    </row>
    <row r="105" spans="2:51" s="112" customFormat="1" ht="13.5">
      <c r="B105" s="113"/>
      <c r="D105" s="114" t="s">
        <v>137</v>
      </c>
      <c r="E105" s="115"/>
      <c r="F105" s="116" t="s">
        <v>161</v>
      </c>
      <c r="H105" s="117">
        <v>50.98</v>
      </c>
      <c r="L105" s="113"/>
      <c r="M105" s="118"/>
      <c r="N105" s="119"/>
      <c r="O105" s="119"/>
      <c r="P105" s="119"/>
      <c r="Q105" s="119"/>
      <c r="R105" s="119"/>
      <c r="S105" s="119"/>
      <c r="T105" s="120"/>
      <c r="AT105" s="115" t="s">
        <v>137</v>
      </c>
      <c r="AU105" s="115" t="s">
        <v>81</v>
      </c>
      <c r="AV105" s="112" t="s">
        <v>81</v>
      </c>
      <c r="AW105" s="112" t="s">
        <v>36</v>
      </c>
      <c r="AX105" s="112" t="s">
        <v>72</v>
      </c>
      <c r="AY105" s="115" t="s">
        <v>128</v>
      </c>
    </row>
    <row r="106" spans="2:51" s="112" customFormat="1" ht="13.5">
      <c r="B106" s="113"/>
      <c r="D106" s="114" t="s">
        <v>137</v>
      </c>
      <c r="E106" s="115"/>
      <c r="F106" s="116" t="s">
        <v>162</v>
      </c>
      <c r="H106" s="117">
        <v>89.08</v>
      </c>
      <c r="L106" s="113"/>
      <c r="M106" s="118"/>
      <c r="N106" s="119"/>
      <c r="O106" s="119"/>
      <c r="P106" s="119"/>
      <c r="Q106" s="119"/>
      <c r="R106" s="119"/>
      <c r="S106" s="119"/>
      <c r="T106" s="120"/>
      <c r="AT106" s="115" t="s">
        <v>137</v>
      </c>
      <c r="AU106" s="115" t="s">
        <v>81</v>
      </c>
      <c r="AV106" s="112" t="s">
        <v>81</v>
      </c>
      <c r="AW106" s="112" t="s">
        <v>36</v>
      </c>
      <c r="AX106" s="112" t="s">
        <v>72</v>
      </c>
      <c r="AY106" s="115" t="s">
        <v>128</v>
      </c>
    </row>
    <row r="107" spans="2:51" s="112" customFormat="1" ht="13.5">
      <c r="B107" s="113"/>
      <c r="D107" s="114" t="s">
        <v>137</v>
      </c>
      <c r="E107" s="115"/>
      <c r="F107" s="116" t="s">
        <v>163</v>
      </c>
      <c r="H107" s="117">
        <v>69.96</v>
      </c>
      <c r="L107" s="113"/>
      <c r="M107" s="118"/>
      <c r="N107" s="119"/>
      <c r="O107" s="119"/>
      <c r="P107" s="119"/>
      <c r="Q107" s="119"/>
      <c r="R107" s="119"/>
      <c r="S107" s="119"/>
      <c r="T107" s="120"/>
      <c r="AT107" s="115" t="s">
        <v>137</v>
      </c>
      <c r="AU107" s="115" t="s">
        <v>81</v>
      </c>
      <c r="AV107" s="112" t="s">
        <v>81</v>
      </c>
      <c r="AW107" s="112" t="s">
        <v>36</v>
      </c>
      <c r="AX107" s="112" t="s">
        <v>72</v>
      </c>
      <c r="AY107" s="115" t="s">
        <v>128</v>
      </c>
    </row>
    <row r="108" spans="2:51" s="112" customFormat="1" ht="13.5">
      <c r="B108" s="113"/>
      <c r="D108" s="114" t="s">
        <v>137</v>
      </c>
      <c r="E108" s="115"/>
      <c r="F108" s="116" t="s">
        <v>164</v>
      </c>
      <c r="H108" s="117">
        <v>129</v>
      </c>
      <c r="L108" s="113"/>
      <c r="M108" s="118"/>
      <c r="N108" s="119"/>
      <c r="O108" s="119"/>
      <c r="P108" s="119"/>
      <c r="Q108" s="119"/>
      <c r="R108" s="119"/>
      <c r="S108" s="119"/>
      <c r="T108" s="120"/>
      <c r="AT108" s="115" t="s">
        <v>137</v>
      </c>
      <c r="AU108" s="115" t="s">
        <v>81</v>
      </c>
      <c r="AV108" s="112" t="s">
        <v>81</v>
      </c>
      <c r="AW108" s="112" t="s">
        <v>36</v>
      </c>
      <c r="AX108" s="112" t="s">
        <v>72</v>
      </c>
      <c r="AY108" s="115" t="s">
        <v>128</v>
      </c>
    </row>
    <row r="109" spans="2:51" s="112" customFormat="1" ht="13.5">
      <c r="B109" s="113"/>
      <c r="D109" s="114" t="s">
        <v>137</v>
      </c>
      <c r="E109" s="115"/>
      <c r="F109" s="116" t="s">
        <v>165</v>
      </c>
      <c r="H109" s="117">
        <v>102.836</v>
      </c>
      <c r="L109" s="113"/>
      <c r="M109" s="118"/>
      <c r="N109" s="119"/>
      <c r="O109" s="119"/>
      <c r="P109" s="119"/>
      <c r="Q109" s="119"/>
      <c r="R109" s="119"/>
      <c r="S109" s="119"/>
      <c r="T109" s="120"/>
      <c r="AT109" s="115" t="s">
        <v>137</v>
      </c>
      <c r="AU109" s="115" t="s">
        <v>81</v>
      </c>
      <c r="AV109" s="112" t="s">
        <v>81</v>
      </c>
      <c r="AW109" s="112" t="s">
        <v>36</v>
      </c>
      <c r="AX109" s="112" t="s">
        <v>72</v>
      </c>
      <c r="AY109" s="115" t="s">
        <v>128</v>
      </c>
    </row>
    <row r="110" spans="2:51" s="112" customFormat="1" ht="13.5">
      <c r="B110" s="113"/>
      <c r="D110" s="114" t="s">
        <v>137</v>
      </c>
      <c r="E110" s="115"/>
      <c r="F110" s="116" t="s">
        <v>166</v>
      </c>
      <c r="H110" s="117">
        <v>29.24</v>
      </c>
      <c r="L110" s="113"/>
      <c r="M110" s="118"/>
      <c r="N110" s="119"/>
      <c r="O110" s="119"/>
      <c r="P110" s="119"/>
      <c r="Q110" s="119"/>
      <c r="R110" s="119"/>
      <c r="S110" s="119"/>
      <c r="T110" s="120"/>
      <c r="AT110" s="115" t="s">
        <v>137</v>
      </c>
      <c r="AU110" s="115" t="s">
        <v>81</v>
      </c>
      <c r="AV110" s="112" t="s">
        <v>81</v>
      </c>
      <c r="AW110" s="112" t="s">
        <v>36</v>
      </c>
      <c r="AX110" s="112" t="s">
        <v>72</v>
      </c>
      <c r="AY110" s="115" t="s">
        <v>128</v>
      </c>
    </row>
    <row r="111" spans="2:51" s="126" customFormat="1" ht="13.5">
      <c r="B111" s="127"/>
      <c r="D111" s="114" t="s">
        <v>137</v>
      </c>
      <c r="E111" s="128"/>
      <c r="F111" s="129" t="s">
        <v>167</v>
      </c>
      <c r="H111" s="130">
        <v>519.326</v>
      </c>
      <c r="L111" s="127"/>
      <c r="M111" s="131"/>
      <c r="N111" s="132"/>
      <c r="O111" s="132"/>
      <c r="P111" s="132"/>
      <c r="Q111" s="132"/>
      <c r="R111" s="132"/>
      <c r="S111" s="132"/>
      <c r="T111" s="133"/>
      <c r="AT111" s="128" t="s">
        <v>137</v>
      </c>
      <c r="AU111" s="128" t="s">
        <v>81</v>
      </c>
      <c r="AV111" s="126" t="s">
        <v>135</v>
      </c>
      <c r="AW111" s="126" t="s">
        <v>36</v>
      </c>
      <c r="AX111" s="126" t="s">
        <v>21</v>
      </c>
      <c r="AY111" s="128" t="s">
        <v>128</v>
      </c>
    </row>
    <row r="112" spans="2:51" s="112" customFormat="1" ht="13.5">
      <c r="B112" s="113"/>
      <c r="D112" s="114"/>
      <c r="E112" s="115"/>
      <c r="F112" s="122" t="s">
        <v>168</v>
      </c>
      <c r="G112" s="123"/>
      <c r="H112" s="124">
        <f>(-(3*5.9+4*3.3+1*6.2+1*3+2*5.8))</f>
        <v>-51.7</v>
      </c>
      <c r="L112" s="113"/>
      <c r="M112" s="118"/>
      <c r="N112" s="119"/>
      <c r="O112" s="119"/>
      <c r="P112" s="119"/>
      <c r="Q112" s="119"/>
      <c r="R112" s="119"/>
      <c r="S112" s="119"/>
      <c r="T112" s="120"/>
      <c r="AT112" s="115"/>
      <c r="AU112" s="115"/>
      <c r="AY112" s="115"/>
    </row>
    <row r="113" spans="1:51" ht="13.5">
      <c r="A113" s="112"/>
      <c r="B113" s="113"/>
      <c r="C113" s="112"/>
      <c r="D113" s="114"/>
      <c r="E113" s="115"/>
      <c r="F113" s="125"/>
      <c r="G113" s="126"/>
      <c r="H113" s="124">
        <f>H111+H112</f>
        <v>467.62600000000003</v>
      </c>
      <c r="L113" s="113"/>
      <c r="M113" s="118"/>
      <c r="N113" s="119"/>
      <c r="O113" s="119"/>
      <c r="P113" s="119"/>
      <c r="Q113" s="119"/>
      <c r="R113" s="119"/>
      <c r="S113" s="119"/>
      <c r="T113" s="120"/>
      <c r="AT113" s="115"/>
      <c r="AU113" s="115"/>
      <c r="AY113" s="115"/>
    </row>
    <row r="114" spans="2:65" s="21" customFormat="1" ht="16.5" customHeight="1">
      <c r="B114" s="22"/>
      <c r="C114" s="134" t="s">
        <v>148</v>
      </c>
      <c r="D114" s="134" t="s">
        <v>169</v>
      </c>
      <c r="E114" s="135" t="s">
        <v>170</v>
      </c>
      <c r="F114" s="136" t="s">
        <v>171</v>
      </c>
      <c r="G114" s="137" t="s">
        <v>158</v>
      </c>
      <c r="H114" s="138">
        <f>H116</f>
        <v>491.0073</v>
      </c>
      <c r="I114" s="167"/>
      <c r="J114" s="139">
        <f>ROUND(I114*H114,2)</f>
        <v>0</v>
      </c>
      <c r="K114" s="136" t="s">
        <v>134</v>
      </c>
      <c r="L114" s="140"/>
      <c r="M114" s="141"/>
      <c r="N114" s="142" t="s">
        <v>43</v>
      </c>
      <c r="O114" s="109">
        <v>0</v>
      </c>
      <c r="P114" s="109">
        <f>O114*H114</f>
        <v>0</v>
      </c>
      <c r="Q114" s="109">
        <v>4E-05</v>
      </c>
      <c r="R114" s="109">
        <f>Q114*H114</f>
        <v>0.019640292</v>
      </c>
      <c r="S114" s="109">
        <v>0</v>
      </c>
      <c r="T114" s="110">
        <f>S114*H114</f>
        <v>0</v>
      </c>
      <c r="AR114" s="11" t="s">
        <v>172</v>
      </c>
      <c r="AT114" s="11" t="s">
        <v>169</v>
      </c>
      <c r="AU114" s="11" t="s">
        <v>81</v>
      </c>
      <c r="AY114" s="11" t="s">
        <v>128</v>
      </c>
      <c r="BE114" s="111">
        <f>IF(N114="základní",J114,0)</f>
        <v>0</v>
      </c>
      <c r="BF114" s="111">
        <f>IF(N114="snížená",J114,0)</f>
        <v>0</v>
      </c>
      <c r="BG114" s="111">
        <f>IF(N114="zákl. přenesená",J114,0)</f>
        <v>0</v>
      </c>
      <c r="BH114" s="111">
        <f>IF(N114="sníž. přenesená",J114,0)</f>
        <v>0</v>
      </c>
      <c r="BI114" s="111">
        <f>IF(N114="nulová",J114,0)</f>
        <v>0</v>
      </c>
      <c r="BJ114" s="11" t="s">
        <v>21</v>
      </c>
      <c r="BK114" s="111">
        <f>ROUND(I114*H114,2)</f>
        <v>0</v>
      </c>
      <c r="BL114" s="11" t="s">
        <v>135</v>
      </c>
      <c r="BM114" s="11" t="s">
        <v>173</v>
      </c>
    </row>
    <row r="115" spans="2:51" s="112" customFormat="1" ht="13.5">
      <c r="B115" s="113"/>
      <c r="D115" s="114" t="s">
        <v>137</v>
      </c>
      <c r="E115" s="115"/>
      <c r="F115" s="116" t="s">
        <v>174</v>
      </c>
      <c r="H115" s="117">
        <v>545.292</v>
      </c>
      <c r="L115" s="113"/>
      <c r="M115" s="118"/>
      <c r="N115" s="119"/>
      <c r="O115" s="119"/>
      <c r="P115" s="119"/>
      <c r="Q115" s="119"/>
      <c r="R115" s="119"/>
      <c r="S115" s="119"/>
      <c r="T115" s="120"/>
      <c r="AT115" s="115" t="s">
        <v>137</v>
      </c>
      <c r="AU115" s="115" t="s">
        <v>81</v>
      </c>
      <c r="AV115" s="112" t="s">
        <v>81</v>
      </c>
      <c r="AW115" s="112" t="s">
        <v>36</v>
      </c>
      <c r="AX115" s="112" t="s">
        <v>21</v>
      </c>
      <c r="AY115" s="115" t="s">
        <v>128</v>
      </c>
    </row>
    <row r="116" spans="1:51" ht="13.5">
      <c r="A116" s="112"/>
      <c r="B116" s="113"/>
      <c r="C116" s="112"/>
      <c r="D116" s="114"/>
      <c r="E116" s="115"/>
      <c r="F116" s="122" t="s">
        <v>175</v>
      </c>
      <c r="G116" s="123"/>
      <c r="H116" s="124">
        <f>467.626*1.05</f>
        <v>491.0073</v>
      </c>
      <c r="L116" s="113"/>
      <c r="M116" s="118"/>
      <c r="N116" s="119"/>
      <c r="O116" s="119"/>
      <c r="P116" s="119"/>
      <c r="Q116" s="119"/>
      <c r="R116" s="119"/>
      <c r="S116" s="119"/>
      <c r="T116" s="120"/>
      <c r="AT116" s="115"/>
      <c r="AU116" s="115"/>
      <c r="AY116" s="115"/>
    </row>
    <row r="117" spans="2:65" s="21" customFormat="1" ht="25.5" customHeight="1">
      <c r="B117" s="22"/>
      <c r="C117" s="101" t="s">
        <v>176</v>
      </c>
      <c r="D117" s="101" t="s">
        <v>130</v>
      </c>
      <c r="E117" s="102" t="s">
        <v>177</v>
      </c>
      <c r="F117" s="103" t="s">
        <v>178</v>
      </c>
      <c r="G117" s="104" t="s">
        <v>146</v>
      </c>
      <c r="H117" s="105">
        <v>641.729</v>
      </c>
      <c r="I117" s="9"/>
      <c r="J117" s="106">
        <f>ROUND(I117*H117,2)</f>
        <v>0</v>
      </c>
      <c r="K117" s="103" t="s">
        <v>134</v>
      </c>
      <c r="L117" s="22"/>
      <c r="M117" s="107"/>
      <c r="N117" s="108" t="s">
        <v>43</v>
      </c>
      <c r="O117" s="109">
        <v>1.06</v>
      </c>
      <c r="P117" s="109">
        <f>O117*H117</f>
        <v>680.23274</v>
      </c>
      <c r="Q117" s="109">
        <v>0.0085</v>
      </c>
      <c r="R117" s="109">
        <f>Q117*H117</f>
        <v>5.454696500000001</v>
      </c>
      <c r="S117" s="109">
        <v>0</v>
      </c>
      <c r="T117" s="110">
        <f>S117*H117</f>
        <v>0</v>
      </c>
      <c r="AR117" s="11" t="s">
        <v>135</v>
      </c>
      <c r="AT117" s="11" t="s">
        <v>130</v>
      </c>
      <c r="AU117" s="11" t="s">
        <v>81</v>
      </c>
      <c r="AY117" s="11" t="s">
        <v>128</v>
      </c>
      <c r="BE117" s="111">
        <f>IF(N117="základní",J117,0)</f>
        <v>0</v>
      </c>
      <c r="BF117" s="111">
        <f>IF(N117="snížená",J117,0)</f>
        <v>0</v>
      </c>
      <c r="BG117" s="111">
        <f>IF(N117="zákl. přenesená",J117,0)</f>
        <v>0</v>
      </c>
      <c r="BH117" s="111">
        <f>IF(N117="sníž. přenesená",J117,0)</f>
        <v>0</v>
      </c>
      <c r="BI117" s="111">
        <f>IF(N117="nulová",J117,0)</f>
        <v>0</v>
      </c>
      <c r="BJ117" s="11" t="s">
        <v>21</v>
      </c>
      <c r="BK117" s="111">
        <f>ROUND(I117*H117,2)</f>
        <v>0</v>
      </c>
      <c r="BL117" s="11" t="s">
        <v>135</v>
      </c>
      <c r="BM117" s="11" t="s">
        <v>179</v>
      </c>
    </row>
    <row r="118" spans="2:51" s="112" customFormat="1" ht="13.5">
      <c r="B118" s="113"/>
      <c r="D118" s="114" t="s">
        <v>137</v>
      </c>
      <c r="E118" s="115"/>
      <c r="F118" s="116" t="s">
        <v>180</v>
      </c>
      <c r="H118" s="117">
        <v>237.51</v>
      </c>
      <c r="L118" s="113"/>
      <c r="M118" s="118"/>
      <c r="N118" s="119"/>
      <c r="O118" s="119"/>
      <c r="P118" s="119"/>
      <c r="Q118" s="119"/>
      <c r="R118" s="119"/>
      <c r="S118" s="119"/>
      <c r="T118" s="120"/>
      <c r="AT118" s="115" t="s">
        <v>137</v>
      </c>
      <c r="AU118" s="115" t="s">
        <v>81</v>
      </c>
      <c r="AV118" s="112" t="s">
        <v>81</v>
      </c>
      <c r="AW118" s="112" t="s">
        <v>36</v>
      </c>
      <c r="AX118" s="112" t="s">
        <v>72</v>
      </c>
      <c r="AY118" s="115" t="s">
        <v>128</v>
      </c>
    </row>
    <row r="119" spans="2:51" s="112" customFormat="1" ht="13.5">
      <c r="B119" s="113"/>
      <c r="D119" s="114" t="s">
        <v>137</v>
      </c>
      <c r="E119" s="115"/>
      <c r="F119" s="116" t="s">
        <v>181</v>
      </c>
      <c r="H119" s="117">
        <v>357.252</v>
      </c>
      <c r="L119" s="113"/>
      <c r="M119" s="118"/>
      <c r="N119" s="119"/>
      <c r="O119" s="119"/>
      <c r="P119" s="119"/>
      <c r="Q119" s="119"/>
      <c r="R119" s="119"/>
      <c r="S119" s="119"/>
      <c r="T119" s="120"/>
      <c r="AT119" s="115" t="s">
        <v>137</v>
      </c>
      <c r="AU119" s="115" t="s">
        <v>81</v>
      </c>
      <c r="AV119" s="112" t="s">
        <v>81</v>
      </c>
      <c r="AW119" s="112" t="s">
        <v>36</v>
      </c>
      <c r="AX119" s="112" t="s">
        <v>72</v>
      </c>
      <c r="AY119" s="115" t="s">
        <v>128</v>
      </c>
    </row>
    <row r="120" spans="2:51" s="112" customFormat="1" ht="13.5">
      <c r="B120" s="113"/>
      <c r="D120" s="114" t="s">
        <v>137</v>
      </c>
      <c r="E120" s="115"/>
      <c r="F120" s="116" t="s">
        <v>182</v>
      </c>
      <c r="H120" s="117">
        <v>46.967</v>
      </c>
      <c r="L120" s="113"/>
      <c r="M120" s="118"/>
      <c r="N120" s="119"/>
      <c r="O120" s="119"/>
      <c r="P120" s="119"/>
      <c r="Q120" s="119"/>
      <c r="R120" s="119"/>
      <c r="S120" s="119"/>
      <c r="T120" s="120"/>
      <c r="AT120" s="115" t="s">
        <v>137</v>
      </c>
      <c r="AU120" s="115" t="s">
        <v>81</v>
      </c>
      <c r="AV120" s="112" t="s">
        <v>81</v>
      </c>
      <c r="AW120" s="112" t="s">
        <v>36</v>
      </c>
      <c r="AX120" s="112" t="s">
        <v>72</v>
      </c>
      <c r="AY120" s="115" t="s">
        <v>128</v>
      </c>
    </row>
    <row r="121" spans="2:51" s="126" customFormat="1" ht="13.5">
      <c r="B121" s="127"/>
      <c r="D121" s="114" t="s">
        <v>137</v>
      </c>
      <c r="E121" s="128"/>
      <c r="F121" s="129" t="s">
        <v>167</v>
      </c>
      <c r="H121" s="130">
        <v>641.729</v>
      </c>
      <c r="L121" s="127"/>
      <c r="M121" s="131"/>
      <c r="N121" s="132"/>
      <c r="O121" s="132"/>
      <c r="P121" s="132"/>
      <c r="Q121" s="132"/>
      <c r="R121" s="132"/>
      <c r="S121" s="132"/>
      <c r="T121" s="133"/>
      <c r="AT121" s="128" t="s">
        <v>137</v>
      </c>
      <c r="AU121" s="128" t="s">
        <v>81</v>
      </c>
      <c r="AV121" s="126" t="s">
        <v>135</v>
      </c>
      <c r="AW121" s="126" t="s">
        <v>36</v>
      </c>
      <c r="AX121" s="126" t="s">
        <v>21</v>
      </c>
      <c r="AY121" s="128" t="s">
        <v>128</v>
      </c>
    </row>
    <row r="122" spans="2:65" s="21" customFormat="1" ht="25.5" customHeight="1">
      <c r="B122" s="22"/>
      <c r="C122" s="134" t="s">
        <v>172</v>
      </c>
      <c r="D122" s="134" t="s">
        <v>169</v>
      </c>
      <c r="E122" s="135" t="s">
        <v>183</v>
      </c>
      <c r="F122" s="136" t="s">
        <v>184</v>
      </c>
      <c r="G122" s="137" t="s">
        <v>146</v>
      </c>
      <c r="H122" s="143">
        <v>654.564</v>
      </c>
      <c r="I122" s="167"/>
      <c r="J122" s="139">
        <f>ROUND(I122*H122,2)</f>
        <v>0</v>
      </c>
      <c r="K122" s="136" t="s">
        <v>134</v>
      </c>
      <c r="L122" s="140"/>
      <c r="M122" s="141"/>
      <c r="N122" s="142" t="s">
        <v>43</v>
      </c>
      <c r="O122" s="109">
        <v>0</v>
      </c>
      <c r="P122" s="109">
        <f>O122*H122</f>
        <v>0</v>
      </c>
      <c r="Q122" s="109">
        <v>0.0049</v>
      </c>
      <c r="R122" s="109">
        <f>Q122*H122</f>
        <v>3.2073636</v>
      </c>
      <c r="S122" s="109">
        <v>0</v>
      </c>
      <c r="T122" s="110">
        <f>S122*H122</f>
        <v>0</v>
      </c>
      <c r="AR122" s="11" t="s">
        <v>172</v>
      </c>
      <c r="AT122" s="11" t="s">
        <v>169</v>
      </c>
      <c r="AU122" s="11" t="s">
        <v>81</v>
      </c>
      <c r="AY122" s="11" t="s">
        <v>128</v>
      </c>
      <c r="BE122" s="111">
        <f>IF(N122="základní",J122,0)</f>
        <v>0</v>
      </c>
      <c r="BF122" s="111">
        <f>IF(N122="snížená",J122,0)</f>
        <v>0</v>
      </c>
      <c r="BG122" s="111">
        <f>IF(N122="zákl. přenesená",J122,0)</f>
        <v>0</v>
      </c>
      <c r="BH122" s="111">
        <f>IF(N122="sníž. přenesená",J122,0)</f>
        <v>0</v>
      </c>
      <c r="BI122" s="111">
        <f>IF(N122="nulová",J122,0)</f>
        <v>0</v>
      </c>
      <c r="BJ122" s="11" t="s">
        <v>21</v>
      </c>
      <c r="BK122" s="111">
        <f>ROUND(I122*H122,2)</f>
        <v>0</v>
      </c>
      <c r="BL122" s="11" t="s">
        <v>135</v>
      </c>
      <c r="BM122" s="11" t="s">
        <v>185</v>
      </c>
    </row>
    <row r="123" spans="2:51" s="112" customFormat="1" ht="13.5">
      <c r="B123" s="113"/>
      <c r="D123" s="114" t="s">
        <v>137</v>
      </c>
      <c r="E123" s="115"/>
      <c r="F123" s="116" t="s">
        <v>186</v>
      </c>
      <c r="H123" s="117">
        <v>654.564</v>
      </c>
      <c r="L123" s="113"/>
      <c r="M123" s="118"/>
      <c r="N123" s="119"/>
      <c r="O123" s="119"/>
      <c r="P123" s="119"/>
      <c r="Q123" s="119"/>
      <c r="R123" s="119"/>
      <c r="S123" s="119"/>
      <c r="T123" s="120"/>
      <c r="AT123" s="115" t="s">
        <v>137</v>
      </c>
      <c r="AU123" s="115" t="s">
        <v>81</v>
      </c>
      <c r="AV123" s="112" t="s">
        <v>81</v>
      </c>
      <c r="AW123" s="112" t="s">
        <v>36</v>
      </c>
      <c r="AX123" s="112" t="s">
        <v>21</v>
      </c>
      <c r="AY123" s="115" t="s">
        <v>128</v>
      </c>
    </row>
    <row r="124" spans="2:65" s="21" customFormat="1" ht="25.5" customHeight="1">
      <c r="B124" s="22"/>
      <c r="C124" s="101" t="s">
        <v>187</v>
      </c>
      <c r="D124" s="101" t="s">
        <v>130</v>
      </c>
      <c r="E124" s="102" t="s">
        <v>188</v>
      </c>
      <c r="F124" s="103" t="s">
        <v>189</v>
      </c>
      <c r="G124" s="104" t="s">
        <v>146</v>
      </c>
      <c r="H124" s="105">
        <v>2768.463</v>
      </c>
      <c r="I124" s="9"/>
      <c r="J124" s="106">
        <f>ROUND(I124*H124,2)</f>
        <v>0</v>
      </c>
      <c r="K124" s="103" t="s">
        <v>134</v>
      </c>
      <c r="L124" s="22"/>
      <c r="M124" s="107"/>
      <c r="N124" s="108" t="s">
        <v>43</v>
      </c>
      <c r="O124" s="109">
        <v>1.14</v>
      </c>
      <c r="P124" s="109">
        <f>O124*H124</f>
        <v>3156.04782</v>
      </c>
      <c r="Q124" s="109">
        <v>0.01162</v>
      </c>
      <c r="R124" s="109">
        <f>Q124*H124</f>
        <v>32.16954006</v>
      </c>
      <c r="S124" s="109">
        <v>0</v>
      </c>
      <c r="T124" s="110">
        <f>S124*H124</f>
        <v>0</v>
      </c>
      <c r="AR124" s="11" t="s">
        <v>135</v>
      </c>
      <c r="AT124" s="11" t="s">
        <v>130</v>
      </c>
      <c r="AU124" s="11" t="s">
        <v>81</v>
      </c>
      <c r="AY124" s="11" t="s">
        <v>128</v>
      </c>
      <c r="BE124" s="111">
        <f>IF(N124="základní",J124,0)</f>
        <v>0</v>
      </c>
      <c r="BF124" s="111">
        <f>IF(N124="snížená",J124,0)</f>
        <v>0</v>
      </c>
      <c r="BG124" s="111">
        <f>IF(N124="zákl. přenesená",J124,0)</f>
        <v>0</v>
      </c>
      <c r="BH124" s="111">
        <f>IF(N124="sníž. přenesená",J124,0)</f>
        <v>0</v>
      </c>
      <c r="BI124" s="111">
        <f>IF(N124="nulová",J124,0)</f>
        <v>0</v>
      </c>
      <c r="BJ124" s="11" t="s">
        <v>21</v>
      </c>
      <c r="BK124" s="111">
        <f>ROUND(I124*H124,2)</f>
        <v>0</v>
      </c>
      <c r="BL124" s="11" t="s">
        <v>135</v>
      </c>
      <c r="BM124" s="11" t="s">
        <v>190</v>
      </c>
    </row>
    <row r="125" spans="2:51" s="112" customFormat="1" ht="13.5">
      <c r="B125" s="113"/>
      <c r="D125" s="114" t="s">
        <v>137</v>
      </c>
      <c r="E125" s="115"/>
      <c r="F125" s="116" t="s">
        <v>191</v>
      </c>
      <c r="H125" s="117">
        <v>2248.74</v>
      </c>
      <c r="L125" s="113"/>
      <c r="M125" s="118"/>
      <c r="N125" s="119"/>
      <c r="O125" s="119"/>
      <c r="P125" s="119"/>
      <c r="Q125" s="119"/>
      <c r="R125" s="119"/>
      <c r="S125" s="119"/>
      <c r="T125" s="120"/>
      <c r="AT125" s="115" t="s">
        <v>137</v>
      </c>
      <c r="AU125" s="115" t="s">
        <v>81</v>
      </c>
      <c r="AV125" s="112" t="s">
        <v>81</v>
      </c>
      <c r="AW125" s="112" t="s">
        <v>36</v>
      </c>
      <c r="AX125" s="112" t="s">
        <v>72</v>
      </c>
      <c r="AY125" s="115" t="s">
        <v>128</v>
      </c>
    </row>
    <row r="126" spans="2:51" s="112" customFormat="1" ht="13.5">
      <c r="B126" s="113"/>
      <c r="D126" s="114" t="s">
        <v>137</v>
      </c>
      <c r="E126" s="115"/>
      <c r="F126" s="116" t="s">
        <v>192</v>
      </c>
      <c r="H126" s="117">
        <v>700.156</v>
      </c>
      <c r="L126" s="113"/>
      <c r="M126" s="118"/>
      <c r="N126" s="119"/>
      <c r="O126" s="119"/>
      <c r="P126" s="119"/>
      <c r="Q126" s="119"/>
      <c r="R126" s="119"/>
      <c r="S126" s="119"/>
      <c r="T126" s="120"/>
      <c r="AT126" s="115" t="s">
        <v>137</v>
      </c>
      <c r="AU126" s="115" t="s">
        <v>81</v>
      </c>
      <c r="AV126" s="112" t="s">
        <v>81</v>
      </c>
      <c r="AW126" s="112" t="s">
        <v>36</v>
      </c>
      <c r="AX126" s="112" t="s">
        <v>72</v>
      </c>
      <c r="AY126" s="115" t="s">
        <v>128</v>
      </c>
    </row>
    <row r="127" spans="2:51" s="112" customFormat="1" ht="13.5">
      <c r="B127" s="113"/>
      <c r="D127" s="114" t="s">
        <v>137</v>
      </c>
      <c r="E127" s="115"/>
      <c r="F127" s="116" t="s">
        <v>193</v>
      </c>
      <c r="H127" s="117">
        <v>-180.433</v>
      </c>
      <c r="L127" s="113"/>
      <c r="M127" s="118"/>
      <c r="N127" s="119"/>
      <c r="O127" s="119"/>
      <c r="P127" s="119"/>
      <c r="Q127" s="119"/>
      <c r="R127" s="119"/>
      <c r="S127" s="119"/>
      <c r="T127" s="120"/>
      <c r="AT127" s="115" t="s">
        <v>137</v>
      </c>
      <c r="AU127" s="115" t="s">
        <v>81</v>
      </c>
      <c r="AV127" s="112" t="s">
        <v>81</v>
      </c>
      <c r="AW127" s="112" t="s">
        <v>36</v>
      </c>
      <c r="AX127" s="112" t="s">
        <v>72</v>
      </c>
      <c r="AY127" s="115" t="s">
        <v>128</v>
      </c>
    </row>
    <row r="128" spans="2:51" s="126" customFormat="1" ht="13.5">
      <c r="B128" s="127"/>
      <c r="D128" s="114" t="s">
        <v>137</v>
      </c>
      <c r="E128" s="128"/>
      <c r="F128" s="129" t="s">
        <v>167</v>
      </c>
      <c r="H128" s="130">
        <v>2768.463</v>
      </c>
      <c r="L128" s="127"/>
      <c r="M128" s="131"/>
      <c r="N128" s="132"/>
      <c r="O128" s="132"/>
      <c r="P128" s="132"/>
      <c r="Q128" s="132"/>
      <c r="R128" s="132"/>
      <c r="S128" s="132"/>
      <c r="T128" s="133"/>
      <c r="AT128" s="128" t="s">
        <v>137</v>
      </c>
      <c r="AU128" s="128" t="s">
        <v>81</v>
      </c>
      <c r="AV128" s="126" t="s">
        <v>135</v>
      </c>
      <c r="AW128" s="126" t="s">
        <v>36</v>
      </c>
      <c r="AX128" s="126" t="s">
        <v>21</v>
      </c>
      <c r="AY128" s="128" t="s">
        <v>128</v>
      </c>
    </row>
    <row r="129" spans="2:65" s="21" customFormat="1" ht="16.5" customHeight="1">
      <c r="B129" s="22"/>
      <c r="C129" s="134" t="s">
        <v>26</v>
      </c>
      <c r="D129" s="134" t="s">
        <v>169</v>
      </c>
      <c r="E129" s="135" t="s">
        <v>194</v>
      </c>
      <c r="F129" s="136" t="s">
        <v>195</v>
      </c>
      <c r="G129" s="137" t="s">
        <v>146</v>
      </c>
      <c r="H129" s="143">
        <v>2823.832</v>
      </c>
      <c r="I129" s="167"/>
      <c r="J129" s="139">
        <f>ROUND(I129*H129,2)</f>
        <v>0</v>
      </c>
      <c r="K129" s="136" t="s">
        <v>134</v>
      </c>
      <c r="L129" s="140"/>
      <c r="M129" s="141"/>
      <c r="N129" s="142" t="s">
        <v>43</v>
      </c>
      <c r="O129" s="109">
        <v>0</v>
      </c>
      <c r="P129" s="109">
        <f>O129*H129</f>
        <v>0</v>
      </c>
      <c r="Q129" s="109">
        <v>0.03</v>
      </c>
      <c r="R129" s="109">
        <f>Q129*H129</f>
        <v>84.71495999999999</v>
      </c>
      <c r="S129" s="109">
        <v>0</v>
      </c>
      <c r="T129" s="110">
        <f>S129*H129</f>
        <v>0</v>
      </c>
      <c r="AR129" s="11" t="s">
        <v>172</v>
      </c>
      <c r="AT129" s="11" t="s">
        <v>169</v>
      </c>
      <c r="AU129" s="11" t="s">
        <v>81</v>
      </c>
      <c r="AY129" s="11" t="s">
        <v>128</v>
      </c>
      <c r="BE129" s="111">
        <f>IF(N129="základní",J129,0)</f>
        <v>0</v>
      </c>
      <c r="BF129" s="111">
        <f>IF(N129="snížená",J129,0)</f>
        <v>0</v>
      </c>
      <c r="BG129" s="111">
        <f>IF(N129="zákl. přenesená",J129,0)</f>
        <v>0</v>
      </c>
      <c r="BH129" s="111">
        <f>IF(N129="sníž. přenesená",J129,0)</f>
        <v>0</v>
      </c>
      <c r="BI129" s="111">
        <f>IF(N129="nulová",J129,0)</f>
        <v>0</v>
      </c>
      <c r="BJ129" s="11" t="s">
        <v>21</v>
      </c>
      <c r="BK129" s="111">
        <f>ROUND(I129*H129,2)</f>
        <v>0</v>
      </c>
      <c r="BL129" s="11" t="s">
        <v>135</v>
      </c>
      <c r="BM129" s="11" t="s">
        <v>196</v>
      </c>
    </row>
    <row r="130" spans="2:51" s="112" customFormat="1" ht="13.5">
      <c r="B130" s="113"/>
      <c r="D130" s="114" t="s">
        <v>137</v>
      </c>
      <c r="E130" s="115"/>
      <c r="F130" s="116" t="s">
        <v>197</v>
      </c>
      <c r="H130" s="117">
        <v>2823.832</v>
      </c>
      <c r="L130" s="113"/>
      <c r="M130" s="118"/>
      <c r="N130" s="119"/>
      <c r="O130" s="119"/>
      <c r="P130" s="119"/>
      <c r="Q130" s="119"/>
      <c r="R130" s="119"/>
      <c r="S130" s="119"/>
      <c r="T130" s="120"/>
      <c r="AT130" s="115" t="s">
        <v>137</v>
      </c>
      <c r="AU130" s="115" t="s">
        <v>81</v>
      </c>
      <c r="AV130" s="112" t="s">
        <v>81</v>
      </c>
      <c r="AW130" s="112" t="s">
        <v>36</v>
      </c>
      <c r="AX130" s="112" t="s">
        <v>21</v>
      </c>
      <c r="AY130" s="115" t="s">
        <v>128</v>
      </c>
    </row>
    <row r="131" spans="2:65" s="21" customFormat="1" ht="16.5" customHeight="1">
      <c r="B131" s="22"/>
      <c r="C131" s="101" t="s">
        <v>198</v>
      </c>
      <c r="D131" s="101" t="s">
        <v>130</v>
      </c>
      <c r="E131" s="102" t="s">
        <v>199</v>
      </c>
      <c r="F131" s="103" t="s">
        <v>200</v>
      </c>
      <c r="G131" s="104" t="s">
        <v>158</v>
      </c>
      <c r="H131" s="105">
        <v>305.58</v>
      </c>
      <c r="I131" s="9"/>
      <c r="J131" s="106">
        <f>ROUND(I131*H131,2)</f>
        <v>0</v>
      </c>
      <c r="K131" s="103" t="s">
        <v>134</v>
      </c>
      <c r="L131" s="22"/>
      <c r="M131" s="107"/>
      <c r="N131" s="108" t="s">
        <v>43</v>
      </c>
      <c r="O131" s="109">
        <v>0.23</v>
      </c>
      <c r="P131" s="109">
        <f>O131*H131</f>
        <v>70.2834</v>
      </c>
      <c r="Q131" s="109">
        <v>6E-05</v>
      </c>
      <c r="R131" s="109">
        <f>Q131*H131</f>
        <v>0.0183348</v>
      </c>
      <c r="S131" s="109">
        <v>0</v>
      </c>
      <c r="T131" s="110">
        <f>S131*H131</f>
        <v>0</v>
      </c>
      <c r="AR131" s="11" t="s">
        <v>135</v>
      </c>
      <c r="AT131" s="11" t="s">
        <v>130</v>
      </c>
      <c r="AU131" s="11" t="s">
        <v>81</v>
      </c>
      <c r="AY131" s="11" t="s">
        <v>128</v>
      </c>
      <c r="BE131" s="111">
        <f>IF(N131="základní",J131,0)</f>
        <v>0</v>
      </c>
      <c r="BF131" s="111">
        <f>IF(N131="snížená",J131,0)</f>
        <v>0</v>
      </c>
      <c r="BG131" s="111">
        <f>IF(N131="zákl. přenesená",J131,0)</f>
        <v>0</v>
      </c>
      <c r="BH131" s="111">
        <f>IF(N131="sníž. přenesená",J131,0)</f>
        <v>0</v>
      </c>
      <c r="BI131" s="111">
        <f>IF(N131="nulová",J131,0)</f>
        <v>0</v>
      </c>
      <c r="BJ131" s="11" t="s">
        <v>21</v>
      </c>
      <c r="BK131" s="111">
        <f>ROUND(I131*H131,2)</f>
        <v>0</v>
      </c>
      <c r="BL131" s="11" t="s">
        <v>135</v>
      </c>
      <c r="BM131" s="11" t="s">
        <v>201</v>
      </c>
    </row>
    <row r="132" spans="1:65" ht="16.5" customHeight="1">
      <c r="A132" s="21"/>
      <c r="B132" s="22"/>
      <c r="C132" s="134" t="s">
        <v>202</v>
      </c>
      <c r="D132" s="134" t="s">
        <v>169</v>
      </c>
      <c r="E132" s="135" t="s">
        <v>203</v>
      </c>
      <c r="F132" s="136" t="s">
        <v>204</v>
      </c>
      <c r="G132" s="137" t="s">
        <v>158</v>
      </c>
      <c r="H132" s="143">
        <v>305.58</v>
      </c>
      <c r="I132" s="167"/>
      <c r="J132" s="139">
        <f>ROUND(I132*H132,2)</f>
        <v>0</v>
      </c>
      <c r="K132" s="136" t="s">
        <v>205</v>
      </c>
      <c r="L132" s="140"/>
      <c r="M132" s="141"/>
      <c r="N132" s="142" t="s">
        <v>43</v>
      </c>
      <c r="O132" s="109">
        <v>0</v>
      </c>
      <c r="P132" s="109">
        <f>O132*H132</f>
        <v>0</v>
      </c>
      <c r="Q132" s="109">
        <v>0.00082</v>
      </c>
      <c r="R132" s="109">
        <f>Q132*H132</f>
        <v>0.25057559999999995</v>
      </c>
      <c r="S132" s="109">
        <v>0</v>
      </c>
      <c r="T132" s="110">
        <f>S132*H132</f>
        <v>0</v>
      </c>
      <c r="AR132" s="11" t="s">
        <v>172</v>
      </c>
      <c r="AT132" s="11" t="s">
        <v>169</v>
      </c>
      <c r="AU132" s="11" t="s">
        <v>81</v>
      </c>
      <c r="AY132" s="11" t="s">
        <v>128</v>
      </c>
      <c r="BE132" s="111">
        <f>IF(N132="základní",J132,0)</f>
        <v>0</v>
      </c>
      <c r="BF132" s="111">
        <f>IF(N132="snížená",J132,0)</f>
        <v>0</v>
      </c>
      <c r="BG132" s="111">
        <f>IF(N132="zákl. přenesená",J132,0)</f>
        <v>0</v>
      </c>
      <c r="BH132" s="111">
        <f>IF(N132="sníž. přenesená",J132,0)</f>
        <v>0</v>
      </c>
      <c r="BI132" s="111">
        <f>IF(N132="nulová",J132,0)</f>
        <v>0</v>
      </c>
      <c r="BJ132" s="11" t="s">
        <v>21</v>
      </c>
      <c r="BK132" s="111">
        <f>ROUND(I132*H132,2)</f>
        <v>0</v>
      </c>
      <c r="BL132" s="11" t="s">
        <v>135</v>
      </c>
      <c r="BM132" s="11" t="s">
        <v>206</v>
      </c>
    </row>
    <row r="133" spans="1:65" ht="16.5" customHeight="1">
      <c r="A133" s="21"/>
      <c r="B133" s="22"/>
      <c r="C133" s="101" t="s">
        <v>207</v>
      </c>
      <c r="D133" s="101" t="s">
        <v>130</v>
      </c>
      <c r="E133" s="102" t="s">
        <v>208</v>
      </c>
      <c r="F133" s="103" t="s">
        <v>209</v>
      </c>
      <c r="G133" s="104" t="s">
        <v>158</v>
      </c>
      <c r="H133" s="105">
        <v>721.976</v>
      </c>
      <c r="I133" s="9"/>
      <c r="J133" s="106">
        <f>ROUND(I133*H133,2)</f>
        <v>0</v>
      </c>
      <c r="K133" s="103" t="s">
        <v>134</v>
      </c>
      <c r="L133" s="22"/>
      <c r="M133" s="107"/>
      <c r="N133" s="108" t="s">
        <v>43</v>
      </c>
      <c r="O133" s="109">
        <v>0.14</v>
      </c>
      <c r="P133" s="109">
        <f>O133*H133</f>
        <v>101.07664000000001</v>
      </c>
      <c r="Q133" s="109">
        <v>0.00025</v>
      </c>
      <c r="R133" s="109">
        <f>Q133*H133</f>
        <v>0.18049400000000002</v>
      </c>
      <c r="S133" s="109">
        <v>0</v>
      </c>
      <c r="T133" s="110">
        <f>S133*H133</f>
        <v>0</v>
      </c>
      <c r="AR133" s="11" t="s">
        <v>135</v>
      </c>
      <c r="AT133" s="11" t="s">
        <v>130</v>
      </c>
      <c r="AU133" s="11" t="s">
        <v>81</v>
      </c>
      <c r="AY133" s="11" t="s">
        <v>128</v>
      </c>
      <c r="BE133" s="111">
        <f>IF(N133="základní",J133,0)</f>
        <v>0</v>
      </c>
      <c r="BF133" s="111">
        <f>IF(N133="snížená",J133,0)</f>
        <v>0</v>
      </c>
      <c r="BG133" s="111">
        <f>IF(N133="zákl. přenesená",J133,0)</f>
        <v>0</v>
      </c>
      <c r="BH133" s="111">
        <f>IF(N133="sníž. přenesená",J133,0)</f>
        <v>0</v>
      </c>
      <c r="BI133" s="111">
        <f>IF(N133="nulová",J133,0)</f>
        <v>0</v>
      </c>
      <c r="BJ133" s="11" t="s">
        <v>21</v>
      </c>
      <c r="BK133" s="111">
        <f>ROUND(I133*H133,2)</f>
        <v>0</v>
      </c>
      <c r="BL133" s="11" t="s">
        <v>135</v>
      </c>
      <c r="BM133" s="11" t="s">
        <v>210</v>
      </c>
    </row>
    <row r="134" spans="2:51" s="112" customFormat="1" ht="13.5">
      <c r="B134" s="113"/>
      <c r="D134" s="114" t="s">
        <v>137</v>
      </c>
      <c r="E134" s="115"/>
      <c r="F134" s="116" t="s">
        <v>211</v>
      </c>
      <c r="H134" s="117">
        <v>721.976</v>
      </c>
      <c r="L134" s="113"/>
      <c r="M134" s="118"/>
      <c r="N134" s="119"/>
      <c r="O134" s="119"/>
      <c r="P134" s="119"/>
      <c r="Q134" s="119"/>
      <c r="R134" s="119"/>
      <c r="S134" s="119"/>
      <c r="T134" s="120"/>
      <c r="AT134" s="115" t="s">
        <v>137</v>
      </c>
      <c r="AU134" s="115" t="s">
        <v>81</v>
      </c>
      <c r="AV134" s="112" t="s">
        <v>81</v>
      </c>
      <c r="AW134" s="112" t="s">
        <v>36</v>
      </c>
      <c r="AX134" s="112" t="s">
        <v>21</v>
      </c>
      <c r="AY134" s="115" t="s">
        <v>128</v>
      </c>
    </row>
    <row r="135" spans="2:65" s="21" customFormat="1" ht="16.5" customHeight="1">
      <c r="B135" s="22"/>
      <c r="C135" s="134" t="s">
        <v>212</v>
      </c>
      <c r="D135" s="134" t="s">
        <v>169</v>
      </c>
      <c r="E135" s="135" t="s">
        <v>213</v>
      </c>
      <c r="F135" s="136" t="s">
        <v>214</v>
      </c>
      <c r="G135" s="137" t="s">
        <v>158</v>
      </c>
      <c r="H135" s="143">
        <v>758.075</v>
      </c>
      <c r="I135" s="167"/>
      <c r="J135" s="139">
        <f>ROUND(I135*H135,2)</f>
        <v>0</v>
      </c>
      <c r="K135" s="136" t="s">
        <v>134</v>
      </c>
      <c r="L135" s="140"/>
      <c r="M135" s="141"/>
      <c r="N135" s="142" t="s">
        <v>43</v>
      </c>
      <c r="O135" s="109">
        <v>0</v>
      </c>
      <c r="P135" s="109">
        <f>O135*H135</f>
        <v>0</v>
      </c>
      <c r="Q135" s="109">
        <v>3E-05</v>
      </c>
      <c r="R135" s="109">
        <f>Q135*H135</f>
        <v>0.022742250000000002</v>
      </c>
      <c r="S135" s="109">
        <v>0</v>
      </c>
      <c r="T135" s="110">
        <f>S135*H135</f>
        <v>0</v>
      </c>
      <c r="AR135" s="11" t="s">
        <v>172</v>
      </c>
      <c r="AT135" s="11" t="s">
        <v>169</v>
      </c>
      <c r="AU135" s="11" t="s">
        <v>81</v>
      </c>
      <c r="AY135" s="11" t="s">
        <v>128</v>
      </c>
      <c r="BE135" s="111">
        <f>IF(N135="základní",J135,0)</f>
        <v>0</v>
      </c>
      <c r="BF135" s="111">
        <f>IF(N135="snížená",J135,0)</f>
        <v>0</v>
      </c>
      <c r="BG135" s="111">
        <f>IF(N135="zákl. přenesená",J135,0)</f>
        <v>0</v>
      </c>
      <c r="BH135" s="111">
        <f>IF(N135="sníž. přenesená",J135,0)</f>
        <v>0</v>
      </c>
      <c r="BI135" s="111">
        <f>IF(N135="nulová",J135,0)</f>
        <v>0</v>
      </c>
      <c r="BJ135" s="11" t="s">
        <v>21</v>
      </c>
      <c r="BK135" s="111">
        <f>ROUND(I135*H135,2)</f>
        <v>0</v>
      </c>
      <c r="BL135" s="11" t="s">
        <v>135</v>
      </c>
      <c r="BM135" s="11" t="s">
        <v>215</v>
      </c>
    </row>
    <row r="136" spans="2:51" s="112" customFormat="1" ht="13.5">
      <c r="B136" s="113"/>
      <c r="D136" s="114" t="s">
        <v>137</v>
      </c>
      <c r="E136" s="115"/>
      <c r="F136" s="116" t="s">
        <v>216</v>
      </c>
      <c r="H136" s="117">
        <v>758.075</v>
      </c>
      <c r="L136" s="113"/>
      <c r="M136" s="118"/>
      <c r="N136" s="119"/>
      <c r="O136" s="119"/>
      <c r="P136" s="119"/>
      <c r="Q136" s="119"/>
      <c r="R136" s="119"/>
      <c r="S136" s="119"/>
      <c r="T136" s="120"/>
      <c r="AT136" s="115" t="s">
        <v>137</v>
      </c>
      <c r="AU136" s="115" t="s">
        <v>81</v>
      </c>
      <c r="AV136" s="112" t="s">
        <v>81</v>
      </c>
      <c r="AW136" s="112" t="s">
        <v>36</v>
      </c>
      <c r="AX136" s="112" t="s">
        <v>21</v>
      </c>
      <c r="AY136" s="115" t="s">
        <v>128</v>
      </c>
    </row>
    <row r="137" spans="2:65" s="21" customFormat="1" ht="25.5" customHeight="1">
      <c r="B137" s="22"/>
      <c r="C137" s="101" t="s">
        <v>10</v>
      </c>
      <c r="D137" s="101" t="s">
        <v>130</v>
      </c>
      <c r="E137" s="102" t="s">
        <v>217</v>
      </c>
      <c r="F137" s="103" t="s">
        <v>218</v>
      </c>
      <c r="G137" s="104" t="s">
        <v>146</v>
      </c>
      <c r="H137" s="105">
        <v>641.729</v>
      </c>
      <c r="I137" s="9"/>
      <c r="J137" s="106">
        <f>ROUND(I137*H137,2)</f>
        <v>0</v>
      </c>
      <c r="K137" s="103" t="s">
        <v>134</v>
      </c>
      <c r="L137" s="22"/>
      <c r="M137" s="107"/>
      <c r="N137" s="108" t="s">
        <v>43</v>
      </c>
      <c r="O137" s="109">
        <v>0.294</v>
      </c>
      <c r="P137" s="109">
        <f>O137*H137</f>
        <v>188.668326</v>
      </c>
      <c r="Q137" s="109">
        <v>0.00628</v>
      </c>
      <c r="R137" s="109">
        <f>Q137*H137</f>
        <v>4.0300581200000005</v>
      </c>
      <c r="S137" s="109">
        <v>0</v>
      </c>
      <c r="T137" s="110">
        <f>S137*H137</f>
        <v>0</v>
      </c>
      <c r="AR137" s="11" t="s">
        <v>135</v>
      </c>
      <c r="AT137" s="11" t="s">
        <v>130</v>
      </c>
      <c r="AU137" s="11" t="s">
        <v>81</v>
      </c>
      <c r="AY137" s="11" t="s">
        <v>128</v>
      </c>
      <c r="BE137" s="111">
        <f>IF(N137="základní",J137,0)</f>
        <v>0</v>
      </c>
      <c r="BF137" s="111">
        <f>IF(N137="snížená",J137,0)</f>
        <v>0</v>
      </c>
      <c r="BG137" s="111">
        <f>IF(N137="zákl. přenesená",J137,0)</f>
        <v>0</v>
      </c>
      <c r="BH137" s="111">
        <f>IF(N137="sníž. přenesená",J137,0)</f>
        <v>0</v>
      </c>
      <c r="BI137" s="111">
        <f>IF(N137="nulová",J137,0)</f>
        <v>0</v>
      </c>
      <c r="BJ137" s="11" t="s">
        <v>21</v>
      </c>
      <c r="BK137" s="111">
        <f>ROUND(I137*H137,2)</f>
        <v>0</v>
      </c>
      <c r="BL137" s="11" t="s">
        <v>135</v>
      </c>
      <c r="BM137" s="11" t="s">
        <v>219</v>
      </c>
    </row>
    <row r="138" spans="2:51" s="112" customFormat="1" ht="13.5">
      <c r="B138" s="113"/>
      <c r="D138" s="114" t="s">
        <v>137</v>
      </c>
      <c r="E138" s="115"/>
      <c r="F138" s="116" t="s">
        <v>220</v>
      </c>
      <c r="H138" s="117">
        <v>641.729</v>
      </c>
      <c r="L138" s="113"/>
      <c r="M138" s="118"/>
      <c r="N138" s="119"/>
      <c r="O138" s="119"/>
      <c r="P138" s="119"/>
      <c r="Q138" s="119"/>
      <c r="R138" s="119"/>
      <c r="S138" s="119"/>
      <c r="T138" s="120"/>
      <c r="AT138" s="115" t="s">
        <v>137</v>
      </c>
      <c r="AU138" s="115" t="s">
        <v>81</v>
      </c>
      <c r="AV138" s="112" t="s">
        <v>81</v>
      </c>
      <c r="AW138" s="112" t="s">
        <v>36</v>
      </c>
      <c r="AX138" s="112" t="s">
        <v>21</v>
      </c>
      <c r="AY138" s="115" t="s">
        <v>128</v>
      </c>
    </row>
    <row r="139" spans="2:65" s="21" customFormat="1" ht="25.5" customHeight="1">
      <c r="B139" s="22"/>
      <c r="C139" s="101" t="s">
        <v>221</v>
      </c>
      <c r="D139" s="101" t="s">
        <v>130</v>
      </c>
      <c r="E139" s="102" t="s">
        <v>222</v>
      </c>
      <c r="F139" s="103" t="s">
        <v>223</v>
      </c>
      <c r="G139" s="104" t="s">
        <v>146</v>
      </c>
      <c r="H139" s="105">
        <v>2768.463</v>
      </c>
      <c r="I139" s="9"/>
      <c r="J139" s="106">
        <f>ROUND(I139*H139,2)</f>
        <v>0</v>
      </c>
      <c r="K139" s="103" t="s">
        <v>134</v>
      </c>
      <c r="L139" s="22"/>
      <c r="M139" s="107"/>
      <c r="N139" s="108" t="s">
        <v>43</v>
      </c>
      <c r="O139" s="109">
        <v>0.245</v>
      </c>
      <c r="P139" s="109">
        <f>O139*H139</f>
        <v>678.2734350000001</v>
      </c>
      <c r="Q139" s="109">
        <v>0.00348</v>
      </c>
      <c r="R139" s="109">
        <f>Q139*H139</f>
        <v>9.634251240000001</v>
      </c>
      <c r="S139" s="109">
        <v>0</v>
      </c>
      <c r="T139" s="110">
        <f>S139*H139</f>
        <v>0</v>
      </c>
      <c r="AR139" s="11" t="s">
        <v>135</v>
      </c>
      <c r="AT139" s="11" t="s">
        <v>130</v>
      </c>
      <c r="AU139" s="11" t="s">
        <v>81</v>
      </c>
      <c r="AY139" s="11" t="s">
        <v>128</v>
      </c>
      <c r="BE139" s="111">
        <f>IF(N139="základní",J139,0)</f>
        <v>0</v>
      </c>
      <c r="BF139" s="111">
        <f>IF(N139="snížená",J139,0)</f>
        <v>0</v>
      </c>
      <c r="BG139" s="111">
        <f>IF(N139="zákl. přenesená",J139,0)</f>
        <v>0</v>
      </c>
      <c r="BH139" s="111">
        <f>IF(N139="sníž. přenesená",J139,0)</f>
        <v>0</v>
      </c>
      <c r="BI139" s="111">
        <f>IF(N139="nulová",J139,0)</f>
        <v>0</v>
      </c>
      <c r="BJ139" s="11" t="s">
        <v>21</v>
      </c>
      <c r="BK139" s="111">
        <f>ROUND(I139*H139,2)</f>
        <v>0</v>
      </c>
      <c r="BL139" s="11" t="s">
        <v>135</v>
      </c>
      <c r="BM139" s="11" t="s">
        <v>224</v>
      </c>
    </row>
    <row r="140" spans="2:51" s="112" customFormat="1" ht="13.5">
      <c r="B140" s="113"/>
      <c r="D140" s="114" t="s">
        <v>137</v>
      </c>
      <c r="E140" s="115"/>
      <c r="F140" s="116" t="s">
        <v>225</v>
      </c>
      <c r="H140" s="117">
        <v>2768.463</v>
      </c>
      <c r="L140" s="113"/>
      <c r="M140" s="118"/>
      <c r="N140" s="119"/>
      <c r="O140" s="119"/>
      <c r="P140" s="119"/>
      <c r="Q140" s="119"/>
      <c r="R140" s="119"/>
      <c r="S140" s="119"/>
      <c r="T140" s="120"/>
      <c r="AT140" s="115" t="s">
        <v>137</v>
      </c>
      <c r="AU140" s="115" t="s">
        <v>81</v>
      </c>
      <c r="AV140" s="112" t="s">
        <v>81</v>
      </c>
      <c r="AW140" s="112" t="s">
        <v>36</v>
      </c>
      <c r="AX140" s="112" t="s">
        <v>21</v>
      </c>
      <c r="AY140" s="115" t="s">
        <v>128</v>
      </c>
    </row>
    <row r="141" spans="2:65" s="21" customFormat="1" ht="25.5" customHeight="1">
      <c r="B141" s="22"/>
      <c r="C141" s="101" t="s">
        <v>226</v>
      </c>
      <c r="D141" s="101" t="s">
        <v>130</v>
      </c>
      <c r="E141" s="102" t="s">
        <v>227</v>
      </c>
      <c r="F141" s="103" t="s">
        <v>228</v>
      </c>
      <c r="G141" s="104" t="s">
        <v>146</v>
      </c>
      <c r="H141" s="105">
        <v>138.423</v>
      </c>
      <c r="I141" s="9"/>
      <c r="J141" s="106">
        <f>ROUND(I141*H141,2)</f>
        <v>0</v>
      </c>
      <c r="K141" s="103" t="s">
        <v>134</v>
      </c>
      <c r="L141" s="22"/>
      <c r="M141" s="107"/>
      <c r="N141" s="108" t="s">
        <v>43</v>
      </c>
      <c r="O141" s="109">
        <v>0.385</v>
      </c>
      <c r="P141" s="109">
        <f>O141*H141</f>
        <v>53.292855</v>
      </c>
      <c r="Q141" s="109">
        <v>0.00348</v>
      </c>
      <c r="R141" s="109">
        <f>Q141*H141</f>
        <v>0.48171204</v>
      </c>
      <c r="S141" s="109">
        <v>0</v>
      </c>
      <c r="T141" s="110">
        <f>S141*H141</f>
        <v>0</v>
      </c>
      <c r="AR141" s="11" t="s">
        <v>135</v>
      </c>
      <c r="AT141" s="11" t="s">
        <v>130</v>
      </c>
      <c r="AU141" s="11" t="s">
        <v>81</v>
      </c>
      <c r="AY141" s="11" t="s">
        <v>128</v>
      </c>
      <c r="BE141" s="111">
        <f>IF(N141="základní",J141,0)</f>
        <v>0</v>
      </c>
      <c r="BF141" s="111">
        <f>IF(N141="snížená",J141,0)</f>
        <v>0</v>
      </c>
      <c r="BG141" s="111">
        <f>IF(N141="zákl. přenesená",J141,0)</f>
        <v>0</v>
      </c>
      <c r="BH141" s="111">
        <f>IF(N141="sníž. přenesená",J141,0)</f>
        <v>0</v>
      </c>
      <c r="BI141" s="111">
        <f>IF(N141="nulová",J141,0)</f>
        <v>0</v>
      </c>
      <c r="BJ141" s="11" t="s">
        <v>21</v>
      </c>
      <c r="BK141" s="111">
        <f>ROUND(I141*H141,2)</f>
        <v>0</v>
      </c>
      <c r="BL141" s="11" t="s">
        <v>135</v>
      </c>
      <c r="BM141" s="11" t="s">
        <v>229</v>
      </c>
    </row>
    <row r="142" spans="2:51" s="112" customFormat="1" ht="13.5">
      <c r="B142" s="113"/>
      <c r="D142" s="114" t="s">
        <v>137</v>
      </c>
      <c r="E142" s="115"/>
      <c r="F142" s="116" t="s">
        <v>230</v>
      </c>
      <c r="H142" s="117">
        <v>138.423</v>
      </c>
      <c r="L142" s="113"/>
      <c r="M142" s="118"/>
      <c r="N142" s="119"/>
      <c r="O142" s="119"/>
      <c r="P142" s="119"/>
      <c r="Q142" s="119"/>
      <c r="R142" s="119"/>
      <c r="S142" s="119"/>
      <c r="T142" s="120"/>
      <c r="AT142" s="115" t="s">
        <v>137</v>
      </c>
      <c r="AU142" s="115" t="s">
        <v>81</v>
      </c>
      <c r="AV142" s="112" t="s">
        <v>81</v>
      </c>
      <c r="AW142" s="112" t="s">
        <v>36</v>
      </c>
      <c r="AX142" s="112" t="s">
        <v>21</v>
      </c>
      <c r="AY142" s="115" t="s">
        <v>128</v>
      </c>
    </row>
    <row r="143" spans="2:65" s="21" customFormat="1" ht="16.5" customHeight="1">
      <c r="B143" s="22"/>
      <c r="C143" s="101" t="s">
        <v>231</v>
      </c>
      <c r="D143" s="101" t="s">
        <v>130</v>
      </c>
      <c r="E143" s="102" t="s">
        <v>232</v>
      </c>
      <c r="F143" s="103" t="s">
        <v>233</v>
      </c>
      <c r="G143" s="104" t="s">
        <v>146</v>
      </c>
      <c r="H143" s="105">
        <v>213.407</v>
      </c>
      <c r="I143" s="9"/>
      <c r="J143" s="106">
        <f>ROUND(I143*H143,2)</f>
        <v>0</v>
      </c>
      <c r="K143" s="103" t="s">
        <v>134</v>
      </c>
      <c r="L143" s="22"/>
      <c r="M143" s="107"/>
      <c r="N143" s="108" t="s">
        <v>43</v>
      </c>
      <c r="O143" s="109">
        <v>0.06</v>
      </c>
      <c r="P143" s="109">
        <f>O143*H143</f>
        <v>12.80442</v>
      </c>
      <c r="Q143" s="109">
        <v>0</v>
      </c>
      <c r="R143" s="109">
        <f>Q143*H143</f>
        <v>0</v>
      </c>
      <c r="S143" s="109">
        <v>0</v>
      </c>
      <c r="T143" s="110">
        <f>S143*H143</f>
        <v>0</v>
      </c>
      <c r="AR143" s="11" t="s">
        <v>135</v>
      </c>
      <c r="AT143" s="11" t="s">
        <v>130</v>
      </c>
      <c r="AU143" s="11" t="s">
        <v>81</v>
      </c>
      <c r="AY143" s="11" t="s">
        <v>128</v>
      </c>
      <c r="BE143" s="111">
        <f>IF(N143="základní",J143,0)</f>
        <v>0</v>
      </c>
      <c r="BF143" s="111">
        <f>IF(N143="snížená",J143,0)</f>
        <v>0</v>
      </c>
      <c r="BG143" s="111">
        <f>IF(N143="zákl. přenesená",J143,0)</f>
        <v>0</v>
      </c>
      <c r="BH143" s="111">
        <f>IF(N143="sníž. přenesená",J143,0)</f>
        <v>0</v>
      </c>
      <c r="BI143" s="111">
        <f>IF(N143="nulová",J143,0)</f>
        <v>0</v>
      </c>
      <c r="BJ143" s="11" t="s">
        <v>21</v>
      </c>
      <c r="BK143" s="111">
        <f>ROUND(I143*H143,2)</f>
        <v>0</v>
      </c>
      <c r="BL143" s="11" t="s">
        <v>135</v>
      </c>
      <c r="BM143" s="11" t="s">
        <v>234</v>
      </c>
    </row>
    <row r="144" spans="2:51" s="112" customFormat="1" ht="13.5">
      <c r="B144" s="113"/>
      <c r="D144" s="114" t="s">
        <v>137</v>
      </c>
      <c r="E144" s="115"/>
      <c r="F144" s="116" t="s">
        <v>235</v>
      </c>
      <c r="H144" s="117">
        <v>213.407</v>
      </c>
      <c r="L144" s="113"/>
      <c r="M144" s="118"/>
      <c r="N144" s="119"/>
      <c r="O144" s="119"/>
      <c r="P144" s="119"/>
      <c r="Q144" s="119"/>
      <c r="R144" s="119"/>
      <c r="S144" s="119"/>
      <c r="T144" s="120"/>
      <c r="AT144" s="115" t="s">
        <v>137</v>
      </c>
      <c r="AU144" s="115" t="s">
        <v>81</v>
      </c>
      <c r="AV144" s="112" t="s">
        <v>81</v>
      </c>
      <c r="AW144" s="112" t="s">
        <v>36</v>
      </c>
      <c r="AX144" s="112" t="s">
        <v>21</v>
      </c>
      <c r="AY144" s="115" t="s">
        <v>128</v>
      </c>
    </row>
    <row r="145" spans="2:65" s="21" customFormat="1" ht="16.5" customHeight="1">
      <c r="B145" s="22"/>
      <c r="C145" s="101" t="s">
        <v>236</v>
      </c>
      <c r="D145" s="101" t="s">
        <v>130</v>
      </c>
      <c r="E145" s="102" t="s">
        <v>237</v>
      </c>
      <c r="F145" s="103" t="s">
        <v>238</v>
      </c>
      <c r="G145" s="104" t="s">
        <v>146</v>
      </c>
      <c r="H145" s="105">
        <v>3410.192</v>
      </c>
      <c r="I145" s="9"/>
      <c r="J145" s="106">
        <f>ROUND(I145*H145,2)</f>
        <v>0</v>
      </c>
      <c r="K145" s="103" t="s">
        <v>134</v>
      </c>
      <c r="L145" s="22"/>
      <c r="M145" s="107"/>
      <c r="N145" s="108" t="s">
        <v>43</v>
      </c>
      <c r="O145" s="109">
        <v>0.14</v>
      </c>
      <c r="P145" s="109">
        <f>O145*H145</f>
        <v>477.42688000000004</v>
      </c>
      <c r="Q145" s="109">
        <v>0</v>
      </c>
      <c r="R145" s="109">
        <f>Q145*H145</f>
        <v>0</v>
      </c>
      <c r="S145" s="109">
        <v>0</v>
      </c>
      <c r="T145" s="110">
        <f>S145*H145</f>
        <v>0</v>
      </c>
      <c r="AR145" s="11" t="s">
        <v>135</v>
      </c>
      <c r="AT145" s="11" t="s">
        <v>130</v>
      </c>
      <c r="AU145" s="11" t="s">
        <v>81</v>
      </c>
      <c r="AY145" s="11" t="s">
        <v>128</v>
      </c>
      <c r="BE145" s="111">
        <f>IF(N145="základní",J145,0)</f>
        <v>0</v>
      </c>
      <c r="BF145" s="111">
        <f>IF(N145="snížená",J145,0)</f>
        <v>0</v>
      </c>
      <c r="BG145" s="111">
        <f>IF(N145="zákl. přenesená",J145,0)</f>
        <v>0</v>
      </c>
      <c r="BH145" s="111">
        <f>IF(N145="sníž. přenesená",J145,0)</f>
        <v>0</v>
      </c>
      <c r="BI145" s="111">
        <f>IF(N145="nulová",J145,0)</f>
        <v>0</v>
      </c>
      <c r="BJ145" s="11" t="s">
        <v>21</v>
      </c>
      <c r="BK145" s="111">
        <f>ROUND(I145*H145,2)</f>
        <v>0</v>
      </c>
      <c r="BL145" s="11" t="s">
        <v>135</v>
      </c>
      <c r="BM145" s="11" t="s">
        <v>239</v>
      </c>
    </row>
    <row r="146" spans="2:51" s="112" customFormat="1" ht="13.5">
      <c r="B146" s="113"/>
      <c r="D146" s="114" t="s">
        <v>137</v>
      </c>
      <c r="E146" s="115"/>
      <c r="F146" s="116" t="s">
        <v>240</v>
      </c>
      <c r="H146" s="117">
        <v>3410.192</v>
      </c>
      <c r="L146" s="113"/>
      <c r="M146" s="118"/>
      <c r="N146" s="119"/>
      <c r="O146" s="119"/>
      <c r="P146" s="119"/>
      <c r="Q146" s="119"/>
      <c r="R146" s="119"/>
      <c r="S146" s="119"/>
      <c r="T146" s="120"/>
      <c r="AT146" s="115" t="s">
        <v>137</v>
      </c>
      <c r="AU146" s="115" t="s">
        <v>81</v>
      </c>
      <c r="AV146" s="112" t="s">
        <v>81</v>
      </c>
      <c r="AW146" s="112" t="s">
        <v>36</v>
      </c>
      <c r="AX146" s="112" t="s">
        <v>21</v>
      </c>
      <c r="AY146" s="115" t="s">
        <v>128</v>
      </c>
    </row>
    <row r="147" spans="2:63" s="88" customFormat="1" ht="29.85" customHeight="1">
      <c r="B147" s="89"/>
      <c r="D147" s="90" t="s">
        <v>71</v>
      </c>
      <c r="E147" s="99" t="s">
        <v>187</v>
      </c>
      <c r="F147" s="99" t="s">
        <v>241</v>
      </c>
      <c r="J147" s="100">
        <f>BK147</f>
        <v>0</v>
      </c>
      <c r="L147" s="89"/>
      <c r="M147" s="93"/>
      <c r="N147" s="94"/>
      <c r="O147" s="94"/>
      <c r="P147" s="95">
        <f>SUM(P148:P176)</f>
        <v>1635.180366</v>
      </c>
      <c r="Q147" s="94"/>
      <c r="R147" s="95">
        <f>SUM(R148:R176)</f>
        <v>0</v>
      </c>
      <c r="S147" s="94"/>
      <c r="T147" s="96">
        <f>SUM(T148:T176)</f>
        <v>22.985077</v>
      </c>
      <c r="AR147" s="90" t="s">
        <v>21</v>
      </c>
      <c r="AT147" s="97" t="s">
        <v>71</v>
      </c>
      <c r="AU147" s="97" t="s">
        <v>21</v>
      </c>
      <c r="AY147" s="90" t="s">
        <v>128</v>
      </c>
      <c r="BK147" s="98">
        <f>SUM(BK148:BK176)</f>
        <v>0</v>
      </c>
    </row>
    <row r="148" spans="2:65" s="21" customFormat="1" ht="25.5" customHeight="1">
      <c r="B148" s="22"/>
      <c r="C148" s="101" t="s">
        <v>242</v>
      </c>
      <c r="D148" s="101" t="s">
        <v>130</v>
      </c>
      <c r="E148" s="102" t="s">
        <v>243</v>
      </c>
      <c r="F148" s="103" t="s">
        <v>244</v>
      </c>
      <c r="G148" s="104" t="s">
        <v>146</v>
      </c>
      <c r="H148" s="105">
        <v>4167.139</v>
      </c>
      <c r="I148" s="9"/>
      <c r="J148" s="106">
        <f>ROUND(I148*H148,2)</f>
        <v>0</v>
      </c>
      <c r="K148" s="103" t="s">
        <v>134</v>
      </c>
      <c r="L148" s="22"/>
      <c r="M148" s="107"/>
      <c r="N148" s="108" t="s">
        <v>43</v>
      </c>
      <c r="O148" s="109">
        <v>0.16</v>
      </c>
      <c r="P148" s="109">
        <f>O148*H148</f>
        <v>666.74224</v>
      </c>
      <c r="Q148" s="109">
        <v>0</v>
      </c>
      <c r="R148" s="109">
        <f>Q148*H148</f>
        <v>0</v>
      </c>
      <c r="S148" s="109">
        <v>0</v>
      </c>
      <c r="T148" s="110">
        <f>S148*H148</f>
        <v>0</v>
      </c>
      <c r="AR148" s="11" t="s">
        <v>135</v>
      </c>
      <c r="AT148" s="11" t="s">
        <v>130</v>
      </c>
      <c r="AU148" s="11" t="s">
        <v>81</v>
      </c>
      <c r="AY148" s="11" t="s">
        <v>128</v>
      </c>
      <c r="BE148" s="111">
        <f>IF(N148="základní",J148,0)</f>
        <v>0</v>
      </c>
      <c r="BF148" s="111">
        <f>IF(N148="snížená",J148,0)</f>
        <v>0</v>
      </c>
      <c r="BG148" s="111">
        <f>IF(N148="zákl. přenesená",J148,0)</f>
        <v>0</v>
      </c>
      <c r="BH148" s="111">
        <f>IF(N148="sníž. přenesená",J148,0)</f>
        <v>0</v>
      </c>
      <c r="BI148" s="111">
        <f>IF(N148="nulová",J148,0)</f>
        <v>0</v>
      </c>
      <c r="BJ148" s="11" t="s">
        <v>21</v>
      </c>
      <c r="BK148" s="111">
        <f>ROUND(I148*H148,2)</f>
        <v>0</v>
      </c>
      <c r="BL148" s="11" t="s">
        <v>135</v>
      </c>
      <c r="BM148" s="11" t="s">
        <v>245</v>
      </c>
    </row>
    <row r="149" spans="2:51" s="112" customFormat="1" ht="13.5">
      <c r="B149" s="113"/>
      <c r="D149" s="114" t="s">
        <v>137</v>
      </c>
      <c r="E149" s="115"/>
      <c r="F149" s="116" t="s">
        <v>246</v>
      </c>
      <c r="H149" s="117">
        <v>4167.139</v>
      </c>
      <c r="L149" s="113"/>
      <c r="M149" s="118"/>
      <c r="N149" s="119"/>
      <c r="O149" s="119"/>
      <c r="P149" s="119"/>
      <c r="Q149" s="119"/>
      <c r="R149" s="119"/>
      <c r="S149" s="119"/>
      <c r="T149" s="120"/>
      <c r="AT149" s="115" t="s">
        <v>137</v>
      </c>
      <c r="AU149" s="115" t="s">
        <v>81</v>
      </c>
      <c r="AV149" s="112" t="s">
        <v>81</v>
      </c>
      <c r="AW149" s="112" t="s">
        <v>36</v>
      </c>
      <c r="AX149" s="112" t="s">
        <v>21</v>
      </c>
      <c r="AY149" s="115" t="s">
        <v>128</v>
      </c>
    </row>
    <row r="150" spans="2:65" s="21" customFormat="1" ht="25.5" customHeight="1">
      <c r="B150" s="22"/>
      <c r="C150" s="101" t="s">
        <v>9</v>
      </c>
      <c r="D150" s="101" t="s">
        <v>130</v>
      </c>
      <c r="E150" s="102" t="s">
        <v>247</v>
      </c>
      <c r="F150" s="103" t="s">
        <v>248</v>
      </c>
      <c r="G150" s="104" t="s">
        <v>146</v>
      </c>
      <c r="H150" s="105">
        <v>250028.34</v>
      </c>
      <c r="I150" s="9"/>
      <c r="J150" s="106">
        <f>ROUND(I150*H150,2)</f>
        <v>0</v>
      </c>
      <c r="K150" s="103" t="s">
        <v>134</v>
      </c>
      <c r="L150" s="22"/>
      <c r="M150" s="107"/>
      <c r="N150" s="108" t="s">
        <v>43</v>
      </c>
      <c r="O150" s="109">
        <v>0</v>
      </c>
      <c r="P150" s="109">
        <f>O150*H150</f>
        <v>0</v>
      </c>
      <c r="Q150" s="109">
        <v>0</v>
      </c>
      <c r="R150" s="109">
        <f>Q150*H150</f>
        <v>0</v>
      </c>
      <c r="S150" s="109">
        <v>0</v>
      </c>
      <c r="T150" s="110">
        <f>S150*H150</f>
        <v>0</v>
      </c>
      <c r="AR150" s="11" t="s">
        <v>135</v>
      </c>
      <c r="AT150" s="11" t="s">
        <v>130</v>
      </c>
      <c r="AU150" s="11" t="s">
        <v>81</v>
      </c>
      <c r="AY150" s="11" t="s">
        <v>128</v>
      </c>
      <c r="BE150" s="111">
        <f>IF(N150="základní",J150,0)</f>
        <v>0</v>
      </c>
      <c r="BF150" s="111">
        <f>IF(N150="snížená",J150,0)</f>
        <v>0</v>
      </c>
      <c r="BG150" s="111">
        <f>IF(N150="zákl. přenesená",J150,0)</f>
        <v>0</v>
      </c>
      <c r="BH150" s="111">
        <f>IF(N150="sníž. přenesená",J150,0)</f>
        <v>0</v>
      </c>
      <c r="BI150" s="111">
        <f>IF(N150="nulová",J150,0)</f>
        <v>0</v>
      </c>
      <c r="BJ150" s="11" t="s">
        <v>21</v>
      </c>
      <c r="BK150" s="111">
        <f>ROUND(I150*H150,2)</f>
        <v>0</v>
      </c>
      <c r="BL150" s="11" t="s">
        <v>135</v>
      </c>
      <c r="BM150" s="11" t="s">
        <v>249</v>
      </c>
    </row>
    <row r="151" spans="2:51" s="112" customFormat="1" ht="13.5">
      <c r="B151" s="113"/>
      <c r="D151" s="114" t="s">
        <v>137</v>
      </c>
      <c r="E151" s="115"/>
      <c r="F151" s="116" t="s">
        <v>250</v>
      </c>
      <c r="H151" s="117">
        <v>250028.34</v>
      </c>
      <c r="L151" s="113"/>
      <c r="M151" s="118"/>
      <c r="N151" s="119"/>
      <c r="O151" s="119"/>
      <c r="P151" s="119"/>
      <c r="Q151" s="119"/>
      <c r="R151" s="119"/>
      <c r="S151" s="119"/>
      <c r="T151" s="120"/>
      <c r="AT151" s="115" t="s">
        <v>137</v>
      </c>
      <c r="AU151" s="115" t="s">
        <v>81</v>
      </c>
      <c r="AV151" s="112" t="s">
        <v>81</v>
      </c>
      <c r="AW151" s="112" t="s">
        <v>36</v>
      </c>
      <c r="AX151" s="112" t="s">
        <v>21</v>
      </c>
      <c r="AY151" s="115" t="s">
        <v>128</v>
      </c>
    </row>
    <row r="152" spans="2:65" s="21" customFormat="1" ht="25.5" customHeight="1">
      <c r="B152" s="22"/>
      <c r="C152" s="101" t="s">
        <v>251</v>
      </c>
      <c r="D152" s="101" t="s">
        <v>130</v>
      </c>
      <c r="E152" s="102" t="s">
        <v>252</v>
      </c>
      <c r="F152" s="103" t="s">
        <v>253</v>
      </c>
      <c r="G152" s="104" t="s">
        <v>146</v>
      </c>
      <c r="H152" s="105">
        <v>4167.139</v>
      </c>
      <c r="I152" s="9"/>
      <c r="J152" s="106">
        <f>ROUND(I152*H152,2)</f>
        <v>0</v>
      </c>
      <c r="K152" s="103" t="s">
        <v>134</v>
      </c>
      <c r="L152" s="22"/>
      <c r="M152" s="107"/>
      <c r="N152" s="108" t="s">
        <v>43</v>
      </c>
      <c r="O152" s="109">
        <v>0.1</v>
      </c>
      <c r="P152" s="109">
        <f>O152*H152</f>
        <v>416.7139</v>
      </c>
      <c r="Q152" s="109">
        <v>0</v>
      </c>
      <c r="R152" s="109">
        <f>Q152*H152</f>
        <v>0</v>
      </c>
      <c r="S152" s="109">
        <v>0</v>
      </c>
      <c r="T152" s="110">
        <f>S152*H152</f>
        <v>0</v>
      </c>
      <c r="AR152" s="11" t="s">
        <v>135</v>
      </c>
      <c r="AT152" s="11" t="s">
        <v>130</v>
      </c>
      <c r="AU152" s="11" t="s">
        <v>81</v>
      </c>
      <c r="AY152" s="11" t="s">
        <v>128</v>
      </c>
      <c r="BE152" s="111">
        <f>IF(N152="základní",J152,0)</f>
        <v>0</v>
      </c>
      <c r="BF152" s="111">
        <f>IF(N152="snížená",J152,0)</f>
        <v>0</v>
      </c>
      <c r="BG152" s="111">
        <f>IF(N152="zákl. přenesená",J152,0)</f>
        <v>0</v>
      </c>
      <c r="BH152" s="111">
        <f>IF(N152="sníž. přenesená",J152,0)</f>
        <v>0</v>
      </c>
      <c r="BI152" s="111">
        <f>IF(N152="nulová",J152,0)</f>
        <v>0</v>
      </c>
      <c r="BJ152" s="11" t="s">
        <v>21</v>
      </c>
      <c r="BK152" s="111">
        <f>ROUND(I152*H152,2)</f>
        <v>0</v>
      </c>
      <c r="BL152" s="11" t="s">
        <v>135</v>
      </c>
      <c r="BM152" s="11" t="s">
        <v>254</v>
      </c>
    </row>
    <row r="153" spans="2:65" s="21" customFormat="1" ht="16.5" customHeight="1">
      <c r="B153" s="22"/>
      <c r="C153" s="101" t="s">
        <v>255</v>
      </c>
      <c r="D153" s="101" t="s">
        <v>130</v>
      </c>
      <c r="E153" s="102" t="s">
        <v>256</v>
      </c>
      <c r="F153" s="103" t="s">
        <v>257</v>
      </c>
      <c r="G153" s="104" t="s">
        <v>146</v>
      </c>
      <c r="H153" s="105">
        <v>4167.139</v>
      </c>
      <c r="I153" s="9"/>
      <c r="J153" s="106">
        <f>ROUND(I153*H153,2)</f>
        <v>0</v>
      </c>
      <c r="K153" s="103" t="s">
        <v>134</v>
      </c>
      <c r="L153" s="22"/>
      <c r="M153" s="107"/>
      <c r="N153" s="108" t="s">
        <v>43</v>
      </c>
      <c r="O153" s="109">
        <v>0.049</v>
      </c>
      <c r="P153" s="109">
        <f>O153*H153</f>
        <v>204.18981100000002</v>
      </c>
      <c r="Q153" s="109">
        <v>0</v>
      </c>
      <c r="R153" s="109">
        <f>Q153*H153</f>
        <v>0</v>
      </c>
      <c r="S153" s="109">
        <v>0</v>
      </c>
      <c r="T153" s="110">
        <f>S153*H153</f>
        <v>0</v>
      </c>
      <c r="AR153" s="11" t="s">
        <v>135</v>
      </c>
      <c r="AT153" s="11" t="s">
        <v>130</v>
      </c>
      <c r="AU153" s="11" t="s">
        <v>81</v>
      </c>
      <c r="AY153" s="11" t="s">
        <v>128</v>
      </c>
      <c r="BE153" s="111">
        <f>IF(N153="základní",J153,0)</f>
        <v>0</v>
      </c>
      <c r="BF153" s="111">
        <f>IF(N153="snížená",J153,0)</f>
        <v>0</v>
      </c>
      <c r="BG153" s="111">
        <f>IF(N153="zákl. přenesená",J153,0)</f>
        <v>0</v>
      </c>
      <c r="BH153" s="111">
        <f>IF(N153="sníž. přenesená",J153,0)</f>
        <v>0</v>
      </c>
      <c r="BI153" s="111">
        <f>IF(N153="nulová",J153,0)</f>
        <v>0</v>
      </c>
      <c r="BJ153" s="11" t="s">
        <v>21</v>
      </c>
      <c r="BK153" s="111">
        <f>ROUND(I153*H153,2)</f>
        <v>0</v>
      </c>
      <c r="BL153" s="11" t="s">
        <v>135</v>
      </c>
      <c r="BM153" s="11" t="s">
        <v>258</v>
      </c>
    </row>
    <row r="154" spans="2:65" s="21" customFormat="1" ht="16.5" customHeight="1">
      <c r="B154" s="22"/>
      <c r="C154" s="101" t="s">
        <v>259</v>
      </c>
      <c r="D154" s="101" t="s">
        <v>130</v>
      </c>
      <c r="E154" s="102" t="s">
        <v>260</v>
      </c>
      <c r="F154" s="103" t="s">
        <v>261</v>
      </c>
      <c r="G154" s="104" t="s">
        <v>146</v>
      </c>
      <c r="H154" s="105">
        <v>250028.34</v>
      </c>
      <c r="I154" s="9"/>
      <c r="J154" s="106">
        <f>ROUND(I154*H154,2)</f>
        <v>0</v>
      </c>
      <c r="K154" s="103" t="s">
        <v>134</v>
      </c>
      <c r="L154" s="22"/>
      <c r="M154" s="107"/>
      <c r="N154" s="108" t="s">
        <v>43</v>
      </c>
      <c r="O154" s="109">
        <v>0</v>
      </c>
      <c r="P154" s="109">
        <f>O154*H154</f>
        <v>0</v>
      </c>
      <c r="Q154" s="109">
        <v>0</v>
      </c>
      <c r="R154" s="109">
        <f>Q154*H154</f>
        <v>0</v>
      </c>
      <c r="S154" s="109">
        <v>0</v>
      </c>
      <c r="T154" s="110">
        <f>S154*H154</f>
        <v>0</v>
      </c>
      <c r="AR154" s="11" t="s">
        <v>135</v>
      </c>
      <c r="AT154" s="11" t="s">
        <v>130</v>
      </c>
      <c r="AU154" s="11" t="s">
        <v>81</v>
      </c>
      <c r="AY154" s="11" t="s">
        <v>128</v>
      </c>
      <c r="BE154" s="111">
        <f>IF(N154="základní",J154,0)</f>
        <v>0</v>
      </c>
      <c r="BF154" s="111">
        <f>IF(N154="snížená",J154,0)</f>
        <v>0</v>
      </c>
      <c r="BG154" s="111">
        <f>IF(N154="zákl. přenesená",J154,0)</f>
        <v>0</v>
      </c>
      <c r="BH154" s="111">
        <f>IF(N154="sníž. přenesená",J154,0)</f>
        <v>0</v>
      </c>
      <c r="BI154" s="111">
        <f>IF(N154="nulová",J154,0)</f>
        <v>0</v>
      </c>
      <c r="BJ154" s="11" t="s">
        <v>21</v>
      </c>
      <c r="BK154" s="111">
        <f>ROUND(I154*H154,2)</f>
        <v>0</v>
      </c>
      <c r="BL154" s="11" t="s">
        <v>135</v>
      </c>
      <c r="BM154" s="11" t="s">
        <v>262</v>
      </c>
    </row>
    <row r="155" spans="2:51" s="112" customFormat="1" ht="13.5">
      <c r="B155" s="113"/>
      <c r="D155" s="114" t="s">
        <v>137</v>
      </c>
      <c r="E155" s="115"/>
      <c r="F155" s="116" t="s">
        <v>250</v>
      </c>
      <c r="H155" s="117">
        <v>250028.34</v>
      </c>
      <c r="L155" s="113"/>
      <c r="M155" s="118"/>
      <c r="N155" s="119"/>
      <c r="O155" s="119"/>
      <c r="P155" s="119"/>
      <c r="Q155" s="119"/>
      <c r="R155" s="119"/>
      <c r="S155" s="119"/>
      <c r="T155" s="120"/>
      <c r="AT155" s="115" t="s">
        <v>137</v>
      </c>
      <c r="AU155" s="115" t="s">
        <v>81</v>
      </c>
      <c r="AV155" s="112" t="s">
        <v>81</v>
      </c>
      <c r="AW155" s="112" t="s">
        <v>36</v>
      </c>
      <c r="AX155" s="112" t="s">
        <v>21</v>
      </c>
      <c r="AY155" s="115" t="s">
        <v>128</v>
      </c>
    </row>
    <row r="156" spans="2:65" s="21" customFormat="1" ht="16.5" customHeight="1">
      <c r="B156" s="22"/>
      <c r="C156" s="101" t="s">
        <v>263</v>
      </c>
      <c r="D156" s="101" t="s">
        <v>130</v>
      </c>
      <c r="E156" s="102" t="s">
        <v>264</v>
      </c>
      <c r="F156" s="103" t="s">
        <v>265</v>
      </c>
      <c r="G156" s="104" t="s">
        <v>146</v>
      </c>
      <c r="H156" s="105">
        <v>4167.139</v>
      </c>
      <c r="I156" s="9"/>
      <c r="J156" s="106">
        <f>ROUND(I156*H156,2)</f>
        <v>0</v>
      </c>
      <c r="K156" s="103" t="s">
        <v>134</v>
      </c>
      <c r="L156" s="22"/>
      <c r="M156" s="107"/>
      <c r="N156" s="108" t="s">
        <v>43</v>
      </c>
      <c r="O156" s="109">
        <v>0.033</v>
      </c>
      <c r="P156" s="109">
        <f>O156*H156</f>
        <v>137.515587</v>
      </c>
      <c r="Q156" s="109">
        <v>0</v>
      </c>
      <c r="R156" s="109">
        <f>Q156*H156</f>
        <v>0</v>
      </c>
      <c r="S156" s="109">
        <v>0</v>
      </c>
      <c r="T156" s="110">
        <f>S156*H156</f>
        <v>0</v>
      </c>
      <c r="AR156" s="11" t="s">
        <v>135</v>
      </c>
      <c r="AT156" s="11" t="s">
        <v>130</v>
      </c>
      <c r="AU156" s="11" t="s">
        <v>81</v>
      </c>
      <c r="AY156" s="11" t="s">
        <v>128</v>
      </c>
      <c r="BE156" s="111">
        <f>IF(N156="základní",J156,0)</f>
        <v>0</v>
      </c>
      <c r="BF156" s="111">
        <f>IF(N156="snížená",J156,0)</f>
        <v>0</v>
      </c>
      <c r="BG156" s="111">
        <f>IF(N156="zákl. přenesená",J156,0)</f>
        <v>0</v>
      </c>
      <c r="BH156" s="111">
        <f>IF(N156="sníž. přenesená",J156,0)</f>
        <v>0</v>
      </c>
      <c r="BI156" s="111">
        <f>IF(N156="nulová",J156,0)</f>
        <v>0</v>
      </c>
      <c r="BJ156" s="11" t="s">
        <v>21</v>
      </c>
      <c r="BK156" s="111">
        <f>ROUND(I156*H156,2)</f>
        <v>0</v>
      </c>
      <c r="BL156" s="11" t="s">
        <v>135</v>
      </c>
      <c r="BM156" s="11" t="s">
        <v>266</v>
      </c>
    </row>
    <row r="157" spans="1:65" ht="16.5" customHeight="1">
      <c r="A157" s="21"/>
      <c r="B157" s="22"/>
      <c r="C157" s="101" t="s">
        <v>267</v>
      </c>
      <c r="D157" s="101" t="s">
        <v>130</v>
      </c>
      <c r="E157" s="102" t="s">
        <v>268</v>
      </c>
      <c r="F157" s="103" t="s">
        <v>269</v>
      </c>
      <c r="G157" s="104" t="s">
        <v>146</v>
      </c>
      <c r="H157" s="105">
        <v>285.6</v>
      </c>
      <c r="I157" s="9"/>
      <c r="J157" s="106">
        <f>ROUND(I157*H157,2)</f>
        <v>0</v>
      </c>
      <c r="K157" s="103" t="s">
        <v>134</v>
      </c>
      <c r="L157" s="22"/>
      <c r="M157" s="107"/>
      <c r="N157" s="108" t="s">
        <v>43</v>
      </c>
      <c r="O157" s="109">
        <v>0.425</v>
      </c>
      <c r="P157" s="109">
        <f>O157*H157</f>
        <v>121.38000000000001</v>
      </c>
      <c r="Q157" s="109">
        <v>0</v>
      </c>
      <c r="R157" s="109">
        <f>Q157*H157</f>
        <v>0</v>
      </c>
      <c r="S157" s="109">
        <v>0.055</v>
      </c>
      <c r="T157" s="110">
        <f>S157*H157</f>
        <v>15.708000000000002</v>
      </c>
      <c r="AR157" s="11" t="s">
        <v>135</v>
      </c>
      <c r="AT157" s="11" t="s">
        <v>130</v>
      </c>
      <c r="AU157" s="11" t="s">
        <v>81</v>
      </c>
      <c r="AY157" s="11" t="s">
        <v>128</v>
      </c>
      <c r="BE157" s="111">
        <f>IF(N157="základní",J157,0)</f>
        <v>0</v>
      </c>
      <c r="BF157" s="111">
        <f>IF(N157="snížená",J157,0)</f>
        <v>0</v>
      </c>
      <c r="BG157" s="111">
        <f>IF(N157="zákl. přenesená",J157,0)</f>
        <v>0</v>
      </c>
      <c r="BH157" s="111">
        <f>IF(N157="sníž. přenesená",J157,0)</f>
        <v>0</v>
      </c>
      <c r="BI157" s="111">
        <f>IF(N157="nulová",J157,0)</f>
        <v>0</v>
      </c>
      <c r="BJ157" s="11" t="s">
        <v>21</v>
      </c>
      <c r="BK157" s="111">
        <f>ROUND(I157*H157,2)</f>
        <v>0</v>
      </c>
      <c r="BL157" s="11" t="s">
        <v>135</v>
      </c>
      <c r="BM157" s="11" t="s">
        <v>270</v>
      </c>
    </row>
    <row r="158" spans="2:51" s="112" customFormat="1" ht="13.5">
      <c r="B158" s="113"/>
      <c r="D158" s="114" t="s">
        <v>137</v>
      </c>
      <c r="E158" s="115"/>
      <c r="F158" s="116" t="s">
        <v>271</v>
      </c>
      <c r="H158" s="117">
        <v>285.6</v>
      </c>
      <c r="L158" s="113"/>
      <c r="M158" s="118"/>
      <c r="N158" s="119"/>
      <c r="O158" s="119"/>
      <c r="P158" s="119"/>
      <c r="Q158" s="119"/>
      <c r="R158" s="119"/>
      <c r="S158" s="119"/>
      <c r="T158" s="120"/>
      <c r="AT158" s="115" t="s">
        <v>137</v>
      </c>
      <c r="AU158" s="115" t="s">
        <v>81</v>
      </c>
      <c r="AV158" s="112" t="s">
        <v>81</v>
      </c>
      <c r="AW158" s="112" t="s">
        <v>36</v>
      </c>
      <c r="AX158" s="112" t="s">
        <v>21</v>
      </c>
      <c r="AY158" s="115" t="s">
        <v>128</v>
      </c>
    </row>
    <row r="159" spans="2:65" s="21" customFormat="1" ht="16.5" customHeight="1">
      <c r="B159" s="22"/>
      <c r="C159" s="101" t="s">
        <v>272</v>
      </c>
      <c r="D159" s="101" t="s">
        <v>130</v>
      </c>
      <c r="E159" s="102" t="s">
        <v>273</v>
      </c>
      <c r="F159" s="103" t="s">
        <v>274</v>
      </c>
      <c r="G159" s="104" t="s">
        <v>146</v>
      </c>
      <c r="H159" s="121">
        <f>H162</f>
        <v>27.771</v>
      </c>
      <c r="I159" s="9"/>
      <c r="J159" s="106">
        <f>ROUND(I159*H159,2)</f>
        <v>0</v>
      </c>
      <c r="K159" s="103" t="s">
        <v>134</v>
      </c>
      <c r="L159" s="22"/>
      <c r="M159" s="107"/>
      <c r="N159" s="108" t="s">
        <v>43</v>
      </c>
      <c r="O159" s="109">
        <v>0.7</v>
      </c>
      <c r="P159" s="109">
        <f>O159*H159</f>
        <v>19.4397</v>
      </c>
      <c r="Q159" s="109">
        <v>0</v>
      </c>
      <c r="R159" s="109">
        <f>Q159*H159</f>
        <v>0</v>
      </c>
      <c r="S159" s="109">
        <v>0.048</v>
      </c>
      <c r="T159" s="110">
        <f>S159*H159</f>
        <v>1.333008</v>
      </c>
      <c r="AR159" s="11" t="s">
        <v>135</v>
      </c>
      <c r="AT159" s="11" t="s">
        <v>130</v>
      </c>
      <c r="AU159" s="11" t="s">
        <v>81</v>
      </c>
      <c r="AY159" s="11" t="s">
        <v>128</v>
      </c>
      <c r="BE159" s="111">
        <f>IF(N159="základní",J159,0)</f>
        <v>0</v>
      </c>
      <c r="BF159" s="111">
        <f>IF(N159="snížená",J159,0)</f>
        <v>0</v>
      </c>
      <c r="BG159" s="111">
        <f>IF(N159="zákl. přenesená",J159,0)</f>
        <v>0</v>
      </c>
      <c r="BH159" s="111">
        <f>IF(N159="sníž. přenesená",J159,0)</f>
        <v>0</v>
      </c>
      <c r="BI159" s="111">
        <f>IF(N159="nulová",J159,0)</f>
        <v>0</v>
      </c>
      <c r="BJ159" s="11" t="s">
        <v>21</v>
      </c>
      <c r="BK159" s="111">
        <f>ROUND(I159*H159,2)</f>
        <v>0</v>
      </c>
      <c r="BL159" s="11" t="s">
        <v>135</v>
      </c>
      <c r="BM159" s="11" t="s">
        <v>275</v>
      </c>
    </row>
    <row r="160" spans="2:51" s="112" customFormat="1" ht="13.5">
      <c r="B160" s="113"/>
      <c r="D160" s="114" t="s">
        <v>137</v>
      </c>
      <c r="E160" s="115"/>
      <c r="F160" s="116" t="s">
        <v>276</v>
      </c>
      <c r="H160" s="117">
        <v>28.491</v>
      </c>
      <c r="L160" s="113"/>
      <c r="M160" s="118"/>
      <c r="N160" s="119"/>
      <c r="O160" s="119"/>
      <c r="P160" s="119"/>
      <c r="Q160" s="119"/>
      <c r="R160" s="119"/>
      <c r="S160" s="119"/>
      <c r="T160" s="120"/>
      <c r="AT160" s="115" t="s">
        <v>137</v>
      </c>
      <c r="AU160" s="115" t="s">
        <v>81</v>
      </c>
      <c r="AV160" s="112" t="s">
        <v>81</v>
      </c>
      <c r="AW160" s="112" t="s">
        <v>36</v>
      </c>
      <c r="AX160" s="112" t="s">
        <v>21</v>
      </c>
      <c r="AY160" s="115" t="s">
        <v>128</v>
      </c>
    </row>
    <row r="161" spans="1:51" ht="13.5">
      <c r="A161" s="112"/>
      <c r="B161" s="113"/>
      <c r="C161" s="112"/>
      <c r="D161" s="114"/>
      <c r="E161" s="115"/>
      <c r="F161" s="122" t="s">
        <v>277</v>
      </c>
      <c r="G161" s="123"/>
      <c r="H161" s="124">
        <v>-0.72</v>
      </c>
      <c r="L161" s="113"/>
      <c r="M161" s="118"/>
      <c r="N161" s="119"/>
      <c r="O161" s="119"/>
      <c r="P161" s="119"/>
      <c r="Q161" s="119"/>
      <c r="R161" s="119"/>
      <c r="S161" s="119"/>
      <c r="T161" s="120"/>
      <c r="AT161" s="115"/>
      <c r="AU161" s="115"/>
      <c r="AY161" s="115"/>
    </row>
    <row r="162" spans="1:51" ht="13.5">
      <c r="A162" s="112"/>
      <c r="B162" s="113"/>
      <c r="C162" s="112"/>
      <c r="D162" s="114"/>
      <c r="E162" s="115"/>
      <c r="F162" s="122"/>
      <c r="G162" s="123"/>
      <c r="H162" s="124">
        <f>H160+H161</f>
        <v>27.771</v>
      </c>
      <c r="L162" s="113"/>
      <c r="M162" s="118"/>
      <c r="N162" s="119"/>
      <c r="O162" s="119"/>
      <c r="P162" s="119"/>
      <c r="Q162" s="119"/>
      <c r="R162" s="119"/>
      <c r="S162" s="119"/>
      <c r="T162" s="120"/>
      <c r="AT162" s="115"/>
      <c r="AU162" s="115"/>
      <c r="AY162" s="115"/>
    </row>
    <row r="163" spans="2:65" s="21" customFormat="1" ht="16.5" customHeight="1">
      <c r="B163" s="22"/>
      <c r="C163" s="101" t="s">
        <v>278</v>
      </c>
      <c r="D163" s="101" t="s">
        <v>130</v>
      </c>
      <c r="E163" s="102" t="s">
        <v>279</v>
      </c>
      <c r="F163" s="103" t="s">
        <v>280</v>
      </c>
      <c r="G163" s="104" t="s">
        <v>146</v>
      </c>
      <c r="H163" s="121">
        <f>H168</f>
        <v>51.393</v>
      </c>
      <c r="I163" s="9"/>
      <c r="J163" s="106">
        <f>ROUND(I163*H163,2)</f>
        <v>0</v>
      </c>
      <c r="K163" s="103" t="s">
        <v>134</v>
      </c>
      <c r="L163" s="22"/>
      <c r="M163" s="107"/>
      <c r="N163" s="108" t="s">
        <v>43</v>
      </c>
      <c r="O163" s="109">
        <v>0.471</v>
      </c>
      <c r="P163" s="109">
        <f>O163*H163</f>
        <v>24.206103</v>
      </c>
      <c r="Q163" s="109">
        <v>0</v>
      </c>
      <c r="R163" s="109">
        <f>Q163*H163</f>
        <v>0</v>
      </c>
      <c r="S163" s="109">
        <v>0.038</v>
      </c>
      <c r="T163" s="110">
        <f>S163*H163</f>
        <v>1.952934</v>
      </c>
      <c r="AR163" s="11" t="s">
        <v>135</v>
      </c>
      <c r="AT163" s="11" t="s">
        <v>130</v>
      </c>
      <c r="AU163" s="11" t="s">
        <v>81</v>
      </c>
      <c r="AY163" s="11" t="s">
        <v>128</v>
      </c>
      <c r="BE163" s="111">
        <f>IF(N163="základní",J163,0)</f>
        <v>0</v>
      </c>
      <c r="BF163" s="111">
        <f>IF(N163="snížená",J163,0)</f>
        <v>0</v>
      </c>
      <c r="BG163" s="111">
        <f>IF(N163="zákl. přenesená",J163,0)</f>
        <v>0</v>
      </c>
      <c r="BH163" s="111">
        <f>IF(N163="sníž. přenesená",J163,0)</f>
        <v>0</v>
      </c>
      <c r="BI163" s="111">
        <f>IF(N163="nulová",J163,0)</f>
        <v>0</v>
      </c>
      <c r="BJ163" s="11" t="s">
        <v>21</v>
      </c>
      <c r="BK163" s="111">
        <f>ROUND(I163*H163,2)</f>
        <v>0</v>
      </c>
      <c r="BL163" s="11" t="s">
        <v>135</v>
      </c>
      <c r="BM163" s="11" t="s">
        <v>281</v>
      </c>
    </row>
    <row r="164" spans="2:51" s="112" customFormat="1" ht="13.5">
      <c r="B164" s="113"/>
      <c r="D164" s="114" t="s">
        <v>137</v>
      </c>
      <c r="E164" s="115"/>
      <c r="F164" s="116" t="s">
        <v>282</v>
      </c>
      <c r="H164" s="117">
        <v>35.151</v>
      </c>
      <c r="L164" s="113"/>
      <c r="M164" s="118"/>
      <c r="N164" s="119"/>
      <c r="O164" s="119"/>
      <c r="P164" s="119"/>
      <c r="Q164" s="119"/>
      <c r="R164" s="119"/>
      <c r="S164" s="119"/>
      <c r="T164" s="120"/>
      <c r="AT164" s="115" t="s">
        <v>137</v>
      </c>
      <c r="AU164" s="115" t="s">
        <v>81</v>
      </c>
      <c r="AV164" s="112" t="s">
        <v>81</v>
      </c>
      <c r="AW164" s="112" t="s">
        <v>36</v>
      </c>
      <c r="AX164" s="112" t="s">
        <v>72</v>
      </c>
      <c r="AY164" s="115" t="s">
        <v>128</v>
      </c>
    </row>
    <row r="165" spans="2:51" s="112" customFormat="1" ht="13.5">
      <c r="B165" s="113"/>
      <c r="D165" s="114" t="s">
        <v>137</v>
      </c>
      <c r="E165" s="115"/>
      <c r="F165" s="116" t="s">
        <v>283</v>
      </c>
      <c r="H165" s="117">
        <v>20.562</v>
      </c>
      <c r="L165" s="113"/>
      <c r="M165" s="118"/>
      <c r="N165" s="119"/>
      <c r="O165" s="119"/>
      <c r="P165" s="119"/>
      <c r="Q165" s="119"/>
      <c r="R165" s="119"/>
      <c r="S165" s="119"/>
      <c r="T165" s="120"/>
      <c r="AT165" s="115" t="s">
        <v>137</v>
      </c>
      <c r="AU165" s="115" t="s">
        <v>81</v>
      </c>
      <c r="AV165" s="112" t="s">
        <v>81</v>
      </c>
      <c r="AW165" s="112" t="s">
        <v>36</v>
      </c>
      <c r="AX165" s="112" t="s">
        <v>72</v>
      </c>
      <c r="AY165" s="115" t="s">
        <v>128</v>
      </c>
    </row>
    <row r="166" spans="2:51" s="126" customFormat="1" ht="13.5">
      <c r="B166" s="127"/>
      <c r="D166" s="114" t="s">
        <v>137</v>
      </c>
      <c r="E166" s="128"/>
      <c r="F166" s="129" t="s">
        <v>167</v>
      </c>
      <c r="H166" s="130">
        <v>55.713</v>
      </c>
      <c r="L166" s="127"/>
      <c r="M166" s="131"/>
      <c r="N166" s="132"/>
      <c r="O166" s="132"/>
      <c r="P166" s="132"/>
      <c r="Q166" s="132"/>
      <c r="R166" s="132"/>
      <c r="S166" s="132"/>
      <c r="T166" s="133"/>
      <c r="AT166" s="128" t="s">
        <v>137</v>
      </c>
      <c r="AU166" s="128" t="s">
        <v>81</v>
      </c>
      <c r="AV166" s="126" t="s">
        <v>135</v>
      </c>
      <c r="AW166" s="126" t="s">
        <v>36</v>
      </c>
      <c r="AX166" s="126" t="s">
        <v>21</v>
      </c>
      <c r="AY166" s="128" t="s">
        <v>128</v>
      </c>
    </row>
    <row r="167" spans="2:51" s="112" customFormat="1" ht="13.5">
      <c r="B167" s="113"/>
      <c r="D167" s="114"/>
      <c r="E167" s="115"/>
      <c r="F167" s="122" t="s">
        <v>284</v>
      </c>
      <c r="G167" s="123"/>
      <c r="H167" s="124">
        <f>-(4*1.08)</f>
        <v>-4.32</v>
      </c>
      <c r="L167" s="113"/>
      <c r="M167" s="118"/>
      <c r="N167" s="119"/>
      <c r="O167" s="119"/>
      <c r="P167" s="119"/>
      <c r="Q167" s="119"/>
      <c r="R167" s="119"/>
      <c r="S167" s="119"/>
      <c r="T167" s="120"/>
      <c r="AT167" s="115"/>
      <c r="AU167" s="115"/>
      <c r="AY167" s="115"/>
    </row>
    <row r="168" spans="2:51" s="112" customFormat="1" ht="13.5">
      <c r="B168" s="113"/>
      <c r="D168" s="114"/>
      <c r="E168" s="115"/>
      <c r="F168" s="122"/>
      <c r="G168" s="123"/>
      <c r="H168" s="124">
        <f>H166+H167</f>
        <v>51.393</v>
      </c>
      <c r="L168" s="113"/>
      <c r="M168" s="118"/>
      <c r="N168" s="119"/>
      <c r="O168" s="119"/>
      <c r="P168" s="119"/>
      <c r="Q168" s="119"/>
      <c r="R168" s="119"/>
      <c r="S168" s="119"/>
      <c r="T168" s="120"/>
      <c r="AT168" s="115"/>
      <c r="AU168" s="115"/>
      <c r="AY168" s="115"/>
    </row>
    <row r="169" spans="2:65" s="21" customFormat="1" ht="16.5" customHeight="1">
      <c r="B169" s="22"/>
      <c r="C169" s="101" t="s">
        <v>285</v>
      </c>
      <c r="D169" s="101" t="s">
        <v>130</v>
      </c>
      <c r="E169" s="102" t="s">
        <v>286</v>
      </c>
      <c r="F169" s="103" t="s">
        <v>287</v>
      </c>
      <c r="G169" s="104" t="s">
        <v>146</v>
      </c>
      <c r="H169" s="121">
        <f>H172</f>
        <v>72.2</v>
      </c>
      <c r="I169" s="9"/>
      <c r="J169" s="106">
        <f>ROUND(I169*H169,2)</f>
        <v>0</v>
      </c>
      <c r="K169" s="103" t="s">
        <v>134</v>
      </c>
      <c r="L169" s="22"/>
      <c r="M169" s="107"/>
      <c r="N169" s="108" t="s">
        <v>43</v>
      </c>
      <c r="O169" s="109">
        <v>0.383</v>
      </c>
      <c r="P169" s="109">
        <f>O169*H169</f>
        <v>27.652600000000003</v>
      </c>
      <c r="Q169" s="109">
        <v>0</v>
      </c>
      <c r="R169" s="109">
        <f>Q169*H169</f>
        <v>0</v>
      </c>
      <c r="S169" s="109">
        <v>0.034</v>
      </c>
      <c r="T169" s="110">
        <f>S169*H169</f>
        <v>2.4548</v>
      </c>
      <c r="AR169" s="11" t="s">
        <v>135</v>
      </c>
      <c r="AT169" s="11" t="s">
        <v>130</v>
      </c>
      <c r="AU169" s="11" t="s">
        <v>81</v>
      </c>
      <c r="AY169" s="11" t="s">
        <v>128</v>
      </c>
      <c r="BE169" s="111">
        <f>IF(N169="základní",J169,0)</f>
        <v>0</v>
      </c>
      <c r="BF169" s="111">
        <f>IF(N169="snížená",J169,0)</f>
        <v>0</v>
      </c>
      <c r="BG169" s="111">
        <f>IF(N169="zákl. přenesená",J169,0)</f>
        <v>0</v>
      </c>
      <c r="BH169" s="111">
        <f>IF(N169="sníž. přenesená",J169,0)</f>
        <v>0</v>
      </c>
      <c r="BI169" s="111">
        <f>IF(N169="nulová",J169,0)</f>
        <v>0</v>
      </c>
      <c r="BJ169" s="11" t="s">
        <v>21</v>
      </c>
      <c r="BK169" s="111">
        <f>ROUND(I169*H169,2)</f>
        <v>0</v>
      </c>
      <c r="BL169" s="11" t="s">
        <v>135</v>
      </c>
      <c r="BM169" s="11" t="s">
        <v>288</v>
      </c>
    </row>
    <row r="170" spans="2:51" s="112" customFormat="1" ht="13.5">
      <c r="B170" s="113"/>
      <c r="D170" s="114" t="s">
        <v>137</v>
      </c>
      <c r="E170" s="115"/>
      <c r="F170" s="116" t="s">
        <v>289</v>
      </c>
      <c r="H170" s="117">
        <v>90.37</v>
      </c>
      <c r="L170" s="113"/>
      <c r="M170" s="118"/>
      <c r="N170" s="119"/>
      <c r="O170" s="119"/>
      <c r="P170" s="119"/>
      <c r="Q170" s="119"/>
      <c r="R170" s="119"/>
      <c r="S170" s="119"/>
      <c r="T170" s="120"/>
      <c r="AT170" s="115" t="s">
        <v>137</v>
      </c>
      <c r="AU170" s="115" t="s">
        <v>81</v>
      </c>
      <c r="AV170" s="112" t="s">
        <v>81</v>
      </c>
      <c r="AW170" s="112" t="s">
        <v>36</v>
      </c>
      <c r="AX170" s="112" t="s">
        <v>21</v>
      </c>
      <c r="AY170" s="115" t="s">
        <v>128</v>
      </c>
    </row>
    <row r="171" spans="1:51" ht="13.5">
      <c r="A171" s="112"/>
      <c r="B171" s="113"/>
      <c r="C171" s="112"/>
      <c r="D171" s="114"/>
      <c r="E171" s="115"/>
      <c r="F171" s="122" t="s">
        <v>290</v>
      </c>
      <c r="G171" s="123"/>
      <c r="H171" s="124">
        <f>-(3*2.99+1*3.68+2*2.76)</f>
        <v>-18.17</v>
      </c>
      <c r="L171" s="113"/>
      <c r="M171" s="118"/>
      <c r="N171" s="119"/>
      <c r="O171" s="119"/>
      <c r="P171" s="119"/>
      <c r="Q171" s="119"/>
      <c r="R171" s="119"/>
      <c r="S171" s="119"/>
      <c r="T171" s="120"/>
      <c r="AT171" s="115"/>
      <c r="AU171" s="115"/>
      <c r="AY171" s="115"/>
    </row>
    <row r="172" spans="1:51" ht="13.5">
      <c r="A172" s="112"/>
      <c r="B172" s="113"/>
      <c r="C172" s="112"/>
      <c r="D172" s="114"/>
      <c r="E172" s="115"/>
      <c r="F172" s="122"/>
      <c r="G172" s="123"/>
      <c r="H172" s="124">
        <f>H170+H171</f>
        <v>72.2</v>
      </c>
      <c r="L172" s="113"/>
      <c r="M172" s="118"/>
      <c r="N172" s="119"/>
      <c r="O172" s="119"/>
      <c r="P172" s="119"/>
      <c r="Q172" s="119"/>
      <c r="R172" s="119"/>
      <c r="S172" s="119"/>
      <c r="T172" s="120"/>
      <c r="AT172" s="115"/>
      <c r="AU172" s="115"/>
      <c r="AY172" s="115"/>
    </row>
    <row r="173" spans="2:65" s="21" customFormat="1" ht="16.5" customHeight="1">
      <c r="B173" s="22"/>
      <c r="C173" s="101" t="s">
        <v>291</v>
      </c>
      <c r="D173" s="101" t="s">
        <v>130</v>
      </c>
      <c r="E173" s="102" t="s">
        <v>292</v>
      </c>
      <c r="F173" s="103" t="s">
        <v>293</v>
      </c>
      <c r="G173" s="104" t="s">
        <v>146</v>
      </c>
      <c r="H173" s="105">
        <v>4.255</v>
      </c>
      <c r="I173" s="9"/>
      <c r="J173" s="106">
        <f>ROUND(I173*H173,2)</f>
        <v>0</v>
      </c>
      <c r="K173" s="103" t="s">
        <v>134</v>
      </c>
      <c r="L173" s="22"/>
      <c r="M173" s="107"/>
      <c r="N173" s="108" t="s">
        <v>43</v>
      </c>
      <c r="O173" s="109">
        <v>0.325</v>
      </c>
      <c r="P173" s="109">
        <f>O173*H173</f>
        <v>1.382875</v>
      </c>
      <c r="Q173" s="109">
        <v>0</v>
      </c>
      <c r="R173" s="109">
        <f>Q173*H173</f>
        <v>0</v>
      </c>
      <c r="S173" s="109">
        <v>0.032</v>
      </c>
      <c r="T173" s="110">
        <f>S173*H173</f>
        <v>0.13616</v>
      </c>
      <c r="AR173" s="11" t="s">
        <v>135</v>
      </c>
      <c r="AT173" s="11" t="s">
        <v>130</v>
      </c>
      <c r="AU173" s="11" t="s">
        <v>81</v>
      </c>
      <c r="AY173" s="11" t="s">
        <v>128</v>
      </c>
      <c r="BE173" s="111">
        <f>IF(N173="základní",J173,0)</f>
        <v>0</v>
      </c>
      <c r="BF173" s="111">
        <f>IF(N173="snížená",J173,0)</f>
        <v>0</v>
      </c>
      <c r="BG173" s="111">
        <f>IF(N173="zákl. přenesená",J173,0)</f>
        <v>0</v>
      </c>
      <c r="BH173" s="111">
        <f>IF(N173="sníž. přenesená",J173,0)</f>
        <v>0</v>
      </c>
      <c r="BI173" s="111">
        <f>IF(N173="nulová",J173,0)</f>
        <v>0</v>
      </c>
      <c r="BJ173" s="11" t="s">
        <v>21</v>
      </c>
      <c r="BK173" s="111">
        <f>ROUND(I173*H173,2)</f>
        <v>0</v>
      </c>
      <c r="BL173" s="11" t="s">
        <v>135</v>
      </c>
      <c r="BM173" s="11" t="s">
        <v>294</v>
      </c>
    </row>
    <row r="174" spans="2:51" s="112" customFormat="1" ht="13.5">
      <c r="B174" s="113"/>
      <c r="D174" s="114" t="s">
        <v>137</v>
      </c>
      <c r="E174" s="115"/>
      <c r="F174" s="116" t="s">
        <v>295</v>
      </c>
      <c r="H174" s="117">
        <v>4.255</v>
      </c>
      <c r="L174" s="113"/>
      <c r="M174" s="118"/>
      <c r="N174" s="119"/>
      <c r="O174" s="119"/>
      <c r="P174" s="119"/>
      <c r="Q174" s="119"/>
      <c r="R174" s="119"/>
      <c r="S174" s="119"/>
      <c r="T174" s="120"/>
      <c r="AT174" s="115" t="s">
        <v>137</v>
      </c>
      <c r="AU174" s="115" t="s">
        <v>81</v>
      </c>
      <c r="AV174" s="112" t="s">
        <v>81</v>
      </c>
      <c r="AW174" s="112" t="s">
        <v>36</v>
      </c>
      <c r="AX174" s="112" t="s">
        <v>21</v>
      </c>
      <c r="AY174" s="115" t="s">
        <v>128</v>
      </c>
    </row>
    <row r="175" spans="2:65" s="21" customFormat="1" ht="16.5" customHeight="1">
      <c r="B175" s="22"/>
      <c r="C175" s="101" t="s">
        <v>296</v>
      </c>
      <c r="D175" s="101" t="s">
        <v>130</v>
      </c>
      <c r="E175" s="102" t="s">
        <v>297</v>
      </c>
      <c r="F175" s="103" t="s">
        <v>298</v>
      </c>
      <c r="G175" s="104" t="s">
        <v>146</v>
      </c>
      <c r="H175" s="105">
        <v>22.225</v>
      </c>
      <c r="I175" s="9"/>
      <c r="J175" s="106">
        <f>ROUND(I175*H175,2)</f>
        <v>0</v>
      </c>
      <c r="K175" s="103" t="s">
        <v>134</v>
      </c>
      <c r="L175" s="22"/>
      <c r="M175" s="107"/>
      <c r="N175" s="108" t="s">
        <v>43</v>
      </c>
      <c r="O175" s="109">
        <v>0.718</v>
      </c>
      <c r="P175" s="109">
        <f>O175*H175</f>
        <v>15.957550000000001</v>
      </c>
      <c r="Q175" s="109">
        <v>0</v>
      </c>
      <c r="R175" s="109">
        <f>Q175*H175</f>
        <v>0</v>
      </c>
      <c r="S175" s="109">
        <v>0.063</v>
      </c>
      <c r="T175" s="110">
        <f>S175*H175</f>
        <v>1.4001750000000002</v>
      </c>
      <c r="AR175" s="11" t="s">
        <v>135</v>
      </c>
      <c r="AT175" s="11" t="s">
        <v>130</v>
      </c>
      <c r="AU175" s="11" t="s">
        <v>81</v>
      </c>
      <c r="AY175" s="11" t="s">
        <v>128</v>
      </c>
      <c r="BE175" s="111">
        <f>IF(N175="základní",J175,0)</f>
        <v>0</v>
      </c>
      <c r="BF175" s="111">
        <f>IF(N175="snížená",J175,0)</f>
        <v>0</v>
      </c>
      <c r="BG175" s="111">
        <f>IF(N175="zákl. přenesená",J175,0)</f>
        <v>0</v>
      </c>
      <c r="BH175" s="111">
        <f>IF(N175="sníž. přenesená",J175,0)</f>
        <v>0</v>
      </c>
      <c r="BI175" s="111">
        <f>IF(N175="nulová",J175,0)</f>
        <v>0</v>
      </c>
      <c r="BJ175" s="11" t="s">
        <v>21</v>
      </c>
      <c r="BK175" s="111">
        <f>ROUND(I175*H175,2)</f>
        <v>0</v>
      </c>
      <c r="BL175" s="11" t="s">
        <v>135</v>
      </c>
      <c r="BM175" s="11" t="s">
        <v>299</v>
      </c>
    </row>
    <row r="176" spans="2:51" s="112" customFormat="1" ht="13.5">
      <c r="B176" s="113"/>
      <c r="D176" s="114" t="s">
        <v>137</v>
      </c>
      <c r="E176" s="115"/>
      <c r="F176" s="116" t="s">
        <v>300</v>
      </c>
      <c r="H176" s="117">
        <v>22.225</v>
      </c>
      <c r="L176" s="113"/>
      <c r="M176" s="118"/>
      <c r="N176" s="119"/>
      <c r="O176" s="119"/>
      <c r="P176" s="119"/>
      <c r="Q176" s="119"/>
      <c r="R176" s="119"/>
      <c r="S176" s="119"/>
      <c r="T176" s="120"/>
      <c r="AT176" s="115" t="s">
        <v>137</v>
      </c>
      <c r="AU176" s="115" t="s">
        <v>81</v>
      </c>
      <c r="AV176" s="112" t="s">
        <v>81</v>
      </c>
      <c r="AW176" s="112" t="s">
        <v>36</v>
      </c>
      <c r="AX176" s="112" t="s">
        <v>21</v>
      </c>
      <c r="AY176" s="115" t="s">
        <v>128</v>
      </c>
    </row>
    <row r="177" spans="2:63" s="88" customFormat="1" ht="29.85" customHeight="1">
      <c r="B177" s="89"/>
      <c r="D177" s="90" t="s">
        <v>71</v>
      </c>
      <c r="E177" s="99" t="s">
        <v>301</v>
      </c>
      <c r="F177" s="99" t="s">
        <v>302</v>
      </c>
      <c r="J177" s="100">
        <f>BK177</f>
        <v>0</v>
      </c>
      <c r="L177" s="89"/>
      <c r="M177" s="93"/>
      <c r="N177" s="94"/>
      <c r="O177" s="94"/>
      <c r="P177" s="95">
        <f>SUM(P178:P182)</f>
        <v>38.833488</v>
      </c>
      <c r="Q177" s="94"/>
      <c r="R177" s="95">
        <f>SUM(R178:R182)</f>
        <v>0</v>
      </c>
      <c r="S177" s="94"/>
      <c r="T177" s="96">
        <f>SUM(T178:T182)</f>
        <v>0</v>
      </c>
      <c r="AR177" s="90" t="s">
        <v>21</v>
      </c>
      <c r="AT177" s="97" t="s">
        <v>71</v>
      </c>
      <c r="AU177" s="97" t="s">
        <v>21</v>
      </c>
      <c r="AY177" s="90" t="s">
        <v>128</v>
      </c>
      <c r="BK177" s="98">
        <f>SUM(BK178:BK182)</f>
        <v>0</v>
      </c>
    </row>
    <row r="178" spans="2:65" s="21" customFormat="1" ht="25.5" customHeight="1">
      <c r="B178" s="22"/>
      <c r="C178" s="101" t="s">
        <v>303</v>
      </c>
      <c r="D178" s="101" t="s">
        <v>130</v>
      </c>
      <c r="E178" s="102" t="s">
        <v>304</v>
      </c>
      <c r="F178" s="103" t="s">
        <v>305</v>
      </c>
      <c r="G178" s="104" t="s">
        <v>306</v>
      </c>
      <c r="H178" s="121">
        <v>22.992</v>
      </c>
      <c r="I178" s="9"/>
      <c r="J178" s="106">
        <f>ROUND(I178*H178,2)</f>
        <v>0</v>
      </c>
      <c r="K178" s="103" t="s">
        <v>134</v>
      </c>
      <c r="L178" s="22"/>
      <c r="M178" s="107"/>
      <c r="N178" s="108" t="s">
        <v>43</v>
      </c>
      <c r="O178" s="109">
        <v>1.51</v>
      </c>
      <c r="P178" s="109">
        <f>O178*H178</f>
        <v>34.71792</v>
      </c>
      <c r="Q178" s="109">
        <v>0</v>
      </c>
      <c r="R178" s="109">
        <f>Q178*H178</f>
        <v>0</v>
      </c>
      <c r="S178" s="109">
        <v>0</v>
      </c>
      <c r="T178" s="110">
        <f>S178*H178</f>
        <v>0</v>
      </c>
      <c r="AR178" s="11" t="s">
        <v>135</v>
      </c>
      <c r="AT178" s="11" t="s">
        <v>130</v>
      </c>
      <c r="AU178" s="11" t="s">
        <v>81</v>
      </c>
      <c r="AY178" s="11" t="s">
        <v>128</v>
      </c>
      <c r="BE178" s="111">
        <f>IF(N178="základní",J178,0)</f>
        <v>0</v>
      </c>
      <c r="BF178" s="111">
        <f>IF(N178="snížená",J178,0)</f>
        <v>0</v>
      </c>
      <c r="BG178" s="111">
        <f>IF(N178="zákl. přenesená",J178,0)</f>
        <v>0</v>
      </c>
      <c r="BH178" s="111">
        <f>IF(N178="sníž. přenesená",J178,0)</f>
        <v>0</v>
      </c>
      <c r="BI178" s="111">
        <f>IF(N178="nulová",J178,0)</f>
        <v>0</v>
      </c>
      <c r="BJ178" s="11" t="s">
        <v>21</v>
      </c>
      <c r="BK178" s="111">
        <f>ROUND(I178*H178,2)</f>
        <v>0</v>
      </c>
      <c r="BL178" s="11" t="s">
        <v>135</v>
      </c>
      <c r="BM178" s="11" t="s">
        <v>307</v>
      </c>
    </row>
    <row r="179" spans="2:65" s="21" customFormat="1" ht="25.5" customHeight="1">
      <c r="B179" s="22"/>
      <c r="C179" s="101" t="s">
        <v>308</v>
      </c>
      <c r="D179" s="101" t="s">
        <v>130</v>
      </c>
      <c r="E179" s="102" t="s">
        <v>309</v>
      </c>
      <c r="F179" s="103" t="s">
        <v>310</v>
      </c>
      <c r="G179" s="104" t="s">
        <v>306</v>
      </c>
      <c r="H179" s="121">
        <v>22.992</v>
      </c>
      <c r="I179" s="9"/>
      <c r="J179" s="106">
        <f>ROUND(I179*H179,2)</f>
        <v>0</v>
      </c>
      <c r="K179" s="103" t="s">
        <v>134</v>
      </c>
      <c r="L179" s="22"/>
      <c r="M179" s="107"/>
      <c r="N179" s="108" t="s">
        <v>43</v>
      </c>
      <c r="O179" s="109">
        <v>0.125</v>
      </c>
      <c r="P179" s="109">
        <f>O179*H179</f>
        <v>2.874</v>
      </c>
      <c r="Q179" s="109">
        <v>0</v>
      </c>
      <c r="R179" s="109">
        <f>Q179*H179</f>
        <v>0</v>
      </c>
      <c r="S179" s="109">
        <v>0</v>
      </c>
      <c r="T179" s="110">
        <f>S179*H179</f>
        <v>0</v>
      </c>
      <c r="AR179" s="11" t="s">
        <v>135</v>
      </c>
      <c r="AT179" s="11" t="s">
        <v>130</v>
      </c>
      <c r="AU179" s="11" t="s">
        <v>81</v>
      </c>
      <c r="AY179" s="11" t="s">
        <v>128</v>
      </c>
      <c r="BE179" s="111">
        <f>IF(N179="základní",J179,0)</f>
        <v>0</v>
      </c>
      <c r="BF179" s="111">
        <f>IF(N179="snížená",J179,0)</f>
        <v>0</v>
      </c>
      <c r="BG179" s="111">
        <f>IF(N179="zákl. přenesená",J179,0)</f>
        <v>0</v>
      </c>
      <c r="BH179" s="111">
        <f>IF(N179="sníž. přenesená",J179,0)</f>
        <v>0</v>
      </c>
      <c r="BI179" s="111">
        <f>IF(N179="nulová",J179,0)</f>
        <v>0</v>
      </c>
      <c r="BJ179" s="11" t="s">
        <v>21</v>
      </c>
      <c r="BK179" s="111">
        <f>ROUND(I179*H179,2)</f>
        <v>0</v>
      </c>
      <c r="BL179" s="11" t="s">
        <v>135</v>
      </c>
      <c r="BM179" s="11" t="s">
        <v>311</v>
      </c>
    </row>
    <row r="180" spans="2:65" s="21" customFormat="1" ht="25.5" customHeight="1">
      <c r="B180" s="22"/>
      <c r="C180" s="101" t="s">
        <v>312</v>
      </c>
      <c r="D180" s="101" t="s">
        <v>130</v>
      </c>
      <c r="E180" s="102" t="s">
        <v>313</v>
      </c>
      <c r="F180" s="103" t="s">
        <v>314</v>
      </c>
      <c r="G180" s="104" t="s">
        <v>306</v>
      </c>
      <c r="H180" s="121">
        <v>206.928</v>
      </c>
      <c r="I180" s="9"/>
      <c r="J180" s="106">
        <f>ROUND(I180*H180,2)</f>
        <v>0</v>
      </c>
      <c r="K180" s="103" t="s">
        <v>134</v>
      </c>
      <c r="L180" s="22"/>
      <c r="M180" s="107"/>
      <c r="N180" s="108" t="s">
        <v>43</v>
      </c>
      <c r="O180" s="109">
        <v>0.006</v>
      </c>
      <c r="P180" s="109">
        <f>O180*H180</f>
        <v>1.241568</v>
      </c>
      <c r="Q180" s="109">
        <v>0</v>
      </c>
      <c r="R180" s="109">
        <f>Q180*H180</f>
        <v>0</v>
      </c>
      <c r="S180" s="109">
        <v>0</v>
      </c>
      <c r="T180" s="110">
        <f>S180*H180</f>
        <v>0</v>
      </c>
      <c r="AR180" s="11" t="s">
        <v>135</v>
      </c>
      <c r="AT180" s="11" t="s">
        <v>130</v>
      </c>
      <c r="AU180" s="11" t="s">
        <v>81</v>
      </c>
      <c r="AY180" s="11" t="s">
        <v>128</v>
      </c>
      <c r="BE180" s="111">
        <f>IF(N180="základní",J180,0)</f>
        <v>0</v>
      </c>
      <c r="BF180" s="111">
        <f>IF(N180="snížená",J180,0)</f>
        <v>0</v>
      </c>
      <c r="BG180" s="111">
        <f>IF(N180="zákl. přenesená",J180,0)</f>
        <v>0</v>
      </c>
      <c r="BH180" s="111">
        <f>IF(N180="sníž. přenesená",J180,0)</f>
        <v>0</v>
      </c>
      <c r="BI180" s="111">
        <f>IF(N180="nulová",J180,0)</f>
        <v>0</v>
      </c>
      <c r="BJ180" s="11" t="s">
        <v>21</v>
      </c>
      <c r="BK180" s="111">
        <f>ROUND(I180*H180,2)</f>
        <v>0</v>
      </c>
      <c r="BL180" s="11" t="s">
        <v>135</v>
      </c>
      <c r="BM180" s="11" t="s">
        <v>315</v>
      </c>
    </row>
    <row r="181" spans="2:51" s="112" customFormat="1" ht="13.5">
      <c r="B181" s="113"/>
      <c r="D181" s="114" t="s">
        <v>137</v>
      </c>
      <c r="E181" s="115"/>
      <c r="F181" s="144" t="s">
        <v>316</v>
      </c>
      <c r="G181" s="145"/>
      <c r="H181" s="146">
        <v>206.928</v>
      </c>
      <c r="L181" s="113"/>
      <c r="M181" s="118"/>
      <c r="N181" s="119"/>
      <c r="O181" s="119"/>
      <c r="P181" s="119"/>
      <c r="Q181" s="119"/>
      <c r="R181" s="119"/>
      <c r="S181" s="119"/>
      <c r="T181" s="120"/>
      <c r="AT181" s="115" t="s">
        <v>137</v>
      </c>
      <c r="AU181" s="115" t="s">
        <v>81</v>
      </c>
      <c r="AV181" s="112" t="s">
        <v>81</v>
      </c>
      <c r="AW181" s="112" t="s">
        <v>36</v>
      </c>
      <c r="AX181" s="112" t="s">
        <v>21</v>
      </c>
      <c r="AY181" s="115" t="s">
        <v>128</v>
      </c>
    </row>
    <row r="182" spans="2:65" s="21" customFormat="1" ht="25.5" customHeight="1">
      <c r="B182" s="22"/>
      <c r="C182" s="101" t="s">
        <v>317</v>
      </c>
      <c r="D182" s="101" t="s">
        <v>130</v>
      </c>
      <c r="E182" s="102" t="s">
        <v>318</v>
      </c>
      <c r="F182" s="103" t="s">
        <v>319</v>
      </c>
      <c r="G182" s="104" t="s">
        <v>306</v>
      </c>
      <c r="H182" s="121">
        <v>22.992</v>
      </c>
      <c r="I182" s="9"/>
      <c r="J182" s="106">
        <f>ROUND(I182*H182,2)</f>
        <v>0</v>
      </c>
      <c r="K182" s="103" t="s">
        <v>134</v>
      </c>
      <c r="L182" s="22"/>
      <c r="M182" s="107"/>
      <c r="N182" s="108" t="s">
        <v>43</v>
      </c>
      <c r="O182" s="109">
        <v>0</v>
      </c>
      <c r="P182" s="109">
        <f>O182*H182</f>
        <v>0</v>
      </c>
      <c r="Q182" s="109">
        <v>0</v>
      </c>
      <c r="R182" s="109">
        <f>Q182*H182</f>
        <v>0</v>
      </c>
      <c r="S182" s="109">
        <v>0</v>
      </c>
      <c r="T182" s="110">
        <f>S182*H182</f>
        <v>0</v>
      </c>
      <c r="AR182" s="11" t="s">
        <v>135</v>
      </c>
      <c r="AT182" s="11" t="s">
        <v>130</v>
      </c>
      <c r="AU182" s="11" t="s">
        <v>81</v>
      </c>
      <c r="AY182" s="11" t="s">
        <v>128</v>
      </c>
      <c r="BE182" s="111">
        <f>IF(N182="základní",J182,0)</f>
        <v>0</v>
      </c>
      <c r="BF182" s="111">
        <f>IF(N182="snížená",J182,0)</f>
        <v>0</v>
      </c>
      <c r="BG182" s="111">
        <f>IF(N182="zákl. přenesená",J182,0)</f>
        <v>0</v>
      </c>
      <c r="BH182" s="111">
        <f>IF(N182="sníž. přenesená",J182,0)</f>
        <v>0</v>
      </c>
      <c r="BI182" s="111">
        <f>IF(N182="nulová",J182,0)</f>
        <v>0</v>
      </c>
      <c r="BJ182" s="11" t="s">
        <v>21</v>
      </c>
      <c r="BK182" s="111">
        <f>ROUND(I182*H182,2)</f>
        <v>0</v>
      </c>
      <c r="BL182" s="11" t="s">
        <v>135</v>
      </c>
      <c r="BM182" s="11" t="s">
        <v>320</v>
      </c>
    </row>
    <row r="183" spans="2:63" s="88" customFormat="1" ht="29.85" customHeight="1">
      <c r="B183" s="89"/>
      <c r="D183" s="90" t="s">
        <v>71</v>
      </c>
      <c r="E183" s="99" t="s">
        <v>321</v>
      </c>
      <c r="F183" s="99" t="s">
        <v>322</v>
      </c>
      <c r="J183" s="100">
        <f>BK183</f>
        <v>0</v>
      </c>
      <c r="L183" s="89"/>
      <c r="M183" s="93"/>
      <c r="N183" s="94"/>
      <c r="O183" s="94"/>
      <c r="P183" s="95">
        <f>P184</f>
        <v>44.984280000000005</v>
      </c>
      <c r="Q183" s="94"/>
      <c r="R183" s="95">
        <f>R184</f>
        <v>0</v>
      </c>
      <c r="S183" s="94"/>
      <c r="T183" s="96">
        <f>T184</f>
        <v>0</v>
      </c>
      <c r="AR183" s="90" t="s">
        <v>21</v>
      </c>
      <c r="AT183" s="97" t="s">
        <v>71</v>
      </c>
      <c r="AU183" s="97" t="s">
        <v>21</v>
      </c>
      <c r="AY183" s="90" t="s">
        <v>128</v>
      </c>
      <c r="BK183" s="98">
        <f>BK184</f>
        <v>0</v>
      </c>
    </row>
    <row r="184" spans="2:65" s="21" customFormat="1" ht="16.5" customHeight="1">
      <c r="B184" s="22"/>
      <c r="C184" s="101" t="s">
        <v>323</v>
      </c>
      <c r="D184" s="101" t="s">
        <v>130</v>
      </c>
      <c r="E184" s="102" t="s">
        <v>324</v>
      </c>
      <c r="F184" s="103" t="s">
        <v>325</v>
      </c>
      <c r="G184" s="104" t="s">
        <v>306</v>
      </c>
      <c r="H184" s="121">
        <v>141.46</v>
      </c>
      <c r="I184" s="9"/>
      <c r="J184" s="106">
        <f>ROUND(I184*H184,2)</f>
        <v>0</v>
      </c>
      <c r="K184" s="103" t="s">
        <v>134</v>
      </c>
      <c r="L184" s="22"/>
      <c r="M184" s="107"/>
      <c r="N184" s="108" t="s">
        <v>43</v>
      </c>
      <c r="O184" s="109">
        <v>0.318</v>
      </c>
      <c r="P184" s="109">
        <f>O184*H184</f>
        <v>44.984280000000005</v>
      </c>
      <c r="Q184" s="109">
        <v>0</v>
      </c>
      <c r="R184" s="109">
        <f>Q184*H184</f>
        <v>0</v>
      </c>
      <c r="S184" s="109">
        <v>0</v>
      </c>
      <c r="T184" s="110">
        <f>S184*H184</f>
        <v>0</v>
      </c>
      <c r="AR184" s="11" t="s">
        <v>135</v>
      </c>
      <c r="AT184" s="11" t="s">
        <v>130</v>
      </c>
      <c r="AU184" s="11" t="s">
        <v>81</v>
      </c>
      <c r="AY184" s="11" t="s">
        <v>128</v>
      </c>
      <c r="BE184" s="111">
        <f>IF(N184="základní",J184,0)</f>
        <v>0</v>
      </c>
      <c r="BF184" s="111">
        <f>IF(N184="snížená",J184,0)</f>
        <v>0</v>
      </c>
      <c r="BG184" s="111">
        <f>IF(N184="zákl. přenesená",J184,0)</f>
        <v>0</v>
      </c>
      <c r="BH184" s="111">
        <f>IF(N184="sníž. přenesená",J184,0)</f>
        <v>0</v>
      </c>
      <c r="BI184" s="111">
        <f>IF(N184="nulová",J184,0)</f>
        <v>0</v>
      </c>
      <c r="BJ184" s="11" t="s">
        <v>21</v>
      </c>
      <c r="BK184" s="111">
        <f>ROUND(I184*H184,2)</f>
        <v>0</v>
      </c>
      <c r="BL184" s="11" t="s">
        <v>135</v>
      </c>
      <c r="BM184" s="11" t="s">
        <v>326</v>
      </c>
    </row>
    <row r="185" spans="2:63" s="88" customFormat="1" ht="37.35" customHeight="1">
      <c r="B185" s="89"/>
      <c r="D185" s="90" t="s">
        <v>71</v>
      </c>
      <c r="E185" s="91" t="s">
        <v>327</v>
      </c>
      <c r="F185" s="91" t="s">
        <v>328</v>
      </c>
      <c r="J185" s="92">
        <f>BK185</f>
        <v>0</v>
      </c>
      <c r="L185" s="89"/>
      <c r="M185" s="93"/>
      <c r="N185" s="94"/>
      <c r="O185" s="94"/>
      <c r="P185" s="95">
        <f>P186+P209+P211+P215+P240+P306</f>
        <v>654.573997</v>
      </c>
      <c r="Q185" s="94"/>
      <c r="R185" s="95">
        <f>R186+R209+R211+R215+R240+R306</f>
        <v>11.62393959</v>
      </c>
      <c r="S185" s="94"/>
      <c r="T185" s="96">
        <f>T186+T209+T211+T215+T240+T306</f>
        <v>0.9846202000000001</v>
      </c>
      <c r="AR185" s="90" t="s">
        <v>81</v>
      </c>
      <c r="AT185" s="97" t="s">
        <v>71</v>
      </c>
      <c r="AU185" s="97" t="s">
        <v>72</v>
      </c>
      <c r="AY185" s="90" t="s">
        <v>128</v>
      </c>
      <c r="BK185" s="98">
        <f>BK186+BK209+BK211+BK215+BK240+BK306</f>
        <v>0</v>
      </c>
    </row>
    <row r="186" spans="1:63" ht="19.95" customHeight="1">
      <c r="A186" s="88"/>
      <c r="B186" s="89"/>
      <c r="C186" s="88"/>
      <c r="D186" s="90" t="s">
        <v>71</v>
      </c>
      <c r="E186" s="99" t="s">
        <v>329</v>
      </c>
      <c r="F186" s="99" t="s">
        <v>330</v>
      </c>
      <c r="J186" s="100">
        <f>BK186</f>
        <v>0</v>
      </c>
      <c r="L186" s="89"/>
      <c r="M186" s="93"/>
      <c r="N186" s="94"/>
      <c r="O186" s="94"/>
      <c r="P186" s="95">
        <f>SUM(P187:P208)</f>
        <v>177.41823099999996</v>
      </c>
      <c r="Q186" s="94"/>
      <c r="R186" s="95">
        <f>SUM(R187:R208)</f>
        <v>9.496374900000001</v>
      </c>
      <c r="S186" s="94"/>
      <c r="T186" s="96">
        <f>SUM(T187:T208)</f>
        <v>0</v>
      </c>
      <c r="AR186" s="90" t="s">
        <v>81</v>
      </c>
      <c r="AT186" s="97" t="s">
        <v>71</v>
      </c>
      <c r="AU186" s="97" t="s">
        <v>21</v>
      </c>
      <c r="AY186" s="90" t="s">
        <v>128</v>
      </c>
      <c r="BK186" s="98">
        <f>SUM(BK187:BK208)</f>
        <v>0</v>
      </c>
    </row>
    <row r="187" spans="2:65" s="21" customFormat="1" ht="25.5" customHeight="1">
      <c r="B187" s="22"/>
      <c r="C187" s="101" t="s">
        <v>331</v>
      </c>
      <c r="D187" s="101" t="s">
        <v>130</v>
      </c>
      <c r="E187" s="102" t="s">
        <v>332</v>
      </c>
      <c r="F187" s="103" t="s">
        <v>333</v>
      </c>
      <c r="G187" s="104" t="s">
        <v>146</v>
      </c>
      <c r="H187" s="121">
        <f>1631.02-105.2</f>
        <v>1525.82</v>
      </c>
      <c r="I187" s="9"/>
      <c r="J187" s="106">
        <f>ROUND(I187*H187,2)</f>
        <v>0</v>
      </c>
      <c r="K187" s="103" t="s">
        <v>134</v>
      </c>
      <c r="L187" s="22"/>
      <c r="M187" s="107"/>
      <c r="N187" s="108" t="s">
        <v>43</v>
      </c>
      <c r="O187" s="109">
        <v>0.09</v>
      </c>
      <c r="P187" s="109">
        <f>O187*H187</f>
        <v>137.32379999999998</v>
      </c>
      <c r="Q187" s="109">
        <v>0</v>
      </c>
      <c r="R187" s="109">
        <f>Q187*H187</f>
        <v>0</v>
      </c>
      <c r="S187" s="109">
        <v>0</v>
      </c>
      <c r="T187" s="110">
        <f>S187*H187</f>
        <v>0</v>
      </c>
      <c r="AR187" s="11" t="s">
        <v>221</v>
      </c>
      <c r="AT187" s="11" t="s">
        <v>130</v>
      </c>
      <c r="AU187" s="11" t="s">
        <v>81</v>
      </c>
      <c r="AY187" s="11" t="s">
        <v>128</v>
      </c>
      <c r="BE187" s="111">
        <f>IF(N187="základní",J187,0)</f>
        <v>0</v>
      </c>
      <c r="BF187" s="111">
        <f>IF(N187="snížená",J187,0)</f>
        <v>0</v>
      </c>
      <c r="BG187" s="111">
        <f>IF(N187="zákl. přenesená",J187,0)</f>
        <v>0</v>
      </c>
      <c r="BH187" s="111">
        <f>IF(N187="sníž. přenesená",J187,0)</f>
        <v>0</v>
      </c>
      <c r="BI187" s="111">
        <f>IF(N187="nulová",J187,0)</f>
        <v>0</v>
      </c>
      <c r="BJ187" s="11" t="s">
        <v>21</v>
      </c>
      <c r="BK187" s="111">
        <f>ROUND(I187*H187,2)</f>
        <v>0</v>
      </c>
      <c r="BL187" s="11" t="s">
        <v>221</v>
      </c>
      <c r="BM187" s="11" t="s">
        <v>334</v>
      </c>
    </row>
    <row r="188" spans="2:51" s="112" customFormat="1" ht="12" customHeight="1">
      <c r="B188" s="113"/>
      <c r="C188" s="175"/>
      <c r="D188" s="176" t="s">
        <v>137</v>
      </c>
      <c r="E188" s="177"/>
      <c r="F188" s="178" t="s">
        <v>335</v>
      </c>
      <c r="G188" s="175"/>
      <c r="H188" s="179">
        <v>1631.02</v>
      </c>
      <c r="I188" s="175"/>
      <c r="J188" s="175"/>
      <c r="K188" s="180"/>
      <c r="L188" s="113"/>
      <c r="M188" s="118"/>
      <c r="N188" s="119"/>
      <c r="O188" s="119"/>
      <c r="P188" s="119"/>
      <c r="Q188" s="119"/>
      <c r="R188" s="119"/>
      <c r="S188" s="119"/>
      <c r="T188" s="120"/>
      <c r="AT188" s="115" t="s">
        <v>137</v>
      </c>
      <c r="AU188" s="115" t="s">
        <v>81</v>
      </c>
      <c r="AV188" s="112" t="s">
        <v>81</v>
      </c>
      <c r="AW188" s="112" t="s">
        <v>36</v>
      </c>
      <c r="AX188" s="112" t="s">
        <v>21</v>
      </c>
      <c r="AY188" s="115" t="s">
        <v>128</v>
      </c>
    </row>
    <row r="189" spans="1:51" ht="12" customHeight="1">
      <c r="A189" s="112"/>
      <c r="B189" s="113"/>
      <c r="C189" s="181"/>
      <c r="D189" s="182"/>
      <c r="E189" s="183"/>
      <c r="F189" s="184" t="s">
        <v>336</v>
      </c>
      <c r="G189" s="185"/>
      <c r="H189" s="186"/>
      <c r="I189" s="185"/>
      <c r="J189" s="185"/>
      <c r="K189" s="187"/>
      <c r="L189" s="113"/>
      <c r="M189" s="118"/>
      <c r="N189" s="119"/>
      <c r="O189" s="119"/>
      <c r="P189" s="119"/>
      <c r="Q189" s="119"/>
      <c r="R189" s="119"/>
      <c r="S189" s="119"/>
      <c r="T189" s="120"/>
      <c r="AT189" s="115"/>
      <c r="AU189" s="115"/>
      <c r="AY189" s="115"/>
    </row>
    <row r="190" spans="2:65" s="21" customFormat="1" ht="16.5" customHeight="1">
      <c r="B190" s="22"/>
      <c r="C190" s="134" t="s">
        <v>337</v>
      </c>
      <c r="D190" s="134" t="s">
        <v>169</v>
      </c>
      <c r="E190" s="135" t="s">
        <v>338</v>
      </c>
      <c r="F190" s="136" t="s">
        <v>339</v>
      </c>
      <c r="G190" s="137" t="s">
        <v>146</v>
      </c>
      <c r="H190" s="138">
        <f>831.82-52.6</f>
        <v>779.22</v>
      </c>
      <c r="I190" s="167"/>
      <c r="J190" s="139">
        <f>ROUND(I190*H190,2)</f>
        <v>0</v>
      </c>
      <c r="K190" s="136" t="s">
        <v>134</v>
      </c>
      <c r="L190" s="140"/>
      <c r="M190" s="141"/>
      <c r="N190" s="142" t="s">
        <v>43</v>
      </c>
      <c r="O190" s="109">
        <v>0</v>
      </c>
      <c r="P190" s="109">
        <f>O190*H190</f>
        <v>0</v>
      </c>
      <c r="Q190" s="109">
        <v>0.0049</v>
      </c>
      <c r="R190" s="109">
        <f>Q190*H190</f>
        <v>3.818178</v>
      </c>
      <c r="S190" s="109">
        <v>0</v>
      </c>
      <c r="T190" s="110">
        <f>S190*H190</f>
        <v>0</v>
      </c>
      <c r="AR190" s="11" t="s">
        <v>303</v>
      </c>
      <c r="AT190" s="11" t="s">
        <v>169</v>
      </c>
      <c r="AU190" s="11" t="s">
        <v>81</v>
      </c>
      <c r="AY190" s="11" t="s">
        <v>128</v>
      </c>
      <c r="BE190" s="111">
        <f>IF(N190="základní",J190,0)</f>
        <v>0</v>
      </c>
      <c r="BF190" s="111">
        <f>IF(N190="snížená",J190,0)</f>
        <v>0</v>
      </c>
      <c r="BG190" s="111">
        <f>IF(N190="zákl. přenesená",J190,0)</f>
        <v>0</v>
      </c>
      <c r="BH190" s="111">
        <f>IF(N190="sníž. přenesená",J190,0)</f>
        <v>0</v>
      </c>
      <c r="BI190" s="111">
        <f>IF(N190="nulová",J190,0)</f>
        <v>0</v>
      </c>
      <c r="BJ190" s="11" t="s">
        <v>21</v>
      </c>
      <c r="BK190" s="111">
        <f>ROUND(I190*H190,2)</f>
        <v>0</v>
      </c>
      <c r="BL190" s="11" t="s">
        <v>221</v>
      </c>
      <c r="BM190" s="11" t="s">
        <v>340</v>
      </c>
    </row>
    <row r="191" spans="1:65" ht="12" customHeight="1">
      <c r="A191" s="21"/>
      <c r="B191" s="22"/>
      <c r="C191" s="172"/>
      <c r="D191" s="173"/>
      <c r="E191" s="174"/>
      <c r="F191" s="188" t="s">
        <v>341</v>
      </c>
      <c r="G191" s="189"/>
      <c r="H191" s="169"/>
      <c r="I191" s="170"/>
      <c r="J191" s="170"/>
      <c r="K191" s="190"/>
      <c r="L191" s="140"/>
      <c r="M191" s="141"/>
      <c r="N191" s="142"/>
      <c r="O191" s="109"/>
      <c r="P191" s="109"/>
      <c r="Q191" s="109"/>
      <c r="R191" s="109"/>
      <c r="S191" s="109"/>
      <c r="T191" s="110"/>
      <c r="AR191" s="11"/>
      <c r="AT191" s="11"/>
      <c r="AU191" s="11"/>
      <c r="AY191" s="11"/>
      <c r="BE191" s="111"/>
      <c r="BF191" s="111"/>
      <c r="BG191" s="111"/>
      <c r="BH191" s="111"/>
      <c r="BI191" s="111"/>
      <c r="BJ191" s="11"/>
      <c r="BK191" s="111"/>
      <c r="BL191" s="11"/>
      <c r="BM191" s="11"/>
    </row>
    <row r="192" spans="1:65" ht="16.5" customHeight="1">
      <c r="A192" s="21"/>
      <c r="B192" s="22"/>
      <c r="C192" s="134" t="s">
        <v>342</v>
      </c>
      <c r="D192" s="134" t="s">
        <v>169</v>
      </c>
      <c r="E192" s="135" t="s">
        <v>343</v>
      </c>
      <c r="F192" s="136" t="s">
        <v>344</v>
      </c>
      <c r="G192" s="137" t="s">
        <v>146</v>
      </c>
      <c r="H192" s="138">
        <f>831.82-52.6-72.7</f>
        <v>706.52</v>
      </c>
      <c r="I192" s="167"/>
      <c r="J192" s="139">
        <f>ROUND(I192*H192,2)</f>
        <v>0</v>
      </c>
      <c r="K192" s="136" t="s">
        <v>134</v>
      </c>
      <c r="L192" s="140"/>
      <c r="M192" s="141"/>
      <c r="N192" s="142" t="s">
        <v>43</v>
      </c>
      <c r="O192" s="109">
        <v>0</v>
      </c>
      <c r="P192" s="109">
        <f>O192*H192</f>
        <v>0</v>
      </c>
      <c r="Q192" s="109">
        <v>0.0056</v>
      </c>
      <c r="R192" s="109">
        <f>Q192*H192</f>
        <v>3.956512</v>
      </c>
      <c r="S192" s="109">
        <v>0</v>
      </c>
      <c r="T192" s="110">
        <f>S192*H192</f>
        <v>0</v>
      </c>
      <c r="AR192" s="11" t="s">
        <v>303</v>
      </c>
      <c r="AT192" s="11" t="s">
        <v>169</v>
      </c>
      <c r="AU192" s="11" t="s">
        <v>81</v>
      </c>
      <c r="AY192" s="11" t="s">
        <v>128</v>
      </c>
      <c r="BE192" s="111">
        <f>IF(N192="základní",J192,0)</f>
        <v>0</v>
      </c>
      <c r="BF192" s="111">
        <f>IF(N192="snížená",J192,0)</f>
        <v>0</v>
      </c>
      <c r="BG192" s="111">
        <f>IF(N192="zákl. přenesená",J192,0)</f>
        <v>0</v>
      </c>
      <c r="BH192" s="111">
        <f>IF(N192="sníž. přenesená",J192,0)</f>
        <v>0</v>
      </c>
      <c r="BI192" s="111">
        <f>IF(N192="nulová",J192,0)</f>
        <v>0</v>
      </c>
      <c r="BJ192" s="11" t="s">
        <v>21</v>
      </c>
      <c r="BK192" s="111">
        <f>ROUND(I192*H192,2)</f>
        <v>0</v>
      </c>
      <c r="BL192" s="11" t="s">
        <v>221</v>
      </c>
      <c r="BM192" s="11" t="s">
        <v>345</v>
      </c>
    </row>
    <row r="193" spans="1:65" ht="12" customHeight="1">
      <c r="A193" s="21"/>
      <c r="B193" s="22"/>
      <c r="C193" s="191"/>
      <c r="D193" s="192"/>
      <c r="E193" s="193"/>
      <c r="F193" s="194" t="s">
        <v>341</v>
      </c>
      <c r="G193" s="195"/>
      <c r="H193" s="196"/>
      <c r="I193" s="197"/>
      <c r="J193" s="197"/>
      <c r="K193" s="198"/>
      <c r="L193" s="140"/>
      <c r="M193" s="141"/>
      <c r="N193" s="142"/>
      <c r="O193" s="109"/>
      <c r="P193" s="109"/>
      <c r="Q193" s="109"/>
      <c r="R193" s="109"/>
      <c r="S193" s="109"/>
      <c r="T193" s="110"/>
      <c r="AR193" s="11"/>
      <c r="AT193" s="11"/>
      <c r="AU193" s="11"/>
      <c r="AY193" s="11"/>
      <c r="BE193" s="111"/>
      <c r="BF193" s="111"/>
      <c r="BG193" s="111"/>
      <c r="BH193" s="111"/>
      <c r="BI193" s="111"/>
      <c r="BJ193" s="11"/>
      <c r="BK193" s="111"/>
      <c r="BL193" s="11"/>
      <c r="BM193" s="11"/>
    </row>
    <row r="194" spans="1:65" ht="12" customHeight="1">
      <c r="A194" s="21"/>
      <c r="B194" s="22"/>
      <c r="C194" s="199"/>
      <c r="D194" s="200"/>
      <c r="E194" s="201"/>
      <c r="F194" s="184" t="s">
        <v>346</v>
      </c>
      <c r="G194" s="202"/>
      <c r="H194" s="203"/>
      <c r="I194" s="204"/>
      <c r="J194" s="204"/>
      <c r="K194" s="205"/>
      <c r="L194" s="140"/>
      <c r="M194" s="141"/>
      <c r="N194" s="142"/>
      <c r="O194" s="109"/>
      <c r="P194" s="109"/>
      <c r="Q194" s="109"/>
      <c r="R194" s="109"/>
      <c r="S194" s="109"/>
      <c r="T194" s="110"/>
      <c r="AR194" s="11"/>
      <c r="AT194" s="11"/>
      <c r="AU194" s="11"/>
      <c r="AY194" s="11"/>
      <c r="BE194" s="111"/>
      <c r="BF194" s="111"/>
      <c r="BG194" s="111"/>
      <c r="BH194" s="111"/>
      <c r="BI194" s="111"/>
      <c r="BJ194" s="11"/>
      <c r="BK194" s="111"/>
      <c r="BL194" s="11"/>
      <c r="BM194" s="11"/>
    </row>
    <row r="195" spans="1:65" ht="16.5" customHeight="1">
      <c r="A195" s="21"/>
      <c r="B195" s="22"/>
      <c r="C195" s="149">
        <v>73</v>
      </c>
      <c r="D195" s="147"/>
      <c r="E195" s="148" t="s">
        <v>347</v>
      </c>
      <c r="F195" s="150" t="s">
        <v>348</v>
      </c>
      <c r="G195" s="151" t="s">
        <v>146</v>
      </c>
      <c r="H195" s="138">
        <v>72.7</v>
      </c>
      <c r="I195" s="168"/>
      <c r="J195" s="139">
        <f>ROUND(I195*H195,2)</f>
        <v>0</v>
      </c>
      <c r="K195" s="136" t="s">
        <v>134</v>
      </c>
      <c r="L195" s="140"/>
      <c r="M195" s="141"/>
      <c r="N195" s="142" t="s">
        <v>43</v>
      </c>
      <c r="O195" s="109">
        <v>0</v>
      </c>
      <c r="P195" s="109">
        <f>O195*H195</f>
        <v>0</v>
      </c>
      <c r="Q195" s="109">
        <v>0.0056</v>
      </c>
      <c r="R195" s="109">
        <f>Q195*H195</f>
        <v>0.40712000000000004</v>
      </c>
      <c r="S195" s="109">
        <v>0</v>
      </c>
      <c r="T195" s="110">
        <f>S195*H195</f>
        <v>0</v>
      </c>
      <c r="AR195" s="11" t="s">
        <v>303</v>
      </c>
      <c r="AT195" s="11" t="s">
        <v>169</v>
      </c>
      <c r="AU195" s="11" t="s">
        <v>81</v>
      </c>
      <c r="AY195" s="11" t="s">
        <v>128</v>
      </c>
      <c r="BE195" s="111">
        <f>IF(N195="základní",J195,0)</f>
        <v>0</v>
      </c>
      <c r="BF195" s="111">
        <f>IF(N195="snížená",J195,0)</f>
        <v>0</v>
      </c>
      <c r="BG195" s="111">
        <f>IF(N195="zákl. přenesená",J195,0)</f>
        <v>0</v>
      </c>
      <c r="BH195" s="111">
        <f>IF(N195="sníž. přenesená",J195,0)</f>
        <v>0</v>
      </c>
      <c r="BI195" s="111">
        <f>IF(N195="nulová",J195,0)</f>
        <v>0</v>
      </c>
      <c r="BJ195" s="11" t="s">
        <v>21</v>
      </c>
      <c r="BK195" s="111">
        <f>ROUND(I195*H195,2)</f>
        <v>0</v>
      </c>
      <c r="BL195" s="11" t="s">
        <v>221</v>
      </c>
      <c r="BM195" s="11" t="s">
        <v>345</v>
      </c>
    </row>
    <row r="196" spans="1:65" ht="12" customHeight="1">
      <c r="A196" s="21"/>
      <c r="B196" s="22"/>
      <c r="C196" s="172"/>
      <c r="D196" s="173"/>
      <c r="E196" s="174"/>
      <c r="F196" s="206" t="s">
        <v>349</v>
      </c>
      <c r="G196" s="207"/>
      <c r="H196" s="171"/>
      <c r="I196" s="170"/>
      <c r="J196" s="170"/>
      <c r="K196" s="190"/>
      <c r="L196" s="140"/>
      <c r="M196" s="141"/>
      <c r="N196" s="142"/>
      <c r="O196" s="109"/>
      <c r="P196" s="109"/>
      <c r="Q196" s="109"/>
      <c r="R196" s="109"/>
      <c r="S196" s="109"/>
      <c r="T196" s="110"/>
      <c r="AR196" s="11"/>
      <c r="AT196" s="11"/>
      <c r="AU196" s="11"/>
      <c r="AY196" s="11"/>
      <c r="BE196" s="111"/>
      <c r="BF196" s="111"/>
      <c r="BG196" s="111"/>
      <c r="BH196" s="111"/>
      <c r="BI196" s="111"/>
      <c r="BJ196" s="11"/>
      <c r="BK196" s="111"/>
      <c r="BL196" s="11"/>
      <c r="BM196" s="11"/>
    </row>
    <row r="197" spans="2:65" s="21" customFormat="1" ht="25.5" customHeight="1">
      <c r="B197" s="22"/>
      <c r="C197" s="101" t="s">
        <v>350</v>
      </c>
      <c r="D197" s="101" t="s">
        <v>130</v>
      </c>
      <c r="E197" s="102" t="s">
        <v>351</v>
      </c>
      <c r="F197" s="103" t="s">
        <v>352</v>
      </c>
      <c r="G197" s="104" t="s">
        <v>146</v>
      </c>
      <c r="H197" s="105">
        <v>190.021</v>
      </c>
      <c r="I197" s="9"/>
      <c r="J197" s="106">
        <f>ROUND(I197*H197,2)</f>
        <v>0</v>
      </c>
      <c r="K197" s="103" t="s">
        <v>134</v>
      </c>
      <c r="L197" s="22"/>
      <c r="M197" s="107"/>
      <c r="N197" s="108" t="s">
        <v>43</v>
      </c>
      <c r="O197" s="109">
        <v>0.211</v>
      </c>
      <c r="P197" s="109">
        <f>O197*H197</f>
        <v>40.09443099999999</v>
      </c>
      <c r="Q197" s="109">
        <v>0.006</v>
      </c>
      <c r="R197" s="109">
        <f>Q197*H197</f>
        <v>1.140126</v>
      </c>
      <c r="S197" s="109">
        <v>0</v>
      </c>
      <c r="T197" s="110">
        <f>S197*H197</f>
        <v>0</v>
      </c>
      <c r="AR197" s="11" t="s">
        <v>221</v>
      </c>
      <c r="AT197" s="11" t="s">
        <v>130</v>
      </c>
      <c r="AU197" s="11" t="s">
        <v>81</v>
      </c>
      <c r="AY197" s="11" t="s">
        <v>128</v>
      </c>
      <c r="BE197" s="111">
        <f>IF(N197="základní",J197,0)</f>
        <v>0</v>
      </c>
      <c r="BF197" s="111">
        <f>IF(N197="snížená",J197,0)</f>
        <v>0</v>
      </c>
      <c r="BG197" s="111">
        <f>IF(N197="zákl. přenesená",J197,0)</f>
        <v>0</v>
      </c>
      <c r="BH197" s="111">
        <f>IF(N197="sníž. přenesená",J197,0)</f>
        <v>0</v>
      </c>
      <c r="BI197" s="111">
        <f>IF(N197="nulová",J197,0)</f>
        <v>0</v>
      </c>
      <c r="BJ197" s="11" t="s">
        <v>21</v>
      </c>
      <c r="BK197" s="111">
        <f>ROUND(I197*H197,2)</f>
        <v>0</v>
      </c>
      <c r="BL197" s="11" t="s">
        <v>221</v>
      </c>
      <c r="BM197" s="11" t="s">
        <v>353</v>
      </c>
    </row>
    <row r="198" spans="2:51" s="112" customFormat="1" ht="13.5">
      <c r="B198" s="113"/>
      <c r="D198" s="114" t="s">
        <v>137</v>
      </c>
      <c r="E198" s="115"/>
      <c r="F198" s="116" t="s">
        <v>354</v>
      </c>
      <c r="H198" s="117">
        <v>4.491</v>
      </c>
      <c r="L198" s="113"/>
      <c r="M198" s="118"/>
      <c r="N198" s="119"/>
      <c r="O198" s="119"/>
      <c r="P198" s="119"/>
      <c r="Q198" s="119"/>
      <c r="R198" s="119"/>
      <c r="S198" s="119"/>
      <c r="T198" s="120"/>
      <c r="AT198" s="115" t="s">
        <v>137</v>
      </c>
      <c r="AU198" s="115" t="s">
        <v>81</v>
      </c>
      <c r="AV198" s="112" t="s">
        <v>81</v>
      </c>
      <c r="AW198" s="112" t="s">
        <v>36</v>
      </c>
      <c r="AX198" s="112" t="s">
        <v>72</v>
      </c>
      <c r="AY198" s="115" t="s">
        <v>128</v>
      </c>
    </row>
    <row r="199" spans="2:51" s="112" customFormat="1" ht="13.5">
      <c r="B199" s="113"/>
      <c r="D199" s="114" t="s">
        <v>137</v>
      </c>
      <c r="E199" s="115"/>
      <c r="F199" s="116" t="s">
        <v>355</v>
      </c>
      <c r="H199" s="117">
        <v>11.973</v>
      </c>
      <c r="L199" s="113"/>
      <c r="M199" s="118"/>
      <c r="N199" s="119"/>
      <c r="O199" s="119"/>
      <c r="P199" s="119"/>
      <c r="Q199" s="119"/>
      <c r="R199" s="119"/>
      <c r="S199" s="119"/>
      <c r="T199" s="120"/>
      <c r="AT199" s="115" t="s">
        <v>137</v>
      </c>
      <c r="AU199" s="115" t="s">
        <v>81</v>
      </c>
      <c r="AV199" s="112" t="s">
        <v>81</v>
      </c>
      <c r="AW199" s="112" t="s">
        <v>36</v>
      </c>
      <c r="AX199" s="112" t="s">
        <v>72</v>
      </c>
      <c r="AY199" s="115" t="s">
        <v>128</v>
      </c>
    </row>
    <row r="200" spans="2:51" s="112" customFormat="1" ht="13.5">
      <c r="B200" s="113"/>
      <c r="D200" s="114" t="s">
        <v>137</v>
      </c>
      <c r="E200" s="115"/>
      <c r="F200" s="116" t="s">
        <v>356</v>
      </c>
      <c r="H200" s="117">
        <v>20.273</v>
      </c>
      <c r="L200" s="113"/>
      <c r="M200" s="118"/>
      <c r="N200" s="119"/>
      <c r="O200" s="119"/>
      <c r="P200" s="119"/>
      <c r="Q200" s="119"/>
      <c r="R200" s="119"/>
      <c r="S200" s="119"/>
      <c r="T200" s="120"/>
      <c r="AT200" s="115" t="s">
        <v>137</v>
      </c>
      <c r="AU200" s="115" t="s">
        <v>81</v>
      </c>
      <c r="AV200" s="112" t="s">
        <v>81</v>
      </c>
      <c r="AW200" s="112" t="s">
        <v>36</v>
      </c>
      <c r="AX200" s="112" t="s">
        <v>72</v>
      </c>
      <c r="AY200" s="115" t="s">
        <v>128</v>
      </c>
    </row>
    <row r="201" spans="2:51" s="112" customFormat="1" ht="13.5">
      <c r="B201" s="113"/>
      <c r="D201" s="114" t="s">
        <v>137</v>
      </c>
      <c r="E201" s="115"/>
      <c r="F201" s="116" t="s">
        <v>357</v>
      </c>
      <c r="H201" s="117">
        <v>11.782</v>
      </c>
      <c r="L201" s="113"/>
      <c r="M201" s="118"/>
      <c r="N201" s="119"/>
      <c r="O201" s="119"/>
      <c r="P201" s="119"/>
      <c r="Q201" s="119"/>
      <c r="R201" s="119"/>
      <c r="S201" s="119"/>
      <c r="T201" s="120"/>
      <c r="AT201" s="115" t="s">
        <v>137</v>
      </c>
      <c r="AU201" s="115" t="s">
        <v>81</v>
      </c>
      <c r="AV201" s="112" t="s">
        <v>81</v>
      </c>
      <c r="AW201" s="112" t="s">
        <v>36</v>
      </c>
      <c r="AX201" s="112" t="s">
        <v>72</v>
      </c>
      <c r="AY201" s="115" t="s">
        <v>128</v>
      </c>
    </row>
    <row r="202" spans="2:51" s="112" customFormat="1" ht="13.5">
      <c r="B202" s="113"/>
      <c r="D202" s="114" t="s">
        <v>137</v>
      </c>
      <c r="E202" s="115"/>
      <c r="F202" s="116" t="s">
        <v>358</v>
      </c>
      <c r="H202" s="117">
        <v>96.882</v>
      </c>
      <c r="L202" s="113"/>
      <c r="M202" s="118"/>
      <c r="N202" s="119"/>
      <c r="O202" s="119"/>
      <c r="P202" s="119"/>
      <c r="Q202" s="119"/>
      <c r="R202" s="119"/>
      <c r="S202" s="119"/>
      <c r="T202" s="120"/>
      <c r="AT202" s="115" t="s">
        <v>137</v>
      </c>
      <c r="AU202" s="115" t="s">
        <v>81</v>
      </c>
      <c r="AV202" s="112" t="s">
        <v>81</v>
      </c>
      <c r="AW202" s="112" t="s">
        <v>36</v>
      </c>
      <c r="AX202" s="112" t="s">
        <v>72</v>
      </c>
      <c r="AY202" s="115" t="s">
        <v>128</v>
      </c>
    </row>
    <row r="203" spans="2:51" s="112" customFormat="1" ht="13.5">
      <c r="B203" s="113"/>
      <c r="D203" s="114" t="s">
        <v>137</v>
      </c>
      <c r="E203" s="115"/>
      <c r="F203" s="116" t="s">
        <v>359</v>
      </c>
      <c r="H203" s="117">
        <v>29.875</v>
      </c>
      <c r="L203" s="113"/>
      <c r="M203" s="118"/>
      <c r="N203" s="119"/>
      <c r="O203" s="119"/>
      <c r="P203" s="119"/>
      <c r="Q203" s="119"/>
      <c r="R203" s="119"/>
      <c r="S203" s="119"/>
      <c r="T203" s="120"/>
      <c r="AT203" s="115" t="s">
        <v>137</v>
      </c>
      <c r="AU203" s="115" t="s">
        <v>81</v>
      </c>
      <c r="AV203" s="112" t="s">
        <v>81</v>
      </c>
      <c r="AW203" s="112" t="s">
        <v>36</v>
      </c>
      <c r="AX203" s="112" t="s">
        <v>72</v>
      </c>
      <c r="AY203" s="115" t="s">
        <v>128</v>
      </c>
    </row>
    <row r="204" spans="2:51" s="112" customFormat="1" ht="13.5">
      <c r="B204" s="113"/>
      <c r="D204" s="114" t="s">
        <v>137</v>
      </c>
      <c r="E204" s="115"/>
      <c r="F204" s="116" t="s">
        <v>360</v>
      </c>
      <c r="H204" s="117">
        <v>14.745</v>
      </c>
      <c r="L204" s="113"/>
      <c r="M204" s="118"/>
      <c r="N204" s="119"/>
      <c r="O204" s="119"/>
      <c r="P204" s="119"/>
      <c r="Q204" s="119"/>
      <c r="R204" s="119"/>
      <c r="S204" s="119"/>
      <c r="T204" s="120"/>
      <c r="AT204" s="115" t="s">
        <v>137</v>
      </c>
      <c r="AU204" s="115" t="s">
        <v>81</v>
      </c>
      <c r="AV204" s="112" t="s">
        <v>81</v>
      </c>
      <c r="AW204" s="112" t="s">
        <v>36</v>
      </c>
      <c r="AX204" s="112" t="s">
        <v>72</v>
      </c>
      <c r="AY204" s="115" t="s">
        <v>128</v>
      </c>
    </row>
    <row r="205" spans="2:51" s="126" customFormat="1" ht="13.5">
      <c r="B205" s="127"/>
      <c r="D205" s="114" t="s">
        <v>137</v>
      </c>
      <c r="E205" s="128"/>
      <c r="F205" s="129" t="s">
        <v>167</v>
      </c>
      <c r="H205" s="130">
        <v>190.021</v>
      </c>
      <c r="L205" s="127"/>
      <c r="M205" s="131"/>
      <c r="N205" s="132"/>
      <c r="O205" s="132"/>
      <c r="P205" s="132"/>
      <c r="Q205" s="132"/>
      <c r="R205" s="132"/>
      <c r="S205" s="132"/>
      <c r="T205" s="133"/>
      <c r="AT205" s="128" t="s">
        <v>137</v>
      </c>
      <c r="AU205" s="128" t="s">
        <v>81</v>
      </c>
      <c r="AV205" s="126" t="s">
        <v>135</v>
      </c>
      <c r="AW205" s="126" t="s">
        <v>36</v>
      </c>
      <c r="AX205" s="126" t="s">
        <v>21</v>
      </c>
      <c r="AY205" s="128" t="s">
        <v>128</v>
      </c>
    </row>
    <row r="206" spans="2:65" s="21" customFormat="1" ht="16.5" customHeight="1">
      <c r="B206" s="22"/>
      <c r="C206" s="134" t="s">
        <v>361</v>
      </c>
      <c r="D206" s="134" t="s">
        <v>169</v>
      </c>
      <c r="E206" s="135" t="s">
        <v>362</v>
      </c>
      <c r="F206" s="136" t="s">
        <v>363</v>
      </c>
      <c r="G206" s="137" t="s">
        <v>146</v>
      </c>
      <c r="H206" s="143">
        <v>193.821</v>
      </c>
      <c r="I206" s="167"/>
      <c r="J206" s="139">
        <f>ROUND(I206*H206,2)</f>
        <v>0</v>
      </c>
      <c r="K206" s="136" t="s">
        <v>134</v>
      </c>
      <c r="L206" s="140"/>
      <c r="M206" s="141"/>
      <c r="N206" s="142" t="s">
        <v>43</v>
      </c>
      <c r="O206" s="109">
        <v>0</v>
      </c>
      <c r="P206" s="109">
        <f>O206*H206</f>
        <v>0</v>
      </c>
      <c r="Q206" s="109">
        <v>0.0009</v>
      </c>
      <c r="R206" s="109">
        <f>Q206*H206</f>
        <v>0.17443889999999998</v>
      </c>
      <c r="S206" s="109">
        <v>0</v>
      </c>
      <c r="T206" s="110">
        <f>S206*H206</f>
        <v>0</v>
      </c>
      <c r="AR206" s="11" t="s">
        <v>303</v>
      </c>
      <c r="AT206" s="11" t="s">
        <v>169</v>
      </c>
      <c r="AU206" s="11" t="s">
        <v>81</v>
      </c>
      <c r="AY206" s="11" t="s">
        <v>128</v>
      </c>
      <c r="BE206" s="111">
        <f>IF(N206="základní",J206,0)</f>
        <v>0</v>
      </c>
      <c r="BF206" s="111">
        <f>IF(N206="snížená",J206,0)</f>
        <v>0</v>
      </c>
      <c r="BG206" s="111">
        <f>IF(N206="zákl. přenesená",J206,0)</f>
        <v>0</v>
      </c>
      <c r="BH206" s="111">
        <f>IF(N206="sníž. přenesená",J206,0)</f>
        <v>0</v>
      </c>
      <c r="BI206" s="111">
        <f>IF(N206="nulová",J206,0)</f>
        <v>0</v>
      </c>
      <c r="BJ206" s="11" t="s">
        <v>21</v>
      </c>
      <c r="BK206" s="111">
        <f>ROUND(I206*H206,2)</f>
        <v>0</v>
      </c>
      <c r="BL206" s="11" t="s">
        <v>221</v>
      </c>
      <c r="BM206" s="11" t="s">
        <v>364</v>
      </c>
    </row>
    <row r="207" spans="2:51" s="112" customFormat="1" ht="13.5">
      <c r="B207" s="113"/>
      <c r="D207" s="114" t="s">
        <v>137</v>
      </c>
      <c r="E207" s="115"/>
      <c r="F207" s="116" t="s">
        <v>365</v>
      </c>
      <c r="H207" s="117">
        <v>193.821</v>
      </c>
      <c r="L207" s="113"/>
      <c r="M207" s="118"/>
      <c r="N207" s="119"/>
      <c r="O207" s="119"/>
      <c r="P207" s="119"/>
      <c r="Q207" s="119"/>
      <c r="R207" s="119"/>
      <c r="S207" s="119"/>
      <c r="T207" s="120"/>
      <c r="AT207" s="115" t="s">
        <v>137</v>
      </c>
      <c r="AU207" s="115" t="s">
        <v>81</v>
      </c>
      <c r="AV207" s="112" t="s">
        <v>81</v>
      </c>
      <c r="AW207" s="112" t="s">
        <v>36</v>
      </c>
      <c r="AX207" s="112" t="s">
        <v>21</v>
      </c>
      <c r="AY207" s="115" t="s">
        <v>128</v>
      </c>
    </row>
    <row r="208" spans="2:65" s="21" customFormat="1" ht="16.5" customHeight="1">
      <c r="B208" s="22"/>
      <c r="C208" s="101" t="s">
        <v>366</v>
      </c>
      <c r="D208" s="101" t="s">
        <v>130</v>
      </c>
      <c r="E208" s="102" t="s">
        <v>367</v>
      </c>
      <c r="F208" s="103" t="s">
        <v>368</v>
      </c>
      <c r="G208" s="104" t="s">
        <v>369</v>
      </c>
      <c r="H208" s="105">
        <v>4298.164</v>
      </c>
      <c r="I208" s="9"/>
      <c r="J208" s="106">
        <f>ROUND(I208*H208,2)</f>
        <v>0</v>
      </c>
      <c r="K208" s="103" t="s">
        <v>134</v>
      </c>
      <c r="L208" s="22"/>
      <c r="M208" s="107"/>
      <c r="N208" s="108" t="s">
        <v>43</v>
      </c>
      <c r="O208" s="109">
        <v>0</v>
      </c>
      <c r="P208" s="109">
        <f>O208*H208</f>
        <v>0</v>
      </c>
      <c r="Q208" s="109">
        <v>0</v>
      </c>
      <c r="R208" s="109">
        <f>Q208*H208</f>
        <v>0</v>
      </c>
      <c r="S208" s="109">
        <v>0</v>
      </c>
      <c r="T208" s="110">
        <f>S208*H208</f>
        <v>0</v>
      </c>
      <c r="AR208" s="11" t="s">
        <v>221</v>
      </c>
      <c r="AT208" s="11" t="s">
        <v>130</v>
      </c>
      <c r="AU208" s="11" t="s">
        <v>81</v>
      </c>
      <c r="AY208" s="11" t="s">
        <v>128</v>
      </c>
      <c r="BE208" s="111">
        <f>IF(N208="základní",J208,0)</f>
        <v>0</v>
      </c>
      <c r="BF208" s="111">
        <f>IF(N208="snížená",J208,0)</f>
        <v>0</v>
      </c>
      <c r="BG208" s="111">
        <f>IF(N208="zákl. přenesená",J208,0)</f>
        <v>0</v>
      </c>
      <c r="BH208" s="111">
        <f>IF(N208="sníž. přenesená",J208,0)</f>
        <v>0</v>
      </c>
      <c r="BI208" s="111">
        <f>IF(N208="nulová",J208,0)</f>
        <v>0</v>
      </c>
      <c r="BJ208" s="11" t="s">
        <v>21</v>
      </c>
      <c r="BK208" s="111">
        <f>ROUND(I208*H208,2)</f>
        <v>0</v>
      </c>
      <c r="BL208" s="11" t="s">
        <v>221</v>
      </c>
      <c r="BM208" s="11" t="s">
        <v>370</v>
      </c>
    </row>
    <row r="209" spans="2:63" s="88" customFormat="1" ht="29.85" customHeight="1">
      <c r="B209" s="89"/>
      <c r="D209" s="90" t="s">
        <v>71</v>
      </c>
      <c r="E209" s="99" t="s">
        <v>371</v>
      </c>
      <c r="F209" s="99" t="s">
        <v>372</v>
      </c>
      <c r="J209" s="100">
        <f>BK209</f>
        <v>0</v>
      </c>
      <c r="L209" s="89"/>
      <c r="M209" s="93"/>
      <c r="N209" s="94"/>
      <c r="O209" s="94"/>
      <c r="P209" s="95">
        <f>P210</f>
        <v>0</v>
      </c>
      <c r="Q209" s="94"/>
      <c r="R209" s="95">
        <f>R210</f>
        <v>0</v>
      </c>
      <c r="S209" s="94"/>
      <c r="T209" s="96">
        <f>T210</f>
        <v>0</v>
      </c>
      <c r="AR209" s="90" t="s">
        <v>81</v>
      </c>
      <c r="AT209" s="97" t="s">
        <v>71</v>
      </c>
      <c r="AU209" s="97" t="s">
        <v>21</v>
      </c>
      <c r="AY209" s="90" t="s">
        <v>128</v>
      </c>
      <c r="BK209" s="98">
        <f>BK210</f>
        <v>0</v>
      </c>
    </row>
    <row r="210" spans="2:65" s="21" customFormat="1" ht="16.5" customHeight="1">
      <c r="B210" s="22"/>
      <c r="C210" s="101" t="s">
        <v>373</v>
      </c>
      <c r="D210" s="101" t="s">
        <v>130</v>
      </c>
      <c r="E210" s="102" t="s">
        <v>374</v>
      </c>
      <c r="F210" s="103" t="s">
        <v>375</v>
      </c>
      <c r="G210" s="104" t="s">
        <v>376</v>
      </c>
      <c r="H210" s="105">
        <v>1</v>
      </c>
      <c r="I210" s="9"/>
      <c r="J210" s="106">
        <f>ROUND(I210*H210,2)</f>
        <v>0</v>
      </c>
      <c r="K210" s="103"/>
      <c r="L210" s="22"/>
      <c r="M210" s="107"/>
      <c r="N210" s="108" t="s">
        <v>43</v>
      </c>
      <c r="O210" s="109">
        <v>0</v>
      </c>
      <c r="P210" s="109">
        <f>O210*H210</f>
        <v>0</v>
      </c>
      <c r="Q210" s="109">
        <v>0</v>
      </c>
      <c r="R210" s="109">
        <f>Q210*H210</f>
        <v>0</v>
      </c>
      <c r="S210" s="109">
        <v>0</v>
      </c>
      <c r="T210" s="110">
        <f>S210*H210</f>
        <v>0</v>
      </c>
      <c r="AR210" s="11" t="s">
        <v>221</v>
      </c>
      <c r="AT210" s="11" t="s">
        <v>130</v>
      </c>
      <c r="AU210" s="11" t="s">
        <v>81</v>
      </c>
      <c r="AY210" s="11" t="s">
        <v>128</v>
      </c>
      <c r="BE210" s="111">
        <f>IF(N210="základní",J210,0)</f>
        <v>0</v>
      </c>
      <c r="BF210" s="111">
        <f>IF(N210="snížená",J210,0)</f>
        <v>0</v>
      </c>
      <c r="BG210" s="111">
        <f>IF(N210="zákl. přenesená",J210,0)</f>
        <v>0</v>
      </c>
      <c r="BH210" s="111">
        <f>IF(N210="sníž. přenesená",J210,0)</f>
        <v>0</v>
      </c>
      <c r="BI210" s="111">
        <f>IF(N210="nulová",J210,0)</f>
        <v>0</v>
      </c>
      <c r="BJ210" s="11" t="s">
        <v>21</v>
      </c>
      <c r="BK210" s="111">
        <f>ROUND(I210*H210,2)</f>
        <v>0</v>
      </c>
      <c r="BL210" s="11" t="s">
        <v>221</v>
      </c>
      <c r="BM210" s="11" t="s">
        <v>377</v>
      </c>
    </row>
    <row r="211" spans="2:63" s="88" customFormat="1" ht="29.85" customHeight="1">
      <c r="B211" s="89"/>
      <c r="D211" s="90" t="s">
        <v>71</v>
      </c>
      <c r="E211" s="99" t="s">
        <v>378</v>
      </c>
      <c r="F211" s="99" t="s">
        <v>379</v>
      </c>
      <c r="J211" s="100">
        <f>BK211</f>
        <v>0</v>
      </c>
      <c r="L211" s="89"/>
      <c r="M211" s="93"/>
      <c r="N211" s="94"/>
      <c r="O211" s="94"/>
      <c r="P211" s="95">
        <f>SUM(P212:P214)</f>
        <v>0</v>
      </c>
      <c r="Q211" s="94"/>
      <c r="R211" s="95">
        <f>SUM(R212:R214)</f>
        <v>0</v>
      </c>
      <c r="S211" s="94"/>
      <c r="T211" s="96">
        <f>SUM(T212:T214)</f>
        <v>0</v>
      </c>
      <c r="AR211" s="90" t="s">
        <v>81</v>
      </c>
      <c r="AT211" s="97" t="s">
        <v>71</v>
      </c>
      <c r="AU211" s="97" t="s">
        <v>21</v>
      </c>
      <c r="AY211" s="90" t="s">
        <v>128</v>
      </c>
      <c r="BK211" s="98">
        <f>SUM(BK212:BK214)</f>
        <v>0</v>
      </c>
    </row>
    <row r="212" spans="2:65" s="21" customFormat="1" ht="16.5" customHeight="1">
      <c r="B212" s="22"/>
      <c r="C212" s="101" t="s">
        <v>380</v>
      </c>
      <c r="D212" s="101" t="s">
        <v>130</v>
      </c>
      <c r="E212" s="102" t="s">
        <v>381</v>
      </c>
      <c r="F212" s="103" t="s">
        <v>382</v>
      </c>
      <c r="G212" s="104" t="s">
        <v>383</v>
      </c>
      <c r="H212" s="105">
        <v>6</v>
      </c>
      <c r="I212" s="9"/>
      <c r="J212" s="106">
        <f>ROUND(I212*H212,2)</f>
        <v>0</v>
      </c>
      <c r="K212" s="103"/>
      <c r="L212" s="22"/>
      <c r="M212" s="107"/>
      <c r="N212" s="108" t="s">
        <v>43</v>
      </c>
      <c r="O212" s="109">
        <v>0</v>
      </c>
      <c r="P212" s="109">
        <f>O212*H212</f>
        <v>0</v>
      </c>
      <c r="Q212" s="109">
        <v>0</v>
      </c>
      <c r="R212" s="109">
        <f>Q212*H212</f>
        <v>0</v>
      </c>
      <c r="S212" s="109">
        <v>0</v>
      </c>
      <c r="T212" s="110">
        <f>S212*H212</f>
        <v>0</v>
      </c>
      <c r="AR212" s="11" t="s">
        <v>221</v>
      </c>
      <c r="AT212" s="11" t="s">
        <v>130</v>
      </c>
      <c r="AU212" s="11" t="s">
        <v>81</v>
      </c>
      <c r="AY212" s="11" t="s">
        <v>128</v>
      </c>
      <c r="BE212" s="111">
        <f>IF(N212="základní",J212,0)</f>
        <v>0</v>
      </c>
      <c r="BF212" s="111">
        <f>IF(N212="snížená",J212,0)</f>
        <v>0</v>
      </c>
      <c r="BG212" s="111">
        <f>IF(N212="zákl. přenesená",J212,0)</f>
        <v>0</v>
      </c>
      <c r="BH212" s="111">
        <f>IF(N212="sníž. přenesená",J212,0)</f>
        <v>0</v>
      </c>
      <c r="BI212" s="111">
        <f>IF(N212="nulová",J212,0)</f>
        <v>0</v>
      </c>
      <c r="BJ212" s="11" t="s">
        <v>21</v>
      </c>
      <c r="BK212" s="111">
        <f>ROUND(I212*H212,2)</f>
        <v>0</v>
      </c>
      <c r="BL212" s="11" t="s">
        <v>221</v>
      </c>
      <c r="BM212" s="11" t="s">
        <v>384</v>
      </c>
    </row>
    <row r="213" spans="2:65" s="21" customFormat="1" ht="16.5" customHeight="1">
      <c r="B213" s="22"/>
      <c r="C213" s="101" t="s">
        <v>385</v>
      </c>
      <c r="D213" s="101" t="s">
        <v>130</v>
      </c>
      <c r="E213" s="102" t="s">
        <v>386</v>
      </c>
      <c r="F213" s="103" t="s">
        <v>387</v>
      </c>
      <c r="G213" s="104" t="s">
        <v>383</v>
      </c>
      <c r="H213" s="105">
        <v>4</v>
      </c>
      <c r="I213" s="9"/>
      <c r="J213" s="106">
        <f>ROUND(I213*H213,2)</f>
        <v>0</v>
      </c>
      <c r="K213" s="103"/>
      <c r="L213" s="22"/>
      <c r="M213" s="107"/>
      <c r="N213" s="108" t="s">
        <v>43</v>
      </c>
      <c r="O213" s="109">
        <v>0</v>
      </c>
      <c r="P213" s="109">
        <f>O213*H213</f>
        <v>0</v>
      </c>
      <c r="Q213" s="109">
        <v>0</v>
      </c>
      <c r="R213" s="109">
        <f>Q213*H213</f>
        <v>0</v>
      </c>
      <c r="S213" s="109">
        <v>0</v>
      </c>
      <c r="T213" s="110">
        <f>S213*H213</f>
        <v>0</v>
      </c>
      <c r="AR213" s="11" t="s">
        <v>221</v>
      </c>
      <c r="AT213" s="11" t="s">
        <v>130</v>
      </c>
      <c r="AU213" s="11" t="s">
        <v>81</v>
      </c>
      <c r="AY213" s="11" t="s">
        <v>128</v>
      </c>
      <c r="BE213" s="111">
        <f>IF(N213="základní",J213,0)</f>
        <v>0</v>
      </c>
      <c r="BF213" s="111">
        <f>IF(N213="snížená",J213,0)</f>
        <v>0</v>
      </c>
      <c r="BG213" s="111">
        <f>IF(N213="zákl. přenesená",J213,0)</f>
        <v>0</v>
      </c>
      <c r="BH213" s="111">
        <f>IF(N213="sníž. přenesená",J213,0)</f>
        <v>0</v>
      </c>
      <c r="BI213" s="111">
        <f>IF(N213="nulová",J213,0)</f>
        <v>0</v>
      </c>
      <c r="BJ213" s="11" t="s">
        <v>21</v>
      </c>
      <c r="BK213" s="111">
        <f>ROUND(I213*H213,2)</f>
        <v>0</v>
      </c>
      <c r="BL213" s="11" t="s">
        <v>221</v>
      </c>
      <c r="BM213" s="11" t="s">
        <v>388</v>
      </c>
    </row>
    <row r="214" spans="2:65" s="21" customFormat="1" ht="16.5" customHeight="1">
      <c r="B214" s="22"/>
      <c r="C214" s="101" t="s">
        <v>389</v>
      </c>
      <c r="D214" s="101" t="s">
        <v>130</v>
      </c>
      <c r="E214" s="102" t="s">
        <v>390</v>
      </c>
      <c r="F214" s="103" t="s">
        <v>391</v>
      </c>
      <c r="G214" s="104" t="s">
        <v>369</v>
      </c>
      <c r="H214" s="105">
        <v>157.2</v>
      </c>
      <c r="I214" s="9"/>
      <c r="J214" s="106">
        <f>ROUND(I214*H214,2)</f>
        <v>0</v>
      </c>
      <c r="K214" s="103" t="s">
        <v>134</v>
      </c>
      <c r="L214" s="22"/>
      <c r="M214" s="107"/>
      <c r="N214" s="108" t="s">
        <v>43</v>
      </c>
      <c r="O214" s="109">
        <v>0</v>
      </c>
      <c r="P214" s="109">
        <f>O214*H214</f>
        <v>0</v>
      </c>
      <c r="Q214" s="109">
        <v>0</v>
      </c>
      <c r="R214" s="109">
        <f>Q214*H214</f>
        <v>0</v>
      </c>
      <c r="S214" s="109">
        <v>0</v>
      </c>
      <c r="T214" s="110">
        <f>S214*H214</f>
        <v>0</v>
      </c>
      <c r="AR214" s="11" t="s">
        <v>221</v>
      </c>
      <c r="AT214" s="11" t="s">
        <v>130</v>
      </c>
      <c r="AU214" s="11" t="s">
        <v>81</v>
      </c>
      <c r="AY214" s="11" t="s">
        <v>128</v>
      </c>
      <c r="BE214" s="111">
        <f>IF(N214="základní",J214,0)</f>
        <v>0</v>
      </c>
      <c r="BF214" s="111">
        <f>IF(N214="snížená",J214,0)</f>
        <v>0</v>
      </c>
      <c r="BG214" s="111">
        <f>IF(N214="zákl. přenesená",J214,0)</f>
        <v>0</v>
      </c>
      <c r="BH214" s="111">
        <f>IF(N214="sníž. přenesená",J214,0)</f>
        <v>0</v>
      </c>
      <c r="BI214" s="111">
        <f>IF(N214="nulová",J214,0)</f>
        <v>0</v>
      </c>
      <c r="BJ214" s="11" t="s">
        <v>21</v>
      </c>
      <c r="BK214" s="111">
        <f>ROUND(I214*H214,2)</f>
        <v>0</v>
      </c>
      <c r="BL214" s="11" t="s">
        <v>221</v>
      </c>
      <c r="BM214" s="11" t="s">
        <v>392</v>
      </c>
    </row>
    <row r="215" spans="2:63" s="88" customFormat="1" ht="29.85" customHeight="1">
      <c r="B215" s="89"/>
      <c r="D215" s="90" t="s">
        <v>71</v>
      </c>
      <c r="E215" s="99" t="s">
        <v>393</v>
      </c>
      <c r="F215" s="99" t="s">
        <v>394</v>
      </c>
      <c r="J215" s="100">
        <f>BK215</f>
        <v>0</v>
      </c>
      <c r="L215" s="89"/>
      <c r="M215" s="93"/>
      <c r="N215" s="94"/>
      <c r="O215" s="94"/>
      <c r="P215" s="95">
        <f>SUM(P216:P239)</f>
        <v>221.16034000000002</v>
      </c>
      <c r="Q215" s="94"/>
      <c r="R215" s="95">
        <f>SUM(R216:R239)</f>
        <v>2.0862103999999997</v>
      </c>
      <c r="S215" s="94"/>
      <c r="T215" s="96">
        <f>SUM(T216:T239)</f>
        <v>0.5946202</v>
      </c>
      <c r="AR215" s="90" t="s">
        <v>81</v>
      </c>
      <c r="AT215" s="97" t="s">
        <v>71</v>
      </c>
      <c r="AU215" s="97" t="s">
        <v>21</v>
      </c>
      <c r="AY215" s="90" t="s">
        <v>128</v>
      </c>
      <c r="BK215" s="98">
        <f>SUM(BK216:BK239)</f>
        <v>0</v>
      </c>
    </row>
    <row r="216" spans="2:65" s="21" customFormat="1" ht="16.5" customHeight="1">
      <c r="B216" s="22"/>
      <c r="C216" s="101" t="s">
        <v>395</v>
      </c>
      <c r="D216" s="101" t="s">
        <v>130</v>
      </c>
      <c r="E216" s="102" t="s">
        <v>396</v>
      </c>
      <c r="F216" s="103" t="s">
        <v>397</v>
      </c>
      <c r="G216" s="104" t="s">
        <v>158</v>
      </c>
      <c r="H216" s="105">
        <v>356.06</v>
      </c>
      <c r="I216" s="9"/>
      <c r="J216" s="106">
        <f>ROUND(I216*H216,2)</f>
        <v>0</v>
      </c>
      <c r="K216" s="103" t="s">
        <v>134</v>
      </c>
      <c r="L216" s="22"/>
      <c r="M216" s="107"/>
      <c r="N216" s="108" t="s">
        <v>43</v>
      </c>
      <c r="O216" s="109">
        <v>0.195</v>
      </c>
      <c r="P216" s="109">
        <f>O216*H216</f>
        <v>69.4317</v>
      </c>
      <c r="Q216" s="109">
        <v>0</v>
      </c>
      <c r="R216" s="109">
        <f>Q216*H216</f>
        <v>0</v>
      </c>
      <c r="S216" s="109">
        <v>0.00167</v>
      </c>
      <c r="T216" s="110">
        <f>S216*H216</f>
        <v>0.5946202</v>
      </c>
      <c r="AR216" s="11" t="s">
        <v>221</v>
      </c>
      <c r="AT216" s="11" t="s">
        <v>130</v>
      </c>
      <c r="AU216" s="11" t="s">
        <v>81</v>
      </c>
      <c r="AY216" s="11" t="s">
        <v>128</v>
      </c>
      <c r="BE216" s="111">
        <f>IF(N216="základní",J216,0)</f>
        <v>0</v>
      </c>
      <c r="BF216" s="111">
        <f>IF(N216="snížená",J216,0)</f>
        <v>0</v>
      </c>
      <c r="BG216" s="111">
        <f>IF(N216="zákl. přenesená",J216,0)</f>
        <v>0</v>
      </c>
      <c r="BH216" s="111">
        <f>IF(N216="sníž. přenesená",J216,0)</f>
        <v>0</v>
      </c>
      <c r="BI216" s="111">
        <f>IF(N216="nulová",J216,0)</f>
        <v>0</v>
      </c>
      <c r="BJ216" s="11" t="s">
        <v>21</v>
      </c>
      <c r="BK216" s="111">
        <f>ROUND(I216*H216,2)</f>
        <v>0</v>
      </c>
      <c r="BL216" s="11" t="s">
        <v>221</v>
      </c>
      <c r="BM216" s="11" t="s">
        <v>398</v>
      </c>
    </row>
    <row r="217" spans="2:51" s="112" customFormat="1" ht="13.5">
      <c r="B217" s="113"/>
      <c r="D217" s="114" t="s">
        <v>137</v>
      </c>
      <c r="E217" s="115"/>
      <c r="F217" s="116" t="s">
        <v>399</v>
      </c>
      <c r="H217" s="117">
        <v>356.06</v>
      </c>
      <c r="L217" s="113"/>
      <c r="M217" s="118"/>
      <c r="N217" s="119"/>
      <c r="O217" s="119"/>
      <c r="P217" s="119"/>
      <c r="Q217" s="119"/>
      <c r="R217" s="119"/>
      <c r="S217" s="119"/>
      <c r="T217" s="120"/>
      <c r="AT217" s="115" t="s">
        <v>137</v>
      </c>
      <c r="AU217" s="115" t="s">
        <v>81</v>
      </c>
      <c r="AV217" s="112" t="s">
        <v>81</v>
      </c>
      <c r="AW217" s="112" t="s">
        <v>36</v>
      </c>
      <c r="AX217" s="112" t="s">
        <v>21</v>
      </c>
      <c r="AY217" s="115" t="s">
        <v>128</v>
      </c>
    </row>
    <row r="218" spans="2:65" s="21" customFormat="1" ht="25.5" customHeight="1">
      <c r="B218" s="22"/>
      <c r="C218" s="101" t="s">
        <v>400</v>
      </c>
      <c r="D218" s="101" t="s">
        <v>130</v>
      </c>
      <c r="E218" s="102" t="s">
        <v>401</v>
      </c>
      <c r="F218" s="103" t="s">
        <v>402</v>
      </c>
      <c r="G218" s="104" t="s">
        <v>158</v>
      </c>
      <c r="H218" s="105">
        <v>0.6</v>
      </c>
      <c r="I218" s="9"/>
      <c r="J218" s="106">
        <f>ROUND(I218*H218,2)</f>
        <v>0</v>
      </c>
      <c r="K218" s="103" t="s">
        <v>134</v>
      </c>
      <c r="L218" s="22"/>
      <c r="M218" s="107"/>
      <c r="N218" s="108" t="s">
        <v>43</v>
      </c>
      <c r="O218" s="109">
        <v>0.283</v>
      </c>
      <c r="P218" s="109">
        <f>O218*H218</f>
        <v>0.16979999999999998</v>
      </c>
      <c r="Q218" s="109">
        <v>0.0011</v>
      </c>
      <c r="R218" s="109">
        <f>Q218*H218</f>
        <v>0.00066</v>
      </c>
      <c r="S218" s="109">
        <v>0</v>
      </c>
      <c r="T218" s="110">
        <f>S218*H218</f>
        <v>0</v>
      </c>
      <c r="AR218" s="11" t="s">
        <v>221</v>
      </c>
      <c r="AT218" s="11" t="s">
        <v>130</v>
      </c>
      <c r="AU218" s="11" t="s">
        <v>81</v>
      </c>
      <c r="AY218" s="11" t="s">
        <v>128</v>
      </c>
      <c r="BE218" s="111">
        <f>IF(N218="základní",J218,0)</f>
        <v>0</v>
      </c>
      <c r="BF218" s="111">
        <f>IF(N218="snížená",J218,0)</f>
        <v>0</v>
      </c>
      <c r="BG218" s="111">
        <f>IF(N218="zákl. přenesená",J218,0)</f>
        <v>0</v>
      </c>
      <c r="BH218" s="111">
        <f>IF(N218="sníž. přenesená",J218,0)</f>
        <v>0</v>
      </c>
      <c r="BI218" s="111">
        <f>IF(N218="nulová",J218,0)</f>
        <v>0</v>
      </c>
      <c r="BJ218" s="11" t="s">
        <v>21</v>
      </c>
      <c r="BK218" s="111">
        <f>ROUND(I218*H218,2)</f>
        <v>0</v>
      </c>
      <c r="BL218" s="11" t="s">
        <v>221</v>
      </c>
      <c r="BM218" s="11" t="s">
        <v>403</v>
      </c>
    </row>
    <row r="219" spans="2:51" s="112" customFormat="1" ht="13.5">
      <c r="B219" s="113"/>
      <c r="D219" s="114" t="s">
        <v>137</v>
      </c>
      <c r="E219" s="115"/>
      <c r="F219" s="116" t="s">
        <v>404</v>
      </c>
      <c r="H219" s="117">
        <v>0.6</v>
      </c>
      <c r="L219" s="113"/>
      <c r="M219" s="118"/>
      <c r="N219" s="119"/>
      <c r="O219" s="119"/>
      <c r="P219" s="119"/>
      <c r="Q219" s="119"/>
      <c r="R219" s="119"/>
      <c r="S219" s="119"/>
      <c r="T219" s="120"/>
      <c r="AT219" s="115" t="s">
        <v>137</v>
      </c>
      <c r="AU219" s="115" t="s">
        <v>81</v>
      </c>
      <c r="AV219" s="112" t="s">
        <v>81</v>
      </c>
      <c r="AW219" s="112" t="s">
        <v>36</v>
      </c>
      <c r="AX219" s="112" t="s">
        <v>21</v>
      </c>
      <c r="AY219" s="115" t="s">
        <v>128</v>
      </c>
    </row>
    <row r="220" spans="2:65" s="21" customFormat="1" ht="25.5" customHeight="1">
      <c r="B220" s="22"/>
      <c r="C220" s="101" t="s">
        <v>405</v>
      </c>
      <c r="D220" s="101" t="s">
        <v>130</v>
      </c>
      <c r="E220" s="102" t="s">
        <v>406</v>
      </c>
      <c r="F220" s="103" t="s">
        <v>407</v>
      </c>
      <c r="G220" s="104" t="s">
        <v>158</v>
      </c>
      <c r="H220" s="105">
        <v>23.62</v>
      </c>
      <c r="I220" s="9"/>
      <c r="J220" s="106">
        <f>ROUND(I220*H220,2)</f>
        <v>0</v>
      </c>
      <c r="K220" s="103" t="s">
        <v>134</v>
      </c>
      <c r="L220" s="22"/>
      <c r="M220" s="107"/>
      <c r="N220" s="108" t="s">
        <v>43</v>
      </c>
      <c r="O220" s="109">
        <v>0.331</v>
      </c>
      <c r="P220" s="109">
        <f>O220*H220</f>
        <v>7.818220000000001</v>
      </c>
      <c r="Q220" s="109">
        <v>0.00269</v>
      </c>
      <c r="R220" s="109">
        <f>Q220*H220</f>
        <v>0.0635378</v>
      </c>
      <c r="S220" s="109">
        <v>0</v>
      </c>
      <c r="T220" s="110">
        <f>S220*H220</f>
        <v>0</v>
      </c>
      <c r="AR220" s="11" t="s">
        <v>221</v>
      </c>
      <c r="AT220" s="11" t="s">
        <v>130</v>
      </c>
      <c r="AU220" s="11" t="s">
        <v>81</v>
      </c>
      <c r="AY220" s="11" t="s">
        <v>128</v>
      </c>
      <c r="BE220" s="111">
        <f>IF(N220="základní",J220,0)</f>
        <v>0</v>
      </c>
      <c r="BF220" s="111">
        <f>IF(N220="snížená",J220,0)</f>
        <v>0</v>
      </c>
      <c r="BG220" s="111">
        <f>IF(N220="zákl. přenesená",J220,0)</f>
        <v>0</v>
      </c>
      <c r="BH220" s="111">
        <f>IF(N220="sníž. přenesená",J220,0)</f>
        <v>0</v>
      </c>
      <c r="BI220" s="111">
        <f>IF(N220="nulová",J220,0)</f>
        <v>0</v>
      </c>
      <c r="BJ220" s="11" t="s">
        <v>21</v>
      </c>
      <c r="BK220" s="111">
        <f>ROUND(I220*H220,2)</f>
        <v>0</v>
      </c>
      <c r="BL220" s="11" t="s">
        <v>221</v>
      </c>
      <c r="BM220" s="11" t="s">
        <v>408</v>
      </c>
    </row>
    <row r="221" spans="2:51" s="112" customFormat="1" ht="13.5">
      <c r="B221" s="113"/>
      <c r="D221" s="114" t="s">
        <v>137</v>
      </c>
      <c r="E221" s="115"/>
      <c r="F221" s="116" t="s">
        <v>409</v>
      </c>
      <c r="H221" s="117">
        <v>22.09</v>
      </c>
      <c r="L221" s="113"/>
      <c r="M221" s="118"/>
      <c r="N221" s="119"/>
      <c r="O221" s="119"/>
      <c r="P221" s="119"/>
      <c r="Q221" s="119"/>
      <c r="R221" s="119"/>
      <c r="S221" s="119"/>
      <c r="T221" s="120"/>
      <c r="AT221" s="115" t="s">
        <v>137</v>
      </c>
      <c r="AU221" s="115" t="s">
        <v>81</v>
      </c>
      <c r="AV221" s="112" t="s">
        <v>81</v>
      </c>
      <c r="AW221" s="112" t="s">
        <v>36</v>
      </c>
      <c r="AX221" s="112" t="s">
        <v>72</v>
      </c>
      <c r="AY221" s="115" t="s">
        <v>128</v>
      </c>
    </row>
    <row r="222" spans="2:51" s="112" customFormat="1" ht="13.5">
      <c r="B222" s="113"/>
      <c r="D222" s="114" t="s">
        <v>137</v>
      </c>
      <c r="E222" s="115"/>
      <c r="F222" s="116" t="s">
        <v>410</v>
      </c>
      <c r="H222" s="117">
        <v>1.53</v>
      </c>
      <c r="L222" s="113"/>
      <c r="M222" s="118"/>
      <c r="N222" s="119"/>
      <c r="O222" s="119"/>
      <c r="P222" s="119"/>
      <c r="Q222" s="119"/>
      <c r="R222" s="119"/>
      <c r="S222" s="119"/>
      <c r="T222" s="120"/>
      <c r="AT222" s="115" t="s">
        <v>137</v>
      </c>
      <c r="AU222" s="115" t="s">
        <v>81</v>
      </c>
      <c r="AV222" s="112" t="s">
        <v>81</v>
      </c>
      <c r="AW222" s="112" t="s">
        <v>36</v>
      </c>
      <c r="AX222" s="112" t="s">
        <v>72</v>
      </c>
      <c r="AY222" s="115" t="s">
        <v>128</v>
      </c>
    </row>
    <row r="223" spans="2:51" s="126" customFormat="1" ht="13.5">
      <c r="B223" s="127"/>
      <c r="D223" s="114" t="s">
        <v>137</v>
      </c>
      <c r="E223" s="128"/>
      <c r="F223" s="129" t="s">
        <v>167</v>
      </c>
      <c r="H223" s="130">
        <v>23.62</v>
      </c>
      <c r="L223" s="127"/>
      <c r="M223" s="131"/>
      <c r="N223" s="132"/>
      <c r="O223" s="132"/>
      <c r="P223" s="132"/>
      <c r="Q223" s="132"/>
      <c r="R223" s="132"/>
      <c r="S223" s="132"/>
      <c r="T223" s="133"/>
      <c r="AT223" s="128" t="s">
        <v>137</v>
      </c>
      <c r="AU223" s="128" t="s">
        <v>81</v>
      </c>
      <c r="AV223" s="126" t="s">
        <v>135</v>
      </c>
      <c r="AW223" s="126" t="s">
        <v>36</v>
      </c>
      <c r="AX223" s="126" t="s">
        <v>21</v>
      </c>
      <c r="AY223" s="128" t="s">
        <v>128</v>
      </c>
    </row>
    <row r="224" spans="2:65" s="21" customFormat="1" ht="25.5" customHeight="1">
      <c r="B224" s="22"/>
      <c r="C224" s="101" t="s">
        <v>411</v>
      </c>
      <c r="D224" s="101" t="s">
        <v>130</v>
      </c>
      <c r="E224" s="102" t="s">
        <v>412</v>
      </c>
      <c r="F224" s="103" t="s">
        <v>413</v>
      </c>
      <c r="G224" s="104" t="s">
        <v>158</v>
      </c>
      <c r="H224" s="105">
        <v>22.8</v>
      </c>
      <c r="I224" s="9"/>
      <c r="J224" s="106">
        <f>ROUND(I224*H224,2)</f>
        <v>0</v>
      </c>
      <c r="K224" s="103" t="s">
        <v>134</v>
      </c>
      <c r="L224" s="22"/>
      <c r="M224" s="107"/>
      <c r="N224" s="108" t="s">
        <v>43</v>
      </c>
      <c r="O224" s="109">
        <v>0.347</v>
      </c>
      <c r="P224" s="109">
        <f>O224*H224</f>
        <v>7.9116</v>
      </c>
      <c r="Q224" s="109">
        <v>0.00358</v>
      </c>
      <c r="R224" s="109">
        <f>Q224*H224</f>
        <v>0.081624</v>
      </c>
      <c r="S224" s="109">
        <v>0</v>
      </c>
      <c r="T224" s="110">
        <f>S224*H224</f>
        <v>0</v>
      </c>
      <c r="AR224" s="11" t="s">
        <v>221</v>
      </c>
      <c r="AT224" s="11" t="s">
        <v>130</v>
      </c>
      <c r="AU224" s="11" t="s">
        <v>81</v>
      </c>
      <c r="AY224" s="11" t="s">
        <v>128</v>
      </c>
      <c r="BE224" s="111">
        <f>IF(N224="základní",J224,0)</f>
        <v>0</v>
      </c>
      <c r="BF224" s="111">
        <f>IF(N224="snížená",J224,0)</f>
        <v>0</v>
      </c>
      <c r="BG224" s="111">
        <f>IF(N224="zákl. přenesená",J224,0)</f>
        <v>0</v>
      </c>
      <c r="BH224" s="111">
        <f>IF(N224="sníž. přenesená",J224,0)</f>
        <v>0</v>
      </c>
      <c r="BI224" s="111">
        <f>IF(N224="nulová",J224,0)</f>
        <v>0</v>
      </c>
      <c r="BJ224" s="11" t="s">
        <v>21</v>
      </c>
      <c r="BK224" s="111">
        <f>ROUND(I224*H224,2)</f>
        <v>0</v>
      </c>
      <c r="BL224" s="11" t="s">
        <v>221</v>
      </c>
      <c r="BM224" s="11" t="s">
        <v>414</v>
      </c>
    </row>
    <row r="225" spans="2:51" s="112" customFormat="1" ht="13.5">
      <c r="B225" s="113"/>
      <c r="D225" s="114" t="s">
        <v>137</v>
      </c>
      <c r="E225" s="115"/>
      <c r="F225" s="116" t="s">
        <v>415</v>
      </c>
      <c r="H225" s="117">
        <v>22.8</v>
      </c>
      <c r="L225" s="113"/>
      <c r="M225" s="118"/>
      <c r="N225" s="119"/>
      <c r="O225" s="119"/>
      <c r="P225" s="119"/>
      <c r="Q225" s="119"/>
      <c r="R225" s="119"/>
      <c r="S225" s="119"/>
      <c r="T225" s="120"/>
      <c r="AT225" s="115" t="s">
        <v>137</v>
      </c>
      <c r="AU225" s="115" t="s">
        <v>81</v>
      </c>
      <c r="AV225" s="112" t="s">
        <v>81</v>
      </c>
      <c r="AW225" s="112" t="s">
        <v>36</v>
      </c>
      <c r="AX225" s="112" t="s">
        <v>21</v>
      </c>
      <c r="AY225" s="115" t="s">
        <v>128</v>
      </c>
    </row>
    <row r="226" spans="2:65" s="21" customFormat="1" ht="25.5" customHeight="1">
      <c r="B226" s="22"/>
      <c r="C226" s="101" t="s">
        <v>416</v>
      </c>
      <c r="D226" s="101" t="s">
        <v>130</v>
      </c>
      <c r="E226" s="102" t="s">
        <v>417</v>
      </c>
      <c r="F226" s="103" t="s">
        <v>418</v>
      </c>
      <c r="G226" s="104" t="s">
        <v>158</v>
      </c>
      <c r="H226" s="105">
        <v>24.89</v>
      </c>
      <c r="I226" s="9"/>
      <c r="J226" s="106">
        <f>ROUND(I226*H226,2)</f>
        <v>0</v>
      </c>
      <c r="K226" s="103" t="s">
        <v>134</v>
      </c>
      <c r="L226" s="22"/>
      <c r="M226" s="107"/>
      <c r="N226" s="108" t="s">
        <v>43</v>
      </c>
      <c r="O226" s="109">
        <v>0.363</v>
      </c>
      <c r="P226" s="109">
        <f>O226*H226</f>
        <v>9.03507</v>
      </c>
      <c r="Q226" s="109">
        <v>0.00429</v>
      </c>
      <c r="R226" s="109">
        <f>Q226*H226</f>
        <v>0.10677810000000001</v>
      </c>
      <c r="S226" s="109">
        <v>0</v>
      </c>
      <c r="T226" s="110">
        <f>S226*H226</f>
        <v>0</v>
      </c>
      <c r="AR226" s="11" t="s">
        <v>221</v>
      </c>
      <c r="AT226" s="11" t="s">
        <v>130</v>
      </c>
      <c r="AU226" s="11" t="s">
        <v>81</v>
      </c>
      <c r="AY226" s="11" t="s">
        <v>128</v>
      </c>
      <c r="BE226" s="111">
        <f>IF(N226="základní",J226,0)</f>
        <v>0</v>
      </c>
      <c r="BF226" s="111">
        <f>IF(N226="snížená",J226,0)</f>
        <v>0</v>
      </c>
      <c r="BG226" s="111">
        <f>IF(N226="zákl. přenesená",J226,0)</f>
        <v>0</v>
      </c>
      <c r="BH226" s="111">
        <f>IF(N226="sníž. přenesená",J226,0)</f>
        <v>0</v>
      </c>
      <c r="BI226" s="111">
        <f>IF(N226="nulová",J226,0)</f>
        <v>0</v>
      </c>
      <c r="BJ226" s="11" t="s">
        <v>21</v>
      </c>
      <c r="BK226" s="111">
        <f>ROUND(I226*H226,2)</f>
        <v>0</v>
      </c>
      <c r="BL226" s="11" t="s">
        <v>221</v>
      </c>
      <c r="BM226" s="11" t="s">
        <v>419</v>
      </c>
    </row>
    <row r="227" spans="2:51" s="112" customFormat="1" ht="13.5">
      <c r="B227" s="113"/>
      <c r="D227" s="114" t="s">
        <v>137</v>
      </c>
      <c r="E227" s="115"/>
      <c r="F227" s="116" t="s">
        <v>420</v>
      </c>
      <c r="H227" s="117">
        <v>17.09</v>
      </c>
      <c r="L227" s="113"/>
      <c r="M227" s="118"/>
      <c r="N227" s="119"/>
      <c r="O227" s="119"/>
      <c r="P227" s="119"/>
      <c r="Q227" s="119"/>
      <c r="R227" s="119"/>
      <c r="S227" s="119"/>
      <c r="T227" s="120"/>
      <c r="AT227" s="115" t="s">
        <v>137</v>
      </c>
      <c r="AU227" s="115" t="s">
        <v>81</v>
      </c>
      <c r="AV227" s="112" t="s">
        <v>81</v>
      </c>
      <c r="AW227" s="112" t="s">
        <v>36</v>
      </c>
      <c r="AX227" s="112" t="s">
        <v>72</v>
      </c>
      <c r="AY227" s="115" t="s">
        <v>128</v>
      </c>
    </row>
    <row r="228" spans="2:51" s="112" customFormat="1" ht="13.5">
      <c r="B228" s="113"/>
      <c r="D228" s="114" t="s">
        <v>137</v>
      </c>
      <c r="E228" s="115"/>
      <c r="F228" s="116" t="s">
        <v>421</v>
      </c>
      <c r="H228" s="117">
        <v>7.8</v>
      </c>
      <c r="L228" s="113"/>
      <c r="M228" s="118"/>
      <c r="N228" s="119"/>
      <c r="O228" s="119"/>
      <c r="P228" s="119"/>
      <c r="Q228" s="119"/>
      <c r="R228" s="119"/>
      <c r="S228" s="119"/>
      <c r="T228" s="120"/>
      <c r="AT228" s="115" t="s">
        <v>137</v>
      </c>
      <c r="AU228" s="115" t="s">
        <v>81</v>
      </c>
      <c r="AV228" s="112" t="s">
        <v>81</v>
      </c>
      <c r="AW228" s="112" t="s">
        <v>36</v>
      </c>
      <c r="AX228" s="112" t="s">
        <v>72</v>
      </c>
      <c r="AY228" s="115" t="s">
        <v>128</v>
      </c>
    </row>
    <row r="229" spans="2:51" s="126" customFormat="1" ht="13.5">
      <c r="B229" s="127"/>
      <c r="D229" s="114" t="s">
        <v>137</v>
      </c>
      <c r="E229" s="128"/>
      <c r="F229" s="129" t="s">
        <v>167</v>
      </c>
      <c r="H229" s="130">
        <v>24.89</v>
      </c>
      <c r="L229" s="127"/>
      <c r="M229" s="131"/>
      <c r="N229" s="132"/>
      <c r="O229" s="132"/>
      <c r="P229" s="132"/>
      <c r="Q229" s="132"/>
      <c r="R229" s="132"/>
      <c r="S229" s="132"/>
      <c r="T229" s="133"/>
      <c r="AT229" s="128" t="s">
        <v>137</v>
      </c>
      <c r="AU229" s="128" t="s">
        <v>81</v>
      </c>
      <c r="AV229" s="126" t="s">
        <v>135</v>
      </c>
      <c r="AW229" s="126" t="s">
        <v>36</v>
      </c>
      <c r="AX229" s="126" t="s">
        <v>21</v>
      </c>
      <c r="AY229" s="128" t="s">
        <v>128</v>
      </c>
    </row>
    <row r="230" spans="2:65" s="21" customFormat="1" ht="25.5" customHeight="1">
      <c r="B230" s="22"/>
      <c r="C230" s="101" t="s">
        <v>422</v>
      </c>
      <c r="D230" s="101" t="s">
        <v>130</v>
      </c>
      <c r="E230" s="102" t="s">
        <v>423</v>
      </c>
      <c r="F230" s="103" t="s">
        <v>424</v>
      </c>
      <c r="G230" s="104" t="s">
        <v>158</v>
      </c>
      <c r="H230" s="105">
        <v>95.35</v>
      </c>
      <c r="I230" s="9"/>
      <c r="J230" s="106">
        <f>ROUND(I230*H230,2)</f>
        <v>0</v>
      </c>
      <c r="K230" s="103" t="s">
        <v>134</v>
      </c>
      <c r="L230" s="22"/>
      <c r="M230" s="107"/>
      <c r="N230" s="108" t="s">
        <v>43</v>
      </c>
      <c r="O230" s="109">
        <v>0.413</v>
      </c>
      <c r="P230" s="109">
        <f>O230*H230</f>
        <v>39.379549999999995</v>
      </c>
      <c r="Q230" s="109">
        <v>0.00535</v>
      </c>
      <c r="R230" s="109">
        <f>Q230*H230</f>
        <v>0.5101224999999999</v>
      </c>
      <c r="S230" s="109">
        <v>0</v>
      </c>
      <c r="T230" s="110">
        <f>S230*H230</f>
        <v>0</v>
      </c>
      <c r="AR230" s="11" t="s">
        <v>221</v>
      </c>
      <c r="AT230" s="11" t="s">
        <v>130</v>
      </c>
      <c r="AU230" s="11" t="s">
        <v>81</v>
      </c>
      <c r="AY230" s="11" t="s">
        <v>128</v>
      </c>
      <c r="BE230" s="111">
        <f>IF(N230="základní",J230,0)</f>
        <v>0</v>
      </c>
      <c r="BF230" s="111">
        <f>IF(N230="snížená",J230,0)</f>
        <v>0</v>
      </c>
      <c r="BG230" s="111">
        <f>IF(N230="zákl. přenesená",J230,0)</f>
        <v>0</v>
      </c>
      <c r="BH230" s="111">
        <f>IF(N230="sníž. přenesená",J230,0)</f>
        <v>0</v>
      </c>
      <c r="BI230" s="111">
        <f>IF(N230="nulová",J230,0)</f>
        <v>0</v>
      </c>
      <c r="BJ230" s="11" t="s">
        <v>21</v>
      </c>
      <c r="BK230" s="111">
        <f>ROUND(I230*H230,2)</f>
        <v>0</v>
      </c>
      <c r="BL230" s="11" t="s">
        <v>221</v>
      </c>
      <c r="BM230" s="11" t="s">
        <v>425</v>
      </c>
    </row>
    <row r="231" spans="2:51" s="153" customFormat="1" ht="13.5">
      <c r="B231" s="152"/>
      <c r="D231" s="114" t="s">
        <v>137</v>
      </c>
      <c r="E231" s="154"/>
      <c r="F231" s="155" t="s">
        <v>426</v>
      </c>
      <c r="H231" s="154"/>
      <c r="L231" s="152"/>
      <c r="M231" s="156"/>
      <c r="N231" s="157"/>
      <c r="O231" s="157"/>
      <c r="P231" s="157"/>
      <c r="Q231" s="157"/>
      <c r="R231" s="157"/>
      <c r="S231" s="157"/>
      <c r="T231" s="158"/>
      <c r="AT231" s="154" t="s">
        <v>137</v>
      </c>
      <c r="AU231" s="154" t="s">
        <v>81</v>
      </c>
      <c r="AV231" s="153" t="s">
        <v>21</v>
      </c>
      <c r="AW231" s="153" t="s">
        <v>36</v>
      </c>
      <c r="AX231" s="153" t="s">
        <v>72</v>
      </c>
      <c r="AY231" s="154" t="s">
        <v>128</v>
      </c>
    </row>
    <row r="232" spans="2:51" s="112" customFormat="1" ht="13.5">
      <c r="B232" s="113"/>
      <c r="D232" s="114" t="s">
        <v>137</v>
      </c>
      <c r="E232" s="115"/>
      <c r="F232" s="116" t="s">
        <v>427</v>
      </c>
      <c r="H232" s="117">
        <v>31.78</v>
      </c>
      <c r="L232" s="113"/>
      <c r="M232" s="118"/>
      <c r="N232" s="119"/>
      <c r="O232" s="119"/>
      <c r="P232" s="119"/>
      <c r="Q232" s="119"/>
      <c r="R232" s="119"/>
      <c r="S232" s="119"/>
      <c r="T232" s="120"/>
      <c r="AT232" s="115" t="s">
        <v>137</v>
      </c>
      <c r="AU232" s="115" t="s">
        <v>81</v>
      </c>
      <c r="AV232" s="112" t="s">
        <v>81</v>
      </c>
      <c r="AW232" s="112" t="s">
        <v>36</v>
      </c>
      <c r="AX232" s="112" t="s">
        <v>72</v>
      </c>
      <c r="AY232" s="115" t="s">
        <v>128</v>
      </c>
    </row>
    <row r="233" spans="2:51" s="112" customFormat="1" ht="13.5">
      <c r="B233" s="113"/>
      <c r="D233" s="114" t="s">
        <v>137</v>
      </c>
      <c r="E233" s="115"/>
      <c r="F233" s="116" t="s">
        <v>428</v>
      </c>
      <c r="H233" s="117">
        <v>54.37</v>
      </c>
      <c r="L233" s="113"/>
      <c r="M233" s="118"/>
      <c r="N233" s="119"/>
      <c r="O233" s="119"/>
      <c r="P233" s="119"/>
      <c r="Q233" s="119"/>
      <c r="R233" s="119"/>
      <c r="S233" s="119"/>
      <c r="T233" s="120"/>
      <c r="AT233" s="115" t="s">
        <v>137</v>
      </c>
      <c r="AU233" s="115" t="s">
        <v>81</v>
      </c>
      <c r="AV233" s="112" t="s">
        <v>81</v>
      </c>
      <c r="AW233" s="112" t="s">
        <v>36</v>
      </c>
      <c r="AX233" s="112" t="s">
        <v>72</v>
      </c>
      <c r="AY233" s="115" t="s">
        <v>128</v>
      </c>
    </row>
    <row r="234" spans="2:51" s="112" customFormat="1" ht="13.5">
      <c r="B234" s="113"/>
      <c r="D234" s="114" t="s">
        <v>137</v>
      </c>
      <c r="E234" s="115"/>
      <c r="F234" s="116" t="s">
        <v>429</v>
      </c>
      <c r="H234" s="117">
        <v>9.2</v>
      </c>
      <c r="L234" s="113"/>
      <c r="M234" s="118"/>
      <c r="N234" s="119"/>
      <c r="O234" s="119"/>
      <c r="P234" s="119"/>
      <c r="Q234" s="119"/>
      <c r="R234" s="119"/>
      <c r="S234" s="119"/>
      <c r="T234" s="120"/>
      <c r="AT234" s="115" t="s">
        <v>137</v>
      </c>
      <c r="AU234" s="115" t="s">
        <v>81</v>
      </c>
      <c r="AV234" s="112" t="s">
        <v>81</v>
      </c>
      <c r="AW234" s="112" t="s">
        <v>36</v>
      </c>
      <c r="AX234" s="112" t="s">
        <v>72</v>
      </c>
      <c r="AY234" s="115" t="s">
        <v>128</v>
      </c>
    </row>
    <row r="235" spans="2:51" s="126" customFormat="1" ht="13.5">
      <c r="B235" s="127"/>
      <c r="D235" s="114" t="s">
        <v>137</v>
      </c>
      <c r="E235" s="128"/>
      <c r="F235" s="129" t="s">
        <v>167</v>
      </c>
      <c r="H235" s="130">
        <v>95.35</v>
      </c>
      <c r="L235" s="127"/>
      <c r="M235" s="131"/>
      <c r="N235" s="132"/>
      <c r="O235" s="132"/>
      <c r="P235" s="132"/>
      <c r="Q235" s="132"/>
      <c r="R235" s="132"/>
      <c r="S235" s="132"/>
      <c r="T235" s="133"/>
      <c r="AT235" s="128" t="s">
        <v>137</v>
      </c>
      <c r="AU235" s="128" t="s">
        <v>81</v>
      </c>
      <c r="AV235" s="126" t="s">
        <v>135</v>
      </c>
      <c r="AW235" s="126" t="s">
        <v>36</v>
      </c>
      <c r="AX235" s="126" t="s">
        <v>21</v>
      </c>
      <c r="AY235" s="128" t="s">
        <v>128</v>
      </c>
    </row>
    <row r="236" spans="2:65" s="21" customFormat="1" ht="25.5" customHeight="1">
      <c r="B236" s="22"/>
      <c r="C236" s="101" t="s">
        <v>430</v>
      </c>
      <c r="D236" s="101" t="s">
        <v>130</v>
      </c>
      <c r="E236" s="102" t="s">
        <v>431</v>
      </c>
      <c r="F236" s="103" t="s">
        <v>432</v>
      </c>
      <c r="G236" s="104" t="s">
        <v>158</v>
      </c>
      <c r="H236" s="105">
        <v>188.8</v>
      </c>
      <c r="I236" s="9"/>
      <c r="J236" s="106">
        <f>ROUND(I236*H236,2)</f>
        <v>0</v>
      </c>
      <c r="K236" s="103" t="s">
        <v>134</v>
      </c>
      <c r="L236" s="22"/>
      <c r="M236" s="107"/>
      <c r="N236" s="108" t="s">
        <v>43</v>
      </c>
      <c r="O236" s="109">
        <v>0.463</v>
      </c>
      <c r="P236" s="109">
        <f>O236*H236</f>
        <v>87.41440000000001</v>
      </c>
      <c r="Q236" s="109">
        <v>0.00701</v>
      </c>
      <c r="R236" s="109">
        <f>Q236*H236</f>
        <v>1.323488</v>
      </c>
      <c r="S236" s="109">
        <v>0</v>
      </c>
      <c r="T236" s="110">
        <f>S236*H236</f>
        <v>0</v>
      </c>
      <c r="AR236" s="11" t="s">
        <v>221</v>
      </c>
      <c r="AT236" s="11" t="s">
        <v>130</v>
      </c>
      <c r="AU236" s="11" t="s">
        <v>81</v>
      </c>
      <c r="AY236" s="11" t="s">
        <v>128</v>
      </c>
      <c r="BE236" s="111">
        <f>IF(N236="základní",J236,0)</f>
        <v>0</v>
      </c>
      <c r="BF236" s="111">
        <f>IF(N236="snížená",J236,0)</f>
        <v>0</v>
      </c>
      <c r="BG236" s="111">
        <f>IF(N236="zákl. přenesená",J236,0)</f>
        <v>0</v>
      </c>
      <c r="BH236" s="111">
        <f>IF(N236="sníž. přenesená",J236,0)</f>
        <v>0</v>
      </c>
      <c r="BI236" s="111">
        <f>IF(N236="nulová",J236,0)</f>
        <v>0</v>
      </c>
      <c r="BJ236" s="11" t="s">
        <v>21</v>
      </c>
      <c r="BK236" s="111">
        <f>ROUND(I236*H236,2)</f>
        <v>0</v>
      </c>
      <c r="BL236" s="11" t="s">
        <v>221</v>
      </c>
      <c r="BM236" s="11" t="s">
        <v>433</v>
      </c>
    </row>
    <row r="237" spans="2:51" s="112" customFormat="1" ht="13.5">
      <c r="B237" s="113"/>
      <c r="D237" s="114" t="s">
        <v>137</v>
      </c>
      <c r="E237" s="115"/>
      <c r="F237" s="116" t="s">
        <v>434</v>
      </c>
      <c r="H237" s="117">
        <v>115.5</v>
      </c>
      <c r="L237" s="113"/>
      <c r="M237" s="118"/>
      <c r="N237" s="119"/>
      <c r="O237" s="119"/>
      <c r="P237" s="119"/>
      <c r="Q237" s="119"/>
      <c r="R237" s="119"/>
      <c r="S237" s="119"/>
      <c r="T237" s="120"/>
      <c r="AT237" s="115" t="s">
        <v>137</v>
      </c>
      <c r="AU237" s="115" t="s">
        <v>81</v>
      </c>
      <c r="AV237" s="112" t="s">
        <v>81</v>
      </c>
      <c r="AW237" s="112" t="s">
        <v>36</v>
      </c>
      <c r="AX237" s="112" t="s">
        <v>72</v>
      </c>
      <c r="AY237" s="115" t="s">
        <v>128</v>
      </c>
    </row>
    <row r="238" spans="2:51" s="112" customFormat="1" ht="13.5">
      <c r="B238" s="113"/>
      <c r="D238" s="114" t="s">
        <v>137</v>
      </c>
      <c r="E238" s="115"/>
      <c r="F238" s="116" t="s">
        <v>435</v>
      </c>
      <c r="H238" s="117">
        <v>73.3</v>
      </c>
      <c r="L238" s="113"/>
      <c r="M238" s="118"/>
      <c r="N238" s="119"/>
      <c r="O238" s="119"/>
      <c r="P238" s="119"/>
      <c r="Q238" s="119"/>
      <c r="R238" s="119"/>
      <c r="S238" s="119"/>
      <c r="T238" s="120"/>
      <c r="AT238" s="115" t="s">
        <v>137</v>
      </c>
      <c r="AU238" s="115" t="s">
        <v>81</v>
      </c>
      <c r="AV238" s="112" t="s">
        <v>81</v>
      </c>
      <c r="AW238" s="112" t="s">
        <v>36</v>
      </c>
      <c r="AX238" s="112" t="s">
        <v>72</v>
      </c>
      <c r="AY238" s="115" t="s">
        <v>128</v>
      </c>
    </row>
    <row r="239" spans="2:51" s="126" customFormat="1" ht="13.5">
      <c r="B239" s="127"/>
      <c r="D239" s="114" t="s">
        <v>137</v>
      </c>
      <c r="E239" s="128"/>
      <c r="F239" s="129" t="s">
        <v>167</v>
      </c>
      <c r="H239" s="130">
        <v>188.8</v>
      </c>
      <c r="L239" s="127"/>
      <c r="M239" s="131"/>
      <c r="N239" s="132"/>
      <c r="O239" s="132"/>
      <c r="P239" s="132"/>
      <c r="Q239" s="132"/>
      <c r="R239" s="132"/>
      <c r="S239" s="132"/>
      <c r="T239" s="133"/>
      <c r="AT239" s="128" t="s">
        <v>137</v>
      </c>
      <c r="AU239" s="128" t="s">
        <v>81</v>
      </c>
      <c r="AV239" s="126" t="s">
        <v>135</v>
      </c>
      <c r="AW239" s="126" t="s">
        <v>36</v>
      </c>
      <c r="AX239" s="126" t="s">
        <v>21</v>
      </c>
      <c r="AY239" s="128" t="s">
        <v>128</v>
      </c>
    </row>
    <row r="240" spans="2:63" s="88" customFormat="1" ht="29.85" customHeight="1">
      <c r="B240" s="89"/>
      <c r="D240" s="90" t="s">
        <v>71</v>
      </c>
      <c r="E240" s="99" t="s">
        <v>436</v>
      </c>
      <c r="F240" s="99" t="s">
        <v>437</v>
      </c>
      <c r="J240" s="100">
        <f>BK240</f>
        <v>0</v>
      </c>
      <c r="L240" s="89"/>
      <c r="M240" s="93"/>
      <c r="N240" s="94"/>
      <c r="O240" s="94"/>
      <c r="P240" s="95">
        <f>SUM(P241:P305)</f>
        <v>255.99542599999998</v>
      </c>
      <c r="Q240" s="94"/>
      <c r="R240" s="95">
        <f>SUM(R241:R305)</f>
        <v>0.041354289999999995</v>
      </c>
      <c r="S240" s="94"/>
      <c r="T240" s="96">
        <f>SUM(T241:T305)</f>
        <v>0.39</v>
      </c>
      <c r="AR240" s="90" t="s">
        <v>81</v>
      </c>
      <c r="AT240" s="97" t="s">
        <v>71</v>
      </c>
      <c r="AU240" s="97" t="s">
        <v>21</v>
      </c>
      <c r="AY240" s="90" t="s">
        <v>128</v>
      </c>
      <c r="BK240" s="98">
        <f>SUM(BK241:BK305)</f>
        <v>0</v>
      </c>
    </row>
    <row r="241" spans="2:65" s="21" customFormat="1" ht="25.5" customHeight="1">
      <c r="B241" s="22"/>
      <c r="C241" s="101" t="s">
        <v>438</v>
      </c>
      <c r="D241" s="101" t="s">
        <v>130</v>
      </c>
      <c r="E241" s="102" t="s">
        <v>439</v>
      </c>
      <c r="F241" s="103" t="s">
        <v>440</v>
      </c>
      <c r="G241" s="104" t="s">
        <v>146</v>
      </c>
      <c r="H241" s="121">
        <f>H249</f>
        <v>28.485999999999997</v>
      </c>
      <c r="I241" s="9"/>
      <c r="J241" s="106">
        <f>ROUND(I241*H241,2)</f>
        <v>0</v>
      </c>
      <c r="K241" s="103"/>
      <c r="L241" s="22"/>
      <c r="M241" s="107"/>
      <c r="N241" s="108" t="s">
        <v>43</v>
      </c>
      <c r="O241" s="109">
        <v>0</v>
      </c>
      <c r="P241" s="109">
        <f>O241*H241</f>
        <v>0</v>
      </c>
      <c r="Q241" s="109">
        <v>0</v>
      </c>
      <c r="R241" s="109">
        <f>Q241*H241</f>
        <v>0</v>
      </c>
      <c r="S241" s="109">
        <v>0</v>
      </c>
      <c r="T241" s="110">
        <f>S241*H241</f>
        <v>0</v>
      </c>
      <c r="AR241" s="11" t="s">
        <v>221</v>
      </c>
      <c r="AT241" s="11" t="s">
        <v>130</v>
      </c>
      <c r="AU241" s="11" t="s">
        <v>81</v>
      </c>
      <c r="AY241" s="11" t="s">
        <v>128</v>
      </c>
      <c r="BE241" s="111">
        <f>IF(N241="základní",J241,0)</f>
        <v>0</v>
      </c>
      <c r="BF241" s="111">
        <f>IF(N241="snížená",J241,0)</f>
        <v>0</v>
      </c>
      <c r="BG241" s="111">
        <f>IF(N241="zákl. přenesená",J241,0)</f>
        <v>0</v>
      </c>
      <c r="BH241" s="111">
        <f>IF(N241="sníž. přenesená",J241,0)</f>
        <v>0</v>
      </c>
      <c r="BI241" s="111">
        <f>IF(N241="nulová",J241,0)</f>
        <v>0</v>
      </c>
      <c r="BJ241" s="11" t="s">
        <v>21</v>
      </c>
      <c r="BK241" s="111">
        <f>ROUND(I241*H241,2)</f>
        <v>0</v>
      </c>
      <c r="BL241" s="11" t="s">
        <v>221</v>
      </c>
      <c r="BM241" s="11" t="s">
        <v>441</v>
      </c>
    </row>
    <row r="242" spans="2:51" s="112" customFormat="1" ht="13.5">
      <c r="B242" s="113"/>
      <c r="D242" s="114" t="s">
        <v>137</v>
      </c>
      <c r="E242" s="115"/>
      <c r="F242" s="159" t="s">
        <v>442</v>
      </c>
      <c r="H242" s="117">
        <v>6.359</v>
      </c>
      <c r="L242" s="113"/>
      <c r="M242" s="118"/>
      <c r="N242" s="119"/>
      <c r="O242" s="119"/>
      <c r="P242" s="119"/>
      <c r="Q242" s="119"/>
      <c r="R242" s="119"/>
      <c r="S242" s="119"/>
      <c r="T242" s="120"/>
      <c r="AT242" s="115" t="s">
        <v>137</v>
      </c>
      <c r="AU242" s="115" t="s">
        <v>81</v>
      </c>
      <c r="AV242" s="112" t="s">
        <v>81</v>
      </c>
      <c r="AW242" s="112" t="s">
        <v>36</v>
      </c>
      <c r="AX242" s="112" t="s">
        <v>72</v>
      </c>
      <c r="AY242" s="115" t="s">
        <v>128</v>
      </c>
    </row>
    <row r="243" spans="1:51" ht="13.5">
      <c r="A243" s="112"/>
      <c r="B243" s="113"/>
      <c r="C243" s="112"/>
      <c r="D243" s="114" t="s">
        <v>137</v>
      </c>
      <c r="E243" s="115"/>
      <c r="F243" s="116" t="s">
        <v>443</v>
      </c>
      <c r="H243" s="117">
        <v>11.037</v>
      </c>
      <c r="L243" s="113"/>
      <c r="M243" s="118"/>
      <c r="N243" s="119"/>
      <c r="O243" s="119"/>
      <c r="P243" s="119"/>
      <c r="Q243" s="119"/>
      <c r="R243" s="119"/>
      <c r="S243" s="119"/>
      <c r="T243" s="120"/>
      <c r="AT243" s="115" t="s">
        <v>137</v>
      </c>
      <c r="AU243" s="115" t="s">
        <v>81</v>
      </c>
      <c r="AV243" s="112" t="s">
        <v>81</v>
      </c>
      <c r="AW243" s="112" t="s">
        <v>36</v>
      </c>
      <c r="AX243" s="112" t="s">
        <v>72</v>
      </c>
      <c r="AY243" s="115" t="s">
        <v>128</v>
      </c>
    </row>
    <row r="244" spans="1:51" ht="13.5">
      <c r="A244" s="112"/>
      <c r="B244" s="113"/>
      <c r="C244" s="112"/>
      <c r="D244" s="114" t="s">
        <v>137</v>
      </c>
      <c r="E244" s="115"/>
      <c r="F244" s="116" t="s">
        <v>444</v>
      </c>
      <c r="H244" s="117">
        <v>8.205</v>
      </c>
      <c r="L244" s="113"/>
      <c r="M244" s="118"/>
      <c r="N244" s="119"/>
      <c r="O244" s="119"/>
      <c r="P244" s="119"/>
      <c r="Q244" s="119"/>
      <c r="R244" s="119"/>
      <c r="S244" s="119"/>
      <c r="T244" s="120"/>
      <c r="AT244" s="115" t="s">
        <v>137</v>
      </c>
      <c r="AU244" s="115" t="s">
        <v>81</v>
      </c>
      <c r="AV244" s="112" t="s">
        <v>81</v>
      </c>
      <c r="AW244" s="112" t="s">
        <v>36</v>
      </c>
      <c r="AX244" s="112" t="s">
        <v>72</v>
      </c>
      <c r="AY244" s="115" t="s">
        <v>128</v>
      </c>
    </row>
    <row r="245" spans="1:51" ht="13.5">
      <c r="A245" s="112"/>
      <c r="B245" s="113"/>
      <c r="C245" s="112"/>
      <c r="D245" s="114" t="s">
        <v>137</v>
      </c>
      <c r="E245" s="115"/>
      <c r="F245" s="116" t="s">
        <v>445</v>
      </c>
      <c r="H245" s="117">
        <v>4.424</v>
      </c>
      <c r="L245" s="113"/>
      <c r="M245" s="118"/>
      <c r="N245" s="119"/>
      <c r="O245" s="119"/>
      <c r="P245" s="119"/>
      <c r="Q245" s="119"/>
      <c r="R245" s="119"/>
      <c r="S245" s="119"/>
      <c r="T245" s="120"/>
      <c r="AT245" s="115" t="s">
        <v>137</v>
      </c>
      <c r="AU245" s="115" t="s">
        <v>81</v>
      </c>
      <c r="AV245" s="112" t="s">
        <v>81</v>
      </c>
      <c r="AW245" s="112" t="s">
        <v>36</v>
      </c>
      <c r="AX245" s="112" t="s">
        <v>72</v>
      </c>
      <c r="AY245" s="115" t="s">
        <v>128</v>
      </c>
    </row>
    <row r="246" spans="1:51" ht="13.5">
      <c r="A246" s="112"/>
      <c r="B246" s="113"/>
      <c r="C246" s="112"/>
      <c r="D246" s="114" t="s">
        <v>137</v>
      </c>
      <c r="E246" s="115"/>
      <c r="F246" s="116" t="s">
        <v>446</v>
      </c>
      <c r="H246" s="117">
        <v>1.346</v>
      </c>
      <c r="L246" s="113"/>
      <c r="M246" s="118"/>
      <c r="N246" s="119"/>
      <c r="O246" s="119"/>
      <c r="P246" s="119"/>
      <c r="Q246" s="119"/>
      <c r="R246" s="119"/>
      <c r="S246" s="119"/>
      <c r="T246" s="120"/>
      <c r="AT246" s="115" t="s">
        <v>137</v>
      </c>
      <c r="AU246" s="115" t="s">
        <v>81</v>
      </c>
      <c r="AV246" s="112" t="s">
        <v>81</v>
      </c>
      <c r="AW246" s="112" t="s">
        <v>36</v>
      </c>
      <c r="AX246" s="112" t="s">
        <v>72</v>
      </c>
      <c r="AY246" s="115" t="s">
        <v>128</v>
      </c>
    </row>
    <row r="247" spans="2:51" s="126" customFormat="1" ht="13.5">
      <c r="B247" s="127"/>
      <c r="D247" s="114" t="s">
        <v>137</v>
      </c>
      <c r="E247" s="128"/>
      <c r="F247" s="129" t="s">
        <v>167</v>
      </c>
      <c r="H247" s="130">
        <v>31.371</v>
      </c>
      <c r="L247" s="127"/>
      <c r="M247" s="131"/>
      <c r="N247" s="132"/>
      <c r="O247" s="132"/>
      <c r="P247" s="132"/>
      <c r="Q247" s="132"/>
      <c r="R247" s="132"/>
      <c r="S247" s="132"/>
      <c r="T247" s="133"/>
      <c r="AT247" s="128" t="s">
        <v>137</v>
      </c>
      <c r="AU247" s="128" t="s">
        <v>81</v>
      </c>
      <c r="AV247" s="126" t="s">
        <v>135</v>
      </c>
      <c r="AW247" s="126" t="s">
        <v>36</v>
      </c>
      <c r="AX247" s="126" t="s">
        <v>21</v>
      </c>
      <c r="AY247" s="128" t="s">
        <v>128</v>
      </c>
    </row>
    <row r="248" spans="1:51" ht="13.5">
      <c r="A248" s="126"/>
      <c r="B248" s="127"/>
      <c r="C248" s="126"/>
      <c r="D248" s="114"/>
      <c r="E248" s="128"/>
      <c r="F248" s="122" t="s">
        <v>447</v>
      </c>
      <c r="G248" s="123"/>
      <c r="H248" s="124">
        <f>(-(3*1.3*0.25+3*0.9*0.3+1.6*0.2+0.9*0.2+0.6*0.2+2*1.2*0.2))</f>
        <v>-2.8850000000000007</v>
      </c>
      <c r="L248" s="127"/>
      <c r="M248" s="131"/>
      <c r="N248" s="132"/>
      <c r="O248" s="132"/>
      <c r="P248" s="132"/>
      <c r="Q248" s="132"/>
      <c r="R248" s="132"/>
      <c r="S248" s="132"/>
      <c r="T248" s="133"/>
      <c r="AT248" s="128"/>
      <c r="AU248" s="128"/>
      <c r="AY248" s="128"/>
    </row>
    <row r="249" spans="1:51" ht="13.5">
      <c r="A249" s="126"/>
      <c r="B249" s="127"/>
      <c r="C249" s="126"/>
      <c r="D249" s="114"/>
      <c r="E249" s="128"/>
      <c r="F249" s="125"/>
      <c r="H249" s="124">
        <f>H247+H248</f>
        <v>28.485999999999997</v>
      </c>
      <c r="L249" s="127"/>
      <c r="M249" s="131"/>
      <c r="N249" s="132"/>
      <c r="O249" s="132"/>
      <c r="P249" s="132"/>
      <c r="Q249" s="132"/>
      <c r="R249" s="132"/>
      <c r="S249" s="132"/>
      <c r="T249" s="133"/>
      <c r="AT249" s="128"/>
      <c r="AU249" s="128"/>
      <c r="AY249" s="128"/>
    </row>
    <row r="250" spans="2:65" s="21" customFormat="1" ht="16.5" customHeight="1">
      <c r="B250" s="22"/>
      <c r="C250" s="101" t="s">
        <v>448</v>
      </c>
      <c r="D250" s="101" t="s">
        <v>130</v>
      </c>
      <c r="E250" s="102" t="s">
        <v>449</v>
      </c>
      <c r="F250" s="103" t="s">
        <v>450</v>
      </c>
      <c r="G250" s="104" t="s">
        <v>146</v>
      </c>
      <c r="H250" s="121">
        <f>H257</f>
        <v>131.48499999999999</v>
      </c>
      <c r="I250" s="9"/>
      <c r="J250" s="106">
        <f>ROUND(I250*H250,2)</f>
        <v>0</v>
      </c>
      <c r="K250" s="103"/>
      <c r="L250" s="22"/>
      <c r="M250" s="107"/>
      <c r="N250" s="108" t="s">
        <v>43</v>
      </c>
      <c r="O250" s="109">
        <v>0</v>
      </c>
      <c r="P250" s="109">
        <f>O250*H250</f>
        <v>0</v>
      </c>
      <c r="Q250" s="109">
        <v>0</v>
      </c>
      <c r="R250" s="109">
        <f>Q250*H250</f>
        <v>0</v>
      </c>
      <c r="S250" s="109">
        <v>0</v>
      </c>
      <c r="T250" s="110">
        <f>S250*H250</f>
        <v>0</v>
      </c>
      <c r="AR250" s="11" t="s">
        <v>221</v>
      </c>
      <c r="AT250" s="11" t="s">
        <v>130</v>
      </c>
      <c r="AU250" s="11" t="s">
        <v>81</v>
      </c>
      <c r="AY250" s="11" t="s">
        <v>128</v>
      </c>
      <c r="BE250" s="111">
        <f>IF(N250="základní",J250,0)</f>
        <v>0</v>
      </c>
      <c r="BF250" s="111">
        <f>IF(N250="snížená",J250,0)</f>
        <v>0</v>
      </c>
      <c r="BG250" s="111">
        <f>IF(N250="zákl. přenesená",J250,0)</f>
        <v>0</v>
      </c>
      <c r="BH250" s="111">
        <f>IF(N250="sníž. přenesená",J250,0)</f>
        <v>0</v>
      </c>
      <c r="BI250" s="111">
        <f>IF(N250="nulová",J250,0)</f>
        <v>0</v>
      </c>
      <c r="BJ250" s="11" t="s">
        <v>21</v>
      </c>
      <c r="BK250" s="111">
        <f>ROUND(I250*H250,2)</f>
        <v>0</v>
      </c>
      <c r="BL250" s="11" t="s">
        <v>221</v>
      </c>
      <c r="BM250" s="11" t="s">
        <v>451</v>
      </c>
    </row>
    <row r="251" spans="2:51" s="112" customFormat="1" ht="13.5">
      <c r="B251" s="113"/>
      <c r="D251" s="114" t="s">
        <v>137</v>
      </c>
      <c r="E251" s="115"/>
      <c r="F251" s="116" t="s">
        <v>452</v>
      </c>
      <c r="H251" s="117">
        <v>19.243</v>
      </c>
      <c r="L251" s="113"/>
      <c r="M251" s="118"/>
      <c r="N251" s="119"/>
      <c r="O251" s="119"/>
      <c r="P251" s="119"/>
      <c r="Q251" s="119"/>
      <c r="R251" s="119"/>
      <c r="S251" s="119"/>
      <c r="T251" s="120"/>
      <c r="AT251" s="115" t="s">
        <v>137</v>
      </c>
      <c r="AU251" s="115" t="s">
        <v>81</v>
      </c>
      <c r="AV251" s="112" t="s">
        <v>81</v>
      </c>
      <c r="AW251" s="112" t="s">
        <v>36</v>
      </c>
      <c r="AX251" s="112" t="s">
        <v>72</v>
      </c>
      <c r="AY251" s="115" t="s">
        <v>128</v>
      </c>
    </row>
    <row r="252" spans="2:51" s="112" customFormat="1" ht="13.5">
      <c r="B252" s="113"/>
      <c r="D252" s="114" t="s">
        <v>137</v>
      </c>
      <c r="E252" s="115"/>
      <c r="F252" s="116" t="s">
        <v>453</v>
      </c>
      <c r="H252" s="117">
        <v>29.797</v>
      </c>
      <c r="L252" s="113"/>
      <c r="M252" s="118"/>
      <c r="N252" s="119"/>
      <c r="O252" s="119"/>
      <c r="P252" s="119"/>
      <c r="Q252" s="119"/>
      <c r="R252" s="119"/>
      <c r="S252" s="119"/>
      <c r="T252" s="120"/>
      <c r="AT252" s="115" t="s">
        <v>137</v>
      </c>
      <c r="AU252" s="115" t="s">
        <v>81</v>
      </c>
      <c r="AV252" s="112" t="s">
        <v>81</v>
      </c>
      <c r="AW252" s="112" t="s">
        <v>36</v>
      </c>
      <c r="AX252" s="112" t="s">
        <v>72</v>
      </c>
      <c r="AY252" s="115" t="s">
        <v>128</v>
      </c>
    </row>
    <row r="253" spans="2:51" s="112" customFormat="1" ht="13.5">
      <c r="B253" s="113"/>
      <c r="D253" s="114" t="s">
        <v>137</v>
      </c>
      <c r="E253" s="115"/>
      <c r="F253" s="116" t="s">
        <v>454</v>
      </c>
      <c r="H253" s="117">
        <v>57.08</v>
      </c>
      <c r="L253" s="113"/>
      <c r="M253" s="118"/>
      <c r="N253" s="119"/>
      <c r="O253" s="119"/>
      <c r="P253" s="119"/>
      <c r="Q253" s="119"/>
      <c r="R253" s="119"/>
      <c r="S253" s="119"/>
      <c r="T253" s="120"/>
      <c r="AT253" s="115" t="s">
        <v>137</v>
      </c>
      <c r="AU253" s="115" t="s">
        <v>81</v>
      </c>
      <c r="AV253" s="112" t="s">
        <v>81</v>
      </c>
      <c r="AW253" s="112" t="s">
        <v>36</v>
      </c>
      <c r="AX253" s="112" t="s">
        <v>72</v>
      </c>
      <c r="AY253" s="115" t="s">
        <v>128</v>
      </c>
    </row>
    <row r="254" spans="2:51" s="112" customFormat="1" ht="13.5">
      <c r="B254" s="113"/>
      <c r="D254" s="114" t="s">
        <v>137</v>
      </c>
      <c r="E254" s="115"/>
      <c r="F254" s="116" t="s">
        <v>455</v>
      </c>
      <c r="H254" s="117">
        <v>48.575</v>
      </c>
      <c r="L254" s="113"/>
      <c r="M254" s="118"/>
      <c r="N254" s="119"/>
      <c r="O254" s="119"/>
      <c r="P254" s="119"/>
      <c r="Q254" s="119"/>
      <c r="R254" s="119"/>
      <c r="S254" s="119"/>
      <c r="T254" s="120"/>
      <c r="AT254" s="115" t="s">
        <v>137</v>
      </c>
      <c r="AU254" s="115" t="s">
        <v>81</v>
      </c>
      <c r="AV254" s="112" t="s">
        <v>81</v>
      </c>
      <c r="AW254" s="112" t="s">
        <v>36</v>
      </c>
      <c r="AX254" s="112" t="s">
        <v>72</v>
      </c>
      <c r="AY254" s="115" t="s">
        <v>128</v>
      </c>
    </row>
    <row r="255" spans="2:51" s="126" customFormat="1" ht="13.5">
      <c r="B255" s="127"/>
      <c r="D255" s="114" t="s">
        <v>137</v>
      </c>
      <c r="E255" s="128"/>
      <c r="F255" s="129" t="s">
        <v>167</v>
      </c>
      <c r="H255" s="130">
        <v>154.695</v>
      </c>
      <c r="L255" s="127"/>
      <c r="M255" s="131"/>
      <c r="N255" s="132"/>
      <c r="O255" s="132"/>
      <c r="P255" s="132"/>
      <c r="Q255" s="132"/>
      <c r="R255" s="132"/>
      <c r="S255" s="132"/>
      <c r="T255" s="133"/>
      <c r="AT255" s="128" t="s">
        <v>137</v>
      </c>
      <c r="AU255" s="128" t="s">
        <v>81</v>
      </c>
      <c r="AV255" s="126" t="s">
        <v>135</v>
      </c>
      <c r="AW255" s="126" t="s">
        <v>36</v>
      </c>
      <c r="AX255" s="126" t="s">
        <v>21</v>
      </c>
      <c r="AY255" s="128" t="s">
        <v>128</v>
      </c>
    </row>
    <row r="256" spans="1:51" ht="13.5">
      <c r="A256" s="126"/>
      <c r="B256" s="127"/>
      <c r="C256" s="126"/>
      <c r="D256" s="114"/>
      <c r="E256" s="128"/>
      <c r="F256" s="122" t="s">
        <v>456</v>
      </c>
      <c r="G256" s="123"/>
      <c r="H256" s="124">
        <f>(-(3*2.99+4*1.08+1*3.68+1*0.72+2*2.76))</f>
        <v>-23.21</v>
      </c>
      <c r="L256" s="127"/>
      <c r="M256" s="131"/>
      <c r="N256" s="132"/>
      <c r="O256" s="132"/>
      <c r="P256" s="132"/>
      <c r="Q256" s="132"/>
      <c r="R256" s="132"/>
      <c r="S256" s="132"/>
      <c r="T256" s="133"/>
      <c r="AT256" s="128"/>
      <c r="AU256" s="128"/>
      <c r="AY256" s="128"/>
    </row>
    <row r="257" spans="1:51" ht="13.5">
      <c r="A257" s="126"/>
      <c r="B257" s="127"/>
      <c r="C257" s="126"/>
      <c r="D257" s="114"/>
      <c r="E257" s="128"/>
      <c r="F257" s="125"/>
      <c r="H257" s="124">
        <f>H255+H256</f>
        <v>131.48499999999999</v>
      </c>
      <c r="L257" s="127"/>
      <c r="M257" s="131"/>
      <c r="N257" s="132"/>
      <c r="O257" s="132"/>
      <c r="P257" s="132"/>
      <c r="Q257" s="132"/>
      <c r="R257" s="132"/>
      <c r="S257" s="132"/>
      <c r="T257" s="133"/>
      <c r="AT257" s="128"/>
      <c r="AU257" s="128"/>
      <c r="AY257" s="128"/>
    </row>
    <row r="258" spans="2:65" s="21" customFormat="1" ht="25.5" customHeight="1">
      <c r="B258" s="22"/>
      <c r="C258" s="101" t="s">
        <v>457</v>
      </c>
      <c r="D258" s="101" t="s">
        <v>130</v>
      </c>
      <c r="E258" s="102" t="s">
        <v>458</v>
      </c>
      <c r="F258" s="103" t="s">
        <v>761</v>
      </c>
      <c r="G258" s="104" t="s">
        <v>146</v>
      </c>
      <c r="H258" s="105">
        <v>20.24</v>
      </c>
      <c r="I258" s="9"/>
      <c r="J258" s="106">
        <f>ROUND(I258*H258,2)</f>
        <v>0</v>
      </c>
      <c r="K258" s="103"/>
      <c r="L258" s="22"/>
      <c r="M258" s="107"/>
      <c r="N258" s="108" t="s">
        <v>43</v>
      </c>
      <c r="O258" s="109">
        <v>0</v>
      </c>
      <c r="P258" s="109">
        <f>O258*H258</f>
        <v>0</v>
      </c>
      <c r="Q258" s="109">
        <v>0</v>
      </c>
      <c r="R258" s="109">
        <f>Q258*H258</f>
        <v>0</v>
      </c>
      <c r="S258" s="109">
        <v>0</v>
      </c>
      <c r="T258" s="110">
        <f>S258*H258</f>
        <v>0</v>
      </c>
      <c r="AR258" s="11" t="s">
        <v>221</v>
      </c>
      <c r="AT258" s="11" t="s">
        <v>130</v>
      </c>
      <c r="AU258" s="11" t="s">
        <v>81</v>
      </c>
      <c r="AY258" s="11" t="s">
        <v>128</v>
      </c>
      <c r="BE258" s="111">
        <f>IF(N258="základní",J258,0)</f>
        <v>0</v>
      </c>
      <c r="BF258" s="111">
        <f>IF(N258="snížená",J258,0)</f>
        <v>0</v>
      </c>
      <c r="BG258" s="111">
        <f>IF(N258="zákl. přenesená",J258,0)</f>
        <v>0</v>
      </c>
      <c r="BH258" s="111">
        <f>IF(N258="sníž. přenesená",J258,0)</f>
        <v>0</v>
      </c>
      <c r="BI258" s="111">
        <f>IF(N258="nulová",J258,0)</f>
        <v>0</v>
      </c>
      <c r="BJ258" s="11" t="s">
        <v>21</v>
      </c>
      <c r="BK258" s="111">
        <f>ROUND(I258*H258,2)</f>
        <v>0</v>
      </c>
      <c r="BL258" s="11" t="s">
        <v>221</v>
      </c>
      <c r="BM258" s="11" t="s">
        <v>459</v>
      </c>
    </row>
    <row r="259" spans="2:51" s="112" customFormat="1" ht="13.5">
      <c r="B259" s="113"/>
      <c r="D259" s="114" t="s">
        <v>137</v>
      </c>
      <c r="E259" s="115"/>
      <c r="F259" s="116" t="s">
        <v>460</v>
      </c>
      <c r="H259" s="117">
        <v>20.24</v>
      </c>
      <c r="L259" s="113"/>
      <c r="M259" s="118"/>
      <c r="N259" s="119"/>
      <c r="O259" s="119"/>
      <c r="P259" s="119"/>
      <c r="Q259" s="119"/>
      <c r="R259" s="119"/>
      <c r="S259" s="119"/>
      <c r="T259" s="120"/>
      <c r="AT259" s="115" t="s">
        <v>137</v>
      </c>
      <c r="AU259" s="115" t="s">
        <v>81</v>
      </c>
      <c r="AV259" s="112" t="s">
        <v>81</v>
      </c>
      <c r="AW259" s="112" t="s">
        <v>36</v>
      </c>
      <c r="AX259" s="112" t="s">
        <v>21</v>
      </c>
      <c r="AY259" s="115" t="s">
        <v>128</v>
      </c>
    </row>
    <row r="260" spans="2:65" s="21" customFormat="1" ht="25.5" customHeight="1">
      <c r="B260" s="22"/>
      <c r="C260" s="101" t="s">
        <v>461</v>
      </c>
      <c r="D260" s="101" t="s">
        <v>130</v>
      </c>
      <c r="E260" s="102" t="s">
        <v>462</v>
      </c>
      <c r="F260" s="103" t="s">
        <v>463</v>
      </c>
      <c r="G260" s="104" t="s">
        <v>383</v>
      </c>
      <c r="H260" s="105">
        <v>1</v>
      </c>
      <c r="I260" s="9"/>
      <c r="J260" s="106">
        <f>ROUND(I260*H260,2)</f>
        <v>0</v>
      </c>
      <c r="K260" s="103"/>
      <c r="L260" s="22"/>
      <c r="M260" s="107"/>
      <c r="N260" s="108" t="s">
        <v>43</v>
      </c>
      <c r="O260" s="109">
        <v>0</v>
      </c>
      <c r="P260" s="109">
        <f>O260*H260</f>
        <v>0</v>
      </c>
      <c r="Q260" s="109">
        <v>0</v>
      </c>
      <c r="R260" s="109">
        <f>Q260*H260</f>
        <v>0</v>
      </c>
      <c r="S260" s="109">
        <v>0</v>
      </c>
      <c r="T260" s="110">
        <f>S260*H260</f>
        <v>0</v>
      </c>
      <c r="AR260" s="11" t="s">
        <v>221</v>
      </c>
      <c r="AT260" s="11" t="s">
        <v>130</v>
      </c>
      <c r="AU260" s="11" t="s">
        <v>81</v>
      </c>
      <c r="AY260" s="11" t="s">
        <v>128</v>
      </c>
      <c r="BE260" s="111">
        <f>IF(N260="základní",J260,0)</f>
        <v>0</v>
      </c>
      <c r="BF260" s="111">
        <f>IF(N260="snížená",J260,0)</f>
        <v>0</v>
      </c>
      <c r="BG260" s="111">
        <f>IF(N260="zákl. přenesená",J260,0)</f>
        <v>0</v>
      </c>
      <c r="BH260" s="111">
        <f>IF(N260="sníž. přenesená",J260,0)</f>
        <v>0</v>
      </c>
      <c r="BI260" s="111">
        <f>IF(N260="nulová",J260,0)</f>
        <v>0</v>
      </c>
      <c r="BJ260" s="11" t="s">
        <v>21</v>
      </c>
      <c r="BK260" s="111">
        <f>ROUND(I260*H260,2)</f>
        <v>0</v>
      </c>
      <c r="BL260" s="11" t="s">
        <v>221</v>
      </c>
      <c r="BM260" s="11" t="s">
        <v>464</v>
      </c>
    </row>
    <row r="261" spans="2:51" s="112" customFormat="1" ht="13.5">
      <c r="B261" s="113"/>
      <c r="D261" s="114" t="s">
        <v>137</v>
      </c>
      <c r="E261" s="115"/>
      <c r="F261" s="116" t="s">
        <v>465</v>
      </c>
      <c r="H261" s="117">
        <v>1</v>
      </c>
      <c r="L261" s="113"/>
      <c r="M261" s="118"/>
      <c r="N261" s="119"/>
      <c r="O261" s="119"/>
      <c r="P261" s="119"/>
      <c r="Q261" s="119"/>
      <c r="R261" s="119"/>
      <c r="S261" s="119"/>
      <c r="T261" s="120"/>
      <c r="AT261" s="115" t="s">
        <v>137</v>
      </c>
      <c r="AU261" s="115" t="s">
        <v>81</v>
      </c>
      <c r="AV261" s="112" t="s">
        <v>81</v>
      </c>
      <c r="AW261" s="112" t="s">
        <v>36</v>
      </c>
      <c r="AX261" s="112" t="s">
        <v>21</v>
      </c>
      <c r="AY261" s="115" t="s">
        <v>128</v>
      </c>
    </row>
    <row r="262" spans="2:65" s="21" customFormat="1" ht="25.5" customHeight="1">
      <c r="B262" s="22"/>
      <c r="C262" s="101" t="s">
        <v>466</v>
      </c>
      <c r="D262" s="101" t="s">
        <v>130</v>
      </c>
      <c r="E262" s="102" t="s">
        <v>467</v>
      </c>
      <c r="F262" s="103" t="s">
        <v>468</v>
      </c>
      <c r="G262" s="104" t="s">
        <v>383</v>
      </c>
      <c r="H262" s="105">
        <v>1</v>
      </c>
      <c r="I262" s="9"/>
      <c r="J262" s="106">
        <f>ROUND(I262*H262,2)</f>
        <v>0</v>
      </c>
      <c r="K262" s="103"/>
      <c r="L262" s="22"/>
      <c r="M262" s="107"/>
      <c r="N262" s="108" t="s">
        <v>43</v>
      </c>
      <c r="O262" s="109">
        <v>0</v>
      </c>
      <c r="P262" s="109">
        <f>O262*H262</f>
        <v>0</v>
      </c>
      <c r="Q262" s="109">
        <v>0</v>
      </c>
      <c r="R262" s="109">
        <f>Q262*H262</f>
        <v>0</v>
      </c>
      <c r="S262" s="109">
        <v>0</v>
      </c>
      <c r="T262" s="110">
        <f>S262*H262</f>
        <v>0</v>
      </c>
      <c r="AR262" s="11" t="s">
        <v>221</v>
      </c>
      <c r="AT262" s="11" t="s">
        <v>130</v>
      </c>
      <c r="AU262" s="11" t="s">
        <v>81</v>
      </c>
      <c r="AY262" s="11" t="s">
        <v>128</v>
      </c>
      <c r="BE262" s="111">
        <f>IF(N262="základní",J262,0)</f>
        <v>0</v>
      </c>
      <c r="BF262" s="111">
        <f>IF(N262="snížená",J262,0)</f>
        <v>0</v>
      </c>
      <c r="BG262" s="111">
        <f>IF(N262="zákl. přenesená",J262,0)</f>
        <v>0</v>
      </c>
      <c r="BH262" s="111">
        <f>IF(N262="sníž. přenesená",J262,0)</f>
        <v>0</v>
      </c>
      <c r="BI262" s="111">
        <f>IF(N262="nulová",J262,0)</f>
        <v>0</v>
      </c>
      <c r="BJ262" s="11" t="s">
        <v>21</v>
      </c>
      <c r="BK262" s="111">
        <f>ROUND(I262*H262,2)</f>
        <v>0</v>
      </c>
      <c r="BL262" s="11" t="s">
        <v>221</v>
      </c>
      <c r="BM262" s="11" t="s">
        <v>469</v>
      </c>
    </row>
    <row r="263" spans="2:51" s="112" customFormat="1" ht="13.5">
      <c r="B263" s="113"/>
      <c r="D263" s="114" t="s">
        <v>137</v>
      </c>
      <c r="E263" s="115"/>
      <c r="F263" s="116" t="s">
        <v>470</v>
      </c>
      <c r="H263" s="117">
        <v>1</v>
      </c>
      <c r="L263" s="113"/>
      <c r="M263" s="118"/>
      <c r="N263" s="119"/>
      <c r="O263" s="119"/>
      <c r="P263" s="119"/>
      <c r="Q263" s="119"/>
      <c r="R263" s="119"/>
      <c r="S263" s="119"/>
      <c r="T263" s="120"/>
      <c r="AT263" s="115" t="s">
        <v>137</v>
      </c>
      <c r="AU263" s="115" t="s">
        <v>81</v>
      </c>
      <c r="AV263" s="112" t="s">
        <v>81</v>
      </c>
      <c r="AW263" s="112" t="s">
        <v>36</v>
      </c>
      <c r="AX263" s="112" t="s">
        <v>21</v>
      </c>
      <c r="AY263" s="115" t="s">
        <v>128</v>
      </c>
    </row>
    <row r="264" spans="2:65" s="21" customFormat="1" ht="25.5" customHeight="1">
      <c r="B264" s="22"/>
      <c r="C264" s="101" t="s">
        <v>471</v>
      </c>
      <c r="D264" s="101" t="s">
        <v>130</v>
      </c>
      <c r="E264" s="102" t="s">
        <v>472</v>
      </c>
      <c r="F264" s="103" t="s">
        <v>473</v>
      </c>
      <c r="G264" s="104" t="s">
        <v>383</v>
      </c>
      <c r="H264" s="105">
        <v>1</v>
      </c>
      <c r="I264" s="9"/>
      <c r="J264" s="106">
        <f>ROUND(I264*H264,2)</f>
        <v>0</v>
      </c>
      <c r="K264" s="103"/>
      <c r="L264" s="22"/>
      <c r="M264" s="107"/>
      <c r="N264" s="108" t="s">
        <v>43</v>
      </c>
      <c r="O264" s="109">
        <v>0</v>
      </c>
      <c r="P264" s="109">
        <f>O264*H264</f>
        <v>0</v>
      </c>
      <c r="Q264" s="109">
        <v>0</v>
      </c>
      <c r="R264" s="109">
        <f>Q264*H264</f>
        <v>0</v>
      </c>
      <c r="S264" s="109">
        <v>0</v>
      </c>
      <c r="T264" s="110">
        <f>S264*H264</f>
        <v>0</v>
      </c>
      <c r="AR264" s="11" t="s">
        <v>221</v>
      </c>
      <c r="AT264" s="11" t="s">
        <v>130</v>
      </c>
      <c r="AU264" s="11" t="s">
        <v>81</v>
      </c>
      <c r="AY264" s="11" t="s">
        <v>128</v>
      </c>
      <c r="BE264" s="111">
        <f>IF(N264="základní",J264,0)</f>
        <v>0</v>
      </c>
      <c r="BF264" s="111">
        <f>IF(N264="snížená",J264,0)</f>
        <v>0</v>
      </c>
      <c r="BG264" s="111">
        <f>IF(N264="zákl. přenesená",J264,0)</f>
        <v>0</v>
      </c>
      <c r="BH264" s="111">
        <f>IF(N264="sníž. přenesená",J264,0)</f>
        <v>0</v>
      </c>
      <c r="BI264" s="111">
        <f>IF(N264="nulová",J264,0)</f>
        <v>0</v>
      </c>
      <c r="BJ264" s="11" t="s">
        <v>21</v>
      </c>
      <c r="BK264" s="111">
        <f>ROUND(I264*H264,2)</f>
        <v>0</v>
      </c>
      <c r="BL264" s="11" t="s">
        <v>221</v>
      </c>
      <c r="BM264" s="11" t="s">
        <v>474</v>
      </c>
    </row>
    <row r="265" spans="2:51" s="112" customFormat="1" ht="13.5">
      <c r="B265" s="113"/>
      <c r="D265" s="114" t="s">
        <v>137</v>
      </c>
      <c r="E265" s="115"/>
      <c r="F265" s="116" t="s">
        <v>475</v>
      </c>
      <c r="H265" s="117">
        <v>1</v>
      </c>
      <c r="L265" s="113"/>
      <c r="M265" s="118"/>
      <c r="N265" s="119"/>
      <c r="O265" s="119"/>
      <c r="P265" s="119"/>
      <c r="Q265" s="119"/>
      <c r="R265" s="119"/>
      <c r="S265" s="119"/>
      <c r="T265" s="120"/>
      <c r="AT265" s="115" t="s">
        <v>137</v>
      </c>
      <c r="AU265" s="115" t="s">
        <v>81</v>
      </c>
      <c r="AV265" s="112" t="s">
        <v>81</v>
      </c>
      <c r="AW265" s="112" t="s">
        <v>36</v>
      </c>
      <c r="AX265" s="112" t="s">
        <v>21</v>
      </c>
      <c r="AY265" s="115" t="s">
        <v>128</v>
      </c>
    </row>
    <row r="266" spans="2:65" s="21" customFormat="1" ht="25.5" customHeight="1">
      <c r="B266" s="22"/>
      <c r="C266" s="101" t="s">
        <v>476</v>
      </c>
      <c r="D266" s="101" t="s">
        <v>130</v>
      </c>
      <c r="E266" s="102" t="s">
        <v>477</v>
      </c>
      <c r="F266" s="103" t="s">
        <v>478</v>
      </c>
      <c r="G266" s="104" t="s">
        <v>383</v>
      </c>
      <c r="H266" s="121">
        <v>1</v>
      </c>
      <c r="I266" s="9"/>
      <c r="J266" s="106">
        <f>ROUND(I266*H266,2)</f>
        <v>0</v>
      </c>
      <c r="K266" s="103"/>
      <c r="L266" s="22"/>
      <c r="M266" s="107"/>
      <c r="N266" s="108" t="s">
        <v>43</v>
      </c>
      <c r="O266" s="109">
        <v>0</v>
      </c>
      <c r="P266" s="109">
        <f>O266*H266</f>
        <v>0</v>
      </c>
      <c r="Q266" s="109">
        <v>0</v>
      </c>
      <c r="R266" s="109">
        <f>Q266*H266</f>
        <v>0</v>
      </c>
      <c r="S266" s="109">
        <v>0</v>
      </c>
      <c r="T266" s="110">
        <f>S266*H266</f>
        <v>0</v>
      </c>
      <c r="AR266" s="11" t="s">
        <v>221</v>
      </c>
      <c r="AT266" s="11" t="s">
        <v>130</v>
      </c>
      <c r="AU266" s="11" t="s">
        <v>81</v>
      </c>
      <c r="AY266" s="11" t="s">
        <v>128</v>
      </c>
      <c r="BE266" s="111">
        <f>IF(N266="základní",J266,0)</f>
        <v>0</v>
      </c>
      <c r="BF266" s="111">
        <f>IF(N266="snížená",J266,0)</f>
        <v>0</v>
      </c>
      <c r="BG266" s="111">
        <f>IF(N266="zákl. přenesená",J266,0)</f>
        <v>0</v>
      </c>
      <c r="BH266" s="111">
        <f>IF(N266="sníž. přenesená",J266,0)</f>
        <v>0</v>
      </c>
      <c r="BI266" s="111">
        <f>IF(N266="nulová",J266,0)</f>
        <v>0</v>
      </c>
      <c r="BJ266" s="11" t="s">
        <v>21</v>
      </c>
      <c r="BK266" s="111">
        <f>ROUND(I266*H266,2)</f>
        <v>0</v>
      </c>
      <c r="BL266" s="11" t="s">
        <v>221</v>
      </c>
      <c r="BM266" s="11" t="s">
        <v>479</v>
      </c>
    </row>
    <row r="267" spans="2:51" s="112" customFormat="1" ht="13.5">
      <c r="B267" s="113"/>
      <c r="D267" s="114" t="s">
        <v>137</v>
      </c>
      <c r="E267" s="115"/>
      <c r="F267" s="116" t="s">
        <v>480</v>
      </c>
      <c r="H267" s="117">
        <v>2</v>
      </c>
      <c r="L267" s="113"/>
      <c r="M267" s="118"/>
      <c r="N267" s="119"/>
      <c r="O267" s="119"/>
      <c r="P267" s="119"/>
      <c r="Q267" s="119"/>
      <c r="R267" s="119"/>
      <c r="S267" s="119"/>
      <c r="T267" s="120"/>
      <c r="AT267" s="115" t="s">
        <v>137</v>
      </c>
      <c r="AU267" s="115" t="s">
        <v>81</v>
      </c>
      <c r="AV267" s="112" t="s">
        <v>81</v>
      </c>
      <c r="AW267" s="112" t="s">
        <v>36</v>
      </c>
      <c r="AX267" s="112" t="s">
        <v>21</v>
      </c>
      <c r="AY267" s="115" t="s">
        <v>128</v>
      </c>
    </row>
    <row r="268" spans="1:51" ht="13.5">
      <c r="A268" s="112"/>
      <c r="B268" s="113"/>
      <c r="C268" s="112"/>
      <c r="D268" s="114"/>
      <c r="E268" s="115"/>
      <c r="F268" s="122" t="s">
        <v>481</v>
      </c>
      <c r="G268" s="160"/>
      <c r="H268" s="161">
        <v>-1</v>
      </c>
      <c r="L268" s="113"/>
      <c r="M268" s="118"/>
      <c r="N268" s="119"/>
      <c r="O268" s="119"/>
      <c r="P268" s="119"/>
      <c r="Q268" s="119"/>
      <c r="R268" s="119"/>
      <c r="S268" s="119"/>
      <c r="T268" s="120"/>
      <c r="AT268" s="115"/>
      <c r="AU268" s="115"/>
      <c r="AY268" s="115"/>
    </row>
    <row r="269" spans="1:51" ht="13.5">
      <c r="A269" s="112"/>
      <c r="B269" s="113"/>
      <c r="C269" s="112"/>
      <c r="D269" s="114"/>
      <c r="E269" s="115"/>
      <c r="F269" s="122"/>
      <c r="G269" s="160"/>
      <c r="H269" s="161">
        <v>1</v>
      </c>
      <c r="L269" s="113"/>
      <c r="M269" s="118"/>
      <c r="N269" s="119"/>
      <c r="O269" s="119"/>
      <c r="P269" s="119"/>
      <c r="Q269" s="119"/>
      <c r="R269" s="119"/>
      <c r="S269" s="119"/>
      <c r="T269" s="120"/>
      <c r="AT269" s="115"/>
      <c r="AU269" s="115"/>
      <c r="AY269" s="115"/>
    </row>
    <row r="270" spans="2:65" s="21" customFormat="1" ht="25.5" customHeight="1">
      <c r="B270" s="22"/>
      <c r="C270" s="101" t="s">
        <v>482</v>
      </c>
      <c r="D270" s="101" t="s">
        <v>130</v>
      </c>
      <c r="E270" s="102" t="s">
        <v>483</v>
      </c>
      <c r="F270" s="103" t="s">
        <v>484</v>
      </c>
      <c r="G270" s="104" t="s">
        <v>383</v>
      </c>
      <c r="H270" s="121">
        <v>1</v>
      </c>
      <c r="I270" s="9"/>
      <c r="J270" s="106">
        <f>ROUND(I270*H270,2)</f>
        <v>0</v>
      </c>
      <c r="K270" s="103"/>
      <c r="L270" s="22"/>
      <c r="M270" s="107"/>
      <c r="N270" s="108" t="s">
        <v>43</v>
      </c>
      <c r="O270" s="109">
        <v>0</v>
      </c>
      <c r="P270" s="109">
        <f>O270*H270</f>
        <v>0</v>
      </c>
      <c r="Q270" s="109">
        <v>0</v>
      </c>
      <c r="R270" s="109">
        <f>Q270*H270</f>
        <v>0</v>
      </c>
      <c r="S270" s="109">
        <v>0</v>
      </c>
      <c r="T270" s="110">
        <f>S270*H270</f>
        <v>0</v>
      </c>
      <c r="AR270" s="11" t="s">
        <v>221</v>
      </c>
      <c r="AT270" s="11" t="s">
        <v>130</v>
      </c>
      <c r="AU270" s="11" t="s">
        <v>81</v>
      </c>
      <c r="AY270" s="11" t="s">
        <v>128</v>
      </c>
      <c r="BE270" s="111">
        <f>IF(N270="základní",J270,0)</f>
        <v>0</v>
      </c>
      <c r="BF270" s="111">
        <f>IF(N270="snížená",J270,0)</f>
        <v>0</v>
      </c>
      <c r="BG270" s="111">
        <f>IF(N270="zákl. přenesená",J270,0)</f>
        <v>0</v>
      </c>
      <c r="BH270" s="111">
        <f>IF(N270="sníž. přenesená",J270,0)</f>
        <v>0</v>
      </c>
      <c r="BI270" s="111">
        <f>IF(N270="nulová",J270,0)</f>
        <v>0</v>
      </c>
      <c r="BJ270" s="11" t="s">
        <v>21</v>
      </c>
      <c r="BK270" s="111">
        <f>ROUND(I270*H270,2)</f>
        <v>0</v>
      </c>
      <c r="BL270" s="11" t="s">
        <v>221</v>
      </c>
      <c r="BM270" s="11" t="s">
        <v>485</v>
      </c>
    </row>
    <row r="271" spans="2:51" s="112" customFormat="1" ht="13.5">
      <c r="B271" s="113"/>
      <c r="D271" s="114" t="s">
        <v>137</v>
      </c>
      <c r="E271" s="115"/>
      <c r="F271" s="116" t="s">
        <v>486</v>
      </c>
      <c r="H271" s="117">
        <v>2</v>
      </c>
      <c r="L271" s="113"/>
      <c r="M271" s="118"/>
      <c r="N271" s="119"/>
      <c r="O271" s="119"/>
      <c r="P271" s="119"/>
      <c r="Q271" s="119"/>
      <c r="R271" s="119"/>
      <c r="S271" s="119"/>
      <c r="T271" s="120"/>
      <c r="AT271" s="115" t="s">
        <v>137</v>
      </c>
      <c r="AU271" s="115" t="s">
        <v>81</v>
      </c>
      <c r="AV271" s="112" t="s">
        <v>81</v>
      </c>
      <c r="AW271" s="112" t="s">
        <v>36</v>
      </c>
      <c r="AX271" s="112" t="s">
        <v>21</v>
      </c>
      <c r="AY271" s="115" t="s">
        <v>128</v>
      </c>
    </row>
    <row r="272" spans="1:51" ht="13.5">
      <c r="A272" s="112"/>
      <c r="B272" s="113"/>
      <c r="C272" s="112"/>
      <c r="D272" s="114"/>
      <c r="E272" s="115"/>
      <c r="F272" s="122" t="s">
        <v>481</v>
      </c>
      <c r="G272" s="160"/>
      <c r="H272" s="161">
        <v>-1</v>
      </c>
      <c r="L272" s="113"/>
      <c r="M272" s="118"/>
      <c r="N272" s="119"/>
      <c r="O272" s="119"/>
      <c r="P272" s="119"/>
      <c r="Q272" s="119"/>
      <c r="R272" s="119"/>
      <c r="S272" s="119"/>
      <c r="T272" s="120"/>
      <c r="AT272" s="115"/>
      <c r="AU272" s="115"/>
      <c r="AY272" s="115"/>
    </row>
    <row r="273" spans="1:51" ht="13.5">
      <c r="A273" s="112"/>
      <c r="B273" s="113"/>
      <c r="C273" s="112"/>
      <c r="D273" s="114"/>
      <c r="E273" s="115"/>
      <c r="F273" s="122"/>
      <c r="G273" s="160"/>
      <c r="H273" s="161">
        <v>1</v>
      </c>
      <c r="L273" s="113"/>
      <c r="M273" s="118"/>
      <c r="N273" s="119"/>
      <c r="O273" s="119"/>
      <c r="P273" s="119"/>
      <c r="Q273" s="119"/>
      <c r="R273" s="119"/>
      <c r="S273" s="119"/>
      <c r="T273" s="120"/>
      <c r="AT273" s="115"/>
      <c r="AU273" s="115"/>
      <c r="AY273" s="115"/>
    </row>
    <row r="274" spans="2:65" s="21" customFormat="1" ht="25.5" customHeight="1">
      <c r="B274" s="22"/>
      <c r="C274" s="101" t="s">
        <v>487</v>
      </c>
      <c r="D274" s="101" t="s">
        <v>130</v>
      </c>
      <c r="E274" s="102" t="s">
        <v>488</v>
      </c>
      <c r="F274" s="103" t="s">
        <v>489</v>
      </c>
      <c r="G274" s="104" t="s">
        <v>490</v>
      </c>
      <c r="H274" s="121">
        <f>H277</f>
        <v>24</v>
      </c>
      <c r="I274" s="9"/>
      <c r="J274" s="106">
        <f>ROUND(I274*H274,2)</f>
        <v>0</v>
      </c>
      <c r="K274" s="103" t="s">
        <v>134</v>
      </c>
      <c r="L274" s="22"/>
      <c r="M274" s="107"/>
      <c r="N274" s="108" t="s">
        <v>43</v>
      </c>
      <c r="O274" s="109">
        <v>0.083</v>
      </c>
      <c r="P274" s="109">
        <f>O274*H274</f>
        <v>1.992</v>
      </c>
      <c r="Q274" s="109">
        <v>0</v>
      </c>
      <c r="R274" s="109">
        <f>Q274*H274</f>
        <v>0</v>
      </c>
      <c r="S274" s="109">
        <v>0.003</v>
      </c>
      <c r="T274" s="110">
        <f>S274*H274</f>
        <v>0.07200000000000001</v>
      </c>
      <c r="AR274" s="11" t="s">
        <v>221</v>
      </c>
      <c r="AT274" s="11" t="s">
        <v>130</v>
      </c>
      <c r="AU274" s="11" t="s">
        <v>81</v>
      </c>
      <c r="AY274" s="11" t="s">
        <v>128</v>
      </c>
      <c r="BE274" s="111">
        <f>IF(N274="základní",J274,0)</f>
        <v>0</v>
      </c>
      <c r="BF274" s="111">
        <f>IF(N274="snížená",J274,0)</f>
        <v>0</v>
      </c>
      <c r="BG274" s="111">
        <f>IF(N274="zákl. přenesená",J274,0)</f>
        <v>0</v>
      </c>
      <c r="BH274" s="111">
        <f>IF(N274="sníž. přenesená",J274,0)</f>
        <v>0</v>
      </c>
      <c r="BI274" s="111">
        <f>IF(N274="nulová",J274,0)</f>
        <v>0</v>
      </c>
      <c r="BJ274" s="11" t="s">
        <v>21</v>
      </c>
      <c r="BK274" s="111">
        <f>ROUND(I274*H274,2)</f>
        <v>0</v>
      </c>
      <c r="BL274" s="11" t="s">
        <v>221</v>
      </c>
      <c r="BM274" s="11" t="s">
        <v>491</v>
      </c>
    </row>
    <row r="275" spans="2:51" s="112" customFormat="1" ht="13.5">
      <c r="B275" s="113"/>
      <c r="D275" s="114" t="s">
        <v>137</v>
      </c>
      <c r="E275" s="115"/>
      <c r="F275" s="116" t="s">
        <v>492</v>
      </c>
      <c r="H275" s="117">
        <v>29</v>
      </c>
      <c r="L275" s="113"/>
      <c r="M275" s="118"/>
      <c r="N275" s="119"/>
      <c r="O275" s="119"/>
      <c r="P275" s="119"/>
      <c r="Q275" s="119"/>
      <c r="R275" s="119"/>
      <c r="S275" s="119"/>
      <c r="T275" s="120"/>
      <c r="AT275" s="115" t="s">
        <v>137</v>
      </c>
      <c r="AU275" s="115" t="s">
        <v>81</v>
      </c>
      <c r="AV275" s="112" t="s">
        <v>81</v>
      </c>
      <c r="AW275" s="112" t="s">
        <v>36</v>
      </c>
      <c r="AX275" s="112" t="s">
        <v>21</v>
      </c>
      <c r="AY275" s="115" t="s">
        <v>128</v>
      </c>
    </row>
    <row r="276" spans="1:51" ht="13.5">
      <c r="A276" s="112"/>
      <c r="B276" s="113"/>
      <c r="C276" s="112"/>
      <c r="D276" s="114"/>
      <c r="E276" s="115"/>
      <c r="F276" s="122" t="s">
        <v>493</v>
      </c>
      <c r="G276" s="160"/>
      <c r="H276" s="161">
        <v>-5</v>
      </c>
      <c r="L276" s="113"/>
      <c r="M276" s="118"/>
      <c r="N276" s="119"/>
      <c r="O276" s="119"/>
      <c r="P276" s="119"/>
      <c r="Q276" s="119"/>
      <c r="R276" s="119"/>
      <c r="S276" s="119"/>
      <c r="T276" s="120"/>
      <c r="AT276" s="115"/>
      <c r="AU276" s="115"/>
      <c r="AY276" s="115"/>
    </row>
    <row r="277" spans="1:51" ht="13.5">
      <c r="A277" s="112"/>
      <c r="B277" s="113"/>
      <c r="C277" s="112"/>
      <c r="D277" s="114"/>
      <c r="E277" s="115"/>
      <c r="F277" s="122"/>
      <c r="G277" s="160"/>
      <c r="H277" s="161">
        <f>H275+H276</f>
        <v>24</v>
      </c>
      <c r="L277" s="113"/>
      <c r="M277" s="118"/>
      <c r="N277" s="119"/>
      <c r="O277" s="119"/>
      <c r="P277" s="119"/>
      <c r="Q277" s="119"/>
      <c r="R277" s="119"/>
      <c r="S277" s="119"/>
      <c r="T277" s="120"/>
      <c r="AT277" s="115"/>
      <c r="AU277" s="115"/>
      <c r="AY277" s="115"/>
    </row>
    <row r="278" spans="2:65" s="21" customFormat="1" ht="25.5" customHeight="1">
      <c r="B278" s="22"/>
      <c r="C278" s="101" t="s">
        <v>494</v>
      </c>
      <c r="D278" s="101" t="s">
        <v>130</v>
      </c>
      <c r="E278" s="102" t="s">
        <v>495</v>
      </c>
      <c r="F278" s="103" t="s">
        <v>496</v>
      </c>
      <c r="G278" s="104" t="s">
        <v>490</v>
      </c>
      <c r="H278" s="105">
        <v>22</v>
      </c>
      <c r="I278" s="9"/>
      <c r="J278" s="106">
        <f>ROUND(I278*H278,2)</f>
        <v>0</v>
      </c>
      <c r="K278" s="103" t="s">
        <v>134</v>
      </c>
      <c r="L278" s="22"/>
      <c r="M278" s="107"/>
      <c r="N278" s="108" t="s">
        <v>43</v>
      </c>
      <c r="O278" s="109">
        <v>0.099</v>
      </c>
      <c r="P278" s="109">
        <f>O278*H278</f>
        <v>2.178</v>
      </c>
      <c r="Q278" s="109">
        <v>0</v>
      </c>
      <c r="R278" s="109">
        <f>Q278*H278</f>
        <v>0</v>
      </c>
      <c r="S278" s="109">
        <v>0.004</v>
      </c>
      <c r="T278" s="110">
        <f>S278*H278</f>
        <v>0.088</v>
      </c>
      <c r="AR278" s="11" t="s">
        <v>221</v>
      </c>
      <c r="AT278" s="11" t="s">
        <v>130</v>
      </c>
      <c r="AU278" s="11" t="s">
        <v>81</v>
      </c>
      <c r="AY278" s="11" t="s">
        <v>128</v>
      </c>
      <c r="BE278" s="111">
        <f>IF(N278="základní",J278,0)</f>
        <v>0</v>
      </c>
      <c r="BF278" s="111">
        <f>IF(N278="snížená",J278,0)</f>
        <v>0</v>
      </c>
      <c r="BG278" s="111">
        <f>IF(N278="zákl. přenesená",J278,0)</f>
        <v>0</v>
      </c>
      <c r="BH278" s="111">
        <f>IF(N278="sníž. přenesená",J278,0)</f>
        <v>0</v>
      </c>
      <c r="BI278" s="111">
        <f>IF(N278="nulová",J278,0)</f>
        <v>0</v>
      </c>
      <c r="BJ278" s="11" t="s">
        <v>21</v>
      </c>
      <c r="BK278" s="111">
        <f>ROUND(I278*H278,2)</f>
        <v>0</v>
      </c>
      <c r="BL278" s="11" t="s">
        <v>221</v>
      </c>
      <c r="BM278" s="11" t="s">
        <v>497</v>
      </c>
    </row>
    <row r="279" spans="2:51" s="112" customFormat="1" ht="13.5">
      <c r="B279" s="113"/>
      <c r="D279" s="114" t="s">
        <v>137</v>
      </c>
      <c r="E279" s="115"/>
      <c r="F279" s="116" t="s">
        <v>498</v>
      </c>
      <c r="H279" s="117">
        <v>22</v>
      </c>
      <c r="L279" s="113"/>
      <c r="M279" s="118"/>
      <c r="N279" s="119"/>
      <c r="O279" s="119"/>
      <c r="P279" s="119"/>
      <c r="Q279" s="119"/>
      <c r="R279" s="119"/>
      <c r="S279" s="119"/>
      <c r="T279" s="120"/>
      <c r="AT279" s="115" t="s">
        <v>137</v>
      </c>
      <c r="AU279" s="115" t="s">
        <v>81</v>
      </c>
      <c r="AV279" s="112" t="s">
        <v>81</v>
      </c>
      <c r="AW279" s="112" t="s">
        <v>36</v>
      </c>
      <c r="AX279" s="112" t="s">
        <v>21</v>
      </c>
      <c r="AY279" s="115" t="s">
        <v>128</v>
      </c>
    </row>
    <row r="280" spans="2:65" s="21" customFormat="1" ht="25.5" customHeight="1">
      <c r="B280" s="22"/>
      <c r="C280" s="101" t="s">
        <v>499</v>
      </c>
      <c r="D280" s="101" t="s">
        <v>130</v>
      </c>
      <c r="E280" s="102" t="s">
        <v>500</v>
      </c>
      <c r="F280" s="103" t="s">
        <v>501</v>
      </c>
      <c r="G280" s="104" t="s">
        <v>490</v>
      </c>
      <c r="H280" s="121">
        <v>16</v>
      </c>
      <c r="I280" s="9"/>
      <c r="J280" s="106">
        <f>ROUND(I280*H280,2)</f>
        <v>0</v>
      </c>
      <c r="K280" s="103" t="s">
        <v>134</v>
      </c>
      <c r="L280" s="22"/>
      <c r="M280" s="107"/>
      <c r="N280" s="108" t="s">
        <v>43</v>
      </c>
      <c r="O280" s="109">
        <v>0.12</v>
      </c>
      <c r="P280" s="109">
        <f>O280*H280</f>
        <v>1.92</v>
      </c>
      <c r="Q280" s="109">
        <v>0</v>
      </c>
      <c r="R280" s="109">
        <f>Q280*H280</f>
        <v>0</v>
      </c>
      <c r="S280" s="109">
        <v>0.005</v>
      </c>
      <c r="T280" s="110">
        <f>S280*H280</f>
        <v>0.08</v>
      </c>
      <c r="AR280" s="11" t="s">
        <v>221</v>
      </c>
      <c r="AT280" s="11" t="s">
        <v>130</v>
      </c>
      <c r="AU280" s="11" t="s">
        <v>81</v>
      </c>
      <c r="AY280" s="11" t="s">
        <v>128</v>
      </c>
      <c r="BE280" s="111">
        <f>IF(N280="základní",J280,0)</f>
        <v>0</v>
      </c>
      <c r="BF280" s="111">
        <f>IF(N280="snížená",J280,0)</f>
        <v>0</v>
      </c>
      <c r="BG280" s="111">
        <f>IF(N280="zákl. přenesená",J280,0)</f>
        <v>0</v>
      </c>
      <c r="BH280" s="111">
        <f>IF(N280="sníž. přenesená",J280,0)</f>
        <v>0</v>
      </c>
      <c r="BI280" s="111">
        <f>IF(N280="nulová",J280,0)</f>
        <v>0</v>
      </c>
      <c r="BJ280" s="11" t="s">
        <v>21</v>
      </c>
      <c r="BK280" s="111">
        <f>ROUND(I280*H280,2)</f>
        <v>0</v>
      </c>
      <c r="BL280" s="11" t="s">
        <v>221</v>
      </c>
      <c r="BM280" s="11" t="s">
        <v>502</v>
      </c>
    </row>
    <row r="281" spans="2:51" s="112" customFormat="1" ht="13.5">
      <c r="B281" s="113"/>
      <c r="D281" s="114" t="s">
        <v>137</v>
      </c>
      <c r="E281" s="115"/>
      <c r="F281" s="116" t="s">
        <v>503</v>
      </c>
      <c r="H281" s="117">
        <v>22</v>
      </c>
      <c r="L281" s="113"/>
      <c r="M281" s="118"/>
      <c r="N281" s="119"/>
      <c r="O281" s="119"/>
      <c r="P281" s="119"/>
      <c r="Q281" s="119"/>
      <c r="R281" s="119"/>
      <c r="S281" s="119"/>
      <c r="T281" s="120"/>
      <c r="AT281" s="115" t="s">
        <v>137</v>
      </c>
      <c r="AU281" s="115" t="s">
        <v>81</v>
      </c>
      <c r="AV281" s="112" t="s">
        <v>81</v>
      </c>
      <c r="AW281" s="112" t="s">
        <v>36</v>
      </c>
      <c r="AX281" s="112" t="s">
        <v>21</v>
      </c>
      <c r="AY281" s="115" t="s">
        <v>128</v>
      </c>
    </row>
    <row r="282" spans="1:51" ht="13.5">
      <c r="A282" s="112"/>
      <c r="B282" s="113"/>
      <c r="C282" s="112"/>
      <c r="D282" s="114"/>
      <c r="E282" s="115"/>
      <c r="F282" s="122" t="s">
        <v>504</v>
      </c>
      <c r="G282" s="160"/>
      <c r="H282" s="161">
        <v>-6</v>
      </c>
      <c r="L282" s="113"/>
      <c r="M282" s="118"/>
      <c r="N282" s="119"/>
      <c r="O282" s="119"/>
      <c r="P282" s="119"/>
      <c r="Q282" s="119"/>
      <c r="R282" s="119"/>
      <c r="S282" s="119"/>
      <c r="T282" s="120"/>
      <c r="AT282" s="115"/>
      <c r="AU282" s="115"/>
      <c r="AY282" s="115"/>
    </row>
    <row r="283" spans="1:51" ht="13.5">
      <c r="A283" s="112"/>
      <c r="B283" s="113"/>
      <c r="C283" s="112"/>
      <c r="D283" s="114"/>
      <c r="E283" s="115"/>
      <c r="F283" s="122"/>
      <c r="G283" s="160"/>
      <c r="H283" s="161">
        <f>H281+H282</f>
        <v>16</v>
      </c>
      <c r="L283" s="113"/>
      <c r="M283" s="118"/>
      <c r="N283" s="119"/>
      <c r="O283" s="119"/>
      <c r="P283" s="119"/>
      <c r="Q283" s="119"/>
      <c r="R283" s="119"/>
      <c r="S283" s="119"/>
      <c r="T283" s="120"/>
      <c r="AT283" s="115"/>
      <c r="AU283" s="115"/>
      <c r="AY283" s="115"/>
    </row>
    <row r="284" spans="2:65" s="21" customFormat="1" ht="25.5" customHeight="1">
      <c r="B284" s="22"/>
      <c r="C284" s="101" t="s">
        <v>505</v>
      </c>
      <c r="D284" s="101" t="s">
        <v>130</v>
      </c>
      <c r="E284" s="102" t="s">
        <v>506</v>
      </c>
      <c r="F284" s="103" t="s">
        <v>507</v>
      </c>
      <c r="G284" s="104" t="s">
        <v>490</v>
      </c>
      <c r="H284" s="105">
        <v>25</v>
      </c>
      <c r="I284" s="9"/>
      <c r="J284" s="106">
        <f>ROUND(I284*H284,2)</f>
        <v>0</v>
      </c>
      <c r="K284" s="103" t="s">
        <v>134</v>
      </c>
      <c r="L284" s="22"/>
      <c r="M284" s="107"/>
      <c r="N284" s="108" t="s">
        <v>43</v>
      </c>
      <c r="O284" s="109">
        <v>0.16</v>
      </c>
      <c r="P284" s="109">
        <f>O284*H284</f>
        <v>4</v>
      </c>
      <c r="Q284" s="109">
        <v>0</v>
      </c>
      <c r="R284" s="109">
        <f>Q284*H284</f>
        <v>0</v>
      </c>
      <c r="S284" s="109">
        <v>0.006</v>
      </c>
      <c r="T284" s="110">
        <f>S284*H284</f>
        <v>0.15</v>
      </c>
      <c r="AR284" s="11" t="s">
        <v>221</v>
      </c>
      <c r="AT284" s="11" t="s">
        <v>130</v>
      </c>
      <c r="AU284" s="11" t="s">
        <v>81</v>
      </c>
      <c r="AY284" s="11" t="s">
        <v>128</v>
      </c>
      <c r="BE284" s="111">
        <f>IF(N284="základní",J284,0)</f>
        <v>0</v>
      </c>
      <c r="BF284" s="111">
        <f>IF(N284="snížená",J284,0)</f>
        <v>0</v>
      </c>
      <c r="BG284" s="111">
        <f>IF(N284="zákl. přenesená",J284,0)</f>
        <v>0</v>
      </c>
      <c r="BH284" s="111">
        <f>IF(N284="sníž. přenesená",J284,0)</f>
        <v>0</v>
      </c>
      <c r="BI284" s="111">
        <f>IF(N284="nulová",J284,0)</f>
        <v>0</v>
      </c>
      <c r="BJ284" s="11" t="s">
        <v>21</v>
      </c>
      <c r="BK284" s="111">
        <f>ROUND(I284*H284,2)</f>
        <v>0</v>
      </c>
      <c r="BL284" s="11" t="s">
        <v>221</v>
      </c>
      <c r="BM284" s="11" t="s">
        <v>508</v>
      </c>
    </row>
    <row r="285" spans="2:51" s="112" customFormat="1" ht="13.5">
      <c r="B285" s="113"/>
      <c r="D285" s="114" t="s">
        <v>137</v>
      </c>
      <c r="E285" s="115"/>
      <c r="F285" s="116" t="s">
        <v>263</v>
      </c>
      <c r="H285" s="117">
        <v>25</v>
      </c>
      <c r="L285" s="113"/>
      <c r="M285" s="118"/>
      <c r="N285" s="119"/>
      <c r="O285" s="119"/>
      <c r="P285" s="119"/>
      <c r="Q285" s="119"/>
      <c r="R285" s="119"/>
      <c r="S285" s="119"/>
      <c r="T285" s="120"/>
      <c r="AT285" s="115" t="s">
        <v>137</v>
      </c>
      <c r="AU285" s="115" t="s">
        <v>81</v>
      </c>
      <c r="AV285" s="112" t="s">
        <v>81</v>
      </c>
      <c r="AW285" s="112" t="s">
        <v>36</v>
      </c>
      <c r="AX285" s="112" t="s">
        <v>21</v>
      </c>
      <c r="AY285" s="115" t="s">
        <v>128</v>
      </c>
    </row>
    <row r="286" spans="2:65" s="21" customFormat="1" ht="25.5" customHeight="1">
      <c r="B286" s="22"/>
      <c r="C286" s="101" t="s">
        <v>509</v>
      </c>
      <c r="D286" s="101" t="s">
        <v>130</v>
      </c>
      <c r="E286" s="102" t="s">
        <v>510</v>
      </c>
      <c r="F286" s="103" t="s">
        <v>511</v>
      </c>
      <c r="G286" s="104" t="s">
        <v>146</v>
      </c>
      <c r="H286" s="162">
        <v>20.24</v>
      </c>
      <c r="I286" s="9"/>
      <c r="J286" s="106">
        <f>ROUND(I286*H286,2)</f>
        <v>0</v>
      </c>
      <c r="K286" s="103" t="s">
        <v>134</v>
      </c>
      <c r="L286" s="22"/>
      <c r="M286" s="107"/>
      <c r="N286" s="108" t="s">
        <v>43</v>
      </c>
      <c r="O286" s="109">
        <v>1.574</v>
      </c>
      <c r="P286" s="109">
        <f>O286*H286</f>
        <v>31.85776</v>
      </c>
      <c r="Q286" s="109">
        <v>0.00027</v>
      </c>
      <c r="R286" s="109">
        <f>Q286*H286</f>
        <v>0.0054648</v>
      </c>
      <c r="S286" s="109">
        <v>0</v>
      </c>
      <c r="T286" s="110">
        <f>S286*H286</f>
        <v>0</v>
      </c>
      <c r="AR286" s="11" t="s">
        <v>221</v>
      </c>
      <c r="AT286" s="11" t="s">
        <v>130</v>
      </c>
      <c r="AU286" s="11" t="s">
        <v>81</v>
      </c>
      <c r="AY286" s="11" t="s">
        <v>128</v>
      </c>
      <c r="BE286" s="111">
        <f>IF(N286="základní",J286,0)</f>
        <v>0</v>
      </c>
      <c r="BF286" s="111">
        <f>IF(N286="snížená",J286,0)</f>
        <v>0</v>
      </c>
      <c r="BG286" s="111">
        <f>IF(N286="zákl. přenesená",J286,0)</f>
        <v>0</v>
      </c>
      <c r="BH286" s="111">
        <f>IF(N286="sníž. přenesená",J286,0)</f>
        <v>0</v>
      </c>
      <c r="BI286" s="111">
        <f>IF(N286="nulová",J286,0)</f>
        <v>0</v>
      </c>
      <c r="BJ286" s="11" t="s">
        <v>21</v>
      </c>
      <c r="BK286" s="111">
        <f>ROUND(I286*H286,2)</f>
        <v>0</v>
      </c>
      <c r="BL286" s="11" t="s">
        <v>221</v>
      </c>
      <c r="BM286" s="11" t="s">
        <v>512</v>
      </c>
    </row>
    <row r="287" spans="2:51" s="112" customFormat="1" ht="13.5">
      <c r="B287" s="113"/>
      <c r="D287" s="114" t="s">
        <v>137</v>
      </c>
      <c r="E287" s="115"/>
      <c r="F287" s="116" t="s">
        <v>513</v>
      </c>
      <c r="H287" s="117">
        <v>20.24</v>
      </c>
      <c r="L287" s="113"/>
      <c r="M287" s="118"/>
      <c r="N287" s="119"/>
      <c r="O287" s="119"/>
      <c r="P287" s="119"/>
      <c r="Q287" s="119"/>
      <c r="R287" s="119"/>
      <c r="S287" s="119"/>
      <c r="T287" s="120"/>
      <c r="AT287" s="115" t="s">
        <v>137</v>
      </c>
      <c r="AU287" s="115" t="s">
        <v>81</v>
      </c>
      <c r="AV287" s="112" t="s">
        <v>81</v>
      </c>
      <c r="AW287" s="112" t="s">
        <v>36</v>
      </c>
      <c r="AX287" s="112" t="s">
        <v>21</v>
      </c>
      <c r="AY287" s="115" t="s">
        <v>128</v>
      </c>
    </row>
    <row r="288" spans="2:65" s="21" customFormat="1" ht="25.5" customHeight="1">
      <c r="B288" s="22"/>
      <c r="C288" s="101" t="s">
        <v>514</v>
      </c>
      <c r="D288" s="101" t="s">
        <v>130</v>
      </c>
      <c r="E288" s="102" t="s">
        <v>515</v>
      </c>
      <c r="F288" s="103" t="s">
        <v>516</v>
      </c>
      <c r="G288" s="104" t="s">
        <v>146</v>
      </c>
      <c r="H288" s="121">
        <f>H293</f>
        <v>40.509</v>
      </c>
      <c r="I288" s="9"/>
      <c r="J288" s="106">
        <f>ROUND(I288*H288,2)</f>
        <v>0</v>
      </c>
      <c r="K288" s="103" t="s">
        <v>134</v>
      </c>
      <c r="L288" s="22"/>
      <c r="M288" s="107"/>
      <c r="N288" s="108" t="s">
        <v>43</v>
      </c>
      <c r="O288" s="109">
        <v>1.559</v>
      </c>
      <c r="P288" s="109">
        <f>O288*H288</f>
        <v>63.153531</v>
      </c>
      <c r="Q288" s="109">
        <v>0.00027</v>
      </c>
      <c r="R288" s="109">
        <f>Q288*H288</f>
        <v>0.01093743</v>
      </c>
      <c r="S288" s="109">
        <v>0</v>
      </c>
      <c r="T288" s="110">
        <f>S288*H288</f>
        <v>0</v>
      </c>
      <c r="AR288" s="11" t="s">
        <v>221</v>
      </c>
      <c r="AT288" s="11" t="s">
        <v>130</v>
      </c>
      <c r="AU288" s="11" t="s">
        <v>81</v>
      </c>
      <c r="AY288" s="11" t="s">
        <v>128</v>
      </c>
      <c r="BE288" s="111">
        <f>IF(N288="základní",J288,0)</f>
        <v>0</v>
      </c>
      <c r="BF288" s="111">
        <f>IF(N288="snížená",J288,0)</f>
        <v>0</v>
      </c>
      <c r="BG288" s="111">
        <f>IF(N288="zákl. přenesená",J288,0)</f>
        <v>0</v>
      </c>
      <c r="BH288" s="111">
        <f>IF(N288="sníž. přenesená",J288,0)</f>
        <v>0</v>
      </c>
      <c r="BI288" s="111">
        <f>IF(N288="nulová",J288,0)</f>
        <v>0</v>
      </c>
      <c r="BJ288" s="11" t="s">
        <v>21</v>
      </c>
      <c r="BK288" s="111">
        <f>ROUND(I288*H288,2)</f>
        <v>0</v>
      </c>
      <c r="BL288" s="11" t="s">
        <v>221</v>
      </c>
      <c r="BM288" s="11" t="s">
        <v>517</v>
      </c>
    </row>
    <row r="289" spans="2:51" s="112" customFormat="1" ht="13.5">
      <c r="B289" s="113"/>
      <c r="D289" s="114" t="s">
        <v>137</v>
      </c>
      <c r="E289" s="115"/>
      <c r="F289" s="116" t="s">
        <v>518</v>
      </c>
      <c r="H289" s="117">
        <v>35.109</v>
      </c>
      <c r="L289" s="113"/>
      <c r="M289" s="118"/>
      <c r="N289" s="119"/>
      <c r="O289" s="119"/>
      <c r="P289" s="119"/>
      <c r="Q289" s="119"/>
      <c r="R289" s="119"/>
      <c r="S289" s="119"/>
      <c r="T289" s="120"/>
      <c r="AT289" s="115" t="s">
        <v>137</v>
      </c>
      <c r="AU289" s="115" t="s">
        <v>81</v>
      </c>
      <c r="AV289" s="112" t="s">
        <v>81</v>
      </c>
      <c r="AW289" s="112" t="s">
        <v>36</v>
      </c>
      <c r="AX289" s="112" t="s">
        <v>72</v>
      </c>
      <c r="AY289" s="115" t="s">
        <v>128</v>
      </c>
    </row>
    <row r="290" spans="1:51" ht="13.5">
      <c r="A290" s="112"/>
      <c r="B290" s="113"/>
      <c r="C290" s="112"/>
      <c r="D290" s="114" t="s">
        <v>137</v>
      </c>
      <c r="E290" s="115"/>
      <c r="F290" s="116" t="s">
        <v>519</v>
      </c>
      <c r="G290" s="112"/>
      <c r="H290" s="117">
        <v>9.72</v>
      </c>
      <c r="I290" s="112"/>
      <c r="J290" s="112">
        <v>599</v>
      </c>
      <c r="L290" s="113"/>
      <c r="M290" s="118"/>
      <c r="N290" s="119"/>
      <c r="O290" s="119"/>
      <c r="P290" s="119"/>
      <c r="Q290" s="119"/>
      <c r="R290" s="119"/>
      <c r="S290" s="119"/>
      <c r="T290" s="120"/>
      <c r="AT290" s="115" t="s">
        <v>137</v>
      </c>
      <c r="AU290" s="115" t="s">
        <v>81</v>
      </c>
      <c r="AV290" s="112" t="s">
        <v>81</v>
      </c>
      <c r="AW290" s="112" t="s">
        <v>36</v>
      </c>
      <c r="AX290" s="112" t="s">
        <v>72</v>
      </c>
      <c r="AY290" s="115" t="s">
        <v>128</v>
      </c>
    </row>
    <row r="291" spans="2:51" s="126" customFormat="1" ht="13.5">
      <c r="B291" s="127"/>
      <c r="D291" s="114" t="s">
        <v>137</v>
      </c>
      <c r="E291" s="128"/>
      <c r="F291" s="129" t="s">
        <v>167</v>
      </c>
      <c r="H291" s="130">
        <v>44.829</v>
      </c>
      <c r="L291" s="127"/>
      <c r="M291" s="131"/>
      <c r="N291" s="132"/>
      <c r="O291" s="132"/>
      <c r="P291" s="132"/>
      <c r="Q291" s="132"/>
      <c r="R291" s="132"/>
      <c r="S291" s="132"/>
      <c r="T291" s="133"/>
      <c r="AT291" s="128" t="s">
        <v>137</v>
      </c>
      <c r="AU291" s="128" t="s">
        <v>81</v>
      </c>
      <c r="AV291" s="126" t="s">
        <v>135</v>
      </c>
      <c r="AW291" s="126" t="s">
        <v>36</v>
      </c>
      <c r="AX291" s="126" t="s">
        <v>21</v>
      </c>
      <c r="AY291" s="128" t="s">
        <v>128</v>
      </c>
    </row>
    <row r="292" spans="1:51" ht="13.5">
      <c r="A292" s="126"/>
      <c r="B292" s="127"/>
      <c r="C292" s="126"/>
      <c r="D292" s="114"/>
      <c r="E292" s="128"/>
      <c r="F292" s="122" t="s">
        <v>284</v>
      </c>
      <c r="G292" s="123"/>
      <c r="H292" s="124">
        <v>-4.32</v>
      </c>
      <c r="L292" s="127"/>
      <c r="M292" s="131"/>
      <c r="N292" s="132"/>
      <c r="O292" s="132"/>
      <c r="P292" s="132"/>
      <c r="Q292" s="132"/>
      <c r="R292" s="132"/>
      <c r="S292" s="132"/>
      <c r="T292" s="133"/>
      <c r="AT292" s="128"/>
      <c r="AU292" s="128"/>
      <c r="AY292" s="128"/>
    </row>
    <row r="293" spans="1:51" ht="13.5">
      <c r="A293" s="126"/>
      <c r="B293" s="127"/>
      <c r="C293" s="126"/>
      <c r="D293" s="114"/>
      <c r="E293" s="128"/>
      <c r="F293" s="125"/>
      <c r="G293" s="126"/>
      <c r="H293" s="124">
        <f>44.829+H292</f>
        <v>40.509</v>
      </c>
      <c r="L293" s="127"/>
      <c r="M293" s="131"/>
      <c r="N293" s="132"/>
      <c r="O293" s="132"/>
      <c r="P293" s="132"/>
      <c r="Q293" s="132"/>
      <c r="R293" s="132"/>
      <c r="S293" s="132"/>
      <c r="T293" s="133"/>
      <c r="AT293" s="128"/>
      <c r="AU293" s="128"/>
      <c r="AY293" s="128"/>
    </row>
    <row r="294" spans="2:65" s="21" customFormat="1" ht="25.5" customHeight="1">
      <c r="B294" s="22"/>
      <c r="C294" s="101" t="s">
        <v>520</v>
      </c>
      <c r="D294" s="101" t="s">
        <v>130</v>
      </c>
      <c r="E294" s="102" t="s">
        <v>521</v>
      </c>
      <c r="F294" s="103" t="s">
        <v>522</v>
      </c>
      <c r="G294" s="104" t="s">
        <v>146</v>
      </c>
      <c r="H294" s="121">
        <f>H300</f>
        <v>81.431</v>
      </c>
      <c r="I294" s="9"/>
      <c r="J294" s="106">
        <f>ROUND(I294*H294,2)</f>
        <v>0</v>
      </c>
      <c r="K294" s="103" t="s">
        <v>134</v>
      </c>
      <c r="L294" s="22"/>
      <c r="M294" s="107"/>
      <c r="N294" s="108" t="s">
        <v>43</v>
      </c>
      <c r="O294" s="109">
        <v>1.585</v>
      </c>
      <c r="P294" s="109">
        <f>O294*H294</f>
        <v>129.06813499999998</v>
      </c>
      <c r="Q294" s="109">
        <v>0.00026</v>
      </c>
      <c r="R294" s="109">
        <f>Q294*H294</f>
        <v>0.021172059999999996</v>
      </c>
      <c r="S294" s="109">
        <v>0</v>
      </c>
      <c r="T294" s="110">
        <f>S294*H294</f>
        <v>0</v>
      </c>
      <c r="AR294" s="11" t="s">
        <v>221</v>
      </c>
      <c r="AT294" s="11" t="s">
        <v>130</v>
      </c>
      <c r="AU294" s="11" t="s">
        <v>81</v>
      </c>
      <c r="AY294" s="11" t="s">
        <v>128</v>
      </c>
      <c r="BE294" s="111">
        <f>IF(N294="základní",J294,0)</f>
        <v>0</v>
      </c>
      <c r="BF294" s="111">
        <f>IF(N294="snížená",J294,0)</f>
        <v>0</v>
      </c>
      <c r="BG294" s="111">
        <f>IF(N294="zákl. přenesená",J294,0)</f>
        <v>0</v>
      </c>
      <c r="BH294" s="111">
        <f>IF(N294="sníž. přenesená",J294,0)</f>
        <v>0</v>
      </c>
      <c r="BI294" s="111">
        <f>IF(N294="nulová",J294,0)</f>
        <v>0</v>
      </c>
      <c r="BJ294" s="11" t="s">
        <v>21</v>
      </c>
      <c r="BK294" s="111">
        <f>ROUND(I294*H294,2)</f>
        <v>0</v>
      </c>
      <c r="BL294" s="11" t="s">
        <v>221</v>
      </c>
      <c r="BM294" s="11" t="s">
        <v>523</v>
      </c>
    </row>
    <row r="295" spans="2:51" s="112" customFormat="1" ht="13.5">
      <c r="B295" s="113"/>
      <c r="D295" s="114" t="s">
        <v>137</v>
      </c>
      <c r="E295" s="115"/>
      <c r="F295" s="116" t="s">
        <v>524</v>
      </c>
      <c r="H295" s="117">
        <v>16.846</v>
      </c>
      <c r="L295" s="113"/>
      <c r="M295" s="118"/>
      <c r="N295" s="119"/>
      <c r="O295" s="119"/>
      <c r="P295" s="119"/>
      <c r="Q295" s="119"/>
      <c r="R295" s="119"/>
      <c r="S295" s="119"/>
      <c r="T295" s="120"/>
      <c r="AT295" s="115" t="s">
        <v>137</v>
      </c>
      <c r="AU295" s="115" t="s">
        <v>81</v>
      </c>
      <c r="AV295" s="112" t="s">
        <v>81</v>
      </c>
      <c r="AW295" s="112" t="s">
        <v>36</v>
      </c>
      <c r="AX295" s="112" t="s">
        <v>72</v>
      </c>
      <c r="AY295" s="115" t="s">
        <v>128</v>
      </c>
    </row>
    <row r="296" spans="2:51" s="112" customFormat="1" ht="13.5">
      <c r="B296" s="113"/>
      <c r="D296" s="114" t="s">
        <v>137</v>
      </c>
      <c r="E296" s="115"/>
      <c r="F296" s="116" t="s">
        <v>525</v>
      </c>
      <c r="H296" s="117">
        <v>58.42</v>
      </c>
      <c r="L296" s="113"/>
      <c r="M296" s="118"/>
      <c r="N296" s="119"/>
      <c r="O296" s="119"/>
      <c r="P296" s="119"/>
      <c r="Q296" s="119"/>
      <c r="R296" s="119"/>
      <c r="S296" s="119"/>
      <c r="T296" s="120"/>
      <c r="AT296" s="115" t="s">
        <v>137</v>
      </c>
      <c r="AU296" s="115" t="s">
        <v>81</v>
      </c>
      <c r="AV296" s="112" t="s">
        <v>81</v>
      </c>
      <c r="AW296" s="112" t="s">
        <v>36</v>
      </c>
      <c r="AX296" s="112" t="s">
        <v>72</v>
      </c>
      <c r="AY296" s="115" t="s">
        <v>128</v>
      </c>
    </row>
    <row r="297" spans="2:51" s="112" customFormat="1" ht="13.5">
      <c r="B297" s="113"/>
      <c r="D297" s="114" t="s">
        <v>137</v>
      </c>
      <c r="E297" s="115"/>
      <c r="F297" s="116" t="s">
        <v>526</v>
      </c>
      <c r="H297" s="117">
        <v>24.335</v>
      </c>
      <c r="L297" s="113"/>
      <c r="M297" s="118"/>
      <c r="N297" s="119"/>
      <c r="O297" s="119"/>
      <c r="P297" s="119"/>
      <c r="Q297" s="119"/>
      <c r="R297" s="119"/>
      <c r="S297" s="119"/>
      <c r="T297" s="120"/>
      <c r="AT297" s="115" t="s">
        <v>137</v>
      </c>
      <c r="AU297" s="115" t="s">
        <v>81</v>
      </c>
      <c r="AV297" s="112" t="s">
        <v>81</v>
      </c>
      <c r="AW297" s="112" t="s">
        <v>36</v>
      </c>
      <c r="AX297" s="112" t="s">
        <v>72</v>
      </c>
      <c r="AY297" s="115" t="s">
        <v>128</v>
      </c>
    </row>
    <row r="298" spans="2:51" s="126" customFormat="1" ht="13.5">
      <c r="B298" s="127"/>
      <c r="D298" s="114" t="s">
        <v>137</v>
      </c>
      <c r="E298" s="128"/>
      <c r="F298" s="129" t="s">
        <v>167</v>
      </c>
      <c r="H298" s="130">
        <v>99.601</v>
      </c>
      <c r="L298" s="127"/>
      <c r="M298" s="131"/>
      <c r="N298" s="132"/>
      <c r="O298" s="132"/>
      <c r="P298" s="132"/>
      <c r="Q298" s="132"/>
      <c r="R298" s="132"/>
      <c r="S298" s="132"/>
      <c r="T298" s="133"/>
      <c r="AT298" s="128" t="s">
        <v>137</v>
      </c>
      <c r="AU298" s="128" t="s">
        <v>81</v>
      </c>
      <c r="AV298" s="126" t="s">
        <v>135</v>
      </c>
      <c r="AW298" s="126" t="s">
        <v>36</v>
      </c>
      <c r="AX298" s="126" t="s">
        <v>21</v>
      </c>
      <c r="AY298" s="128" t="s">
        <v>128</v>
      </c>
    </row>
    <row r="299" spans="1:51" ht="13.5">
      <c r="A299" s="126"/>
      <c r="B299" s="127"/>
      <c r="C299" s="126"/>
      <c r="D299" s="114"/>
      <c r="E299" s="128"/>
      <c r="F299" s="122" t="s">
        <v>527</v>
      </c>
      <c r="G299" s="123"/>
      <c r="H299" s="124">
        <v>-18.17</v>
      </c>
      <c r="L299" s="127"/>
      <c r="M299" s="131"/>
      <c r="N299" s="132"/>
      <c r="O299" s="132"/>
      <c r="P299" s="132"/>
      <c r="Q299" s="132"/>
      <c r="R299" s="132"/>
      <c r="S299" s="132"/>
      <c r="T299" s="133"/>
      <c r="AT299" s="128"/>
      <c r="AU299" s="128"/>
      <c r="AY299" s="128"/>
    </row>
    <row r="300" spans="1:51" ht="13.5">
      <c r="A300" s="126"/>
      <c r="B300" s="127"/>
      <c r="C300" s="126"/>
      <c r="D300" s="114"/>
      <c r="E300" s="128"/>
      <c r="F300" s="122"/>
      <c r="G300" s="123"/>
      <c r="H300" s="124">
        <f>H298+H299</f>
        <v>81.431</v>
      </c>
      <c r="L300" s="127"/>
      <c r="M300" s="131"/>
      <c r="N300" s="132"/>
      <c r="O300" s="132"/>
      <c r="P300" s="132"/>
      <c r="Q300" s="132"/>
      <c r="R300" s="132"/>
      <c r="S300" s="132"/>
      <c r="T300" s="133"/>
      <c r="AT300" s="128"/>
      <c r="AU300" s="128"/>
      <c r="AY300" s="128"/>
    </row>
    <row r="301" spans="2:65" s="21" customFormat="1" ht="16.5" customHeight="1">
      <c r="B301" s="22"/>
      <c r="C301" s="101" t="s">
        <v>528</v>
      </c>
      <c r="D301" s="101" t="s">
        <v>130</v>
      </c>
      <c r="E301" s="102" t="s">
        <v>529</v>
      </c>
      <c r="F301" s="103" t="s">
        <v>530</v>
      </c>
      <c r="G301" s="104" t="s">
        <v>490</v>
      </c>
      <c r="H301" s="121">
        <v>14</v>
      </c>
      <c r="I301" s="9"/>
      <c r="J301" s="106">
        <f>ROUND(I301*H301,2)</f>
        <v>0</v>
      </c>
      <c r="K301" s="103" t="s">
        <v>134</v>
      </c>
      <c r="L301" s="22"/>
      <c r="M301" s="107"/>
      <c r="N301" s="108" t="s">
        <v>43</v>
      </c>
      <c r="O301" s="109">
        <v>1.559</v>
      </c>
      <c r="P301" s="109">
        <f>O301*H301</f>
        <v>21.826</v>
      </c>
      <c r="Q301" s="109">
        <v>0.00027</v>
      </c>
      <c r="R301" s="109">
        <f>Q301*H301</f>
        <v>0.00378</v>
      </c>
      <c r="S301" s="109">
        <v>0</v>
      </c>
      <c r="T301" s="110">
        <f>S301*H301</f>
        <v>0</v>
      </c>
      <c r="AR301" s="11" t="s">
        <v>221</v>
      </c>
      <c r="AT301" s="11" t="s">
        <v>130</v>
      </c>
      <c r="AU301" s="11" t="s">
        <v>81</v>
      </c>
      <c r="AY301" s="11" t="s">
        <v>128</v>
      </c>
      <c r="BE301" s="111">
        <f>IF(N301="základní",J301,0)</f>
        <v>0</v>
      </c>
      <c r="BF301" s="111">
        <f>IF(N301="snížená",J301,0)</f>
        <v>0</v>
      </c>
      <c r="BG301" s="111">
        <f>IF(N301="zákl. přenesená",J301,0)</f>
        <v>0</v>
      </c>
      <c r="BH301" s="111">
        <f>IF(N301="sníž. přenesená",J301,0)</f>
        <v>0</v>
      </c>
      <c r="BI301" s="111">
        <f>IF(N301="nulová",J301,0)</f>
        <v>0</v>
      </c>
      <c r="BJ301" s="11" t="s">
        <v>21</v>
      </c>
      <c r="BK301" s="111">
        <f>ROUND(I301*H301,2)</f>
        <v>0</v>
      </c>
      <c r="BL301" s="11" t="s">
        <v>221</v>
      </c>
      <c r="BM301" s="11" t="s">
        <v>531</v>
      </c>
    </row>
    <row r="302" spans="2:51" s="112" customFormat="1" ht="13.5">
      <c r="B302" s="113"/>
      <c r="D302" s="114" t="s">
        <v>137</v>
      </c>
      <c r="E302" s="115"/>
      <c r="F302" s="116" t="s">
        <v>10</v>
      </c>
      <c r="H302" s="117">
        <v>15</v>
      </c>
      <c r="L302" s="113"/>
      <c r="M302" s="118"/>
      <c r="N302" s="119"/>
      <c r="O302" s="119"/>
      <c r="P302" s="119"/>
      <c r="Q302" s="119"/>
      <c r="R302" s="119"/>
      <c r="S302" s="119"/>
      <c r="T302" s="120"/>
      <c r="AT302" s="115" t="s">
        <v>137</v>
      </c>
      <c r="AU302" s="115" t="s">
        <v>81</v>
      </c>
      <c r="AV302" s="112" t="s">
        <v>81</v>
      </c>
      <c r="AW302" s="112" t="s">
        <v>36</v>
      </c>
      <c r="AX302" s="112" t="s">
        <v>21</v>
      </c>
      <c r="AY302" s="115" t="s">
        <v>128</v>
      </c>
    </row>
    <row r="303" spans="1:51" ht="13.5">
      <c r="A303" s="112"/>
      <c r="B303" s="113"/>
      <c r="C303" s="112"/>
      <c r="D303" s="114"/>
      <c r="E303" s="115"/>
      <c r="F303" s="122" t="s">
        <v>481</v>
      </c>
      <c r="G303" s="160"/>
      <c r="H303" s="161">
        <v>-1</v>
      </c>
      <c r="L303" s="113"/>
      <c r="M303" s="118"/>
      <c r="N303" s="119"/>
      <c r="O303" s="119"/>
      <c r="P303" s="119"/>
      <c r="Q303" s="119"/>
      <c r="R303" s="119"/>
      <c r="S303" s="119"/>
      <c r="T303" s="120"/>
      <c r="AT303" s="115"/>
      <c r="AU303" s="115"/>
      <c r="AY303" s="115"/>
    </row>
    <row r="304" spans="1:51" ht="13.5">
      <c r="A304" s="112"/>
      <c r="B304" s="113"/>
      <c r="C304" s="112"/>
      <c r="D304" s="114"/>
      <c r="E304" s="115"/>
      <c r="F304" s="122"/>
      <c r="G304" s="160"/>
      <c r="H304" s="161">
        <v>14</v>
      </c>
      <c r="L304" s="113"/>
      <c r="M304" s="118"/>
      <c r="N304" s="119"/>
      <c r="O304" s="119"/>
      <c r="P304" s="119"/>
      <c r="Q304" s="119"/>
      <c r="R304" s="119"/>
      <c r="S304" s="119"/>
      <c r="T304" s="120"/>
      <c r="AT304" s="115"/>
      <c r="AU304" s="115"/>
      <c r="AY304" s="115"/>
    </row>
    <row r="305" spans="2:65" s="21" customFormat="1" ht="16.5" customHeight="1">
      <c r="B305" s="22"/>
      <c r="C305" s="101" t="s">
        <v>532</v>
      </c>
      <c r="D305" s="101" t="s">
        <v>130</v>
      </c>
      <c r="E305" s="102" t="s">
        <v>533</v>
      </c>
      <c r="F305" s="103" t="s">
        <v>534</v>
      </c>
      <c r="G305" s="104" t="s">
        <v>369</v>
      </c>
      <c r="H305" s="163">
        <v>9748.404</v>
      </c>
      <c r="I305" s="9"/>
      <c r="J305" s="106">
        <f>ROUND(I305*H305,2)</f>
        <v>0</v>
      </c>
      <c r="K305" s="103" t="s">
        <v>134</v>
      </c>
      <c r="L305" s="22"/>
      <c r="M305" s="107"/>
      <c r="N305" s="108" t="s">
        <v>43</v>
      </c>
      <c r="O305" s="109">
        <v>0</v>
      </c>
      <c r="P305" s="109">
        <f>O305*H305</f>
        <v>0</v>
      </c>
      <c r="Q305" s="109">
        <v>0</v>
      </c>
      <c r="R305" s="109">
        <f>Q305*H305</f>
        <v>0</v>
      </c>
      <c r="S305" s="109">
        <v>0</v>
      </c>
      <c r="T305" s="110">
        <f>S305*H305</f>
        <v>0</v>
      </c>
      <c r="AR305" s="11" t="s">
        <v>221</v>
      </c>
      <c r="AT305" s="11" t="s">
        <v>130</v>
      </c>
      <c r="AU305" s="11" t="s">
        <v>81</v>
      </c>
      <c r="AY305" s="11" t="s">
        <v>128</v>
      </c>
      <c r="BE305" s="111">
        <f>IF(N305="základní",J305,0)</f>
        <v>0</v>
      </c>
      <c r="BF305" s="111">
        <f>IF(N305="snížená",J305,0)</f>
        <v>0</v>
      </c>
      <c r="BG305" s="111">
        <f>IF(N305="zákl. přenesená",J305,0)</f>
        <v>0</v>
      </c>
      <c r="BH305" s="111">
        <f>IF(N305="sníž. přenesená",J305,0)</f>
        <v>0</v>
      </c>
      <c r="BI305" s="111">
        <f>IF(N305="nulová",J305,0)</f>
        <v>0</v>
      </c>
      <c r="BJ305" s="11" t="s">
        <v>21</v>
      </c>
      <c r="BK305" s="111">
        <f>ROUND(I305*H305,2)</f>
        <v>0</v>
      </c>
      <c r="BL305" s="11" t="s">
        <v>221</v>
      </c>
      <c r="BM305" s="11" t="s">
        <v>535</v>
      </c>
    </row>
    <row r="306" spans="2:63" s="88" customFormat="1" ht="29.85" customHeight="1">
      <c r="B306" s="89"/>
      <c r="D306" s="90" t="s">
        <v>71</v>
      </c>
      <c r="E306" s="99" t="s">
        <v>536</v>
      </c>
      <c r="F306" s="99" t="s">
        <v>537</v>
      </c>
      <c r="J306" s="100">
        <f>BK306</f>
        <v>0</v>
      </c>
      <c r="L306" s="89"/>
      <c r="M306" s="93"/>
      <c r="N306" s="94"/>
      <c r="O306" s="94"/>
      <c r="P306" s="95">
        <f>SUM(P307:P309)</f>
        <v>0</v>
      </c>
      <c r="Q306" s="94"/>
      <c r="R306" s="95">
        <f>SUM(R307:R309)</f>
        <v>0</v>
      </c>
      <c r="S306" s="94"/>
      <c r="T306" s="96">
        <f>SUM(T307:T309)</f>
        <v>0</v>
      </c>
      <c r="AR306" s="90" t="s">
        <v>81</v>
      </c>
      <c r="AT306" s="97" t="s">
        <v>71</v>
      </c>
      <c r="AU306" s="97" t="s">
        <v>21</v>
      </c>
      <c r="AY306" s="90" t="s">
        <v>128</v>
      </c>
      <c r="BK306" s="98">
        <f>SUM(BK307:BK309)</f>
        <v>0</v>
      </c>
    </row>
    <row r="307" spans="2:65" s="21" customFormat="1" ht="16.5" customHeight="1">
      <c r="B307" s="22"/>
      <c r="C307" s="101" t="s">
        <v>538</v>
      </c>
      <c r="D307" s="101" t="s">
        <v>130</v>
      </c>
      <c r="E307" s="102" t="s">
        <v>539</v>
      </c>
      <c r="F307" s="103" t="s">
        <v>540</v>
      </c>
      <c r="G307" s="104" t="s">
        <v>146</v>
      </c>
      <c r="H307" s="105">
        <v>254.79</v>
      </c>
      <c r="I307" s="9"/>
      <c r="J307" s="106">
        <f>ROUND(I307*H307,2)</f>
        <v>0</v>
      </c>
      <c r="K307" s="103"/>
      <c r="L307" s="22"/>
      <c r="M307" s="107"/>
      <c r="N307" s="108" t="s">
        <v>43</v>
      </c>
      <c r="O307" s="109">
        <v>0</v>
      </c>
      <c r="P307" s="109">
        <f>O307*H307</f>
        <v>0</v>
      </c>
      <c r="Q307" s="109">
        <v>0</v>
      </c>
      <c r="R307" s="109">
        <f>Q307*H307</f>
        <v>0</v>
      </c>
      <c r="S307" s="109">
        <v>0</v>
      </c>
      <c r="T307" s="110">
        <f>S307*H307</f>
        <v>0</v>
      </c>
      <c r="AR307" s="11" t="s">
        <v>221</v>
      </c>
      <c r="AT307" s="11" t="s">
        <v>130</v>
      </c>
      <c r="AU307" s="11" t="s">
        <v>81</v>
      </c>
      <c r="AY307" s="11" t="s">
        <v>128</v>
      </c>
      <c r="BE307" s="111">
        <f>IF(N307="základní",J307,0)</f>
        <v>0</v>
      </c>
      <c r="BF307" s="111">
        <f>IF(N307="snížená",J307,0)</f>
        <v>0</v>
      </c>
      <c r="BG307" s="111">
        <f>IF(N307="zákl. přenesená",J307,0)</f>
        <v>0</v>
      </c>
      <c r="BH307" s="111">
        <f>IF(N307="sníž. přenesená",J307,0)</f>
        <v>0</v>
      </c>
      <c r="BI307" s="111">
        <f>IF(N307="nulová",J307,0)</f>
        <v>0</v>
      </c>
      <c r="BJ307" s="11" t="s">
        <v>21</v>
      </c>
      <c r="BK307" s="111">
        <f>ROUND(I307*H307,2)</f>
        <v>0</v>
      </c>
      <c r="BL307" s="11" t="s">
        <v>221</v>
      </c>
      <c r="BM307" s="11" t="s">
        <v>541</v>
      </c>
    </row>
    <row r="308" spans="2:51" s="112" customFormat="1" ht="13.5">
      <c r="B308" s="113"/>
      <c r="D308" s="114" t="s">
        <v>137</v>
      </c>
      <c r="E308" s="115"/>
      <c r="F308" s="116" t="s">
        <v>542</v>
      </c>
      <c r="H308" s="117">
        <v>254.79</v>
      </c>
      <c r="L308" s="113"/>
      <c r="M308" s="118"/>
      <c r="N308" s="119"/>
      <c r="O308" s="119"/>
      <c r="P308" s="119"/>
      <c r="Q308" s="119"/>
      <c r="R308" s="119"/>
      <c r="S308" s="119"/>
      <c r="T308" s="120"/>
      <c r="AT308" s="115" t="s">
        <v>137</v>
      </c>
      <c r="AU308" s="115" t="s">
        <v>81</v>
      </c>
      <c r="AV308" s="112" t="s">
        <v>81</v>
      </c>
      <c r="AW308" s="112" t="s">
        <v>36</v>
      </c>
      <c r="AX308" s="112" t="s">
        <v>21</v>
      </c>
      <c r="AY308" s="115" t="s">
        <v>128</v>
      </c>
    </row>
    <row r="309" spans="2:65" s="21" customFormat="1" ht="16.5" customHeight="1">
      <c r="B309" s="22"/>
      <c r="C309" s="101" t="s">
        <v>543</v>
      </c>
      <c r="D309" s="101" t="s">
        <v>130</v>
      </c>
      <c r="E309" s="102" t="s">
        <v>544</v>
      </c>
      <c r="F309" s="103" t="s">
        <v>545</v>
      </c>
      <c r="G309" s="104" t="s">
        <v>369</v>
      </c>
      <c r="H309" s="105">
        <v>7312.473</v>
      </c>
      <c r="I309" s="9"/>
      <c r="J309" s="106">
        <f>ROUND(I309*H309,2)</f>
        <v>0</v>
      </c>
      <c r="K309" s="103" t="s">
        <v>134</v>
      </c>
      <c r="L309" s="22"/>
      <c r="M309" s="107"/>
      <c r="N309" s="164" t="s">
        <v>43</v>
      </c>
      <c r="O309" s="165">
        <v>0</v>
      </c>
      <c r="P309" s="165">
        <f>O309*H309</f>
        <v>0</v>
      </c>
      <c r="Q309" s="165">
        <v>0</v>
      </c>
      <c r="R309" s="165">
        <f>Q309*H309</f>
        <v>0</v>
      </c>
      <c r="S309" s="165">
        <v>0</v>
      </c>
      <c r="T309" s="166">
        <f>S309*H309</f>
        <v>0</v>
      </c>
      <c r="AR309" s="11" t="s">
        <v>221</v>
      </c>
      <c r="AT309" s="11" t="s">
        <v>130</v>
      </c>
      <c r="AU309" s="11" t="s">
        <v>81</v>
      </c>
      <c r="AY309" s="11" t="s">
        <v>128</v>
      </c>
      <c r="BE309" s="111">
        <f>IF(N309="základní",J309,0)</f>
        <v>0</v>
      </c>
      <c r="BF309" s="111">
        <f>IF(N309="snížená",J309,0)</f>
        <v>0</v>
      </c>
      <c r="BG309" s="111">
        <f>IF(N309="zákl. přenesená",J309,0)</f>
        <v>0</v>
      </c>
      <c r="BH309" s="111">
        <f>IF(N309="sníž. přenesená",J309,0)</f>
        <v>0</v>
      </c>
      <c r="BI309" s="111">
        <f>IF(N309="nulová",J309,0)</f>
        <v>0</v>
      </c>
      <c r="BJ309" s="11" t="s">
        <v>21</v>
      </c>
      <c r="BK309" s="111">
        <f>ROUND(I309*H309,2)</f>
        <v>0</v>
      </c>
      <c r="BL309" s="11" t="s">
        <v>221</v>
      </c>
      <c r="BM309" s="11" t="s">
        <v>546</v>
      </c>
    </row>
    <row r="310" spans="1:12" ht="6.9" customHeight="1">
      <c r="A310" s="21"/>
      <c r="B310" s="46"/>
      <c r="C310" s="47"/>
      <c r="D310" s="47"/>
      <c r="E310" s="47"/>
      <c r="F310" s="47"/>
      <c r="G310" s="47"/>
      <c r="H310" s="47"/>
      <c r="I310" s="47"/>
      <c r="J310" s="47"/>
      <c r="K310" s="47"/>
      <c r="L310" s="22"/>
    </row>
  </sheetData>
  <sheetProtection algorithmName="SHA-512" hashValue="YOjo1ssckjahOSgQVcQpX5IkGyiOlwNIr+KzM6aolOJaOv8CKGpUJiNgyD7U24xCUpXXwCeTso1YYENilLjNHA==" saltValue="/Xb0TnLeMzms0dBbD00oKQ==" spinCount="100000" sheet="1" objects="1" scenarios="1"/>
  <autoFilter ref="C89:K309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80:H80"/>
    <mergeCell ref="E82:H82"/>
  </mergeCells>
  <hyperlinks>
    <hyperlink ref="F1" location="C2" display="1) Krycí list soupisu"/>
    <hyperlink ref="G1" location="C54" display="2) Rekapitulace"/>
    <hyperlink ref="J1" location="C89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tabSelected="1" workbookViewId="0" topLeftCell="C1">
      <pane ySplit="1" topLeftCell="A89" activePane="bottomLeft" state="frozen"/>
      <selection pane="bottomLeft" activeCell="W93" sqref="W93"/>
    </sheetView>
  </sheetViews>
  <sheetFormatPr defaultColWidth="9.33203125" defaultRowHeight="13.5"/>
  <cols>
    <col min="1" max="1" width="11.5" style="10" customWidth="1"/>
    <col min="2" max="2" width="2.16015625" style="10" customWidth="1"/>
    <col min="3" max="4" width="4.33203125" style="10" customWidth="1"/>
    <col min="5" max="5" width="17.16015625" style="10" customWidth="1"/>
    <col min="6" max="6" width="75.16015625" style="10" customWidth="1"/>
    <col min="7" max="7" width="8.66015625" style="10" customWidth="1"/>
    <col min="8" max="8" width="11.16015625" style="10" customWidth="1"/>
    <col min="9" max="9" width="12.66015625" style="10" customWidth="1"/>
    <col min="10" max="10" width="23.5" style="10" customWidth="1"/>
    <col min="11" max="11" width="15.5" style="10" customWidth="1"/>
    <col min="12" max="12" width="12.16015625" style="10" customWidth="1"/>
    <col min="13" max="21" width="9.33203125" style="10" hidden="1" customWidth="1"/>
    <col min="22" max="22" width="17.16015625" style="10" customWidth="1"/>
    <col min="23" max="23" width="22.66015625" style="10" customWidth="1"/>
    <col min="24" max="24" width="17.16015625" style="10" customWidth="1"/>
    <col min="25" max="25" width="21.16015625" style="10" customWidth="1"/>
    <col min="26" max="26" width="15.33203125" style="10" customWidth="1"/>
    <col min="27" max="27" width="21.16015625" style="10" customWidth="1"/>
    <col min="28" max="28" width="22.66015625" style="10" customWidth="1"/>
    <col min="29" max="29" width="15.33203125" style="10" customWidth="1"/>
    <col min="30" max="30" width="21.16015625" style="10" customWidth="1"/>
    <col min="31" max="31" width="22.66015625" style="10" customWidth="1"/>
    <col min="32" max="43" width="12.16015625" style="10" customWidth="1"/>
    <col min="44" max="65" width="9.33203125" style="10" hidden="1" customWidth="1"/>
    <col min="66" max="1025" width="12.16015625" style="10" customWidth="1"/>
    <col min="1026" max="16384" width="9.16015625" style="10" customWidth="1"/>
  </cols>
  <sheetData>
    <row r="1" spans="1:70" ht="21.75" customHeight="1">
      <c r="A1" s="7"/>
      <c r="B1" s="2"/>
      <c r="C1" s="2"/>
      <c r="D1" s="3" t="s">
        <v>1</v>
      </c>
      <c r="E1" s="2"/>
      <c r="F1" s="8" t="s">
        <v>85</v>
      </c>
      <c r="G1" s="356" t="s">
        <v>86</v>
      </c>
      <c r="H1" s="356"/>
      <c r="I1" s="2"/>
      <c r="J1" s="8" t="s">
        <v>87</v>
      </c>
      <c r="K1" s="3" t="s">
        <v>88</v>
      </c>
      <c r="L1" s="8" t="s">
        <v>89</v>
      </c>
      <c r="M1" s="8"/>
      <c r="N1" s="8"/>
      <c r="O1" s="8"/>
      <c r="P1" s="8"/>
      <c r="Q1" s="8"/>
      <c r="R1" s="8"/>
      <c r="S1" s="8"/>
      <c r="T1" s="8"/>
      <c r="U1" s="5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9" customHeight="1">
      <c r="L2" s="350" t="s">
        <v>7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1" t="s">
        <v>84</v>
      </c>
    </row>
    <row r="3" spans="2:46" ht="6.9" customHeight="1">
      <c r="B3" s="12"/>
      <c r="C3" s="13"/>
      <c r="D3" s="13"/>
      <c r="E3" s="13"/>
      <c r="F3" s="13"/>
      <c r="G3" s="13"/>
      <c r="H3" s="13"/>
      <c r="I3" s="13"/>
      <c r="J3" s="13"/>
      <c r="K3" s="14"/>
      <c r="AT3" s="11" t="s">
        <v>81</v>
      </c>
    </row>
    <row r="4" spans="2:46" ht="36.9" customHeight="1">
      <c r="B4" s="15"/>
      <c r="C4" s="16"/>
      <c r="D4" s="17" t="s">
        <v>90</v>
      </c>
      <c r="E4" s="16"/>
      <c r="F4" s="16"/>
      <c r="G4" s="16"/>
      <c r="H4" s="16"/>
      <c r="I4" s="16"/>
      <c r="J4" s="16"/>
      <c r="K4" s="18"/>
      <c r="M4" s="19" t="s">
        <v>12</v>
      </c>
      <c r="AT4" s="11" t="s">
        <v>5</v>
      </c>
    </row>
    <row r="5" spans="2:11" ht="6.9" customHeight="1">
      <c r="B5" s="15"/>
      <c r="C5" s="16"/>
      <c r="D5" s="16"/>
      <c r="E5" s="16"/>
      <c r="F5" s="16"/>
      <c r="G5" s="16"/>
      <c r="H5" s="16"/>
      <c r="I5" s="16"/>
      <c r="J5" s="16"/>
      <c r="K5" s="18"/>
    </row>
    <row r="6" spans="2:11" ht="13.2">
      <c r="B6" s="15"/>
      <c r="C6" s="16"/>
      <c r="D6" s="20" t="s">
        <v>16</v>
      </c>
      <c r="E6" s="16"/>
      <c r="F6" s="16"/>
      <c r="G6" s="16"/>
      <c r="H6" s="16"/>
      <c r="I6" s="16"/>
      <c r="J6" s="16"/>
      <c r="K6" s="18"/>
    </row>
    <row r="7" spans="2:11" ht="16.5" customHeight="1">
      <c r="B7" s="15"/>
      <c r="C7" s="16"/>
      <c r="D7" s="16"/>
      <c r="E7" s="355" t="str">
        <f>'Rekapitulace stavby'!K6</f>
        <v>ONN Broumov-snížení energetické náročnosti</v>
      </c>
      <c r="F7" s="355"/>
      <c r="G7" s="355"/>
      <c r="H7" s="355"/>
      <c r="I7" s="16"/>
      <c r="J7" s="16"/>
      <c r="K7" s="18"/>
    </row>
    <row r="8" spans="2:11" s="21" customFormat="1" ht="13.2">
      <c r="B8" s="22"/>
      <c r="C8" s="23"/>
      <c r="D8" s="20" t="s">
        <v>91</v>
      </c>
      <c r="E8" s="23"/>
      <c r="F8" s="23"/>
      <c r="G8" s="23"/>
      <c r="H8" s="23"/>
      <c r="I8" s="23"/>
      <c r="J8" s="23"/>
      <c r="K8" s="24"/>
    </row>
    <row r="9" spans="1:11" ht="36.9" customHeight="1">
      <c r="A9" s="21"/>
      <c r="B9" s="22"/>
      <c r="C9" s="23"/>
      <c r="D9" s="23"/>
      <c r="E9" s="344" t="s">
        <v>547</v>
      </c>
      <c r="F9" s="344"/>
      <c r="G9" s="344"/>
      <c r="H9" s="344"/>
      <c r="I9" s="23"/>
      <c r="J9" s="23"/>
      <c r="K9" s="24"/>
    </row>
    <row r="10" spans="1:11" ht="13.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4.4" customHeight="1">
      <c r="A11" s="21"/>
      <c r="B11" s="22"/>
      <c r="C11" s="23"/>
      <c r="D11" s="20" t="s">
        <v>19</v>
      </c>
      <c r="E11" s="23"/>
      <c r="F11" s="25"/>
      <c r="G11" s="23"/>
      <c r="H11" s="23"/>
      <c r="I11" s="20" t="s">
        <v>20</v>
      </c>
      <c r="J11" s="25"/>
      <c r="K11" s="24"/>
    </row>
    <row r="12" spans="1:11" ht="14.4" customHeight="1">
      <c r="A12" s="21"/>
      <c r="B12" s="22"/>
      <c r="C12" s="23"/>
      <c r="D12" s="20" t="s">
        <v>22</v>
      </c>
      <c r="E12" s="23"/>
      <c r="F12" s="25" t="s">
        <v>23</v>
      </c>
      <c r="G12" s="23"/>
      <c r="H12" s="23"/>
      <c r="I12" s="20" t="s">
        <v>24</v>
      </c>
      <c r="J12" s="26" t="str">
        <f>'Rekapitulace stavby'!AN8</f>
        <v>4. 11. 2016</v>
      </c>
      <c r="K12" s="24"/>
    </row>
    <row r="13" spans="1:11" ht="10.9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4.4" customHeight="1">
      <c r="A14" s="21"/>
      <c r="B14" s="22"/>
      <c r="C14" s="23"/>
      <c r="D14" s="20" t="s">
        <v>28</v>
      </c>
      <c r="E14" s="23"/>
      <c r="F14" s="23"/>
      <c r="G14" s="23"/>
      <c r="H14" s="23"/>
      <c r="I14" s="20" t="s">
        <v>29</v>
      </c>
      <c r="J14" s="25"/>
      <c r="K14" s="24"/>
    </row>
    <row r="15" spans="1:11" ht="18" customHeight="1">
      <c r="A15" s="21"/>
      <c r="B15" s="22"/>
      <c r="C15" s="23"/>
      <c r="D15" s="23"/>
      <c r="E15" s="25" t="s">
        <v>30</v>
      </c>
      <c r="F15" s="23"/>
      <c r="G15" s="23"/>
      <c r="H15" s="23"/>
      <c r="I15" s="20" t="s">
        <v>31</v>
      </c>
      <c r="J15" s="25"/>
      <c r="K15" s="24"/>
    </row>
    <row r="16" spans="1:11" ht="6.9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14.4" customHeight="1">
      <c r="A17" s="21"/>
      <c r="B17" s="22"/>
      <c r="C17" s="23"/>
      <c r="D17" s="20" t="s">
        <v>32</v>
      </c>
      <c r="E17" s="23"/>
      <c r="F17" s="23"/>
      <c r="G17" s="23"/>
      <c r="H17" s="23"/>
      <c r="I17" s="20" t="s">
        <v>29</v>
      </c>
      <c r="J17" s="209"/>
      <c r="K17" s="24"/>
    </row>
    <row r="18" spans="1:11" ht="18" customHeight="1">
      <c r="A18" s="21"/>
      <c r="B18" s="22"/>
      <c r="C18" s="23"/>
      <c r="D18" s="23"/>
      <c r="E18" s="209" t="s">
        <v>33</v>
      </c>
      <c r="F18" s="210"/>
      <c r="G18" s="23"/>
      <c r="H18" s="23"/>
      <c r="I18" s="20" t="s">
        <v>31</v>
      </c>
      <c r="J18" s="209"/>
      <c r="K18" s="24"/>
    </row>
    <row r="19" spans="1:11" ht="6.9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4.4" customHeight="1">
      <c r="A20" s="21"/>
      <c r="B20" s="22"/>
      <c r="C20" s="23"/>
      <c r="D20" s="20" t="s">
        <v>34</v>
      </c>
      <c r="E20" s="23"/>
      <c r="F20" s="23"/>
      <c r="G20" s="23"/>
      <c r="H20" s="23"/>
      <c r="I20" s="20" t="s">
        <v>29</v>
      </c>
      <c r="J20" s="25"/>
      <c r="K20" s="24"/>
    </row>
    <row r="21" spans="1:11" ht="18" customHeight="1">
      <c r="A21" s="21"/>
      <c r="B21" s="22"/>
      <c r="C21" s="23"/>
      <c r="D21" s="23"/>
      <c r="E21" s="25" t="s">
        <v>35</v>
      </c>
      <c r="F21" s="23"/>
      <c r="G21" s="23"/>
      <c r="H21" s="23"/>
      <c r="I21" s="20" t="s">
        <v>31</v>
      </c>
      <c r="J21" s="25"/>
      <c r="K21" s="24"/>
    </row>
    <row r="22" spans="1:11" ht="6.9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4.4" customHeight="1">
      <c r="A23" s="21"/>
      <c r="B23" s="22"/>
      <c r="C23" s="23"/>
      <c r="D23" s="20" t="s">
        <v>37</v>
      </c>
      <c r="E23" s="23"/>
      <c r="F23" s="23"/>
      <c r="G23" s="23"/>
      <c r="H23" s="23"/>
      <c r="I23" s="23"/>
      <c r="J23" s="23"/>
      <c r="K23" s="24"/>
    </row>
    <row r="24" spans="2:11" s="27" customFormat="1" ht="16.5" customHeight="1">
      <c r="B24" s="28"/>
      <c r="C24" s="29"/>
      <c r="D24" s="29"/>
      <c r="E24" s="353"/>
      <c r="F24" s="353"/>
      <c r="G24" s="353"/>
      <c r="H24" s="353"/>
      <c r="I24" s="29"/>
      <c r="J24" s="29"/>
      <c r="K24" s="30"/>
    </row>
    <row r="25" spans="2:11" s="21" customFormat="1" ht="6.9" customHeight="1">
      <c r="B25" s="22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6.9" customHeight="1">
      <c r="A26" s="21"/>
      <c r="B26" s="22"/>
      <c r="C26" s="23"/>
      <c r="D26" s="31"/>
      <c r="E26" s="31"/>
      <c r="F26" s="31"/>
      <c r="G26" s="31"/>
      <c r="H26" s="31"/>
      <c r="I26" s="31"/>
      <c r="J26" s="31"/>
      <c r="K26" s="32"/>
    </row>
    <row r="27" spans="1:11" ht="25.35" customHeight="1">
      <c r="A27" s="21"/>
      <c r="B27" s="22"/>
      <c r="C27" s="23"/>
      <c r="D27" s="33" t="s">
        <v>38</v>
      </c>
      <c r="E27" s="23"/>
      <c r="F27" s="23"/>
      <c r="G27" s="23"/>
      <c r="H27" s="23"/>
      <c r="I27" s="23"/>
      <c r="J27" s="34">
        <f>ROUND(J80,2)</f>
        <v>0</v>
      </c>
      <c r="K27" s="24"/>
    </row>
    <row r="28" spans="1:11" ht="6.9" customHeight="1">
      <c r="A28" s="21"/>
      <c r="B28" s="22"/>
      <c r="C28" s="23"/>
      <c r="D28" s="31"/>
      <c r="E28" s="31"/>
      <c r="F28" s="31"/>
      <c r="G28" s="31"/>
      <c r="H28" s="31"/>
      <c r="I28" s="31"/>
      <c r="J28" s="31"/>
      <c r="K28" s="32"/>
    </row>
    <row r="29" spans="1:11" ht="14.4" customHeight="1">
      <c r="A29" s="21"/>
      <c r="B29" s="22"/>
      <c r="C29" s="23"/>
      <c r="D29" s="23"/>
      <c r="E29" s="23"/>
      <c r="F29" s="35" t="s">
        <v>40</v>
      </c>
      <c r="G29" s="23"/>
      <c r="H29" s="23"/>
      <c r="I29" s="35" t="s">
        <v>39</v>
      </c>
      <c r="J29" s="35" t="s">
        <v>41</v>
      </c>
      <c r="K29" s="24"/>
    </row>
    <row r="30" spans="1:11" ht="14.4" customHeight="1">
      <c r="A30" s="21"/>
      <c r="B30" s="22"/>
      <c r="C30" s="23"/>
      <c r="D30" s="36" t="s">
        <v>42</v>
      </c>
      <c r="E30" s="36" t="s">
        <v>43</v>
      </c>
      <c r="F30" s="37">
        <f>ROUND(SUM(BE80:BE101),2)</f>
        <v>0</v>
      </c>
      <c r="G30" s="23"/>
      <c r="H30" s="23"/>
      <c r="I30" s="38">
        <v>0.21</v>
      </c>
      <c r="J30" s="37">
        <f>ROUND(ROUND((SUM(BE80:BE101)),2)*I30,2)</f>
        <v>0</v>
      </c>
      <c r="K30" s="24"/>
    </row>
    <row r="31" spans="1:11" ht="14.4" customHeight="1">
      <c r="A31" s="21"/>
      <c r="B31" s="22"/>
      <c r="C31" s="23"/>
      <c r="D31" s="23"/>
      <c r="E31" s="36" t="s">
        <v>44</v>
      </c>
      <c r="F31" s="37">
        <f>ROUND(SUM(BF80:BF101),2)</f>
        <v>0</v>
      </c>
      <c r="G31" s="23"/>
      <c r="H31" s="23"/>
      <c r="I31" s="38">
        <v>0.15</v>
      </c>
      <c r="J31" s="37">
        <f>ROUND(ROUND((SUM(BF80:BF101)),2)*I31,2)</f>
        <v>0</v>
      </c>
      <c r="K31" s="24"/>
    </row>
    <row r="32" spans="1:11" ht="14.4" customHeight="1" hidden="1">
      <c r="A32" s="21"/>
      <c r="B32" s="22"/>
      <c r="C32" s="23"/>
      <c r="D32" s="23"/>
      <c r="E32" s="36" t="s">
        <v>45</v>
      </c>
      <c r="F32" s="37">
        <f>ROUND(SUM(BG80:BG101),2)</f>
        <v>0</v>
      </c>
      <c r="G32" s="23"/>
      <c r="H32" s="23"/>
      <c r="I32" s="38">
        <v>0.21</v>
      </c>
      <c r="J32" s="37">
        <v>0</v>
      </c>
      <c r="K32" s="24"/>
    </row>
    <row r="33" spans="1:11" ht="14.4" customHeight="1" hidden="1">
      <c r="A33" s="21"/>
      <c r="B33" s="22"/>
      <c r="C33" s="23"/>
      <c r="D33" s="23"/>
      <c r="E33" s="36" t="s">
        <v>46</v>
      </c>
      <c r="F33" s="37">
        <f>ROUND(SUM(BH80:BH101),2)</f>
        <v>0</v>
      </c>
      <c r="G33" s="23"/>
      <c r="H33" s="23"/>
      <c r="I33" s="38">
        <v>0.15</v>
      </c>
      <c r="J33" s="37">
        <v>0</v>
      </c>
      <c r="K33" s="24"/>
    </row>
    <row r="34" spans="1:11" ht="14.4" customHeight="1" hidden="1">
      <c r="A34" s="21"/>
      <c r="B34" s="22"/>
      <c r="C34" s="23"/>
      <c r="D34" s="23"/>
      <c r="E34" s="36" t="s">
        <v>47</v>
      </c>
      <c r="F34" s="37">
        <f>ROUND(SUM(BI80:BI101),2)</f>
        <v>0</v>
      </c>
      <c r="G34" s="23"/>
      <c r="H34" s="23"/>
      <c r="I34" s="38">
        <v>0</v>
      </c>
      <c r="J34" s="37">
        <v>0</v>
      </c>
      <c r="K34" s="24"/>
    </row>
    <row r="35" spans="1:11" ht="6.9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25.35" customHeight="1">
      <c r="A36" s="21"/>
      <c r="B36" s="22"/>
      <c r="C36" s="39"/>
      <c r="D36" s="40" t="s">
        <v>48</v>
      </c>
      <c r="E36" s="41"/>
      <c r="F36" s="41"/>
      <c r="G36" s="42" t="s">
        <v>49</v>
      </c>
      <c r="H36" s="43" t="s">
        <v>50</v>
      </c>
      <c r="I36" s="41"/>
      <c r="J36" s="44">
        <f>SUM(J27:J34)</f>
        <v>0</v>
      </c>
      <c r="K36" s="45"/>
    </row>
    <row r="37" spans="1:11" ht="14.4" customHeight="1">
      <c r="A37" s="21"/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41" spans="2:11" s="21" customFormat="1" ht="6.9" customHeight="1">
      <c r="B41" s="49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36.9" customHeight="1">
      <c r="A42" s="21"/>
      <c r="B42" s="22"/>
      <c r="C42" s="17" t="s">
        <v>93</v>
      </c>
      <c r="D42" s="23"/>
      <c r="E42" s="23"/>
      <c r="F42" s="23"/>
      <c r="G42" s="23"/>
      <c r="H42" s="23"/>
      <c r="I42" s="23"/>
      <c r="J42" s="23"/>
      <c r="K42" s="24"/>
    </row>
    <row r="43" spans="1:11" ht="6.9" customHeight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1:11" ht="14.4" customHeight="1">
      <c r="A44" s="21"/>
      <c r="B44" s="22"/>
      <c r="C44" s="20" t="s">
        <v>16</v>
      </c>
      <c r="D44" s="23"/>
      <c r="E44" s="23"/>
      <c r="F44" s="23"/>
      <c r="G44" s="23"/>
      <c r="H44" s="23"/>
      <c r="I44" s="23"/>
      <c r="J44" s="23"/>
      <c r="K44" s="24"/>
    </row>
    <row r="45" spans="1:11" ht="16.5" customHeight="1">
      <c r="A45" s="21"/>
      <c r="B45" s="22"/>
      <c r="C45" s="23"/>
      <c r="D45" s="23"/>
      <c r="E45" s="355" t="str">
        <f>E7</f>
        <v>ONN Broumov-snížení energetické náročnosti</v>
      </c>
      <c r="F45" s="355"/>
      <c r="G45" s="355"/>
      <c r="H45" s="355"/>
      <c r="I45" s="23"/>
      <c r="J45" s="23"/>
      <c r="K45" s="24"/>
    </row>
    <row r="46" spans="1:11" ht="14.4" customHeight="1">
      <c r="A46" s="21"/>
      <c r="B46" s="22"/>
      <c r="C46" s="20" t="s">
        <v>91</v>
      </c>
      <c r="D46" s="23"/>
      <c r="E46" s="23"/>
      <c r="F46" s="23"/>
      <c r="G46" s="23"/>
      <c r="H46" s="23"/>
      <c r="I46" s="23"/>
      <c r="J46" s="23"/>
      <c r="K46" s="24"/>
    </row>
    <row r="47" spans="1:11" ht="17.25" customHeight="1">
      <c r="A47" s="21"/>
      <c r="B47" s="22"/>
      <c r="C47" s="23"/>
      <c r="D47" s="23"/>
      <c r="E47" s="344" t="str">
        <f>E9</f>
        <v xml:space="preserve">BROUMOV 2 - SO-02-Vedlejší rozpočtové náklady </v>
      </c>
      <c r="F47" s="344"/>
      <c r="G47" s="344"/>
      <c r="H47" s="344"/>
      <c r="I47" s="23"/>
      <c r="J47" s="23"/>
      <c r="K47" s="24"/>
    </row>
    <row r="48" spans="1:11" ht="6.9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8" customHeight="1">
      <c r="A49" s="21"/>
      <c r="B49" s="22"/>
      <c r="C49" s="20" t="s">
        <v>22</v>
      </c>
      <c r="D49" s="23"/>
      <c r="E49" s="23"/>
      <c r="F49" s="25" t="str">
        <f>F12</f>
        <v>ONN Broumov</v>
      </c>
      <c r="G49" s="23"/>
      <c r="H49" s="23"/>
      <c r="I49" s="20" t="s">
        <v>24</v>
      </c>
      <c r="J49" s="26" t="str">
        <f>IF(J12="","",J12)</f>
        <v>4. 11. 2016</v>
      </c>
      <c r="K49" s="24"/>
    </row>
    <row r="50" spans="1:11" ht="6.9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ht="13.2">
      <c r="A51" s="21"/>
      <c r="B51" s="22"/>
      <c r="C51" s="20" t="s">
        <v>28</v>
      </c>
      <c r="D51" s="23"/>
      <c r="E51" s="23"/>
      <c r="F51" s="25" t="str">
        <f>E15</f>
        <v>Královéhradecký kraj</v>
      </c>
      <c r="G51" s="23"/>
      <c r="H51" s="23"/>
      <c r="I51" s="20" t="s">
        <v>34</v>
      </c>
      <c r="J51" s="353" t="str">
        <f>E21</f>
        <v>JIKA CZ</v>
      </c>
      <c r="K51" s="24"/>
    </row>
    <row r="52" spans="1:11" ht="14.4" customHeight="1">
      <c r="A52" s="21"/>
      <c r="B52" s="22"/>
      <c r="C52" s="20" t="s">
        <v>32</v>
      </c>
      <c r="D52" s="23"/>
      <c r="E52" s="23"/>
      <c r="F52" s="25" t="str">
        <f>IF(E18="","",E18)</f>
        <v>bude určen ve výběrovém řízení</v>
      </c>
      <c r="G52" s="23"/>
      <c r="H52" s="23"/>
      <c r="I52" s="23"/>
      <c r="J52" s="353"/>
      <c r="K52" s="24"/>
    </row>
    <row r="53" spans="1:11" ht="10.35" customHeight="1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29.25" customHeight="1">
      <c r="A54" s="21"/>
      <c r="B54" s="22"/>
      <c r="C54" s="52" t="s">
        <v>94</v>
      </c>
      <c r="D54" s="39"/>
      <c r="E54" s="39"/>
      <c r="F54" s="39"/>
      <c r="G54" s="39"/>
      <c r="H54" s="39"/>
      <c r="I54" s="39"/>
      <c r="J54" s="53" t="s">
        <v>95</v>
      </c>
      <c r="K54" s="54"/>
    </row>
    <row r="55" spans="1:11" ht="10.35" customHeight="1">
      <c r="A55" s="21"/>
      <c r="B55" s="22"/>
      <c r="C55" s="23"/>
      <c r="D55" s="23"/>
      <c r="E55" s="23"/>
      <c r="F55" s="23"/>
      <c r="G55" s="23"/>
      <c r="H55" s="23"/>
      <c r="I55" s="23"/>
      <c r="J55" s="23"/>
      <c r="K55" s="24"/>
    </row>
    <row r="56" spans="1:47" ht="29.25" customHeight="1">
      <c r="A56" s="21"/>
      <c r="B56" s="22"/>
      <c r="C56" s="55" t="s">
        <v>96</v>
      </c>
      <c r="D56" s="23"/>
      <c r="E56" s="23"/>
      <c r="F56" s="23"/>
      <c r="G56" s="23"/>
      <c r="H56" s="23"/>
      <c r="I56" s="23"/>
      <c r="J56" s="34">
        <f>J80</f>
        <v>0</v>
      </c>
      <c r="K56" s="24"/>
      <c r="AU56" s="11" t="s">
        <v>97</v>
      </c>
    </row>
    <row r="57" spans="2:11" s="56" customFormat="1" ht="24.9" customHeight="1">
      <c r="B57" s="57"/>
      <c r="C57" s="58"/>
      <c r="D57" s="59" t="s">
        <v>548</v>
      </c>
      <c r="E57" s="60"/>
      <c r="F57" s="60"/>
      <c r="G57" s="60"/>
      <c r="H57" s="60"/>
      <c r="I57" s="60"/>
      <c r="J57" s="61">
        <f>J81</f>
        <v>0</v>
      </c>
      <c r="K57" s="62"/>
    </row>
    <row r="58" spans="2:11" s="63" customFormat="1" ht="19.95" customHeight="1">
      <c r="B58" s="64"/>
      <c r="C58" s="65"/>
      <c r="D58" s="66" t="s">
        <v>549</v>
      </c>
      <c r="E58" s="67"/>
      <c r="F58" s="67"/>
      <c r="G58" s="67"/>
      <c r="H58" s="67"/>
      <c r="I58" s="67"/>
      <c r="J58" s="68">
        <f>J82</f>
        <v>0</v>
      </c>
      <c r="K58" s="69"/>
    </row>
    <row r="59" spans="2:11" s="63" customFormat="1" ht="19.95" customHeight="1">
      <c r="B59" s="64"/>
      <c r="C59" s="65"/>
      <c r="D59" s="66" t="s">
        <v>550</v>
      </c>
      <c r="E59" s="67"/>
      <c r="F59" s="67"/>
      <c r="G59" s="67"/>
      <c r="H59" s="67"/>
      <c r="I59" s="67"/>
      <c r="J59" s="68">
        <f>J84</f>
        <v>0</v>
      </c>
      <c r="K59" s="69"/>
    </row>
    <row r="60" spans="2:11" s="63" customFormat="1" ht="19.95" customHeight="1">
      <c r="B60" s="64"/>
      <c r="C60" s="65"/>
      <c r="D60" s="66" t="s">
        <v>551</v>
      </c>
      <c r="E60" s="67"/>
      <c r="F60" s="67"/>
      <c r="G60" s="67"/>
      <c r="H60" s="67"/>
      <c r="I60" s="67"/>
      <c r="J60" s="68">
        <f>J100</f>
        <v>0</v>
      </c>
      <c r="K60" s="69"/>
    </row>
    <row r="61" spans="2:11" s="21" customFormat="1" ht="21.75" customHeight="1">
      <c r="B61" s="22"/>
      <c r="C61" s="23"/>
      <c r="D61" s="23"/>
      <c r="E61" s="23"/>
      <c r="F61" s="23"/>
      <c r="G61" s="23"/>
      <c r="H61" s="23"/>
      <c r="I61" s="23"/>
      <c r="J61" s="23"/>
      <c r="K61" s="24"/>
    </row>
    <row r="62" spans="1:11" ht="6.9" customHeight="1">
      <c r="A62" s="21"/>
      <c r="B62" s="46"/>
      <c r="C62" s="47"/>
      <c r="D62" s="47"/>
      <c r="E62" s="47"/>
      <c r="F62" s="47"/>
      <c r="G62" s="47"/>
      <c r="H62" s="47"/>
      <c r="I62" s="47"/>
      <c r="J62" s="47"/>
      <c r="K62" s="48"/>
    </row>
    <row r="66" spans="2:12" s="21" customFormat="1" ht="6.9" customHeight="1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22"/>
    </row>
    <row r="67" spans="1:12" ht="36.9" customHeight="1">
      <c r="A67" s="21"/>
      <c r="B67" s="22"/>
      <c r="C67" s="70" t="s">
        <v>112</v>
      </c>
      <c r="L67" s="22"/>
    </row>
    <row r="68" spans="1:12" ht="6.9" customHeight="1">
      <c r="A68" s="21"/>
      <c r="B68" s="22"/>
      <c r="L68" s="22"/>
    </row>
    <row r="69" spans="1:12" ht="14.4" customHeight="1">
      <c r="A69" s="21"/>
      <c r="B69" s="22"/>
      <c r="C69" s="71" t="s">
        <v>16</v>
      </c>
      <c r="L69" s="22"/>
    </row>
    <row r="70" spans="1:12" ht="16.5" customHeight="1">
      <c r="A70" s="21"/>
      <c r="B70" s="22"/>
      <c r="E70" s="355" t="str">
        <f>E7</f>
        <v>ONN Broumov-snížení energetické náročnosti</v>
      </c>
      <c r="F70" s="355"/>
      <c r="G70" s="355"/>
      <c r="H70" s="355"/>
      <c r="L70" s="22"/>
    </row>
    <row r="71" spans="1:12" ht="14.4" customHeight="1">
      <c r="A71" s="21"/>
      <c r="B71" s="22"/>
      <c r="C71" s="71" t="s">
        <v>91</v>
      </c>
      <c r="L71" s="22"/>
    </row>
    <row r="72" spans="1:12" ht="17.25" customHeight="1">
      <c r="A72" s="21"/>
      <c r="B72" s="22"/>
      <c r="E72" s="344" t="str">
        <f>E9</f>
        <v xml:space="preserve">BROUMOV 2 - SO-02-Vedlejší rozpočtové náklady </v>
      </c>
      <c r="F72" s="344"/>
      <c r="G72" s="344"/>
      <c r="H72" s="344"/>
      <c r="L72" s="22"/>
    </row>
    <row r="73" spans="1:12" ht="6.9" customHeight="1">
      <c r="A73" s="21"/>
      <c r="B73" s="22"/>
      <c r="L73" s="22"/>
    </row>
    <row r="74" spans="1:12" ht="18" customHeight="1">
      <c r="A74" s="21"/>
      <c r="B74" s="22"/>
      <c r="C74" s="71" t="s">
        <v>22</v>
      </c>
      <c r="F74" s="72" t="str">
        <f>F12</f>
        <v>ONN Broumov</v>
      </c>
      <c r="I74" s="71" t="s">
        <v>24</v>
      </c>
      <c r="J74" s="73" t="str">
        <f>IF(J12="","",J12)</f>
        <v>4. 11. 2016</v>
      </c>
      <c r="L74" s="22"/>
    </row>
    <row r="75" spans="1:12" ht="6.9" customHeight="1">
      <c r="A75" s="21"/>
      <c r="B75" s="22"/>
      <c r="L75" s="22"/>
    </row>
    <row r="76" spans="1:12" ht="13.2">
      <c r="A76" s="21"/>
      <c r="B76" s="22"/>
      <c r="C76" s="71" t="s">
        <v>28</v>
      </c>
      <c r="F76" s="72" t="str">
        <f>E15</f>
        <v>Královéhradecký kraj</v>
      </c>
      <c r="I76" s="71" t="s">
        <v>34</v>
      </c>
      <c r="J76" s="72" t="str">
        <f>E21</f>
        <v>JIKA CZ</v>
      </c>
      <c r="L76" s="22"/>
    </row>
    <row r="77" spans="1:12" ht="14.4" customHeight="1">
      <c r="A77" s="21"/>
      <c r="B77" s="22"/>
      <c r="C77" s="71" t="s">
        <v>32</v>
      </c>
      <c r="F77" s="72" t="str">
        <f>IF(E18="","",E18)</f>
        <v>bude určen ve výběrovém řízení</v>
      </c>
      <c r="L77" s="22"/>
    </row>
    <row r="78" spans="1:12" ht="10.35" customHeight="1">
      <c r="A78" s="21"/>
      <c r="B78" s="22"/>
      <c r="L78" s="22"/>
    </row>
    <row r="79" spans="2:20" s="74" customFormat="1" ht="29.25" customHeight="1">
      <c r="B79" s="75"/>
      <c r="C79" s="76" t="s">
        <v>113</v>
      </c>
      <c r="D79" s="77" t="s">
        <v>57</v>
      </c>
      <c r="E79" s="77" t="s">
        <v>53</v>
      </c>
      <c r="F79" s="77" t="s">
        <v>114</v>
      </c>
      <c r="G79" s="77" t="s">
        <v>115</v>
      </c>
      <c r="H79" s="77" t="s">
        <v>116</v>
      </c>
      <c r="I79" s="77" t="s">
        <v>117</v>
      </c>
      <c r="J79" s="77" t="s">
        <v>95</v>
      </c>
      <c r="K79" s="78" t="s">
        <v>118</v>
      </c>
      <c r="L79" s="75"/>
      <c r="M79" s="79" t="s">
        <v>119</v>
      </c>
      <c r="N79" s="80" t="s">
        <v>42</v>
      </c>
      <c r="O79" s="80" t="s">
        <v>120</v>
      </c>
      <c r="P79" s="80" t="s">
        <v>121</v>
      </c>
      <c r="Q79" s="80" t="s">
        <v>122</v>
      </c>
      <c r="R79" s="80" t="s">
        <v>123</v>
      </c>
      <c r="S79" s="80" t="s">
        <v>124</v>
      </c>
      <c r="T79" s="81" t="s">
        <v>125</v>
      </c>
    </row>
    <row r="80" spans="2:63" s="21" customFormat="1" ht="29.25" customHeight="1">
      <c r="B80" s="22"/>
      <c r="C80" s="82" t="s">
        <v>96</v>
      </c>
      <c r="J80" s="83">
        <f>J81</f>
        <v>0</v>
      </c>
      <c r="L80" s="22"/>
      <c r="M80" s="84"/>
      <c r="N80" s="31"/>
      <c r="O80" s="31"/>
      <c r="P80" s="85">
        <f>P81</f>
        <v>0</v>
      </c>
      <c r="Q80" s="31"/>
      <c r="R80" s="85">
        <f>R81</f>
        <v>0</v>
      </c>
      <c r="S80" s="31"/>
      <c r="T80" s="86">
        <f>T81</f>
        <v>0</v>
      </c>
      <c r="AT80" s="11" t="s">
        <v>71</v>
      </c>
      <c r="AU80" s="11" t="s">
        <v>97</v>
      </c>
      <c r="BK80" s="87">
        <f>BK81</f>
        <v>0</v>
      </c>
    </row>
    <row r="81" spans="2:63" s="88" customFormat="1" ht="37.35" customHeight="1">
      <c r="B81" s="89"/>
      <c r="D81" s="90" t="s">
        <v>71</v>
      </c>
      <c r="E81" s="91" t="s">
        <v>552</v>
      </c>
      <c r="F81" s="91" t="s">
        <v>553</v>
      </c>
      <c r="J81" s="92">
        <f>J82+J84+J100</f>
        <v>0</v>
      </c>
      <c r="L81" s="89"/>
      <c r="M81" s="93"/>
      <c r="N81" s="94"/>
      <c r="O81" s="94"/>
      <c r="P81" s="95">
        <f>P82+P84+P100</f>
        <v>0</v>
      </c>
      <c r="Q81" s="94"/>
      <c r="R81" s="95">
        <f>R82+R84+R100</f>
        <v>0</v>
      </c>
      <c r="S81" s="94"/>
      <c r="T81" s="96">
        <f>T82+T84+T100</f>
        <v>0</v>
      </c>
      <c r="AR81" s="90" t="s">
        <v>155</v>
      </c>
      <c r="AT81" s="97" t="s">
        <v>71</v>
      </c>
      <c r="AU81" s="97" t="s">
        <v>72</v>
      </c>
      <c r="AY81" s="90" t="s">
        <v>128</v>
      </c>
      <c r="BK81" s="98">
        <f>BK82+BK84+BK100</f>
        <v>0</v>
      </c>
    </row>
    <row r="82" spans="1:63" ht="19.95" customHeight="1">
      <c r="A82" s="88"/>
      <c r="B82" s="89"/>
      <c r="C82" s="88"/>
      <c r="D82" s="90" t="s">
        <v>71</v>
      </c>
      <c r="E82" s="99" t="s">
        <v>554</v>
      </c>
      <c r="F82" s="99" t="s">
        <v>555</v>
      </c>
      <c r="J82" s="100">
        <f>BK82</f>
        <v>0</v>
      </c>
      <c r="L82" s="89"/>
      <c r="M82" s="93"/>
      <c r="N82" s="94"/>
      <c r="O82" s="94"/>
      <c r="P82" s="95">
        <f>P83</f>
        <v>0</v>
      </c>
      <c r="Q82" s="94"/>
      <c r="R82" s="95">
        <f>R83</f>
        <v>0</v>
      </c>
      <c r="S82" s="94"/>
      <c r="T82" s="96">
        <f>T83</f>
        <v>0</v>
      </c>
      <c r="AR82" s="90" t="s">
        <v>155</v>
      </c>
      <c r="AT82" s="97" t="s">
        <v>71</v>
      </c>
      <c r="AU82" s="97" t="s">
        <v>21</v>
      </c>
      <c r="AY82" s="90" t="s">
        <v>128</v>
      </c>
      <c r="BK82" s="98">
        <f>BK83</f>
        <v>0</v>
      </c>
    </row>
    <row r="83" spans="2:65" s="21" customFormat="1" ht="16.5" customHeight="1">
      <c r="B83" s="22"/>
      <c r="C83" s="101" t="s">
        <v>21</v>
      </c>
      <c r="D83" s="101" t="s">
        <v>130</v>
      </c>
      <c r="E83" s="102" t="s">
        <v>556</v>
      </c>
      <c r="F83" s="103" t="s">
        <v>557</v>
      </c>
      <c r="G83" s="104" t="s">
        <v>558</v>
      </c>
      <c r="H83" s="105">
        <v>1</v>
      </c>
      <c r="I83" s="9"/>
      <c r="J83" s="106">
        <f>ROUND(I83*H83,2)</f>
        <v>0</v>
      </c>
      <c r="K83" s="103" t="s">
        <v>205</v>
      </c>
      <c r="L83" s="22"/>
      <c r="M83" s="107"/>
      <c r="N83" s="108" t="s">
        <v>43</v>
      </c>
      <c r="O83" s="109">
        <v>0</v>
      </c>
      <c r="P83" s="109">
        <f>O83*H83</f>
        <v>0</v>
      </c>
      <c r="Q83" s="109">
        <v>0</v>
      </c>
      <c r="R83" s="109">
        <f>Q83*H83</f>
        <v>0</v>
      </c>
      <c r="S83" s="109">
        <v>0</v>
      </c>
      <c r="T83" s="110">
        <f>S83*H83</f>
        <v>0</v>
      </c>
      <c r="AR83" s="11" t="s">
        <v>559</v>
      </c>
      <c r="AT83" s="11" t="s">
        <v>130</v>
      </c>
      <c r="AU83" s="11" t="s">
        <v>81</v>
      </c>
      <c r="AY83" s="11" t="s">
        <v>128</v>
      </c>
      <c r="BE83" s="111">
        <f>IF(N83="základní",J83,0)</f>
        <v>0</v>
      </c>
      <c r="BF83" s="111">
        <f>IF(N83="snížená",J83,0)</f>
        <v>0</v>
      </c>
      <c r="BG83" s="111">
        <f>IF(N83="zákl. přenesená",J83,0)</f>
        <v>0</v>
      </c>
      <c r="BH83" s="111">
        <f>IF(N83="sníž. přenesená",J83,0)</f>
        <v>0</v>
      </c>
      <c r="BI83" s="111">
        <f>IF(N83="nulová",J83,0)</f>
        <v>0</v>
      </c>
      <c r="BJ83" s="11" t="s">
        <v>21</v>
      </c>
      <c r="BK83" s="111">
        <f>ROUND(I83*H83,2)</f>
        <v>0</v>
      </c>
      <c r="BL83" s="11" t="s">
        <v>559</v>
      </c>
      <c r="BM83" s="11" t="s">
        <v>560</v>
      </c>
    </row>
    <row r="84" spans="2:63" s="88" customFormat="1" ht="29.85" customHeight="1">
      <c r="B84" s="89"/>
      <c r="D84" s="90" t="s">
        <v>71</v>
      </c>
      <c r="E84" s="99" t="s">
        <v>561</v>
      </c>
      <c r="F84" s="99" t="s">
        <v>562</v>
      </c>
      <c r="J84" s="100">
        <f>SUM(J85:J99)</f>
        <v>0</v>
      </c>
      <c r="L84" s="89"/>
      <c r="M84" s="93"/>
      <c r="N84" s="94"/>
      <c r="O84" s="94"/>
      <c r="P84" s="95">
        <f>SUM(P85:P99)</f>
        <v>0</v>
      </c>
      <c r="Q84" s="94"/>
      <c r="R84" s="95">
        <f>SUM(R85:R99)</f>
        <v>0</v>
      </c>
      <c r="S84" s="94"/>
      <c r="T84" s="96">
        <f>SUM(T85:T99)</f>
        <v>0</v>
      </c>
      <c r="AR84" s="90" t="s">
        <v>155</v>
      </c>
      <c r="AT84" s="97" t="s">
        <v>71</v>
      </c>
      <c r="AU84" s="97" t="s">
        <v>21</v>
      </c>
      <c r="AY84" s="90" t="s">
        <v>128</v>
      </c>
      <c r="BK84" s="98">
        <f>SUM(BK85:BK99)</f>
        <v>0</v>
      </c>
    </row>
    <row r="85" spans="2:65" s="21" customFormat="1" ht="16.5" customHeight="1">
      <c r="B85" s="22"/>
      <c r="C85" s="101" t="s">
        <v>81</v>
      </c>
      <c r="D85" s="101" t="s">
        <v>130</v>
      </c>
      <c r="E85" s="102" t="s">
        <v>563</v>
      </c>
      <c r="F85" s="103" t="s">
        <v>774</v>
      </c>
      <c r="G85" s="104" t="s">
        <v>558</v>
      </c>
      <c r="H85" s="105">
        <v>1</v>
      </c>
      <c r="I85" s="9"/>
      <c r="J85" s="106">
        <f>ROUND(I85*H85,2)</f>
        <v>0</v>
      </c>
      <c r="K85" s="103" t="s">
        <v>205</v>
      </c>
      <c r="L85" s="22"/>
      <c r="M85" s="107"/>
      <c r="N85" s="108" t="s">
        <v>43</v>
      </c>
      <c r="O85" s="109">
        <v>0</v>
      </c>
      <c r="P85" s="109">
        <f>O85*H85</f>
        <v>0</v>
      </c>
      <c r="Q85" s="109">
        <v>0</v>
      </c>
      <c r="R85" s="109">
        <f>Q85*H85</f>
        <v>0</v>
      </c>
      <c r="S85" s="109">
        <v>0</v>
      </c>
      <c r="T85" s="110">
        <f>S85*H85</f>
        <v>0</v>
      </c>
      <c r="AR85" s="11" t="s">
        <v>559</v>
      </c>
      <c r="AT85" s="11" t="s">
        <v>130</v>
      </c>
      <c r="AU85" s="11" t="s">
        <v>81</v>
      </c>
      <c r="AY85" s="11" t="s">
        <v>128</v>
      </c>
      <c r="BE85" s="111">
        <f>IF(N85="základní",J85,0)</f>
        <v>0</v>
      </c>
      <c r="BF85" s="111">
        <f>IF(N85="snížená",J85,0)</f>
        <v>0</v>
      </c>
      <c r="BG85" s="111">
        <f>IF(N85="zákl. přenesená",J85,0)</f>
        <v>0</v>
      </c>
      <c r="BH85" s="111">
        <f>IF(N85="sníž. přenesená",J85,0)</f>
        <v>0</v>
      </c>
      <c r="BI85" s="111">
        <f>IF(N85="nulová",J85,0)</f>
        <v>0</v>
      </c>
      <c r="BJ85" s="11" t="s">
        <v>21</v>
      </c>
      <c r="BK85" s="111">
        <f>ROUND(I85*H85,2)</f>
        <v>0</v>
      </c>
      <c r="BL85" s="11" t="s">
        <v>559</v>
      </c>
      <c r="BM85" s="11" t="s">
        <v>564</v>
      </c>
    </row>
    <row r="86" spans="2:65" s="21" customFormat="1" ht="16.5" customHeight="1">
      <c r="B86" s="22"/>
      <c r="C86" s="101" t="s">
        <v>142</v>
      </c>
      <c r="D86" s="101" t="s">
        <v>130</v>
      </c>
      <c r="E86" s="102" t="s">
        <v>565</v>
      </c>
      <c r="F86" s="103" t="s">
        <v>566</v>
      </c>
      <c r="G86" s="104" t="s">
        <v>558</v>
      </c>
      <c r="H86" s="105">
        <v>1</v>
      </c>
      <c r="I86" s="9"/>
      <c r="J86" s="106">
        <f>ROUND(I86*H86,2)</f>
        <v>0</v>
      </c>
      <c r="K86" s="103" t="s">
        <v>205</v>
      </c>
      <c r="L86" s="22"/>
      <c r="M86" s="107"/>
      <c r="N86" s="108" t="s">
        <v>43</v>
      </c>
      <c r="O86" s="109">
        <v>0</v>
      </c>
      <c r="P86" s="109">
        <f>O86*H86</f>
        <v>0</v>
      </c>
      <c r="Q86" s="109">
        <v>0</v>
      </c>
      <c r="R86" s="109">
        <f>Q86*H86</f>
        <v>0</v>
      </c>
      <c r="S86" s="109">
        <v>0</v>
      </c>
      <c r="T86" s="110">
        <f>S86*H86</f>
        <v>0</v>
      </c>
      <c r="AR86" s="11" t="s">
        <v>559</v>
      </c>
      <c r="AT86" s="11" t="s">
        <v>130</v>
      </c>
      <c r="AU86" s="11" t="s">
        <v>81</v>
      </c>
      <c r="AY86" s="11" t="s">
        <v>128</v>
      </c>
      <c r="BE86" s="111">
        <f>IF(N86="základní",J86,0)</f>
        <v>0</v>
      </c>
      <c r="BF86" s="111">
        <f>IF(N86="snížená",J86,0)</f>
        <v>0</v>
      </c>
      <c r="BG86" s="111">
        <f>IF(N86="zákl. přenesená",J86,0)</f>
        <v>0</v>
      </c>
      <c r="BH86" s="111">
        <f>IF(N86="sníž. přenesená",J86,0)</f>
        <v>0</v>
      </c>
      <c r="BI86" s="111">
        <f>IF(N86="nulová",J86,0)</f>
        <v>0</v>
      </c>
      <c r="BJ86" s="11" t="s">
        <v>21</v>
      </c>
      <c r="BK86" s="111">
        <f>ROUND(I86*H86,2)</f>
        <v>0</v>
      </c>
      <c r="BL86" s="11" t="s">
        <v>559</v>
      </c>
      <c r="BM86" s="11" t="s">
        <v>567</v>
      </c>
    </row>
    <row r="87" spans="2:65" s="21" customFormat="1" ht="16.5" customHeight="1">
      <c r="B87" s="22"/>
      <c r="C87" s="101" t="s">
        <v>135</v>
      </c>
      <c r="D87" s="101" t="s">
        <v>130</v>
      </c>
      <c r="E87" s="102" t="s">
        <v>568</v>
      </c>
      <c r="F87" s="103" t="s">
        <v>569</v>
      </c>
      <c r="G87" s="104" t="s">
        <v>558</v>
      </c>
      <c r="H87" s="105">
        <v>1</v>
      </c>
      <c r="I87" s="9"/>
      <c r="J87" s="106">
        <f>ROUND(I87*H87,2)</f>
        <v>0</v>
      </c>
      <c r="K87" s="103" t="s">
        <v>205</v>
      </c>
      <c r="L87" s="22"/>
      <c r="M87" s="107"/>
      <c r="N87" s="108" t="s">
        <v>43</v>
      </c>
      <c r="O87" s="109">
        <v>0</v>
      </c>
      <c r="P87" s="109">
        <f>O87*H87</f>
        <v>0</v>
      </c>
      <c r="Q87" s="109">
        <v>0</v>
      </c>
      <c r="R87" s="109">
        <f>Q87*H87</f>
        <v>0</v>
      </c>
      <c r="S87" s="109">
        <v>0</v>
      </c>
      <c r="T87" s="110">
        <f>S87*H87</f>
        <v>0</v>
      </c>
      <c r="AR87" s="11" t="s">
        <v>559</v>
      </c>
      <c r="AT87" s="11" t="s">
        <v>130</v>
      </c>
      <c r="AU87" s="11" t="s">
        <v>81</v>
      </c>
      <c r="AY87" s="11" t="s">
        <v>128</v>
      </c>
      <c r="BE87" s="111">
        <f>IF(N87="základní",J87,0)</f>
        <v>0</v>
      </c>
      <c r="BF87" s="111">
        <f>IF(N87="snížená",J87,0)</f>
        <v>0</v>
      </c>
      <c r="BG87" s="111">
        <f>IF(N87="zákl. přenesená",J87,0)</f>
        <v>0</v>
      </c>
      <c r="BH87" s="111">
        <f>IF(N87="sníž. přenesená",J87,0)</f>
        <v>0</v>
      </c>
      <c r="BI87" s="111">
        <f>IF(N87="nulová",J87,0)</f>
        <v>0</v>
      </c>
      <c r="BJ87" s="11" t="s">
        <v>21</v>
      </c>
      <c r="BK87" s="111">
        <f>ROUND(I87*H87,2)</f>
        <v>0</v>
      </c>
      <c r="BL87" s="11" t="s">
        <v>559</v>
      </c>
      <c r="BM87" s="11" t="s">
        <v>570</v>
      </c>
    </row>
    <row r="88" spans="2:65" s="21" customFormat="1" ht="16.5" customHeight="1">
      <c r="B88" s="22"/>
      <c r="C88" s="101" t="s">
        <v>155</v>
      </c>
      <c r="D88" s="101" t="s">
        <v>130</v>
      </c>
      <c r="E88" s="102" t="s">
        <v>571</v>
      </c>
      <c r="F88" s="103" t="s">
        <v>572</v>
      </c>
      <c r="G88" s="104" t="s">
        <v>558</v>
      </c>
      <c r="H88" s="105">
        <v>1</v>
      </c>
      <c r="I88" s="9"/>
      <c r="J88" s="106">
        <f aca="true" t="shared" si="0" ref="J88:J99">ROUND(I88*H88,2)</f>
        <v>0</v>
      </c>
      <c r="K88" s="103"/>
      <c r="L88" s="22"/>
      <c r="M88" s="107"/>
      <c r="N88" s="108"/>
      <c r="O88" s="109"/>
      <c r="P88" s="109"/>
      <c r="Q88" s="109"/>
      <c r="R88" s="109"/>
      <c r="S88" s="109"/>
      <c r="T88" s="110"/>
      <c r="AR88" s="11"/>
      <c r="AT88" s="11"/>
      <c r="AU88" s="11"/>
      <c r="AY88" s="11"/>
      <c r="BE88" s="111"/>
      <c r="BF88" s="111"/>
      <c r="BG88" s="111"/>
      <c r="BH88" s="111"/>
      <c r="BI88" s="111"/>
      <c r="BJ88" s="11"/>
      <c r="BK88" s="111"/>
      <c r="BL88" s="11"/>
      <c r="BM88" s="11"/>
    </row>
    <row r="89" spans="2:65" s="21" customFormat="1" ht="39" customHeight="1">
      <c r="B89" s="22"/>
      <c r="C89" s="367">
        <v>7</v>
      </c>
      <c r="D89" s="367" t="s">
        <v>130</v>
      </c>
      <c r="E89" s="368" t="s">
        <v>571</v>
      </c>
      <c r="F89" s="369" t="s">
        <v>775</v>
      </c>
      <c r="G89" s="370" t="s">
        <v>558</v>
      </c>
      <c r="H89" s="371">
        <v>1</v>
      </c>
      <c r="I89" s="9"/>
      <c r="J89" s="106">
        <f t="shared" si="0"/>
        <v>0</v>
      </c>
      <c r="K89" s="369" t="s">
        <v>134</v>
      </c>
      <c r="L89" s="22"/>
      <c r="M89" s="107"/>
      <c r="N89" s="108"/>
      <c r="O89" s="109"/>
      <c r="P89" s="109"/>
      <c r="Q89" s="109"/>
      <c r="R89" s="109"/>
      <c r="S89" s="109"/>
      <c r="T89" s="110"/>
      <c r="AR89" s="11"/>
      <c r="AT89" s="11"/>
      <c r="AU89" s="11"/>
      <c r="AY89" s="11"/>
      <c r="BE89" s="111"/>
      <c r="BF89" s="111"/>
      <c r="BG89" s="111"/>
      <c r="BH89" s="111"/>
      <c r="BI89" s="111"/>
      <c r="BJ89" s="11"/>
      <c r="BK89" s="111"/>
      <c r="BL89" s="11"/>
      <c r="BM89" s="11"/>
    </row>
    <row r="90" spans="2:65" s="21" customFormat="1" ht="39" customHeight="1">
      <c r="B90" s="22"/>
      <c r="C90" s="367">
        <v>8</v>
      </c>
      <c r="D90" s="367" t="s">
        <v>130</v>
      </c>
      <c r="E90" s="368" t="s">
        <v>571</v>
      </c>
      <c r="F90" s="369" t="s">
        <v>762</v>
      </c>
      <c r="G90" s="370" t="s">
        <v>558</v>
      </c>
      <c r="H90" s="371">
        <v>1</v>
      </c>
      <c r="I90" s="9"/>
      <c r="J90" s="106">
        <f t="shared" si="0"/>
        <v>0</v>
      </c>
      <c r="K90" s="369" t="s">
        <v>134</v>
      </c>
      <c r="L90" s="22"/>
      <c r="M90" s="107"/>
      <c r="N90" s="108"/>
      <c r="O90" s="109"/>
      <c r="P90" s="109"/>
      <c r="Q90" s="109"/>
      <c r="R90" s="109"/>
      <c r="S90" s="109"/>
      <c r="T90" s="110"/>
      <c r="AR90" s="11"/>
      <c r="AT90" s="11"/>
      <c r="AU90" s="11"/>
      <c r="AY90" s="11"/>
      <c r="BE90" s="111"/>
      <c r="BF90" s="111"/>
      <c r="BG90" s="111"/>
      <c r="BH90" s="111"/>
      <c r="BI90" s="111"/>
      <c r="BJ90" s="11"/>
      <c r="BK90" s="111"/>
      <c r="BL90" s="11"/>
      <c r="BM90" s="11"/>
    </row>
    <row r="91" spans="2:65" s="21" customFormat="1" ht="16.5" customHeight="1">
      <c r="B91" s="22"/>
      <c r="C91" s="367">
        <v>9</v>
      </c>
      <c r="D91" s="367" t="s">
        <v>130</v>
      </c>
      <c r="E91" s="368" t="s">
        <v>571</v>
      </c>
      <c r="F91" s="369" t="s">
        <v>763</v>
      </c>
      <c r="G91" s="370" t="s">
        <v>558</v>
      </c>
      <c r="H91" s="371">
        <v>1</v>
      </c>
      <c r="I91" s="9"/>
      <c r="J91" s="106">
        <f t="shared" si="0"/>
        <v>0</v>
      </c>
      <c r="K91" s="369" t="s">
        <v>134</v>
      </c>
      <c r="L91" s="22"/>
      <c r="M91" s="107"/>
      <c r="N91" s="108"/>
      <c r="O91" s="109"/>
      <c r="P91" s="109"/>
      <c r="Q91" s="109"/>
      <c r="R91" s="109"/>
      <c r="S91" s="109"/>
      <c r="T91" s="110"/>
      <c r="AR91" s="11"/>
      <c r="AT91" s="11"/>
      <c r="AU91" s="11"/>
      <c r="AY91" s="11"/>
      <c r="BE91" s="111"/>
      <c r="BF91" s="111"/>
      <c r="BG91" s="111"/>
      <c r="BH91" s="111"/>
      <c r="BI91" s="111"/>
      <c r="BJ91" s="11"/>
      <c r="BK91" s="111"/>
      <c r="BL91" s="11"/>
      <c r="BM91" s="11"/>
    </row>
    <row r="92" spans="2:65" s="21" customFormat="1" ht="16.5" customHeight="1">
      <c r="B92" s="22"/>
      <c r="C92" s="367">
        <v>10</v>
      </c>
      <c r="D92" s="367" t="s">
        <v>130</v>
      </c>
      <c r="E92" s="368" t="s">
        <v>571</v>
      </c>
      <c r="F92" s="369" t="s">
        <v>764</v>
      </c>
      <c r="G92" s="370" t="s">
        <v>558</v>
      </c>
      <c r="H92" s="371">
        <v>1</v>
      </c>
      <c r="I92" s="9"/>
      <c r="J92" s="106">
        <f t="shared" si="0"/>
        <v>0</v>
      </c>
      <c r="K92" s="369" t="s">
        <v>134</v>
      </c>
      <c r="L92" s="22"/>
      <c r="M92" s="107"/>
      <c r="N92" s="108"/>
      <c r="O92" s="109"/>
      <c r="P92" s="109"/>
      <c r="Q92" s="109"/>
      <c r="R92" s="109"/>
      <c r="S92" s="109"/>
      <c r="T92" s="110"/>
      <c r="AR92" s="11"/>
      <c r="AT92" s="11"/>
      <c r="AU92" s="11"/>
      <c r="AY92" s="11"/>
      <c r="BE92" s="111"/>
      <c r="BF92" s="111"/>
      <c r="BG92" s="111"/>
      <c r="BH92" s="111"/>
      <c r="BI92" s="111"/>
      <c r="BJ92" s="11"/>
      <c r="BK92" s="111"/>
      <c r="BL92" s="11"/>
      <c r="BM92" s="11"/>
    </row>
    <row r="93" spans="2:65" s="21" customFormat="1" ht="16.5" customHeight="1">
      <c r="B93" s="22"/>
      <c r="C93" s="367">
        <v>11</v>
      </c>
      <c r="D93" s="367" t="s">
        <v>130</v>
      </c>
      <c r="E93" s="368" t="s">
        <v>571</v>
      </c>
      <c r="F93" s="369" t="s">
        <v>765</v>
      </c>
      <c r="G93" s="370" t="s">
        <v>558</v>
      </c>
      <c r="H93" s="371">
        <v>1</v>
      </c>
      <c r="I93" s="9"/>
      <c r="J93" s="106">
        <f t="shared" si="0"/>
        <v>0</v>
      </c>
      <c r="K93" s="369" t="s">
        <v>134</v>
      </c>
      <c r="L93" s="22"/>
      <c r="M93" s="107"/>
      <c r="N93" s="108"/>
      <c r="O93" s="109"/>
      <c r="P93" s="109"/>
      <c r="Q93" s="109"/>
      <c r="R93" s="109"/>
      <c r="S93" s="109"/>
      <c r="T93" s="110"/>
      <c r="AR93" s="11"/>
      <c r="AT93" s="11"/>
      <c r="AU93" s="11"/>
      <c r="AY93" s="11"/>
      <c r="BE93" s="111"/>
      <c r="BF93" s="111"/>
      <c r="BG93" s="111"/>
      <c r="BH93" s="111"/>
      <c r="BI93" s="111"/>
      <c r="BJ93" s="11"/>
      <c r="BK93" s="111"/>
      <c r="BL93" s="11"/>
      <c r="BM93" s="11"/>
    </row>
    <row r="94" spans="2:65" s="21" customFormat="1" ht="16.5" customHeight="1">
      <c r="B94" s="22"/>
      <c r="C94" s="367">
        <v>12</v>
      </c>
      <c r="D94" s="367" t="s">
        <v>130</v>
      </c>
      <c r="E94" s="368" t="s">
        <v>571</v>
      </c>
      <c r="F94" s="369" t="s">
        <v>766</v>
      </c>
      <c r="G94" s="370" t="s">
        <v>767</v>
      </c>
      <c r="H94" s="371">
        <v>1800</v>
      </c>
      <c r="I94" s="9"/>
      <c r="J94" s="106">
        <f t="shared" si="0"/>
        <v>0</v>
      </c>
      <c r="K94" s="369" t="s">
        <v>134</v>
      </c>
      <c r="L94" s="22"/>
      <c r="M94" s="107"/>
      <c r="N94" s="108"/>
      <c r="O94" s="109"/>
      <c r="P94" s="109"/>
      <c r="Q94" s="109"/>
      <c r="R94" s="109"/>
      <c r="S94" s="109"/>
      <c r="T94" s="110"/>
      <c r="AR94" s="11"/>
      <c r="AT94" s="11"/>
      <c r="AU94" s="11"/>
      <c r="AY94" s="11"/>
      <c r="BE94" s="111"/>
      <c r="BF94" s="111"/>
      <c r="BG94" s="111"/>
      <c r="BH94" s="111"/>
      <c r="BI94" s="111"/>
      <c r="BJ94" s="11"/>
      <c r="BK94" s="111"/>
      <c r="BL94" s="11"/>
      <c r="BM94" s="11"/>
    </row>
    <row r="95" spans="2:65" s="21" customFormat="1" ht="16.5" customHeight="1">
      <c r="B95" s="22"/>
      <c r="C95" s="367">
        <v>13</v>
      </c>
      <c r="D95" s="367" t="s">
        <v>130</v>
      </c>
      <c r="E95" s="368" t="s">
        <v>571</v>
      </c>
      <c r="F95" s="369" t="s">
        <v>768</v>
      </c>
      <c r="G95" s="370" t="s">
        <v>558</v>
      </c>
      <c r="H95" s="371">
        <v>1</v>
      </c>
      <c r="I95" s="9"/>
      <c r="J95" s="106">
        <f t="shared" si="0"/>
        <v>0</v>
      </c>
      <c r="K95" s="369" t="s">
        <v>134</v>
      </c>
      <c r="L95" s="22"/>
      <c r="M95" s="107"/>
      <c r="N95" s="108"/>
      <c r="O95" s="109"/>
      <c r="P95" s="109"/>
      <c r="Q95" s="109"/>
      <c r="R95" s="109"/>
      <c r="S95" s="109"/>
      <c r="T95" s="110"/>
      <c r="AR95" s="11"/>
      <c r="AT95" s="11"/>
      <c r="AU95" s="11"/>
      <c r="AY95" s="11"/>
      <c r="BE95" s="111"/>
      <c r="BF95" s="111"/>
      <c r="BG95" s="111"/>
      <c r="BH95" s="111"/>
      <c r="BI95" s="111"/>
      <c r="BJ95" s="11"/>
      <c r="BK95" s="111"/>
      <c r="BL95" s="11"/>
      <c r="BM95" s="11"/>
    </row>
    <row r="96" spans="2:65" s="21" customFormat="1" ht="16.5" customHeight="1">
      <c r="B96" s="22"/>
      <c r="C96" s="367">
        <v>14</v>
      </c>
      <c r="D96" s="367" t="s">
        <v>130</v>
      </c>
      <c r="E96" s="368" t="s">
        <v>571</v>
      </c>
      <c r="F96" s="369" t="s">
        <v>769</v>
      </c>
      <c r="G96" s="370" t="s">
        <v>558</v>
      </c>
      <c r="H96" s="371">
        <v>1</v>
      </c>
      <c r="I96" s="9"/>
      <c r="J96" s="106">
        <f t="shared" si="0"/>
        <v>0</v>
      </c>
      <c r="K96" s="369" t="s">
        <v>134</v>
      </c>
      <c r="L96" s="22"/>
      <c r="M96" s="107"/>
      <c r="N96" s="108"/>
      <c r="O96" s="109"/>
      <c r="P96" s="109"/>
      <c r="Q96" s="109"/>
      <c r="R96" s="109"/>
      <c r="S96" s="109"/>
      <c r="T96" s="110"/>
      <c r="AR96" s="11"/>
      <c r="AT96" s="11"/>
      <c r="AU96" s="11"/>
      <c r="AY96" s="11"/>
      <c r="BE96" s="111"/>
      <c r="BF96" s="111"/>
      <c r="BG96" s="111"/>
      <c r="BH96" s="111"/>
      <c r="BI96" s="111"/>
      <c r="BJ96" s="11"/>
      <c r="BK96" s="111"/>
      <c r="BL96" s="11"/>
      <c r="BM96" s="11"/>
    </row>
    <row r="97" spans="2:65" s="21" customFormat="1" ht="16.5" customHeight="1">
      <c r="B97" s="22"/>
      <c r="C97" s="367">
        <v>15</v>
      </c>
      <c r="D97" s="367" t="s">
        <v>130</v>
      </c>
      <c r="E97" s="368" t="s">
        <v>571</v>
      </c>
      <c r="F97" s="369" t="s">
        <v>770</v>
      </c>
      <c r="G97" s="370" t="s">
        <v>558</v>
      </c>
      <c r="H97" s="371">
        <v>1</v>
      </c>
      <c r="I97" s="9"/>
      <c r="J97" s="106">
        <f t="shared" si="0"/>
        <v>0</v>
      </c>
      <c r="K97" s="369" t="s">
        <v>134</v>
      </c>
      <c r="L97" s="22"/>
      <c r="M97" s="107"/>
      <c r="N97" s="108"/>
      <c r="O97" s="109"/>
      <c r="P97" s="109"/>
      <c r="Q97" s="109"/>
      <c r="R97" s="109"/>
      <c r="S97" s="109"/>
      <c r="T97" s="110"/>
      <c r="AR97" s="11"/>
      <c r="AT97" s="11"/>
      <c r="AU97" s="11"/>
      <c r="AY97" s="11"/>
      <c r="BE97" s="111"/>
      <c r="BF97" s="111"/>
      <c r="BG97" s="111"/>
      <c r="BH97" s="111"/>
      <c r="BI97" s="111"/>
      <c r="BJ97" s="11"/>
      <c r="BK97" s="111"/>
      <c r="BL97" s="11"/>
      <c r="BM97" s="11"/>
    </row>
    <row r="98" spans="2:65" s="21" customFormat="1" ht="26.4" customHeight="1">
      <c r="B98" s="22"/>
      <c r="C98" s="367">
        <v>16</v>
      </c>
      <c r="D98" s="367" t="s">
        <v>130</v>
      </c>
      <c r="E98" s="368" t="s">
        <v>571</v>
      </c>
      <c r="F98" s="369" t="s">
        <v>771</v>
      </c>
      <c r="G98" s="370" t="s">
        <v>772</v>
      </c>
      <c r="H98" s="371">
        <v>760</v>
      </c>
      <c r="I98" s="9"/>
      <c r="J98" s="106">
        <f t="shared" si="0"/>
        <v>0</v>
      </c>
      <c r="K98" s="369" t="s">
        <v>134</v>
      </c>
      <c r="L98" s="22"/>
      <c r="M98" s="107"/>
      <c r="N98" s="108"/>
      <c r="O98" s="109"/>
      <c r="P98" s="109"/>
      <c r="Q98" s="109"/>
      <c r="R98" s="109"/>
      <c r="S98" s="109"/>
      <c r="T98" s="110"/>
      <c r="AR98" s="11"/>
      <c r="AT98" s="11"/>
      <c r="AU98" s="11"/>
      <c r="AY98" s="11"/>
      <c r="BE98" s="111"/>
      <c r="BF98" s="111"/>
      <c r="BG98" s="111"/>
      <c r="BH98" s="111"/>
      <c r="BI98" s="111"/>
      <c r="BJ98" s="11"/>
      <c r="BK98" s="111"/>
      <c r="BL98" s="11"/>
      <c r="BM98" s="11"/>
    </row>
    <row r="99" spans="2:65" s="21" customFormat="1" ht="27" customHeight="1">
      <c r="B99" s="22"/>
      <c r="C99" s="367">
        <v>17</v>
      </c>
      <c r="D99" s="367" t="s">
        <v>130</v>
      </c>
      <c r="E99" s="368" t="s">
        <v>571</v>
      </c>
      <c r="F99" s="369" t="s">
        <v>773</v>
      </c>
      <c r="G99" s="370" t="s">
        <v>558</v>
      </c>
      <c r="H99" s="371">
        <v>1</v>
      </c>
      <c r="I99" s="9"/>
      <c r="J99" s="106">
        <f t="shared" si="0"/>
        <v>0</v>
      </c>
      <c r="K99" s="369" t="s">
        <v>134</v>
      </c>
      <c r="L99" s="22"/>
      <c r="M99" s="107"/>
      <c r="N99" s="108"/>
      <c r="O99" s="109"/>
      <c r="P99" s="109"/>
      <c r="Q99" s="109"/>
      <c r="R99" s="109"/>
      <c r="S99" s="109"/>
      <c r="T99" s="110"/>
      <c r="AR99" s="11"/>
      <c r="AT99" s="11"/>
      <c r="AU99" s="11"/>
      <c r="AY99" s="11"/>
      <c r="BE99" s="111"/>
      <c r="BF99" s="111"/>
      <c r="BG99" s="111"/>
      <c r="BH99" s="111"/>
      <c r="BI99" s="111"/>
      <c r="BJ99" s="11"/>
      <c r="BK99" s="111"/>
      <c r="BL99" s="11"/>
      <c r="BM99" s="11"/>
    </row>
    <row r="100" spans="2:63" s="88" customFormat="1" ht="29.85" customHeight="1">
      <c r="B100" s="89"/>
      <c r="D100" s="90" t="s">
        <v>71</v>
      </c>
      <c r="E100" s="99" t="s">
        <v>573</v>
      </c>
      <c r="F100" s="99" t="s">
        <v>574</v>
      </c>
      <c r="J100" s="100">
        <f>BK100</f>
        <v>0</v>
      </c>
      <c r="L100" s="89"/>
      <c r="M100" s="93"/>
      <c r="N100" s="94"/>
      <c r="O100" s="94"/>
      <c r="P100" s="95">
        <f>P101</f>
        <v>0</v>
      </c>
      <c r="Q100" s="94"/>
      <c r="R100" s="95">
        <f>R101</f>
        <v>0</v>
      </c>
      <c r="S100" s="94"/>
      <c r="T100" s="96">
        <f>T101</f>
        <v>0</v>
      </c>
      <c r="AR100" s="90" t="s">
        <v>155</v>
      </c>
      <c r="AT100" s="97" t="s">
        <v>71</v>
      </c>
      <c r="AU100" s="97" t="s">
        <v>21</v>
      </c>
      <c r="AY100" s="90" t="s">
        <v>128</v>
      </c>
      <c r="BK100" s="98">
        <f>BK101</f>
        <v>0</v>
      </c>
    </row>
    <row r="101" spans="2:65" s="21" customFormat="1" ht="16.5" customHeight="1">
      <c r="B101" s="22"/>
      <c r="C101" s="101" t="s">
        <v>148</v>
      </c>
      <c r="D101" s="101" t="s">
        <v>130</v>
      </c>
      <c r="E101" s="102" t="s">
        <v>575</v>
      </c>
      <c r="F101" s="103" t="s">
        <v>576</v>
      </c>
      <c r="G101" s="104" t="s">
        <v>558</v>
      </c>
      <c r="H101" s="105">
        <v>1</v>
      </c>
      <c r="I101" s="9"/>
      <c r="J101" s="106">
        <f>ROUND(I101*H101,2)</f>
        <v>0</v>
      </c>
      <c r="K101" s="103" t="s">
        <v>205</v>
      </c>
      <c r="L101" s="22"/>
      <c r="M101" s="107"/>
      <c r="N101" s="164" t="s">
        <v>43</v>
      </c>
      <c r="O101" s="165">
        <v>0</v>
      </c>
      <c r="P101" s="165">
        <f>O101*H101</f>
        <v>0</v>
      </c>
      <c r="Q101" s="165">
        <v>0</v>
      </c>
      <c r="R101" s="165">
        <f>Q101*H101</f>
        <v>0</v>
      </c>
      <c r="S101" s="165">
        <v>0</v>
      </c>
      <c r="T101" s="166">
        <f>S101*H101</f>
        <v>0</v>
      </c>
      <c r="AR101" s="11" t="s">
        <v>559</v>
      </c>
      <c r="AT101" s="11" t="s">
        <v>130</v>
      </c>
      <c r="AU101" s="11" t="s">
        <v>81</v>
      </c>
      <c r="AY101" s="11" t="s">
        <v>128</v>
      </c>
      <c r="BE101" s="111">
        <f>IF(N101="základní",J101,0)</f>
        <v>0</v>
      </c>
      <c r="BF101" s="111">
        <f>IF(N101="snížená",J101,0)</f>
        <v>0</v>
      </c>
      <c r="BG101" s="111">
        <f>IF(N101="zákl. přenesená",J101,0)</f>
        <v>0</v>
      </c>
      <c r="BH101" s="111">
        <f>IF(N101="sníž. přenesená",J101,0)</f>
        <v>0</v>
      </c>
      <c r="BI101" s="111">
        <f>IF(N101="nulová",J101,0)</f>
        <v>0</v>
      </c>
      <c r="BJ101" s="11" t="s">
        <v>21</v>
      </c>
      <c r="BK101" s="111">
        <f>ROUND(I101*H101,2)</f>
        <v>0</v>
      </c>
      <c r="BL101" s="11" t="s">
        <v>559</v>
      </c>
      <c r="BM101" s="11" t="s">
        <v>577</v>
      </c>
    </row>
    <row r="102" spans="1:12" ht="6.9" customHeight="1">
      <c r="A102" s="21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22"/>
    </row>
  </sheetData>
  <autoFilter ref="C79:K101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0:H70"/>
    <mergeCell ref="E72:H72"/>
  </mergeCells>
  <hyperlinks>
    <hyperlink ref="F1" location="C2" display="1) Krycí list soupisu"/>
    <hyperlink ref="G1" location="C54" display="2) Rekapitulace"/>
    <hyperlink ref="J1" location="C79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2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workbookViewId="0" topLeftCell="A1">
      <selection activeCell="D14" sqref="D14:J14"/>
    </sheetView>
  </sheetViews>
  <sheetFormatPr defaultColWidth="9.33203125" defaultRowHeight="13.5"/>
  <cols>
    <col min="1" max="1" width="11.5" style="217" customWidth="1"/>
    <col min="2" max="2" width="2.16015625" style="217" customWidth="1"/>
    <col min="3" max="4" width="6.66015625" style="217" customWidth="1"/>
    <col min="5" max="5" width="16.33203125" style="217" customWidth="1"/>
    <col min="6" max="6" width="12.66015625" style="217" customWidth="1"/>
    <col min="7" max="7" width="6.66015625" style="217" customWidth="1"/>
    <col min="8" max="8" width="109.83203125" style="217" customWidth="1"/>
    <col min="9" max="10" width="28" style="217" customWidth="1"/>
    <col min="11" max="11" width="2.16015625" style="217" customWidth="1"/>
    <col min="12" max="1025" width="12.16015625" style="10" customWidth="1"/>
    <col min="1026" max="16384" width="9.16015625" style="10" customWidth="1"/>
  </cols>
  <sheetData>
    <row r="1" spans="1:11" ht="37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7.5" customHeight="1">
      <c r="A2" s="10"/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214" customFormat="1" ht="45" customHeight="1">
      <c r="B3" s="215"/>
      <c r="C3" s="359" t="s">
        <v>578</v>
      </c>
      <c r="D3" s="359"/>
      <c r="E3" s="359"/>
      <c r="F3" s="359"/>
      <c r="G3" s="359"/>
      <c r="H3" s="359"/>
      <c r="I3" s="359"/>
      <c r="J3" s="359"/>
      <c r="K3" s="216"/>
    </row>
    <row r="4" spans="2:11" ht="25.5" customHeight="1">
      <c r="B4" s="218"/>
      <c r="C4" s="364" t="s">
        <v>579</v>
      </c>
      <c r="D4" s="364"/>
      <c r="E4" s="364"/>
      <c r="F4" s="364"/>
      <c r="G4" s="364"/>
      <c r="H4" s="364"/>
      <c r="I4" s="364"/>
      <c r="J4" s="364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61" t="s">
        <v>580</v>
      </c>
      <c r="D6" s="361"/>
      <c r="E6" s="361"/>
      <c r="F6" s="361"/>
      <c r="G6" s="361"/>
      <c r="H6" s="361"/>
      <c r="I6" s="361"/>
      <c r="J6" s="361"/>
      <c r="K6" s="219"/>
    </row>
    <row r="7" spans="2:11" ht="15" customHeight="1">
      <c r="B7" s="221"/>
      <c r="C7" s="361" t="s">
        <v>581</v>
      </c>
      <c r="D7" s="361"/>
      <c r="E7" s="361"/>
      <c r="F7" s="361"/>
      <c r="G7" s="361"/>
      <c r="H7" s="361"/>
      <c r="I7" s="361"/>
      <c r="J7" s="361"/>
      <c r="K7" s="219"/>
    </row>
    <row r="8" spans="2:11" ht="12.75" customHeight="1">
      <c r="B8" s="221"/>
      <c r="C8" s="222"/>
      <c r="D8" s="222"/>
      <c r="E8" s="222"/>
      <c r="F8" s="222"/>
      <c r="G8" s="222"/>
      <c r="H8" s="222"/>
      <c r="I8" s="222"/>
      <c r="J8" s="222"/>
      <c r="K8" s="219"/>
    </row>
    <row r="9" spans="2:11" ht="15" customHeight="1">
      <c r="B9" s="221"/>
      <c r="C9" s="366" t="s">
        <v>582</v>
      </c>
      <c r="D9" s="366"/>
      <c r="E9" s="366"/>
      <c r="F9" s="366"/>
      <c r="G9" s="366"/>
      <c r="H9" s="366"/>
      <c r="I9" s="366"/>
      <c r="J9" s="366"/>
      <c r="K9" s="219"/>
    </row>
    <row r="10" spans="2:11" ht="15" customHeight="1">
      <c r="B10" s="221"/>
      <c r="C10" s="222"/>
      <c r="D10" s="361" t="s">
        <v>583</v>
      </c>
      <c r="E10" s="361"/>
      <c r="F10" s="361"/>
      <c r="G10" s="361"/>
      <c r="H10" s="361"/>
      <c r="I10" s="361"/>
      <c r="J10" s="361"/>
      <c r="K10" s="219"/>
    </row>
    <row r="11" spans="2:11" ht="15" customHeight="1">
      <c r="B11" s="221"/>
      <c r="C11" s="223"/>
      <c r="D11" s="361" t="s">
        <v>584</v>
      </c>
      <c r="E11" s="361"/>
      <c r="F11" s="361"/>
      <c r="G11" s="361"/>
      <c r="H11" s="361"/>
      <c r="I11" s="361"/>
      <c r="J11" s="361"/>
      <c r="K11" s="219"/>
    </row>
    <row r="12" spans="2:11" ht="12.75" customHeight="1">
      <c r="B12" s="221"/>
      <c r="C12" s="223"/>
      <c r="D12" s="223"/>
      <c r="E12" s="223"/>
      <c r="F12" s="223"/>
      <c r="G12" s="223"/>
      <c r="H12" s="223"/>
      <c r="I12" s="223"/>
      <c r="J12" s="223"/>
      <c r="K12" s="219"/>
    </row>
    <row r="13" spans="2:11" ht="15" customHeight="1">
      <c r="B13" s="221"/>
      <c r="C13" s="223"/>
      <c r="D13" s="361" t="s">
        <v>585</v>
      </c>
      <c r="E13" s="361"/>
      <c r="F13" s="361"/>
      <c r="G13" s="361"/>
      <c r="H13" s="361"/>
      <c r="I13" s="361"/>
      <c r="J13" s="361"/>
      <c r="K13" s="219"/>
    </row>
    <row r="14" spans="2:11" ht="15" customHeight="1">
      <c r="B14" s="221"/>
      <c r="C14" s="223"/>
      <c r="D14" s="361" t="s">
        <v>586</v>
      </c>
      <c r="E14" s="361"/>
      <c r="F14" s="361"/>
      <c r="G14" s="361"/>
      <c r="H14" s="361"/>
      <c r="I14" s="361"/>
      <c r="J14" s="361"/>
      <c r="K14" s="219"/>
    </row>
    <row r="15" spans="2:11" ht="15" customHeight="1">
      <c r="B15" s="221"/>
      <c r="C15" s="223"/>
      <c r="D15" s="361" t="s">
        <v>587</v>
      </c>
      <c r="E15" s="361"/>
      <c r="F15" s="361"/>
      <c r="G15" s="361"/>
      <c r="H15" s="361"/>
      <c r="I15" s="361"/>
      <c r="J15" s="361"/>
      <c r="K15" s="219"/>
    </row>
    <row r="16" spans="2:11" ht="15" customHeight="1">
      <c r="B16" s="221"/>
      <c r="C16" s="223"/>
      <c r="D16" s="223"/>
      <c r="E16" s="224" t="s">
        <v>79</v>
      </c>
      <c r="F16" s="361" t="s">
        <v>588</v>
      </c>
      <c r="G16" s="361"/>
      <c r="H16" s="361"/>
      <c r="I16" s="361"/>
      <c r="J16" s="361"/>
      <c r="K16" s="219"/>
    </row>
    <row r="17" spans="2:11" ht="15" customHeight="1">
      <c r="B17" s="221"/>
      <c r="C17" s="223"/>
      <c r="D17" s="223"/>
      <c r="E17" s="224" t="s">
        <v>589</v>
      </c>
      <c r="F17" s="361" t="s">
        <v>590</v>
      </c>
      <c r="G17" s="361"/>
      <c r="H17" s="361"/>
      <c r="I17" s="361"/>
      <c r="J17" s="361"/>
      <c r="K17" s="219"/>
    </row>
    <row r="18" spans="2:11" ht="15" customHeight="1">
      <c r="B18" s="221"/>
      <c r="C18" s="223"/>
      <c r="D18" s="223"/>
      <c r="E18" s="224" t="s">
        <v>591</v>
      </c>
      <c r="F18" s="361" t="s">
        <v>592</v>
      </c>
      <c r="G18" s="361"/>
      <c r="H18" s="361"/>
      <c r="I18" s="361"/>
      <c r="J18" s="361"/>
      <c r="K18" s="219"/>
    </row>
    <row r="19" spans="2:11" ht="15" customHeight="1">
      <c r="B19" s="221"/>
      <c r="C19" s="223"/>
      <c r="D19" s="223"/>
      <c r="E19" s="224" t="s">
        <v>593</v>
      </c>
      <c r="F19" s="361" t="s">
        <v>594</v>
      </c>
      <c r="G19" s="361"/>
      <c r="H19" s="361"/>
      <c r="I19" s="361"/>
      <c r="J19" s="361"/>
      <c r="K19" s="219"/>
    </row>
    <row r="20" spans="2:11" ht="15" customHeight="1">
      <c r="B20" s="221"/>
      <c r="C20" s="223"/>
      <c r="D20" s="223"/>
      <c r="E20" s="224" t="s">
        <v>595</v>
      </c>
      <c r="F20" s="361" t="s">
        <v>596</v>
      </c>
      <c r="G20" s="361"/>
      <c r="H20" s="361"/>
      <c r="I20" s="361"/>
      <c r="J20" s="361"/>
      <c r="K20" s="219"/>
    </row>
    <row r="21" spans="2:11" ht="15" customHeight="1">
      <c r="B21" s="221"/>
      <c r="C21" s="223"/>
      <c r="D21" s="223"/>
      <c r="E21" s="224" t="s">
        <v>597</v>
      </c>
      <c r="F21" s="361" t="s">
        <v>598</v>
      </c>
      <c r="G21" s="361"/>
      <c r="H21" s="361"/>
      <c r="I21" s="361"/>
      <c r="J21" s="361"/>
      <c r="K21" s="219"/>
    </row>
    <row r="22" spans="2:11" ht="12.75" customHeight="1">
      <c r="B22" s="221"/>
      <c r="C22" s="223"/>
      <c r="D22" s="223"/>
      <c r="E22" s="223"/>
      <c r="F22" s="223"/>
      <c r="G22" s="223"/>
      <c r="H22" s="223"/>
      <c r="I22" s="223"/>
      <c r="J22" s="223"/>
      <c r="K22" s="219"/>
    </row>
    <row r="23" spans="2:11" ht="15" customHeight="1">
      <c r="B23" s="221"/>
      <c r="C23" s="366" t="s">
        <v>599</v>
      </c>
      <c r="D23" s="366"/>
      <c r="E23" s="366"/>
      <c r="F23" s="366"/>
      <c r="G23" s="366"/>
      <c r="H23" s="366"/>
      <c r="I23" s="366"/>
      <c r="J23" s="366"/>
      <c r="K23" s="219"/>
    </row>
    <row r="24" spans="2:11" ht="15" customHeight="1">
      <c r="B24" s="221"/>
      <c r="C24" s="361" t="s">
        <v>600</v>
      </c>
      <c r="D24" s="361"/>
      <c r="E24" s="361"/>
      <c r="F24" s="361"/>
      <c r="G24" s="361"/>
      <c r="H24" s="361"/>
      <c r="I24" s="361"/>
      <c r="J24" s="361"/>
      <c r="K24" s="219"/>
    </row>
    <row r="25" spans="2:11" ht="15" customHeight="1">
      <c r="B25" s="221"/>
      <c r="C25" s="222"/>
      <c r="D25" s="365" t="s">
        <v>601</v>
      </c>
      <c r="E25" s="365"/>
      <c r="F25" s="365"/>
      <c r="G25" s="365"/>
      <c r="H25" s="365"/>
      <c r="I25" s="365"/>
      <c r="J25" s="365"/>
      <c r="K25" s="219"/>
    </row>
    <row r="26" spans="2:11" ht="15" customHeight="1">
      <c r="B26" s="221"/>
      <c r="C26" s="223"/>
      <c r="D26" s="361" t="s">
        <v>602</v>
      </c>
      <c r="E26" s="361"/>
      <c r="F26" s="361"/>
      <c r="G26" s="361"/>
      <c r="H26" s="361"/>
      <c r="I26" s="361"/>
      <c r="J26" s="361"/>
      <c r="K26" s="219"/>
    </row>
    <row r="27" spans="2:11" ht="12.75" customHeight="1">
      <c r="B27" s="221"/>
      <c r="C27" s="223"/>
      <c r="D27" s="223"/>
      <c r="E27" s="223"/>
      <c r="F27" s="223"/>
      <c r="G27" s="223"/>
      <c r="H27" s="223"/>
      <c r="I27" s="223"/>
      <c r="J27" s="223"/>
      <c r="K27" s="219"/>
    </row>
    <row r="28" spans="2:11" ht="15" customHeight="1">
      <c r="B28" s="221"/>
      <c r="C28" s="223"/>
      <c r="D28" s="365" t="s">
        <v>603</v>
      </c>
      <c r="E28" s="365"/>
      <c r="F28" s="365"/>
      <c r="G28" s="365"/>
      <c r="H28" s="365"/>
      <c r="I28" s="365"/>
      <c r="J28" s="365"/>
      <c r="K28" s="219"/>
    </row>
    <row r="29" spans="2:11" ht="15" customHeight="1">
      <c r="B29" s="221"/>
      <c r="C29" s="223"/>
      <c r="D29" s="361" t="s">
        <v>604</v>
      </c>
      <c r="E29" s="361"/>
      <c r="F29" s="361"/>
      <c r="G29" s="361"/>
      <c r="H29" s="361"/>
      <c r="I29" s="361"/>
      <c r="J29" s="361"/>
      <c r="K29" s="219"/>
    </row>
    <row r="30" spans="2:11" ht="12.75" customHeight="1">
      <c r="B30" s="221"/>
      <c r="C30" s="223"/>
      <c r="D30" s="223"/>
      <c r="E30" s="223"/>
      <c r="F30" s="223"/>
      <c r="G30" s="223"/>
      <c r="H30" s="223"/>
      <c r="I30" s="223"/>
      <c r="J30" s="223"/>
      <c r="K30" s="219"/>
    </row>
    <row r="31" spans="2:11" ht="15" customHeight="1">
      <c r="B31" s="221"/>
      <c r="C31" s="223"/>
      <c r="D31" s="365" t="s">
        <v>605</v>
      </c>
      <c r="E31" s="365"/>
      <c r="F31" s="365"/>
      <c r="G31" s="365"/>
      <c r="H31" s="365"/>
      <c r="I31" s="365"/>
      <c r="J31" s="365"/>
      <c r="K31" s="219"/>
    </row>
    <row r="32" spans="2:11" ht="15" customHeight="1">
      <c r="B32" s="221"/>
      <c r="C32" s="223"/>
      <c r="D32" s="361" t="s">
        <v>606</v>
      </c>
      <c r="E32" s="361"/>
      <c r="F32" s="361"/>
      <c r="G32" s="361"/>
      <c r="H32" s="361"/>
      <c r="I32" s="361"/>
      <c r="J32" s="361"/>
      <c r="K32" s="219"/>
    </row>
    <row r="33" spans="2:11" ht="15" customHeight="1">
      <c r="B33" s="221"/>
      <c r="C33" s="223"/>
      <c r="D33" s="361" t="s">
        <v>607</v>
      </c>
      <c r="E33" s="361"/>
      <c r="F33" s="361"/>
      <c r="G33" s="361"/>
      <c r="H33" s="361"/>
      <c r="I33" s="361"/>
      <c r="J33" s="361"/>
      <c r="K33" s="219"/>
    </row>
    <row r="34" spans="2:11" ht="15" customHeight="1">
      <c r="B34" s="221"/>
      <c r="C34" s="223"/>
      <c r="D34" s="222"/>
      <c r="E34" s="225" t="s">
        <v>113</v>
      </c>
      <c r="F34" s="222"/>
      <c r="G34" s="361" t="s">
        <v>608</v>
      </c>
      <c r="H34" s="361"/>
      <c r="I34" s="361"/>
      <c r="J34" s="361"/>
      <c r="K34" s="219"/>
    </row>
    <row r="35" spans="2:11" ht="30.75" customHeight="1">
      <c r="B35" s="221"/>
      <c r="C35" s="223"/>
      <c r="D35" s="222"/>
      <c r="E35" s="225" t="s">
        <v>609</v>
      </c>
      <c r="F35" s="222"/>
      <c r="G35" s="361" t="s">
        <v>610</v>
      </c>
      <c r="H35" s="361"/>
      <c r="I35" s="361"/>
      <c r="J35" s="361"/>
      <c r="K35" s="219"/>
    </row>
    <row r="36" spans="2:11" ht="15" customHeight="1">
      <c r="B36" s="221"/>
      <c r="C36" s="223"/>
      <c r="D36" s="222"/>
      <c r="E36" s="225" t="s">
        <v>53</v>
      </c>
      <c r="F36" s="222"/>
      <c r="G36" s="361" t="s">
        <v>611</v>
      </c>
      <c r="H36" s="361"/>
      <c r="I36" s="361"/>
      <c r="J36" s="361"/>
      <c r="K36" s="219"/>
    </row>
    <row r="37" spans="2:11" ht="15" customHeight="1">
      <c r="B37" s="221"/>
      <c r="C37" s="223"/>
      <c r="D37" s="222"/>
      <c r="E37" s="225" t="s">
        <v>114</v>
      </c>
      <c r="F37" s="222"/>
      <c r="G37" s="361" t="s">
        <v>612</v>
      </c>
      <c r="H37" s="361"/>
      <c r="I37" s="361"/>
      <c r="J37" s="361"/>
      <c r="K37" s="219"/>
    </row>
    <row r="38" spans="2:11" ht="15" customHeight="1">
      <c r="B38" s="221"/>
      <c r="C38" s="223"/>
      <c r="D38" s="222"/>
      <c r="E38" s="225" t="s">
        <v>115</v>
      </c>
      <c r="F38" s="222"/>
      <c r="G38" s="361" t="s">
        <v>613</v>
      </c>
      <c r="H38" s="361"/>
      <c r="I38" s="361"/>
      <c r="J38" s="361"/>
      <c r="K38" s="219"/>
    </row>
    <row r="39" spans="2:11" ht="15" customHeight="1">
      <c r="B39" s="221"/>
      <c r="C39" s="223"/>
      <c r="D39" s="222"/>
      <c r="E39" s="225" t="s">
        <v>116</v>
      </c>
      <c r="F39" s="222"/>
      <c r="G39" s="361" t="s">
        <v>614</v>
      </c>
      <c r="H39" s="361"/>
      <c r="I39" s="361"/>
      <c r="J39" s="361"/>
      <c r="K39" s="219"/>
    </row>
    <row r="40" spans="2:11" ht="15" customHeight="1">
      <c r="B40" s="221"/>
      <c r="C40" s="223"/>
      <c r="D40" s="222"/>
      <c r="E40" s="225" t="s">
        <v>615</v>
      </c>
      <c r="F40" s="222"/>
      <c r="G40" s="361" t="s">
        <v>616</v>
      </c>
      <c r="H40" s="361"/>
      <c r="I40" s="361"/>
      <c r="J40" s="361"/>
      <c r="K40" s="219"/>
    </row>
    <row r="41" spans="2:11" ht="15" customHeight="1">
      <c r="B41" s="221"/>
      <c r="C41" s="223"/>
      <c r="D41" s="222"/>
      <c r="E41" s="225"/>
      <c r="F41" s="222"/>
      <c r="G41" s="361" t="s">
        <v>617</v>
      </c>
      <c r="H41" s="361"/>
      <c r="I41" s="361"/>
      <c r="J41" s="361"/>
      <c r="K41" s="219"/>
    </row>
    <row r="42" spans="2:11" ht="15" customHeight="1">
      <c r="B42" s="221"/>
      <c r="C42" s="223"/>
      <c r="D42" s="222"/>
      <c r="E42" s="225" t="s">
        <v>618</v>
      </c>
      <c r="F42" s="222"/>
      <c r="G42" s="361" t="s">
        <v>619</v>
      </c>
      <c r="H42" s="361"/>
      <c r="I42" s="361"/>
      <c r="J42" s="361"/>
      <c r="K42" s="219"/>
    </row>
    <row r="43" spans="2:11" ht="15" customHeight="1">
      <c r="B43" s="221"/>
      <c r="C43" s="223"/>
      <c r="D43" s="222"/>
      <c r="E43" s="225" t="s">
        <v>118</v>
      </c>
      <c r="F43" s="222"/>
      <c r="G43" s="361" t="s">
        <v>620</v>
      </c>
      <c r="H43" s="361"/>
      <c r="I43" s="361"/>
      <c r="J43" s="361"/>
      <c r="K43" s="219"/>
    </row>
    <row r="44" spans="2:11" ht="12.75" customHeight="1">
      <c r="B44" s="221"/>
      <c r="C44" s="223"/>
      <c r="D44" s="222"/>
      <c r="E44" s="222"/>
      <c r="F44" s="222"/>
      <c r="G44" s="222"/>
      <c r="H44" s="222"/>
      <c r="I44" s="222"/>
      <c r="J44" s="222"/>
      <c r="K44" s="219"/>
    </row>
    <row r="45" spans="2:11" ht="15" customHeight="1">
      <c r="B45" s="221"/>
      <c r="C45" s="223"/>
      <c r="D45" s="361" t="s">
        <v>621</v>
      </c>
      <c r="E45" s="361"/>
      <c r="F45" s="361"/>
      <c r="G45" s="361"/>
      <c r="H45" s="361"/>
      <c r="I45" s="361"/>
      <c r="J45" s="361"/>
      <c r="K45" s="219"/>
    </row>
    <row r="46" spans="2:11" ht="15" customHeight="1">
      <c r="B46" s="221"/>
      <c r="C46" s="223"/>
      <c r="D46" s="223"/>
      <c r="E46" s="361" t="s">
        <v>622</v>
      </c>
      <c r="F46" s="361"/>
      <c r="G46" s="361"/>
      <c r="H46" s="361"/>
      <c r="I46" s="361"/>
      <c r="J46" s="361"/>
      <c r="K46" s="219"/>
    </row>
    <row r="47" spans="2:11" ht="15" customHeight="1">
      <c r="B47" s="221"/>
      <c r="C47" s="223"/>
      <c r="D47" s="223"/>
      <c r="E47" s="361" t="s">
        <v>623</v>
      </c>
      <c r="F47" s="361"/>
      <c r="G47" s="361"/>
      <c r="H47" s="361"/>
      <c r="I47" s="361"/>
      <c r="J47" s="361"/>
      <c r="K47" s="219"/>
    </row>
    <row r="48" spans="2:11" ht="15" customHeight="1">
      <c r="B48" s="221"/>
      <c r="C48" s="223"/>
      <c r="D48" s="223"/>
      <c r="E48" s="361" t="s">
        <v>624</v>
      </c>
      <c r="F48" s="361"/>
      <c r="G48" s="361"/>
      <c r="H48" s="361"/>
      <c r="I48" s="361"/>
      <c r="J48" s="361"/>
      <c r="K48" s="219"/>
    </row>
    <row r="49" spans="2:11" ht="15" customHeight="1">
      <c r="B49" s="221"/>
      <c r="C49" s="223"/>
      <c r="D49" s="361" t="s">
        <v>625</v>
      </c>
      <c r="E49" s="361"/>
      <c r="F49" s="361"/>
      <c r="G49" s="361"/>
      <c r="H49" s="361"/>
      <c r="I49" s="361"/>
      <c r="J49" s="361"/>
      <c r="K49" s="219"/>
    </row>
    <row r="50" spans="2:11" ht="25.5" customHeight="1">
      <c r="B50" s="218"/>
      <c r="C50" s="364" t="s">
        <v>626</v>
      </c>
      <c r="D50" s="364"/>
      <c r="E50" s="364"/>
      <c r="F50" s="364"/>
      <c r="G50" s="364"/>
      <c r="H50" s="364"/>
      <c r="I50" s="364"/>
      <c r="J50" s="364"/>
      <c r="K50" s="219"/>
    </row>
    <row r="51" spans="2:11" ht="5.2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8"/>
      <c r="C52" s="361" t="s">
        <v>627</v>
      </c>
      <c r="D52" s="361"/>
      <c r="E52" s="361"/>
      <c r="F52" s="361"/>
      <c r="G52" s="361"/>
      <c r="H52" s="361"/>
      <c r="I52" s="361"/>
      <c r="J52" s="361"/>
      <c r="K52" s="219"/>
    </row>
    <row r="53" spans="2:11" ht="15" customHeight="1">
      <c r="B53" s="218"/>
      <c r="C53" s="361" t="s">
        <v>628</v>
      </c>
      <c r="D53" s="361"/>
      <c r="E53" s="361"/>
      <c r="F53" s="361"/>
      <c r="G53" s="361"/>
      <c r="H53" s="361"/>
      <c r="I53" s="361"/>
      <c r="J53" s="361"/>
      <c r="K53" s="219"/>
    </row>
    <row r="54" spans="2:11" ht="12.75" customHeight="1">
      <c r="B54" s="218"/>
      <c r="C54" s="222"/>
      <c r="D54" s="222"/>
      <c r="E54" s="222"/>
      <c r="F54" s="222"/>
      <c r="G54" s="222"/>
      <c r="H54" s="222"/>
      <c r="I54" s="222"/>
      <c r="J54" s="222"/>
      <c r="K54" s="219"/>
    </row>
    <row r="55" spans="2:11" ht="15" customHeight="1">
      <c r="B55" s="218"/>
      <c r="C55" s="361" t="s">
        <v>629</v>
      </c>
      <c r="D55" s="361"/>
      <c r="E55" s="361"/>
      <c r="F55" s="361"/>
      <c r="G55" s="361"/>
      <c r="H55" s="361"/>
      <c r="I55" s="361"/>
      <c r="J55" s="361"/>
      <c r="K55" s="219"/>
    </row>
    <row r="56" spans="2:11" ht="15" customHeight="1">
      <c r="B56" s="218"/>
      <c r="C56" s="223"/>
      <c r="D56" s="361" t="s">
        <v>630</v>
      </c>
      <c r="E56" s="361"/>
      <c r="F56" s="361"/>
      <c r="G56" s="361"/>
      <c r="H56" s="361"/>
      <c r="I56" s="361"/>
      <c r="J56" s="361"/>
      <c r="K56" s="219"/>
    </row>
    <row r="57" spans="2:11" ht="15" customHeight="1">
      <c r="B57" s="218"/>
      <c r="C57" s="223"/>
      <c r="D57" s="361" t="s">
        <v>631</v>
      </c>
      <c r="E57" s="361"/>
      <c r="F57" s="361"/>
      <c r="G57" s="361"/>
      <c r="H57" s="361"/>
      <c r="I57" s="361"/>
      <c r="J57" s="361"/>
      <c r="K57" s="219"/>
    </row>
    <row r="58" spans="2:11" ht="15" customHeight="1">
      <c r="B58" s="218"/>
      <c r="C58" s="223"/>
      <c r="D58" s="361" t="s">
        <v>632</v>
      </c>
      <c r="E58" s="361"/>
      <c r="F58" s="361"/>
      <c r="G58" s="361"/>
      <c r="H58" s="361"/>
      <c r="I58" s="361"/>
      <c r="J58" s="361"/>
      <c r="K58" s="219"/>
    </row>
    <row r="59" spans="2:11" ht="15" customHeight="1">
      <c r="B59" s="218"/>
      <c r="C59" s="223"/>
      <c r="D59" s="361" t="s">
        <v>633</v>
      </c>
      <c r="E59" s="361"/>
      <c r="F59" s="361"/>
      <c r="G59" s="361"/>
      <c r="H59" s="361"/>
      <c r="I59" s="361"/>
      <c r="J59" s="361"/>
      <c r="K59" s="219"/>
    </row>
    <row r="60" spans="2:11" ht="15" customHeight="1">
      <c r="B60" s="218"/>
      <c r="C60" s="223"/>
      <c r="D60" s="363" t="s">
        <v>634</v>
      </c>
      <c r="E60" s="363"/>
      <c r="F60" s="363"/>
      <c r="G60" s="363"/>
      <c r="H60" s="363"/>
      <c r="I60" s="363"/>
      <c r="J60" s="363"/>
      <c r="K60" s="219"/>
    </row>
    <row r="61" spans="2:11" ht="15" customHeight="1">
      <c r="B61" s="218"/>
      <c r="C61" s="223"/>
      <c r="D61" s="361" t="s">
        <v>635</v>
      </c>
      <c r="E61" s="361"/>
      <c r="F61" s="361"/>
      <c r="G61" s="361"/>
      <c r="H61" s="361"/>
      <c r="I61" s="361"/>
      <c r="J61" s="361"/>
      <c r="K61" s="219"/>
    </row>
    <row r="62" spans="2:11" ht="12.75" customHeight="1">
      <c r="B62" s="218"/>
      <c r="C62" s="223"/>
      <c r="D62" s="223"/>
      <c r="E62" s="226"/>
      <c r="F62" s="223"/>
      <c r="G62" s="223"/>
      <c r="H62" s="223"/>
      <c r="I62" s="223"/>
      <c r="J62" s="223"/>
      <c r="K62" s="219"/>
    </row>
    <row r="63" spans="2:11" ht="15" customHeight="1">
      <c r="B63" s="218"/>
      <c r="C63" s="223"/>
      <c r="D63" s="361" t="s">
        <v>636</v>
      </c>
      <c r="E63" s="361"/>
      <c r="F63" s="361"/>
      <c r="G63" s="361"/>
      <c r="H63" s="361"/>
      <c r="I63" s="361"/>
      <c r="J63" s="361"/>
      <c r="K63" s="219"/>
    </row>
    <row r="64" spans="2:11" ht="15" customHeight="1">
      <c r="B64" s="218"/>
      <c r="C64" s="223"/>
      <c r="D64" s="363" t="s">
        <v>637</v>
      </c>
      <c r="E64" s="363"/>
      <c r="F64" s="363"/>
      <c r="G64" s="363"/>
      <c r="H64" s="363"/>
      <c r="I64" s="363"/>
      <c r="J64" s="363"/>
      <c r="K64" s="219"/>
    </row>
    <row r="65" spans="2:11" ht="15" customHeight="1">
      <c r="B65" s="218"/>
      <c r="C65" s="223"/>
      <c r="D65" s="361" t="s">
        <v>638</v>
      </c>
      <c r="E65" s="361"/>
      <c r="F65" s="361"/>
      <c r="G65" s="361"/>
      <c r="H65" s="361"/>
      <c r="I65" s="361"/>
      <c r="J65" s="361"/>
      <c r="K65" s="219"/>
    </row>
    <row r="66" spans="2:11" ht="15" customHeight="1">
      <c r="B66" s="218"/>
      <c r="C66" s="223"/>
      <c r="D66" s="361" t="s">
        <v>639</v>
      </c>
      <c r="E66" s="361"/>
      <c r="F66" s="361"/>
      <c r="G66" s="361"/>
      <c r="H66" s="361"/>
      <c r="I66" s="361"/>
      <c r="J66" s="361"/>
      <c r="K66" s="219"/>
    </row>
    <row r="67" spans="2:11" ht="15" customHeight="1">
      <c r="B67" s="218"/>
      <c r="C67" s="223"/>
      <c r="D67" s="361" t="s">
        <v>640</v>
      </c>
      <c r="E67" s="361"/>
      <c r="F67" s="361"/>
      <c r="G67" s="361"/>
      <c r="H67" s="361"/>
      <c r="I67" s="361"/>
      <c r="J67" s="361"/>
      <c r="K67" s="219"/>
    </row>
    <row r="68" spans="2:11" ht="15" customHeight="1">
      <c r="B68" s="218"/>
      <c r="C68" s="223"/>
      <c r="D68" s="361" t="s">
        <v>641</v>
      </c>
      <c r="E68" s="361"/>
      <c r="F68" s="361"/>
      <c r="G68" s="361"/>
      <c r="H68" s="361"/>
      <c r="I68" s="361"/>
      <c r="J68" s="361"/>
      <c r="K68" s="219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362" t="s">
        <v>89</v>
      </c>
      <c r="D73" s="362"/>
      <c r="E73" s="362"/>
      <c r="F73" s="362"/>
      <c r="G73" s="362"/>
      <c r="H73" s="362"/>
      <c r="I73" s="362"/>
      <c r="J73" s="362"/>
      <c r="K73" s="236"/>
    </row>
    <row r="74" spans="2:11" ht="17.25" customHeight="1">
      <c r="B74" s="235"/>
      <c r="C74" s="237" t="s">
        <v>642</v>
      </c>
      <c r="D74" s="237"/>
      <c r="E74" s="237"/>
      <c r="F74" s="237" t="s">
        <v>643</v>
      </c>
      <c r="G74" s="238"/>
      <c r="H74" s="237" t="s">
        <v>114</v>
      </c>
      <c r="I74" s="237" t="s">
        <v>57</v>
      </c>
      <c r="J74" s="237" t="s">
        <v>644</v>
      </c>
      <c r="K74" s="236"/>
    </row>
    <row r="75" spans="2:11" ht="17.25" customHeight="1">
      <c r="B75" s="235"/>
      <c r="C75" s="239" t="s">
        <v>645</v>
      </c>
      <c r="D75" s="239"/>
      <c r="E75" s="239"/>
      <c r="F75" s="240" t="s">
        <v>646</v>
      </c>
      <c r="G75" s="241"/>
      <c r="H75" s="239"/>
      <c r="I75" s="239"/>
      <c r="J75" s="239" t="s">
        <v>647</v>
      </c>
      <c r="K75" s="236"/>
    </row>
    <row r="76" spans="2:11" ht="5.25" customHeight="1">
      <c r="B76" s="235"/>
      <c r="C76" s="242"/>
      <c r="D76" s="242"/>
      <c r="E76" s="242"/>
      <c r="F76" s="242"/>
      <c r="G76" s="243"/>
      <c r="H76" s="242"/>
      <c r="I76" s="242"/>
      <c r="J76" s="242"/>
      <c r="K76" s="236"/>
    </row>
    <row r="77" spans="2:11" ht="15" customHeight="1">
      <c r="B77" s="235"/>
      <c r="C77" s="225" t="s">
        <v>53</v>
      </c>
      <c r="D77" s="242"/>
      <c r="E77" s="242"/>
      <c r="F77" s="244" t="s">
        <v>648</v>
      </c>
      <c r="G77" s="243"/>
      <c r="H77" s="225" t="s">
        <v>649</v>
      </c>
      <c r="I77" s="225" t="s">
        <v>650</v>
      </c>
      <c r="J77" s="225">
        <v>20</v>
      </c>
      <c r="K77" s="236"/>
    </row>
    <row r="78" spans="2:11" ht="15" customHeight="1">
      <c r="B78" s="235"/>
      <c r="C78" s="225" t="s">
        <v>651</v>
      </c>
      <c r="D78" s="225"/>
      <c r="E78" s="225"/>
      <c r="F78" s="244" t="s">
        <v>648</v>
      </c>
      <c r="G78" s="243"/>
      <c r="H78" s="225" t="s">
        <v>652</v>
      </c>
      <c r="I78" s="225" t="s">
        <v>650</v>
      </c>
      <c r="J78" s="225">
        <v>120</v>
      </c>
      <c r="K78" s="236"/>
    </row>
    <row r="79" spans="2:11" ht="15" customHeight="1">
      <c r="B79" s="245"/>
      <c r="C79" s="225" t="s">
        <v>653</v>
      </c>
      <c r="D79" s="225"/>
      <c r="E79" s="225"/>
      <c r="F79" s="244" t="s">
        <v>654</v>
      </c>
      <c r="G79" s="243"/>
      <c r="H79" s="225" t="s">
        <v>655</v>
      </c>
      <c r="I79" s="225" t="s">
        <v>650</v>
      </c>
      <c r="J79" s="225">
        <v>50</v>
      </c>
      <c r="K79" s="236"/>
    </row>
    <row r="80" spans="2:11" ht="15" customHeight="1">
      <c r="B80" s="245"/>
      <c r="C80" s="225" t="s">
        <v>656</v>
      </c>
      <c r="D80" s="225"/>
      <c r="E80" s="225"/>
      <c r="F80" s="244" t="s">
        <v>648</v>
      </c>
      <c r="G80" s="243"/>
      <c r="H80" s="225" t="s">
        <v>657</v>
      </c>
      <c r="I80" s="225" t="s">
        <v>658</v>
      </c>
      <c r="J80" s="225"/>
      <c r="K80" s="236"/>
    </row>
    <row r="81" spans="2:11" ht="15" customHeight="1">
      <c r="B81" s="245"/>
      <c r="C81" s="225" t="s">
        <v>659</v>
      </c>
      <c r="D81" s="225"/>
      <c r="E81" s="225"/>
      <c r="F81" s="244" t="s">
        <v>654</v>
      </c>
      <c r="G81" s="225"/>
      <c r="H81" s="225" t="s">
        <v>660</v>
      </c>
      <c r="I81" s="225" t="s">
        <v>650</v>
      </c>
      <c r="J81" s="225">
        <v>15</v>
      </c>
      <c r="K81" s="236"/>
    </row>
    <row r="82" spans="2:11" ht="15" customHeight="1">
      <c r="B82" s="245"/>
      <c r="C82" s="225" t="s">
        <v>661</v>
      </c>
      <c r="D82" s="225"/>
      <c r="E82" s="225"/>
      <c r="F82" s="244" t="s">
        <v>654</v>
      </c>
      <c r="G82" s="225"/>
      <c r="H82" s="225" t="s">
        <v>662</v>
      </c>
      <c r="I82" s="225" t="s">
        <v>650</v>
      </c>
      <c r="J82" s="225">
        <v>15</v>
      </c>
      <c r="K82" s="236"/>
    </row>
    <row r="83" spans="2:11" ht="15" customHeight="1">
      <c r="B83" s="245"/>
      <c r="C83" s="225" t="s">
        <v>663</v>
      </c>
      <c r="D83" s="225"/>
      <c r="E83" s="225"/>
      <c r="F83" s="244" t="s">
        <v>654</v>
      </c>
      <c r="G83" s="225"/>
      <c r="H83" s="225" t="s">
        <v>664</v>
      </c>
      <c r="I83" s="225" t="s">
        <v>650</v>
      </c>
      <c r="J83" s="225">
        <v>20</v>
      </c>
      <c r="K83" s="236"/>
    </row>
    <row r="84" spans="2:11" ht="15" customHeight="1">
      <c r="B84" s="245"/>
      <c r="C84" s="225" t="s">
        <v>665</v>
      </c>
      <c r="D84" s="225"/>
      <c r="E84" s="225"/>
      <c r="F84" s="244" t="s">
        <v>654</v>
      </c>
      <c r="G84" s="225"/>
      <c r="H84" s="225" t="s">
        <v>666</v>
      </c>
      <c r="I84" s="225" t="s">
        <v>650</v>
      </c>
      <c r="J84" s="225">
        <v>20</v>
      </c>
      <c r="K84" s="236"/>
    </row>
    <row r="85" spans="2:11" ht="15" customHeight="1">
      <c r="B85" s="245"/>
      <c r="C85" s="225" t="s">
        <v>667</v>
      </c>
      <c r="D85" s="225"/>
      <c r="E85" s="225"/>
      <c r="F85" s="244" t="s">
        <v>654</v>
      </c>
      <c r="G85" s="243"/>
      <c r="H85" s="225" t="s">
        <v>668</v>
      </c>
      <c r="I85" s="225" t="s">
        <v>650</v>
      </c>
      <c r="J85" s="225">
        <v>50</v>
      </c>
      <c r="K85" s="236"/>
    </row>
    <row r="86" spans="2:11" ht="15" customHeight="1">
      <c r="B86" s="245"/>
      <c r="C86" s="225" t="s">
        <v>669</v>
      </c>
      <c r="D86" s="225"/>
      <c r="E86" s="225"/>
      <c r="F86" s="244" t="s">
        <v>654</v>
      </c>
      <c r="G86" s="243"/>
      <c r="H86" s="225" t="s">
        <v>670</v>
      </c>
      <c r="I86" s="225" t="s">
        <v>650</v>
      </c>
      <c r="J86" s="225">
        <v>20</v>
      </c>
      <c r="K86" s="236"/>
    </row>
    <row r="87" spans="2:11" ht="15" customHeight="1">
      <c r="B87" s="245"/>
      <c r="C87" s="225" t="s">
        <v>671</v>
      </c>
      <c r="D87" s="225"/>
      <c r="E87" s="225"/>
      <c r="F87" s="244" t="s">
        <v>654</v>
      </c>
      <c r="G87" s="243"/>
      <c r="H87" s="225" t="s">
        <v>672</v>
      </c>
      <c r="I87" s="225" t="s">
        <v>650</v>
      </c>
      <c r="J87" s="225">
        <v>20</v>
      </c>
      <c r="K87" s="236"/>
    </row>
    <row r="88" spans="2:11" ht="15" customHeight="1">
      <c r="B88" s="245"/>
      <c r="C88" s="225" t="s">
        <v>673</v>
      </c>
      <c r="D88" s="225"/>
      <c r="E88" s="225"/>
      <c r="F88" s="244" t="s">
        <v>654</v>
      </c>
      <c r="G88" s="243"/>
      <c r="H88" s="225" t="s">
        <v>674</v>
      </c>
      <c r="I88" s="225" t="s">
        <v>650</v>
      </c>
      <c r="J88" s="225">
        <v>50</v>
      </c>
      <c r="K88" s="236"/>
    </row>
    <row r="89" spans="2:11" ht="15" customHeight="1">
      <c r="B89" s="245"/>
      <c r="C89" s="225" t="s">
        <v>675</v>
      </c>
      <c r="D89" s="225"/>
      <c r="E89" s="225"/>
      <c r="F89" s="244" t="s">
        <v>654</v>
      </c>
      <c r="G89" s="243"/>
      <c r="H89" s="225" t="s">
        <v>675</v>
      </c>
      <c r="I89" s="225" t="s">
        <v>650</v>
      </c>
      <c r="J89" s="225">
        <v>50</v>
      </c>
      <c r="K89" s="236"/>
    </row>
    <row r="90" spans="2:11" ht="15" customHeight="1">
      <c r="B90" s="245"/>
      <c r="C90" s="225" t="s">
        <v>119</v>
      </c>
      <c r="D90" s="225"/>
      <c r="E90" s="225"/>
      <c r="F90" s="244" t="s">
        <v>654</v>
      </c>
      <c r="G90" s="243"/>
      <c r="H90" s="225" t="s">
        <v>676</v>
      </c>
      <c r="I90" s="225" t="s">
        <v>650</v>
      </c>
      <c r="J90" s="225">
        <v>255</v>
      </c>
      <c r="K90" s="236"/>
    </row>
    <row r="91" spans="2:11" ht="15" customHeight="1">
      <c r="B91" s="245"/>
      <c r="C91" s="225" t="s">
        <v>677</v>
      </c>
      <c r="D91" s="225"/>
      <c r="E91" s="225"/>
      <c r="F91" s="244" t="s">
        <v>648</v>
      </c>
      <c r="G91" s="243"/>
      <c r="H91" s="225" t="s">
        <v>678</v>
      </c>
      <c r="I91" s="225" t="s">
        <v>679</v>
      </c>
      <c r="J91" s="225"/>
      <c r="K91" s="236"/>
    </row>
    <row r="92" spans="2:11" ht="15" customHeight="1">
      <c r="B92" s="245"/>
      <c r="C92" s="225" t="s">
        <v>680</v>
      </c>
      <c r="D92" s="225"/>
      <c r="E92" s="225"/>
      <c r="F92" s="244" t="s">
        <v>648</v>
      </c>
      <c r="G92" s="243"/>
      <c r="H92" s="225" t="s">
        <v>681</v>
      </c>
      <c r="I92" s="225" t="s">
        <v>682</v>
      </c>
      <c r="J92" s="225"/>
      <c r="K92" s="236"/>
    </row>
    <row r="93" spans="2:11" ht="15" customHeight="1">
      <c r="B93" s="245"/>
      <c r="C93" s="225" t="s">
        <v>683</v>
      </c>
      <c r="D93" s="225"/>
      <c r="E93" s="225"/>
      <c r="F93" s="244" t="s">
        <v>648</v>
      </c>
      <c r="G93" s="243"/>
      <c r="H93" s="225" t="s">
        <v>683</v>
      </c>
      <c r="I93" s="225" t="s">
        <v>682</v>
      </c>
      <c r="J93" s="225"/>
      <c r="K93" s="236"/>
    </row>
    <row r="94" spans="2:11" ht="15" customHeight="1">
      <c r="B94" s="245"/>
      <c r="C94" s="225" t="s">
        <v>38</v>
      </c>
      <c r="D94" s="225"/>
      <c r="E94" s="225"/>
      <c r="F94" s="244" t="s">
        <v>648</v>
      </c>
      <c r="G94" s="243"/>
      <c r="H94" s="225" t="s">
        <v>684</v>
      </c>
      <c r="I94" s="225" t="s">
        <v>682</v>
      </c>
      <c r="J94" s="225"/>
      <c r="K94" s="236"/>
    </row>
    <row r="95" spans="2:11" ht="15" customHeight="1">
      <c r="B95" s="245"/>
      <c r="C95" s="225" t="s">
        <v>48</v>
      </c>
      <c r="D95" s="225"/>
      <c r="E95" s="225"/>
      <c r="F95" s="244" t="s">
        <v>648</v>
      </c>
      <c r="G95" s="243"/>
      <c r="H95" s="225" t="s">
        <v>685</v>
      </c>
      <c r="I95" s="225" t="s">
        <v>682</v>
      </c>
      <c r="J95" s="225"/>
      <c r="K95" s="236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362" t="s">
        <v>686</v>
      </c>
      <c r="D100" s="362"/>
      <c r="E100" s="362"/>
      <c r="F100" s="362"/>
      <c r="G100" s="362"/>
      <c r="H100" s="362"/>
      <c r="I100" s="362"/>
      <c r="J100" s="362"/>
      <c r="K100" s="236"/>
    </row>
    <row r="101" spans="2:11" ht="17.25" customHeight="1">
      <c r="B101" s="235"/>
      <c r="C101" s="237" t="s">
        <v>642</v>
      </c>
      <c r="D101" s="237"/>
      <c r="E101" s="237"/>
      <c r="F101" s="237" t="s">
        <v>643</v>
      </c>
      <c r="G101" s="238"/>
      <c r="H101" s="237" t="s">
        <v>114</v>
      </c>
      <c r="I101" s="237" t="s">
        <v>57</v>
      </c>
      <c r="J101" s="237" t="s">
        <v>644</v>
      </c>
      <c r="K101" s="236"/>
    </row>
    <row r="102" spans="2:11" ht="17.25" customHeight="1">
      <c r="B102" s="235"/>
      <c r="C102" s="239" t="s">
        <v>645</v>
      </c>
      <c r="D102" s="239"/>
      <c r="E102" s="239"/>
      <c r="F102" s="240" t="s">
        <v>646</v>
      </c>
      <c r="G102" s="241"/>
      <c r="H102" s="239"/>
      <c r="I102" s="239"/>
      <c r="J102" s="239" t="s">
        <v>647</v>
      </c>
      <c r="K102" s="236"/>
    </row>
    <row r="103" spans="2:11" ht="5.25" customHeight="1">
      <c r="B103" s="235"/>
      <c r="C103" s="237"/>
      <c r="D103" s="237"/>
      <c r="E103" s="237"/>
      <c r="F103" s="237"/>
      <c r="G103" s="251"/>
      <c r="H103" s="237"/>
      <c r="I103" s="237"/>
      <c r="J103" s="237"/>
      <c r="K103" s="236"/>
    </row>
    <row r="104" spans="2:11" ht="15" customHeight="1">
      <c r="B104" s="235"/>
      <c r="C104" s="225" t="s">
        <v>53</v>
      </c>
      <c r="D104" s="242"/>
      <c r="E104" s="242"/>
      <c r="F104" s="244" t="s">
        <v>648</v>
      </c>
      <c r="G104" s="251"/>
      <c r="H104" s="225" t="s">
        <v>687</v>
      </c>
      <c r="I104" s="225" t="s">
        <v>650</v>
      </c>
      <c r="J104" s="225">
        <v>20</v>
      </c>
      <c r="K104" s="236"/>
    </row>
    <row r="105" spans="2:11" ht="15" customHeight="1">
      <c r="B105" s="235"/>
      <c r="C105" s="225" t="s">
        <v>651</v>
      </c>
      <c r="D105" s="225"/>
      <c r="E105" s="225"/>
      <c r="F105" s="244" t="s">
        <v>648</v>
      </c>
      <c r="G105" s="225"/>
      <c r="H105" s="225" t="s">
        <v>687</v>
      </c>
      <c r="I105" s="225" t="s">
        <v>650</v>
      </c>
      <c r="J105" s="225">
        <v>120</v>
      </c>
      <c r="K105" s="236"/>
    </row>
    <row r="106" spans="2:11" ht="15" customHeight="1">
      <c r="B106" s="245"/>
      <c r="C106" s="225" t="s">
        <v>653</v>
      </c>
      <c r="D106" s="225"/>
      <c r="E106" s="225"/>
      <c r="F106" s="244" t="s">
        <v>654</v>
      </c>
      <c r="G106" s="225"/>
      <c r="H106" s="225" t="s">
        <v>687</v>
      </c>
      <c r="I106" s="225" t="s">
        <v>650</v>
      </c>
      <c r="J106" s="225">
        <v>50</v>
      </c>
      <c r="K106" s="236"/>
    </row>
    <row r="107" spans="2:11" ht="15" customHeight="1">
      <c r="B107" s="245"/>
      <c r="C107" s="225" t="s">
        <v>656</v>
      </c>
      <c r="D107" s="225"/>
      <c r="E107" s="225"/>
      <c r="F107" s="244" t="s">
        <v>648</v>
      </c>
      <c r="G107" s="225"/>
      <c r="H107" s="225" t="s">
        <v>687</v>
      </c>
      <c r="I107" s="225" t="s">
        <v>658</v>
      </c>
      <c r="J107" s="225"/>
      <c r="K107" s="236"/>
    </row>
    <row r="108" spans="2:11" ht="15" customHeight="1">
      <c r="B108" s="245"/>
      <c r="C108" s="225" t="s">
        <v>667</v>
      </c>
      <c r="D108" s="225"/>
      <c r="E108" s="225"/>
      <c r="F108" s="244" t="s">
        <v>654</v>
      </c>
      <c r="G108" s="225"/>
      <c r="H108" s="225" t="s">
        <v>687</v>
      </c>
      <c r="I108" s="225" t="s">
        <v>650</v>
      </c>
      <c r="J108" s="225">
        <v>50</v>
      </c>
      <c r="K108" s="236"/>
    </row>
    <row r="109" spans="2:11" ht="15" customHeight="1">
      <c r="B109" s="245"/>
      <c r="C109" s="225" t="s">
        <v>675</v>
      </c>
      <c r="D109" s="225"/>
      <c r="E109" s="225"/>
      <c r="F109" s="244" t="s">
        <v>654</v>
      </c>
      <c r="G109" s="225"/>
      <c r="H109" s="225" t="s">
        <v>687</v>
      </c>
      <c r="I109" s="225" t="s">
        <v>650</v>
      </c>
      <c r="J109" s="225">
        <v>50</v>
      </c>
      <c r="K109" s="236"/>
    </row>
    <row r="110" spans="2:11" ht="15" customHeight="1">
      <c r="B110" s="245"/>
      <c r="C110" s="225" t="s">
        <v>673</v>
      </c>
      <c r="D110" s="225"/>
      <c r="E110" s="225"/>
      <c r="F110" s="244" t="s">
        <v>654</v>
      </c>
      <c r="G110" s="225"/>
      <c r="H110" s="225" t="s">
        <v>687</v>
      </c>
      <c r="I110" s="225" t="s">
        <v>650</v>
      </c>
      <c r="J110" s="225">
        <v>50</v>
      </c>
      <c r="K110" s="236"/>
    </row>
    <row r="111" spans="2:11" ht="15" customHeight="1">
      <c r="B111" s="245"/>
      <c r="C111" s="225" t="s">
        <v>53</v>
      </c>
      <c r="D111" s="225"/>
      <c r="E111" s="225"/>
      <c r="F111" s="244" t="s">
        <v>648</v>
      </c>
      <c r="G111" s="225"/>
      <c r="H111" s="225" t="s">
        <v>688</v>
      </c>
      <c r="I111" s="225" t="s">
        <v>650</v>
      </c>
      <c r="J111" s="225">
        <v>20</v>
      </c>
      <c r="K111" s="236"/>
    </row>
    <row r="112" spans="2:11" ht="15" customHeight="1">
      <c r="B112" s="245"/>
      <c r="C112" s="225" t="s">
        <v>689</v>
      </c>
      <c r="D112" s="225"/>
      <c r="E112" s="225"/>
      <c r="F112" s="244" t="s">
        <v>648</v>
      </c>
      <c r="G112" s="225"/>
      <c r="H112" s="225" t="s">
        <v>690</v>
      </c>
      <c r="I112" s="225" t="s">
        <v>650</v>
      </c>
      <c r="J112" s="225">
        <v>120</v>
      </c>
      <c r="K112" s="236"/>
    </row>
    <row r="113" spans="2:11" ht="15" customHeight="1">
      <c r="B113" s="245"/>
      <c r="C113" s="225" t="s">
        <v>38</v>
      </c>
      <c r="D113" s="225"/>
      <c r="E113" s="225"/>
      <c r="F113" s="244" t="s">
        <v>648</v>
      </c>
      <c r="G113" s="225"/>
      <c r="H113" s="225" t="s">
        <v>691</v>
      </c>
      <c r="I113" s="225" t="s">
        <v>682</v>
      </c>
      <c r="J113" s="225"/>
      <c r="K113" s="236"/>
    </row>
    <row r="114" spans="2:11" ht="15" customHeight="1">
      <c r="B114" s="245"/>
      <c r="C114" s="225" t="s">
        <v>48</v>
      </c>
      <c r="D114" s="225"/>
      <c r="E114" s="225"/>
      <c r="F114" s="244" t="s">
        <v>648</v>
      </c>
      <c r="G114" s="225"/>
      <c r="H114" s="225" t="s">
        <v>692</v>
      </c>
      <c r="I114" s="225" t="s">
        <v>682</v>
      </c>
      <c r="J114" s="225"/>
      <c r="K114" s="236"/>
    </row>
    <row r="115" spans="2:11" ht="15" customHeight="1">
      <c r="B115" s="245"/>
      <c r="C115" s="225" t="s">
        <v>57</v>
      </c>
      <c r="D115" s="225"/>
      <c r="E115" s="225"/>
      <c r="F115" s="244" t="s">
        <v>648</v>
      </c>
      <c r="G115" s="225"/>
      <c r="H115" s="225" t="s">
        <v>693</v>
      </c>
      <c r="I115" s="225" t="s">
        <v>694</v>
      </c>
      <c r="J115" s="225"/>
      <c r="K115" s="236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22"/>
      <c r="D117" s="222"/>
      <c r="E117" s="222"/>
      <c r="F117" s="254"/>
      <c r="G117" s="222"/>
      <c r="H117" s="222"/>
      <c r="I117" s="222"/>
      <c r="J117" s="222"/>
      <c r="K117" s="253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59" t="s">
        <v>695</v>
      </c>
      <c r="D120" s="359"/>
      <c r="E120" s="359"/>
      <c r="F120" s="359"/>
      <c r="G120" s="359"/>
      <c r="H120" s="359"/>
      <c r="I120" s="359"/>
      <c r="J120" s="359"/>
      <c r="K120" s="259"/>
    </row>
    <row r="121" spans="2:11" ht="17.25" customHeight="1">
      <c r="B121" s="260"/>
      <c r="C121" s="237" t="s">
        <v>642</v>
      </c>
      <c r="D121" s="237"/>
      <c r="E121" s="237"/>
      <c r="F121" s="237" t="s">
        <v>643</v>
      </c>
      <c r="G121" s="238"/>
      <c r="H121" s="237" t="s">
        <v>114</v>
      </c>
      <c r="I121" s="237" t="s">
        <v>57</v>
      </c>
      <c r="J121" s="237" t="s">
        <v>644</v>
      </c>
      <c r="K121" s="261"/>
    </row>
    <row r="122" spans="2:11" ht="17.25" customHeight="1">
      <c r="B122" s="260"/>
      <c r="C122" s="239" t="s">
        <v>645</v>
      </c>
      <c r="D122" s="239"/>
      <c r="E122" s="239"/>
      <c r="F122" s="240" t="s">
        <v>646</v>
      </c>
      <c r="G122" s="241"/>
      <c r="H122" s="239"/>
      <c r="I122" s="239"/>
      <c r="J122" s="239" t="s">
        <v>647</v>
      </c>
      <c r="K122" s="261"/>
    </row>
    <row r="123" spans="2:11" ht="5.25" customHeight="1">
      <c r="B123" s="262"/>
      <c r="C123" s="242"/>
      <c r="D123" s="242"/>
      <c r="E123" s="242"/>
      <c r="F123" s="242"/>
      <c r="G123" s="225"/>
      <c r="H123" s="242"/>
      <c r="I123" s="242"/>
      <c r="J123" s="242"/>
      <c r="K123" s="263"/>
    </row>
    <row r="124" spans="2:11" ht="15" customHeight="1">
      <c r="B124" s="262"/>
      <c r="C124" s="225" t="s">
        <v>651</v>
      </c>
      <c r="D124" s="242"/>
      <c r="E124" s="242"/>
      <c r="F124" s="244" t="s">
        <v>648</v>
      </c>
      <c r="G124" s="225"/>
      <c r="H124" s="225" t="s">
        <v>687</v>
      </c>
      <c r="I124" s="225" t="s">
        <v>650</v>
      </c>
      <c r="J124" s="225">
        <v>120</v>
      </c>
      <c r="K124" s="264"/>
    </row>
    <row r="125" spans="2:11" ht="15" customHeight="1">
      <c r="B125" s="262"/>
      <c r="C125" s="225" t="s">
        <v>696</v>
      </c>
      <c r="D125" s="225"/>
      <c r="E125" s="225"/>
      <c r="F125" s="244" t="s">
        <v>648</v>
      </c>
      <c r="G125" s="225"/>
      <c r="H125" s="225" t="s">
        <v>697</v>
      </c>
      <c r="I125" s="225" t="s">
        <v>650</v>
      </c>
      <c r="J125" s="225" t="s">
        <v>698</v>
      </c>
      <c r="K125" s="264"/>
    </row>
    <row r="126" spans="2:11" ht="15" customHeight="1">
      <c r="B126" s="262"/>
      <c r="C126" s="225" t="s">
        <v>597</v>
      </c>
      <c r="D126" s="225"/>
      <c r="E126" s="225"/>
      <c r="F126" s="244" t="s">
        <v>648</v>
      </c>
      <c r="G126" s="225"/>
      <c r="H126" s="225" t="s">
        <v>699</v>
      </c>
      <c r="I126" s="225" t="s">
        <v>650</v>
      </c>
      <c r="J126" s="225" t="s">
        <v>698</v>
      </c>
      <c r="K126" s="264"/>
    </row>
    <row r="127" spans="2:11" ht="15" customHeight="1">
      <c r="B127" s="262"/>
      <c r="C127" s="225" t="s">
        <v>659</v>
      </c>
      <c r="D127" s="225"/>
      <c r="E127" s="225"/>
      <c r="F127" s="244" t="s">
        <v>654</v>
      </c>
      <c r="G127" s="225"/>
      <c r="H127" s="225" t="s">
        <v>660</v>
      </c>
      <c r="I127" s="225" t="s">
        <v>650</v>
      </c>
      <c r="J127" s="225">
        <v>15</v>
      </c>
      <c r="K127" s="264"/>
    </row>
    <row r="128" spans="2:11" ht="15" customHeight="1">
      <c r="B128" s="262"/>
      <c r="C128" s="225" t="s">
        <v>661</v>
      </c>
      <c r="D128" s="225"/>
      <c r="E128" s="225"/>
      <c r="F128" s="244" t="s">
        <v>654</v>
      </c>
      <c r="G128" s="225"/>
      <c r="H128" s="225" t="s">
        <v>662</v>
      </c>
      <c r="I128" s="225" t="s">
        <v>650</v>
      </c>
      <c r="J128" s="225">
        <v>15</v>
      </c>
      <c r="K128" s="264"/>
    </row>
    <row r="129" spans="2:11" ht="15" customHeight="1">
      <c r="B129" s="262"/>
      <c r="C129" s="225" t="s">
        <v>663</v>
      </c>
      <c r="D129" s="225"/>
      <c r="E129" s="225"/>
      <c r="F129" s="244" t="s">
        <v>654</v>
      </c>
      <c r="G129" s="225"/>
      <c r="H129" s="225" t="s">
        <v>664</v>
      </c>
      <c r="I129" s="225" t="s">
        <v>650</v>
      </c>
      <c r="J129" s="225">
        <v>20</v>
      </c>
      <c r="K129" s="264"/>
    </row>
    <row r="130" spans="2:11" ht="15" customHeight="1">
      <c r="B130" s="262"/>
      <c r="C130" s="225" t="s">
        <v>665</v>
      </c>
      <c r="D130" s="225"/>
      <c r="E130" s="225"/>
      <c r="F130" s="244" t="s">
        <v>654</v>
      </c>
      <c r="G130" s="225"/>
      <c r="H130" s="225" t="s">
        <v>666</v>
      </c>
      <c r="I130" s="225" t="s">
        <v>650</v>
      </c>
      <c r="J130" s="225">
        <v>20</v>
      </c>
      <c r="K130" s="264"/>
    </row>
    <row r="131" spans="2:11" ht="15" customHeight="1">
      <c r="B131" s="262"/>
      <c r="C131" s="225" t="s">
        <v>653</v>
      </c>
      <c r="D131" s="225"/>
      <c r="E131" s="225"/>
      <c r="F131" s="244" t="s">
        <v>654</v>
      </c>
      <c r="G131" s="225"/>
      <c r="H131" s="225" t="s">
        <v>687</v>
      </c>
      <c r="I131" s="225" t="s">
        <v>650</v>
      </c>
      <c r="J131" s="225">
        <v>50</v>
      </c>
      <c r="K131" s="264"/>
    </row>
    <row r="132" spans="2:11" ht="15" customHeight="1">
      <c r="B132" s="262"/>
      <c r="C132" s="225" t="s">
        <v>667</v>
      </c>
      <c r="D132" s="225"/>
      <c r="E132" s="225"/>
      <c r="F132" s="244" t="s">
        <v>654</v>
      </c>
      <c r="G132" s="225"/>
      <c r="H132" s="225" t="s">
        <v>687</v>
      </c>
      <c r="I132" s="225" t="s">
        <v>650</v>
      </c>
      <c r="J132" s="225">
        <v>50</v>
      </c>
      <c r="K132" s="264"/>
    </row>
    <row r="133" spans="2:11" ht="15" customHeight="1">
      <c r="B133" s="262"/>
      <c r="C133" s="225" t="s">
        <v>673</v>
      </c>
      <c r="D133" s="225"/>
      <c r="E133" s="225"/>
      <c r="F133" s="244" t="s">
        <v>654</v>
      </c>
      <c r="G133" s="225"/>
      <c r="H133" s="225" t="s">
        <v>687</v>
      </c>
      <c r="I133" s="225" t="s">
        <v>650</v>
      </c>
      <c r="J133" s="225">
        <v>50</v>
      </c>
      <c r="K133" s="264"/>
    </row>
    <row r="134" spans="2:11" ht="15" customHeight="1">
      <c r="B134" s="262"/>
      <c r="C134" s="225" t="s">
        <v>675</v>
      </c>
      <c r="D134" s="225"/>
      <c r="E134" s="225"/>
      <c r="F134" s="244" t="s">
        <v>654</v>
      </c>
      <c r="G134" s="225"/>
      <c r="H134" s="225" t="s">
        <v>687</v>
      </c>
      <c r="I134" s="225" t="s">
        <v>650</v>
      </c>
      <c r="J134" s="225">
        <v>50</v>
      </c>
      <c r="K134" s="264"/>
    </row>
    <row r="135" spans="2:11" ht="15" customHeight="1">
      <c r="B135" s="262"/>
      <c r="C135" s="225" t="s">
        <v>119</v>
      </c>
      <c r="D135" s="225"/>
      <c r="E135" s="225"/>
      <c r="F135" s="244" t="s">
        <v>654</v>
      </c>
      <c r="G135" s="225"/>
      <c r="H135" s="225" t="s">
        <v>700</v>
      </c>
      <c r="I135" s="225" t="s">
        <v>650</v>
      </c>
      <c r="J135" s="225">
        <v>255</v>
      </c>
      <c r="K135" s="264"/>
    </row>
    <row r="136" spans="2:11" ht="15" customHeight="1">
      <c r="B136" s="262"/>
      <c r="C136" s="225" t="s">
        <v>677</v>
      </c>
      <c r="D136" s="225"/>
      <c r="E136" s="225"/>
      <c r="F136" s="244" t="s">
        <v>648</v>
      </c>
      <c r="G136" s="225"/>
      <c r="H136" s="225" t="s">
        <v>701</v>
      </c>
      <c r="I136" s="225" t="s">
        <v>679</v>
      </c>
      <c r="J136" s="225"/>
      <c r="K136" s="264"/>
    </row>
    <row r="137" spans="2:11" ht="15" customHeight="1">
      <c r="B137" s="262"/>
      <c r="C137" s="225" t="s">
        <v>680</v>
      </c>
      <c r="D137" s="225"/>
      <c r="E137" s="225"/>
      <c r="F137" s="244" t="s">
        <v>648</v>
      </c>
      <c r="G137" s="225"/>
      <c r="H137" s="225" t="s">
        <v>702</v>
      </c>
      <c r="I137" s="225" t="s">
        <v>682</v>
      </c>
      <c r="J137" s="225"/>
      <c r="K137" s="264"/>
    </row>
    <row r="138" spans="2:11" ht="15" customHeight="1">
      <c r="B138" s="262"/>
      <c r="C138" s="225" t="s">
        <v>683</v>
      </c>
      <c r="D138" s="225"/>
      <c r="E138" s="225"/>
      <c r="F138" s="244" t="s">
        <v>648</v>
      </c>
      <c r="G138" s="225"/>
      <c r="H138" s="225" t="s">
        <v>683</v>
      </c>
      <c r="I138" s="225" t="s">
        <v>682</v>
      </c>
      <c r="J138" s="225"/>
      <c r="K138" s="264"/>
    </row>
    <row r="139" spans="2:11" ht="15" customHeight="1">
      <c r="B139" s="262"/>
      <c r="C139" s="225" t="s">
        <v>38</v>
      </c>
      <c r="D139" s="225"/>
      <c r="E139" s="225"/>
      <c r="F139" s="244" t="s">
        <v>648</v>
      </c>
      <c r="G139" s="225"/>
      <c r="H139" s="225" t="s">
        <v>703</v>
      </c>
      <c r="I139" s="225" t="s">
        <v>682</v>
      </c>
      <c r="J139" s="225"/>
      <c r="K139" s="264"/>
    </row>
    <row r="140" spans="2:11" ht="15" customHeight="1">
      <c r="B140" s="262"/>
      <c r="C140" s="225" t="s">
        <v>704</v>
      </c>
      <c r="D140" s="225"/>
      <c r="E140" s="225"/>
      <c r="F140" s="244" t="s">
        <v>648</v>
      </c>
      <c r="G140" s="225"/>
      <c r="H140" s="225" t="s">
        <v>705</v>
      </c>
      <c r="I140" s="225" t="s">
        <v>682</v>
      </c>
      <c r="J140" s="225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22"/>
      <c r="C142" s="222"/>
      <c r="D142" s="222"/>
      <c r="E142" s="222"/>
      <c r="F142" s="254"/>
      <c r="G142" s="222"/>
      <c r="H142" s="222"/>
      <c r="I142" s="222"/>
      <c r="J142" s="222"/>
      <c r="K142" s="222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362" t="s">
        <v>706</v>
      </c>
      <c r="D145" s="362"/>
      <c r="E145" s="362"/>
      <c r="F145" s="362"/>
      <c r="G145" s="362"/>
      <c r="H145" s="362"/>
      <c r="I145" s="362"/>
      <c r="J145" s="362"/>
      <c r="K145" s="236"/>
    </row>
    <row r="146" spans="2:11" ht="17.25" customHeight="1">
      <c r="B146" s="235"/>
      <c r="C146" s="237" t="s">
        <v>642</v>
      </c>
      <c r="D146" s="237"/>
      <c r="E146" s="237"/>
      <c r="F146" s="237" t="s">
        <v>643</v>
      </c>
      <c r="G146" s="238"/>
      <c r="H146" s="237" t="s">
        <v>114</v>
      </c>
      <c r="I146" s="237" t="s">
        <v>57</v>
      </c>
      <c r="J146" s="237" t="s">
        <v>644</v>
      </c>
      <c r="K146" s="236"/>
    </row>
    <row r="147" spans="2:11" ht="17.25" customHeight="1">
      <c r="B147" s="235"/>
      <c r="C147" s="239" t="s">
        <v>645</v>
      </c>
      <c r="D147" s="239"/>
      <c r="E147" s="239"/>
      <c r="F147" s="240" t="s">
        <v>646</v>
      </c>
      <c r="G147" s="241"/>
      <c r="H147" s="239"/>
      <c r="I147" s="239"/>
      <c r="J147" s="239" t="s">
        <v>647</v>
      </c>
      <c r="K147" s="236"/>
    </row>
    <row r="148" spans="2:11" ht="5.25" customHeight="1">
      <c r="B148" s="245"/>
      <c r="C148" s="242"/>
      <c r="D148" s="242"/>
      <c r="E148" s="242"/>
      <c r="F148" s="242"/>
      <c r="G148" s="243"/>
      <c r="H148" s="242"/>
      <c r="I148" s="242"/>
      <c r="J148" s="242"/>
      <c r="K148" s="264"/>
    </row>
    <row r="149" spans="2:11" ht="15" customHeight="1">
      <c r="B149" s="245"/>
      <c r="C149" s="268" t="s">
        <v>651</v>
      </c>
      <c r="D149" s="225"/>
      <c r="E149" s="225"/>
      <c r="F149" s="269" t="s">
        <v>648</v>
      </c>
      <c r="G149" s="225"/>
      <c r="H149" s="268" t="s">
        <v>687</v>
      </c>
      <c r="I149" s="268" t="s">
        <v>650</v>
      </c>
      <c r="J149" s="268">
        <v>120</v>
      </c>
      <c r="K149" s="264"/>
    </row>
    <row r="150" spans="2:11" ht="15" customHeight="1">
      <c r="B150" s="245"/>
      <c r="C150" s="268" t="s">
        <v>696</v>
      </c>
      <c r="D150" s="225"/>
      <c r="E150" s="225"/>
      <c r="F150" s="269" t="s">
        <v>648</v>
      </c>
      <c r="G150" s="225"/>
      <c r="H150" s="268" t="s">
        <v>707</v>
      </c>
      <c r="I150" s="268" t="s">
        <v>650</v>
      </c>
      <c r="J150" s="268" t="s">
        <v>698</v>
      </c>
      <c r="K150" s="264"/>
    </row>
    <row r="151" spans="2:11" ht="15" customHeight="1">
      <c r="B151" s="245"/>
      <c r="C151" s="268" t="s">
        <v>597</v>
      </c>
      <c r="D151" s="225"/>
      <c r="E151" s="225"/>
      <c r="F151" s="269" t="s">
        <v>648</v>
      </c>
      <c r="G151" s="225"/>
      <c r="H151" s="268" t="s">
        <v>708</v>
      </c>
      <c r="I151" s="268" t="s">
        <v>650</v>
      </c>
      <c r="J151" s="268" t="s">
        <v>698</v>
      </c>
      <c r="K151" s="264"/>
    </row>
    <row r="152" spans="2:11" ht="15" customHeight="1">
      <c r="B152" s="245"/>
      <c r="C152" s="268" t="s">
        <v>653</v>
      </c>
      <c r="D152" s="225"/>
      <c r="E152" s="225"/>
      <c r="F152" s="269" t="s">
        <v>654</v>
      </c>
      <c r="G152" s="225"/>
      <c r="H152" s="268" t="s">
        <v>687</v>
      </c>
      <c r="I152" s="268" t="s">
        <v>650</v>
      </c>
      <c r="J152" s="268">
        <v>50</v>
      </c>
      <c r="K152" s="264"/>
    </row>
    <row r="153" spans="2:11" ht="15" customHeight="1">
      <c r="B153" s="245"/>
      <c r="C153" s="268" t="s">
        <v>656</v>
      </c>
      <c r="D153" s="225"/>
      <c r="E153" s="225"/>
      <c r="F153" s="269" t="s">
        <v>648</v>
      </c>
      <c r="G153" s="225"/>
      <c r="H153" s="268" t="s">
        <v>687</v>
      </c>
      <c r="I153" s="268" t="s">
        <v>658</v>
      </c>
      <c r="J153" s="268"/>
      <c r="K153" s="264"/>
    </row>
    <row r="154" spans="2:11" ht="15" customHeight="1">
      <c r="B154" s="245"/>
      <c r="C154" s="268" t="s">
        <v>667</v>
      </c>
      <c r="D154" s="225"/>
      <c r="E154" s="225"/>
      <c r="F154" s="269" t="s">
        <v>654</v>
      </c>
      <c r="G154" s="225"/>
      <c r="H154" s="268" t="s">
        <v>687</v>
      </c>
      <c r="I154" s="268" t="s">
        <v>650</v>
      </c>
      <c r="J154" s="268">
        <v>50</v>
      </c>
      <c r="K154" s="264"/>
    </row>
    <row r="155" spans="2:11" ht="15" customHeight="1">
      <c r="B155" s="245"/>
      <c r="C155" s="268" t="s">
        <v>675</v>
      </c>
      <c r="D155" s="225"/>
      <c r="E155" s="225"/>
      <c r="F155" s="269" t="s">
        <v>654</v>
      </c>
      <c r="G155" s="225"/>
      <c r="H155" s="268" t="s">
        <v>687</v>
      </c>
      <c r="I155" s="268" t="s">
        <v>650</v>
      </c>
      <c r="J155" s="268">
        <v>50</v>
      </c>
      <c r="K155" s="264"/>
    </row>
    <row r="156" spans="2:11" ht="15" customHeight="1">
      <c r="B156" s="245"/>
      <c r="C156" s="268" t="s">
        <v>673</v>
      </c>
      <c r="D156" s="225"/>
      <c r="E156" s="225"/>
      <c r="F156" s="269" t="s">
        <v>654</v>
      </c>
      <c r="G156" s="225"/>
      <c r="H156" s="268" t="s">
        <v>687</v>
      </c>
      <c r="I156" s="268" t="s">
        <v>650</v>
      </c>
      <c r="J156" s="268">
        <v>50</v>
      </c>
      <c r="K156" s="264"/>
    </row>
    <row r="157" spans="2:11" ht="15" customHeight="1">
      <c r="B157" s="245"/>
      <c r="C157" s="268" t="s">
        <v>94</v>
      </c>
      <c r="D157" s="225"/>
      <c r="E157" s="225"/>
      <c r="F157" s="269" t="s">
        <v>648</v>
      </c>
      <c r="G157" s="225"/>
      <c r="H157" s="268" t="s">
        <v>709</v>
      </c>
      <c r="I157" s="268" t="s">
        <v>650</v>
      </c>
      <c r="J157" s="268" t="s">
        <v>710</v>
      </c>
      <c r="K157" s="264"/>
    </row>
    <row r="158" spans="2:11" ht="15" customHeight="1">
      <c r="B158" s="245"/>
      <c r="C158" s="268" t="s">
        <v>711</v>
      </c>
      <c r="D158" s="225"/>
      <c r="E158" s="225"/>
      <c r="F158" s="269" t="s">
        <v>648</v>
      </c>
      <c r="G158" s="225"/>
      <c r="H158" s="268" t="s">
        <v>712</v>
      </c>
      <c r="I158" s="268" t="s">
        <v>682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22"/>
      <c r="C160" s="225"/>
      <c r="D160" s="225"/>
      <c r="E160" s="225"/>
      <c r="F160" s="244"/>
      <c r="G160" s="225"/>
      <c r="H160" s="225"/>
      <c r="I160" s="225"/>
      <c r="J160" s="225"/>
      <c r="K160" s="222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5"/>
      <c r="C163" s="359" t="s">
        <v>713</v>
      </c>
      <c r="D163" s="359"/>
      <c r="E163" s="359"/>
      <c r="F163" s="359"/>
      <c r="G163" s="359"/>
      <c r="H163" s="359"/>
      <c r="I163" s="359"/>
      <c r="J163" s="359"/>
      <c r="K163" s="216"/>
    </row>
    <row r="164" spans="2:11" ht="17.25" customHeight="1">
      <c r="B164" s="215"/>
      <c r="C164" s="237" t="s">
        <v>642</v>
      </c>
      <c r="D164" s="237"/>
      <c r="E164" s="237"/>
      <c r="F164" s="237" t="s">
        <v>643</v>
      </c>
      <c r="G164" s="272"/>
      <c r="H164" s="273" t="s">
        <v>114</v>
      </c>
      <c r="I164" s="273" t="s">
        <v>57</v>
      </c>
      <c r="J164" s="237" t="s">
        <v>644</v>
      </c>
      <c r="K164" s="216"/>
    </row>
    <row r="165" spans="2:11" ht="17.25" customHeight="1">
      <c r="B165" s="218"/>
      <c r="C165" s="239" t="s">
        <v>645</v>
      </c>
      <c r="D165" s="239"/>
      <c r="E165" s="239"/>
      <c r="F165" s="240" t="s">
        <v>646</v>
      </c>
      <c r="G165" s="274"/>
      <c r="H165" s="275"/>
      <c r="I165" s="275"/>
      <c r="J165" s="239" t="s">
        <v>647</v>
      </c>
      <c r="K165" s="219"/>
    </row>
    <row r="166" spans="2:11" ht="5.25" customHeight="1">
      <c r="B166" s="245"/>
      <c r="C166" s="242"/>
      <c r="D166" s="242"/>
      <c r="E166" s="242"/>
      <c r="F166" s="242"/>
      <c r="G166" s="243"/>
      <c r="H166" s="242"/>
      <c r="I166" s="242"/>
      <c r="J166" s="242"/>
      <c r="K166" s="264"/>
    </row>
    <row r="167" spans="2:11" ht="15" customHeight="1">
      <c r="B167" s="245"/>
      <c r="C167" s="225" t="s">
        <v>651</v>
      </c>
      <c r="D167" s="225"/>
      <c r="E167" s="225"/>
      <c r="F167" s="244" t="s">
        <v>648</v>
      </c>
      <c r="G167" s="225"/>
      <c r="H167" s="225" t="s">
        <v>687</v>
      </c>
      <c r="I167" s="225" t="s">
        <v>650</v>
      </c>
      <c r="J167" s="225">
        <v>120</v>
      </c>
      <c r="K167" s="264"/>
    </row>
    <row r="168" spans="2:11" ht="15" customHeight="1">
      <c r="B168" s="245"/>
      <c r="C168" s="225" t="s">
        <v>696</v>
      </c>
      <c r="D168" s="225"/>
      <c r="E168" s="225"/>
      <c r="F168" s="244" t="s">
        <v>648</v>
      </c>
      <c r="G168" s="225"/>
      <c r="H168" s="225" t="s">
        <v>697</v>
      </c>
      <c r="I168" s="225" t="s">
        <v>650</v>
      </c>
      <c r="J168" s="225" t="s">
        <v>698</v>
      </c>
      <c r="K168" s="264"/>
    </row>
    <row r="169" spans="2:11" ht="15" customHeight="1">
      <c r="B169" s="245"/>
      <c r="C169" s="225" t="s">
        <v>597</v>
      </c>
      <c r="D169" s="225"/>
      <c r="E169" s="225"/>
      <c r="F169" s="244" t="s">
        <v>648</v>
      </c>
      <c r="G169" s="225"/>
      <c r="H169" s="225" t="s">
        <v>714</v>
      </c>
      <c r="I169" s="225" t="s">
        <v>650</v>
      </c>
      <c r="J169" s="225" t="s">
        <v>698</v>
      </c>
      <c r="K169" s="264"/>
    </row>
    <row r="170" spans="2:11" ht="15" customHeight="1">
      <c r="B170" s="245"/>
      <c r="C170" s="225" t="s">
        <v>653</v>
      </c>
      <c r="D170" s="225"/>
      <c r="E170" s="225"/>
      <c r="F170" s="244" t="s">
        <v>654</v>
      </c>
      <c r="G170" s="225"/>
      <c r="H170" s="225" t="s">
        <v>714</v>
      </c>
      <c r="I170" s="225" t="s">
        <v>650</v>
      </c>
      <c r="J170" s="225">
        <v>50</v>
      </c>
      <c r="K170" s="264"/>
    </row>
    <row r="171" spans="2:11" ht="15" customHeight="1">
      <c r="B171" s="245"/>
      <c r="C171" s="225" t="s">
        <v>656</v>
      </c>
      <c r="D171" s="225"/>
      <c r="E171" s="225"/>
      <c r="F171" s="244" t="s">
        <v>648</v>
      </c>
      <c r="G171" s="225"/>
      <c r="H171" s="225" t="s">
        <v>714</v>
      </c>
      <c r="I171" s="225" t="s">
        <v>658</v>
      </c>
      <c r="J171" s="225"/>
      <c r="K171" s="264"/>
    </row>
    <row r="172" spans="2:11" ht="15" customHeight="1">
      <c r="B172" s="245"/>
      <c r="C172" s="225" t="s">
        <v>667</v>
      </c>
      <c r="D172" s="225"/>
      <c r="E172" s="225"/>
      <c r="F172" s="244" t="s">
        <v>654</v>
      </c>
      <c r="G172" s="225"/>
      <c r="H172" s="225" t="s">
        <v>714</v>
      </c>
      <c r="I172" s="225" t="s">
        <v>650</v>
      </c>
      <c r="J172" s="225">
        <v>50</v>
      </c>
      <c r="K172" s="264"/>
    </row>
    <row r="173" spans="2:11" ht="15" customHeight="1">
      <c r="B173" s="245"/>
      <c r="C173" s="225" t="s">
        <v>675</v>
      </c>
      <c r="D173" s="225"/>
      <c r="E173" s="225"/>
      <c r="F173" s="244" t="s">
        <v>654</v>
      </c>
      <c r="G173" s="225"/>
      <c r="H173" s="225" t="s">
        <v>714</v>
      </c>
      <c r="I173" s="225" t="s">
        <v>650</v>
      </c>
      <c r="J173" s="225">
        <v>50</v>
      </c>
      <c r="K173" s="264"/>
    </row>
    <row r="174" spans="2:11" ht="15" customHeight="1">
      <c r="B174" s="245"/>
      <c r="C174" s="225" t="s">
        <v>673</v>
      </c>
      <c r="D174" s="225"/>
      <c r="E174" s="225"/>
      <c r="F174" s="244" t="s">
        <v>654</v>
      </c>
      <c r="G174" s="225"/>
      <c r="H174" s="225" t="s">
        <v>714</v>
      </c>
      <c r="I174" s="225" t="s">
        <v>650</v>
      </c>
      <c r="J174" s="225">
        <v>50</v>
      </c>
      <c r="K174" s="264"/>
    </row>
    <row r="175" spans="2:11" ht="15" customHeight="1">
      <c r="B175" s="245"/>
      <c r="C175" s="225" t="s">
        <v>113</v>
      </c>
      <c r="D175" s="225"/>
      <c r="E175" s="225"/>
      <c r="F175" s="244" t="s">
        <v>648</v>
      </c>
      <c r="G175" s="225"/>
      <c r="H175" s="225" t="s">
        <v>715</v>
      </c>
      <c r="I175" s="225" t="s">
        <v>716</v>
      </c>
      <c r="J175" s="225"/>
      <c r="K175" s="264"/>
    </row>
    <row r="176" spans="2:11" ht="15" customHeight="1">
      <c r="B176" s="245"/>
      <c r="C176" s="225" t="s">
        <v>57</v>
      </c>
      <c r="D176" s="225"/>
      <c r="E176" s="225"/>
      <c r="F176" s="244" t="s">
        <v>648</v>
      </c>
      <c r="G176" s="225"/>
      <c r="H176" s="225" t="s">
        <v>717</v>
      </c>
      <c r="I176" s="225" t="s">
        <v>718</v>
      </c>
      <c r="J176" s="225">
        <v>1</v>
      </c>
      <c r="K176" s="264"/>
    </row>
    <row r="177" spans="2:11" ht="15" customHeight="1">
      <c r="B177" s="245"/>
      <c r="C177" s="225" t="s">
        <v>53</v>
      </c>
      <c r="D177" s="225"/>
      <c r="E177" s="225"/>
      <c r="F177" s="244" t="s">
        <v>648</v>
      </c>
      <c r="G177" s="225"/>
      <c r="H177" s="225" t="s">
        <v>719</v>
      </c>
      <c r="I177" s="225" t="s">
        <v>650</v>
      </c>
      <c r="J177" s="225">
        <v>20</v>
      </c>
      <c r="K177" s="264"/>
    </row>
    <row r="178" spans="2:11" ht="15" customHeight="1">
      <c r="B178" s="245"/>
      <c r="C178" s="225" t="s">
        <v>114</v>
      </c>
      <c r="D178" s="225"/>
      <c r="E178" s="225"/>
      <c r="F178" s="244" t="s">
        <v>648</v>
      </c>
      <c r="G178" s="225"/>
      <c r="H178" s="225" t="s">
        <v>720</v>
      </c>
      <c r="I178" s="225" t="s">
        <v>650</v>
      </c>
      <c r="J178" s="225">
        <v>255</v>
      </c>
      <c r="K178" s="264"/>
    </row>
    <row r="179" spans="2:11" ht="15" customHeight="1">
      <c r="B179" s="245"/>
      <c r="C179" s="225" t="s">
        <v>115</v>
      </c>
      <c r="D179" s="225"/>
      <c r="E179" s="225"/>
      <c r="F179" s="244" t="s">
        <v>648</v>
      </c>
      <c r="G179" s="225"/>
      <c r="H179" s="225" t="s">
        <v>613</v>
      </c>
      <c r="I179" s="225" t="s">
        <v>650</v>
      </c>
      <c r="J179" s="225">
        <v>10</v>
      </c>
      <c r="K179" s="264"/>
    </row>
    <row r="180" spans="2:11" ht="15" customHeight="1">
      <c r="B180" s="245"/>
      <c r="C180" s="225" t="s">
        <v>116</v>
      </c>
      <c r="D180" s="225"/>
      <c r="E180" s="225"/>
      <c r="F180" s="244" t="s">
        <v>648</v>
      </c>
      <c r="G180" s="225"/>
      <c r="H180" s="225" t="s">
        <v>721</v>
      </c>
      <c r="I180" s="225" t="s">
        <v>682</v>
      </c>
      <c r="J180" s="225"/>
      <c r="K180" s="264"/>
    </row>
    <row r="181" spans="2:11" ht="15" customHeight="1">
      <c r="B181" s="245"/>
      <c r="C181" s="225" t="s">
        <v>722</v>
      </c>
      <c r="D181" s="225"/>
      <c r="E181" s="225"/>
      <c r="F181" s="244" t="s">
        <v>648</v>
      </c>
      <c r="G181" s="225"/>
      <c r="H181" s="225" t="s">
        <v>723</v>
      </c>
      <c r="I181" s="225" t="s">
        <v>682</v>
      </c>
      <c r="J181" s="225"/>
      <c r="K181" s="264"/>
    </row>
    <row r="182" spans="2:11" ht="15" customHeight="1">
      <c r="B182" s="245"/>
      <c r="C182" s="225" t="s">
        <v>711</v>
      </c>
      <c r="D182" s="225"/>
      <c r="E182" s="225"/>
      <c r="F182" s="244" t="s">
        <v>648</v>
      </c>
      <c r="G182" s="225"/>
      <c r="H182" s="225" t="s">
        <v>724</v>
      </c>
      <c r="I182" s="225" t="s">
        <v>682</v>
      </c>
      <c r="J182" s="225"/>
      <c r="K182" s="264"/>
    </row>
    <row r="183" spans="2:11" ht="15" customHeight="1">
      <c r="B183" s="245"/>
      <c r="C183" s="225" t="s">
        <v>118</v>
      </c>
      <c r="D183" s="225"/>
      <c r="E183" s="225"/>
      <c r="F183" s="244" t="s">
        <v>654</v>
      </c>
      <c r="G183" s="225"/>
      <c r="H183" s="225" t="s">
        <v>725</v>
      </c>
      <c r="I183" s="225" t="s">
        <v>650</v>
      </c>
      <c r="J183" s="225">
        <v>50</v>
      </c>
      <c r="K183" s="264"/>
    </row>
    <row r="184" spans="2:11" ht="15" customHeight="1">
      <c r="B184" s="245"/>
      <c r="C184" s="225" t="s">
        <v>726</v>
      </c>
      <c r="D184" s="225"/>
      <c r="E184" s="225"/>
      <c r="F184" s="244" t="s">
        <v>654</v>
      </c>
      <c r="G184" s="225"/>
      <c r="H184" s="225" t="s">
        <v>727</v>
      </c>
      <c r="I184" s="225" t="s">
        <v>728</v>
      </c>
      <c r="J184" s="225"/>
      <c r="K184" s="264"/>
    </row>
    <row r="185" spans="2:11" ht="15" customHeight="1">
      <c r="B185" s="245"/>
      <c r="C185" s="225" t="s">
        <v>729</v>
      </c>
      <c r="D185" s="225"/>
      <c r="E185" s="225"/>
      <c r="F185" s="244" t="s">
        <v>654</v>
      </c>
      <c r="G185" s="225"/>
      <c r="H185" s="225" t="s">
        <v>730</v>
      </c>
      <c r="I185" s="225" t="s">
        <v>728</v>
      </c>
      <c r="J185" s="225"/>
      <c r="K185" s="264"/>
    </row>
    <row r="186" spans="2:11" ht="15" customHeight="1">
      <c r="B186" s="245"/>
      <c r="C186" s="225" t="s">
        <v>731</v>
      </c>
      <c r="D186" s="225"/>
      <c r="E186" s="225"/>
      <c r="F186" s="244" t="s">
        <v>654</v>
      </c>
      <c r="G186" s="225"/>
      <c r="H186" s="225" t="s">
        <v>732</v>
      </c>
      <c r="I186" s="225" t="s">
        <v>728</v>
      </c>
      <c r="J186" s="225"/>
      <c r="K186" s="264"/>
    </row>
    <row r="187" spans="2:11" ht="15" customHeight="1">
      <c r="B187" s="245"/>
      <c r="C187" s="276" t="s">
        <v>733</v>
      </c>
      <c r="D187" s="225"/>
      <c r="E187" s="225"/>
      <c r="F187" s="244" t="s">
        <v>654</v>
      </c>
      <c r="G187" s="225"/>
      <c r="H187" s="225" t="s">
        <v>734</v>
      </c>
      <c r="I187" s="225" t="s">
        <v>735</v>
      </c>
      <c r="J187" s="277" t="s">
        <v>736</v>
      </c>
      <c r="K187" s="264"/>
    </row>
    <row r="188" spans="2:11" ht="15" customHeight="1">
      <c r="B188" s="245"/>
      <c r="C188" s="230" t="s">
        <v>42</v>
      </c>
      <c r="D188" s="225"/>
      <c r="E188" s="225"/>
      <c r="F188" s="244" t="s">
        <v>648</v>
      </c>
      <c r="G188" s="225"/>
      <c r="H188" s="222" t="s">
        <v>737</v>
      </c>
      <c r="I188" s="225" t="s">
        <v>738</v>
      </c>
      <c r="J188" s="225"/>
      <c r="K188" s="264"/>
    </row>
    <row r="189" spans="2:11" ht="15" customHeight="1">
      <c r="B189" s="245"/>
      <c r="C189" s="230" t="s">
        <v>739</v>
      </c>
      <c r="D189" s="225"/>
      <c r="E189" s="225"/>
      <c r="F189" s="244" t="s">
        <v>648</v>
      </c>
      <c r="G189" s="225"/>
      <c r="H189" s="225" t="s">
        <v>740</v>
      </c>
      <c r="I189" s="225" t="s">
        <v>682</v>
      </c>
      <c r="J189" s="225"/>
      <c r="K189" s="264"/>
    </row>
    <row r="190" spans="2:11" ht="15" customHeight="1">
      <c r="B190" s="245"/>
      <c r="C190" s="230" t="s">
        <v>741</v>
      </c>
      <c r="D190" s="225"/>
      <c r="E190" s="225"/>
      <c r="F190" s="244" t="s">
        <v>648</v>
      </c>
      <c r="G190" s="225"/>
      <c r="H190" s="225" t="s">
        <v>742</v>
      </c>
      <c r="I190" s="225" t="s">
        <v>682</v>
      </c>
      <c r="J190" s="225"/>
      <c r="K190" s="264"/>
    </row>
    <row r="191" spans="2:11" ht="15" customHeight="1">
      <c r="B191" s="245"/>
      <c r="C191" s="230" t="s">
        <v>743</v>
      </c>
      <c r="D191" s="225"/>
      <c r="E191" s="225"/>
      <c r="F191" s="244" t="s">
        <v>654</v>
      </c>
      <c r="G191" s="225"/>
      <c r="H191" s="225" t="s">
        <v>744</v>
      </c>
      <c r="I191" s="225" t="s">
        <v>682</v>
      </c>
      <c r="J191" s="225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22"/>
      <c r="C193" s="225"/>
      <c r="D193" s="225"/>
      <c r="E193" s="225"/>
      <c r="F193" s="244"/>
      <c r="G193" s="225"/>
      <c r="H193" s="225"/>
      <c r="I193" s="225"/>
      <c r="J193" s="225"/>
      <c r="K193" s="222"/>
    </row>
    <row r="194" spans="2:11" ht="18.75" customHeight="1">
      <c r="B194" s="222"/>
      <c r="C194" s="225"/>
      <c r="D194" s="225"/>
      <c r="E194" s="225"/>
      <c r="F194" s="244"/>
      <c r="G194" s="225"/>
      <c r="H194" s="225"/>
      <c r="I194" s="225"/>
      <c r="J194" s="225"/>
      <c r="K194" s="222"/>
    </row>
    <row r="195" spans="2:11" ht="18.75" customHeight="1"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</row>
    <row r="196" spans="2:11" ht="13.5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2.2" customHeight="1">
      <c r="B197" s="215"/>
      <c r="C197" s="359" t="s">
        <v>745</v>
      </c>
      <c r="D197" s="359"/>
      <c r="E197" s="359"/>
      <c r="F197" s="359"/>
      <c r="G197" s="359"/>
      <c r="H197" s="359"/>
      <c r="I197" s="359"/>
      <c r="J197" s="359"/>
      <c r="K197" s="216"/>
    </row>
    <row r="198" spans="2:11" ht="25.5" customHeight="1">
      <c r="B198" s="215"/>
      <c r="C198" s="279" t="s">
        <v>746</v>
      </c>
      <c r="D198" s="279"/>
      <c r="E198" s="279"/>
      <c r="F198" s="279" t="s">
        <v>747</v>
      </c>
      <c r="G198" s="280"/>
      <c r="H198" s="360" t="s">
        <v>748</v>
      </c>
      <c r="I198" s="360"/>
      <c r="J198" s="360"/>
      <c r="K198" s="216"/>
    </row>
    <row r="199" spans="2:11" ht="5.25" customHeight="1">
      <c r="B199" s="245"/>
      <c r="C199" s="242"/>
      <c r="D199" s="242"/>
      <c r="E199" s="242"/>
      <c r="F199" s="242"/>
      <c r="G199" s="225"/>
      <c r="H199" s="242"/>
      <c r="I199" s="242"/>
      <c r="J199" s="242"/>
      <c r="K199" s="264"/>
    </row>
    <row r="200" spans="2:11" ht="15" customHeight="1">
      <c r="B200" s="245"/>
      <c r="C200" s="225" t="s">
        <v>738</v>
      </c>
      <c r="D200" s="225"/>
      <c r="E200" s="225"/>
      <c r="F200" s="244" t="s">
        <v>43</v>
      </c>
      <c r="G200" s="225"/>
      <c r="H200" s="358" t="s">
        <v>749</v>
      </c>
      <c r="I200" s="358"/>
      <c r="J200" s="358"/>
      <c r="K200" s="264"/>
    </row>
    <row r="201" spans="2:11" ht="15" customHeight="1">
      <c r="B201" s="245"/>
      <c r="C201" s="249"/>
      <c r="D201" s="225"/>
      <c r="E201" s="225"/>
      <c r="F201" s="244" t="s">
        <v>44</v>
      </c>
      <c r="G201" s="225"/>
      <c r="H201" s="358" t="s">
        <v>750</v>
      </c>
      <c r="I201" s="358"/>
      <c r="J201" s="358"/>
      <c r="K201" s="264"/>
    </row>
    <row r="202" spans="2:11" ht="15" customHeight="1">
      <c r="B202" s="245"/>
      <c r="C202" s="249"/>
      <c r="D202" s="225"/>
      <c r="E202" s="225"/>
      <c r="F202" s="244" t="s">
        <v>47</v>
      </c>
      <c r="G202" s="225"/>
      <c r="H202" s="358" t="s">
        <v>751</v>
      </c>
      <c r="I202" s="358"/>
      <c r="J202" s="358"/>
      <c r="K202" s="264"/>
    </row>
    <row r="203" spans="2:11" ht="15" customHeight="1">
      <c r="B203" s="245"/>
      <c r="C203" s="225"/>
      <c r="D203" s="225"/>
      <c r="E203" s="225"/>
      <c r="F203" s="244" t="s">
        <v>45</v>
      </c>
      <c r="G203" s="225"/>
      <c r="H203" s="358" t="s">
        <v>752</v>
      </c>
      <c r="I203" s="358"/>
      <c r="J203" s="358"/>
      <c r="K203" s="264"/>
    </row>
    <row r="204" spans="2:11" ht="15" customHeight="1">
      <c r="B204" s="245"/>
      <c r="C204" s="225"/>
      <c r="D204" s="225"/>
      <c r="E204" s="225"/>
      <c r="F204" s="244" t="s">
        <v>46</v>
      </c>
      <c r="G204" s="225"/>
      <c r="H204" s="358" t="s">
        <v>753</v>
      </c>
      <c r="I204" s="358"/>
      <c r="J204" s="358"/>
      <c r="K204" s="264"/>
    </row>
    <row r="205" spans="2:11" ht="15" customHeight="1">
      <c r="B205" s="245"/>
      <c r="C205" s="225"/>
      <c r="D205" s="225"/>
      <c r="E205" s="225"/>
      <c r="F205" s="244"/>
      <c r="G205" s="225"/>
      <c r="H205" s="225"/>
      <c r="I205" s="225"/>
      <c r="J205" s="225"/>
      <c r="K205" s="264"/>
    </row>
    <row r="206" spans="2:11" ht="15" customHeight="1">
      <c r="B206" s="245"/>
      <c r="C206" s="225" t="s">
        <v>694</v>
      </c>
      <c r="D206" s="225"/>
      <c r="E206" s="225"/>
      <c r="F206" s="244" t="s">
        <v>79</v>
      </c>
      <c r="G206" s="225"/>
      <c r="H206" s="358" t="s">
        <v>754</v>
      </c>
      <c r="I206" s="358"/>
      <c r="J206" s="358"/>
      <c r="K206" s="264"/>
    </row>
    <row r="207" spans="2:11" ht="15" customHeight="1">
      <c r="B207" s="245"/>
      <c r="C207" s="249"/>
      <c r="D207" s="225"/>
      <c r="E207" s="225"/>
      <c r="F207" s="244" t="s">
        <v>591</v>
      </c>
      <c r="G207" s="225"/>
      <c r="H207" s="358" t="s">
        <v>592</v>
      </c>
      <c r="I207" s="358"/>
      <c r="J207" s="358"/>
      <c r="K207" s="264"/>
    </row>
    <row r="208" spans="2:11" ht="15" customHeight="1">
      <c r="B208" s="245"/>
      <c r="C208" s="225"/>
      <c r="D208" s="225"/>
      <c r="E208" s="225"/>
      <c r="F208" s="244" t="s">
        <v>589</v>
      </c>
      <c r="G208" s="225"/>
      <c r="H208" s="358" t="s">
        <v>755</v>
      </c>
      <c r="I208" s="358"/>
      <c r="J208" s="358"/>
      <c r="K208" s="264"/>
    </row>
    <row r="209" spans="2:11" ht="15" customHeight="1">
      <c r="B209" s="281"/>
      <c r="C209" s="249"/>
      <c r="D209" s="249"/>
      <c r="E209" s="249"/>
      <c r="F209" s="244" t="s">
        <v>593</v>
      </c>
      <c r="G209" s="230"/>
      <c r="H209" s="357" t="s">
        <v>594</v>
      </c>
      <c r="I209" s="357"/>
      <c r="J209" s="357"/>
      <c r="K209" s="282"/>
    </row>
    <row r="210" spans="2:11" ht="15" customHeight="1">
      <c r="B210" s="281"/>
      <c r="C210" s="249"/>
      <c r="D210" s="249"/>
      <c r="E210" s="249"/>
      <c r="F210" s="244" t="s">
        <v>595</v>
      </c>
      <c r="G210" s="230"/>
      <c r="H210" s="357" t="s">
        <v>756</v>
      </c>
      <c r="I210" s="357"/>
      <c r="J210" s="357"/>
      <c r="K210" s="282"/>
    </row>
    <row r="211" spans="2:11" ht="15" customHeight="1">
      <c r="B211" s="281"/>
      <c r="C211" s="249"/>
      <c r="D211" s="249"/>
      <c r="E211" s="249"/>
      <c r="F211" s="283"/>
      <c r="G211" s="230"/>
      <c r="H211" s="284"/>
      <c r="I211" s="284"/>
      <c r="J211" s="284"/>
      <c r="K211" s="282"/>
    </row>
    <row r="212" spans="2:11" ht="15" customHeight="1">
      <c r="B212" s="281"/>
      <c r="C212" s="225" t="s">
        <v>718</v>
      </c>
      <c r="D212" s="249"/>
      <c r="E212" s="249"/>
      <c r="F212" s="244">
        <v>1</v>
      </c>
      <c r="G212" s="230"/>
      <c r="H212" s="357" t="s">
        <v>757</v>
      </c>
      <c r="I212" s="357"/>
      <c r="J212" s="357"/>
      <c r="K212" s="282"/>
    </row>
    <row r="213" spans="2:11" ht="15" customHeight="1">
      <c r="B213" s="281"/>
      <c r="C213" s="249"/>
      <c r="D213" s="249"/>
      <c r="E213" s="249"/>
      <c r="F213" s="244">
        <v>2</v>
      </c>
      <c r="G213" s="230"/>
      <c r="H213" s="357" t="s">
        <v>758</v>
      </c>
      <c r="I213" s="357"/>
      <c r="J213" s="357"/>
      <c r="K213" s="282"/>
    </row>
    <row r="214" spans="2:11" ht="15" customHeight="1">
      <c r="B214" s="281"/>
      <c r="C214" s="249"/>
      <c r="D214" s="249"/>
      <c r="E214" s="249"/>
      <c r="F214" s="244">
        <v>3</v>
      </c>
      <c r="G214" s="230"/>
      <c r="H214" s="357" t="s">
        <v>759</v>
      </c>
      <c r="I214" s="357"/>
      <c r="J214" s="357"/>
      <c r="K214" s="282"/>
    </row>
    <row r="215" spans="2:11" ht="15" customHeight="1">
      <c r="B215" s="281"/>
      <c r="C215" s="249"/>
      <c r="D215" s="249"/>
      <c r="E215" s="249"/>
      <c r="F215" s="244">
        <v>4</v>
      </c>
      <c r="G215" s="230"/>
      <c r="H215" s="357" t="s">
        <v>760</v>
      </c>
      <c r="I215" s="357"/>
      <c r="J215" s="357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sheetProtection algorithmName="SHA-512" hashValue="478kMB7mHp2JcTlgd4LQbY4ZZ7H+kRX8JFFnNp1/3+iRM5Ql6f2C5dByB/WRZTKPKxefoyk6/QgMqoAOO/MTSA==" saltValue="fBHYpog7hy7sFy6daFmIZA==" spinCount="100000" sheet="1" objects="1" scenario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14:J214"/>
    <mergeCell ref="H215:J215"/>
    <mergeCell ref="H208:J208"/>
    <mergeCell ref="H209:J209"/>
    <mergeCell ref="H210:J210"/>
    <mergeCell ref="H212:J212"/>
    <mergeCell ref="H213:J213"/>
  </mergeCells>
  <printOptions/>
  <pageMargins left="0.590277777777778" right="0.590277777777778" top="0.590277777777778" bottom="0.590277777777778" header="0.511805555555555" footer="0.511805555555555"/>
  <pageSetup fitToHeight="1" fitToWidth="1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Michl Miroslav Ing.</cp:lastModifiedBy>
  <cp:lastPrinted>2019-07-16T12:08:38Z</cp:lastPrinted>
  <dcterms:created xsi:type="dcterms:W3CDTF">2018-10-30T07:03:36Z</dcterms:created>
  <dcterms:modified xsi:type="dcterms:W3CDTF">2019-07-16T12:55:22Z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