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-1 - Stavební úpravy - ..." sheetId="2" r:id="rId2"/>
    <sheet name="01-2 - Stavební úpravy - ..." sheetId="3" r:id="rId3"/>
    <sheet name="01-3 - Stavební úpravy - ..." sheetId="4" r:id="rId4"/>
    <sheet name="BLS - Bleskosvod" sheetId="5" r:id="rId5"/>
    <sheet name="UT-CH - Zařízení pro vytá..." sheetId="6" r:id="rId6"/>
    <sheet name="SIL - Silnoproudá elektro..." sheetId="7" r:id="rId7"/>
    <sheet name="00 - Vedlejší rozpočtové ..." sheetId="8" r:id="rId8"/>
  </sheets>
  <definedNames>
    <definedName name="_xlnm.Print_Area" localSheetId="0">'Rekapitulace stavby'!$D$4:$AO$76,'Rekapitulace stavby'!$C$82:$AQ$103</definedName>
    <definedName name="_xlnm._FilterDatabase" localSheetId="1" hidden="1">'01-1 - Stavební úpravy - ...'!$C$131:$K$582</definedName>
    <definedName name="_xlnm.Print_Area" localSheetId="1">'01-1 - Stavební úpravy - ...'!$C$4:$J$39,'01-1 - Stavební úpravy - ...'!$C$50:$J$76,'01-1 - Stavební úpravy - ...'!$C$82:$J$113,'01-1 - Stavební úpravy - ...'!$C$119:$K$582</definedName>
    <definedName name="_xlnm._FilterDatabase" localSheetId="2" hidden="1">'01-2 - Stavební úpravy - ...'!$C$125:$K$335</definedName>
    <definedName name="_xlnm.Print_Area" localSheetId="2">'01-2 - Stavební úpravy - ...'!$C$4:$J$39,'01-2 - Stavební úpravy - ...'!$C$50:$J$76,'01-2 - Stavební úpravy - ...'!$C$82:$J$107,'01-2 - Stavební úpravy - ...'!$C$113:$K$335</definedName>
    <definedName name="_xlnm._FilterDatabase" localSheetId="3" hidden="1">'01-3 - Stavební úpravy - ...'!$C$129:$K$313</definedName>
    <definedName name="_xlnm.Print_Area" localSheetId="3">'01-3 - Stavební úpravy - ...'!$C$4:$J$39,'01-3 - Stavební úpravy - ...'!$C$50:$J$76,'01-3 - Stavební úpravy - ...'!$C$82:$J$111,'01-3 - Stavební úpravy - ...'!$C$117:$K$313</definedName>
    <definedName name="_xlnm._FilterDatabase" localSheetId="4" hidden="1">'BLS - Bleskosvod'!$C$122:$K$149</definedName>
    <definedName name="_xlnm.Print_Area" localSheetId="4">'BLS - Bleskosvod'!$C$4:$J$41,'BLS - Bleskosvod'!$C$50:$J$76,'BLS - Bleskosvod'!$C$82:$J$102,'BLS - Bleskosvod'!$C$108:$K$149</definedName>
    <definedName name="_xlnm._FilterDatabase" localSheetId="5" hidden="1">'UT-CH - Zařízení pro vytá...'!$C$127:$K$211</definedName>
    <definedName name="_xlnm.Print_Area" localSheetId="5">'UT-CH - Zařízení pro vytá...'!$C$4:$J$39,'UT-CH - Zařízení pro vytá...'!$C$50:$J$76,'UT-CH - Zařízení pro vytá...'!$C$82:$J$109,'UT-CH - Zařízení pro vytá...'!$C$115:$K$211</definedName>
    <definedName name="_xlnm._FilterDatabase" localSheetId="6" hidden="1">'SIL - Silnoproudá elektro...'!$C$118:$K$144</definedName>
    <definedName name="_xlnm.Print_Area" localSheetId="6">'SIL - Silnoproudá elektro...'!$C$4:$J$39,'SIL - Silnoproudá elektro...'!$C$50:$J$76,'SIL - Silnoproudá elektro...'!$C$82:$J$100,'SIL - Silnoproudá elektro...'!$C$106:$K$144</definedName>
    <definedName name="_xlnm._FilterDatabase" localSheetId="7" hidden="1">'00 - Vedlejší rozpočtové ...'!$C$120:$K$141</definedName>
    <definedName name="_xlnm.Print_Area" localSheetId="7">'00 - Vedlejší rozpočtové ...'!$C$4:$J$39,'00 - Vedlejší rozpočtové ...'!$C$50:$J$76,'00 - Vedlejší rozpočtové ...'!$C$82:$J$102,'00 - Vedlejší rozpočtové ...'!$C$108:$K$141</definedName>
    <definedName name="_xlnm.Print_Titles" localSheetId="0">'Rekapitulace stavby'!$92:$92</definedName>
    <definedName name="_xlnm.Print_Titles" localSheetId="1">'01-1 - Stavební úpravy - ...'!$131:$131</definedName>
    <definedName name="_xlnm.Print_Titles" localSheetId="2">'01-2 - Stavební úpravy - ...'!$125:$125</definedName>
    <definedName name="_xlnm.Print_Titles" localSheetId="3">'01-3 - Stavební úpravy - ...'!$129:$129</definedName>
    <definedName name="_xlnm.Print_Titles" localSheetId="4">'BLS - Bleskosvod'!$122:$122</definedName>
    <definedName name="_xlnm.Print_Titles" localSheetId="5">'UT-CH - Zařízení pro vytá...'!$127:$127</definedName>
    <definedName name="_xlnm.Print_Titles" localSheetId="6">'SIL - Silnoproudá elektro...'!$118:$118</definedName>
    <definedName name="_xlnm.Print_Titles" localSheetId="7">'00 - Vedlejší rozpočtové ...'!$120:$120</definedName>
  </definedNames>
  <calcPr fullCalcOnLoad="1"/>
</workbook>
</file>

<file path=xl/sharedStrings.xml><?xml version="1.0" encoding="utf-8"?>
<sst xmlns="http://schemas.openxmlformats.org/spreadsheetml/2006/main" count="12162" uniqueCount="1680">
  <si>
    <t>Export Komplet</t>
  </si>
  <si>
    <t/>
  </si>
  <si>
    <t>2.0</t>
  </si>
  <si>
    <t>ZAMOK</t>
  </si>
  <si>
    <t>False</t>
  </si>
  <si>
    <t>{00c46273-9caf-48ad-bf8c-c0ad58a9e20f}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</si>
  <si>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</si>
  <si>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</si>
  <si>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</si>
  <si>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</si>
  <si>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</si>
  <si>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</si>
  <si>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</si>
  <si>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</si>
  <si>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SK16115b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</si>
  <si>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</si>
  <si>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</si>
  <si>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Snížení energetické náročnosti budov v nemocnici Jičín - objekt plicní oddělení</t>
  </si>
  <si>
    <t>KSO:</t>
  </si>
  <si>
    <t>CC-CZ:</t>
  </si>
  <si>
    <t>Místo:</t>
  </si>
  <si>
    <t>Bolzanova 512, 506 01 Jičín</t>
  </si>
  <si>
    <t>Datum:</t>
  </si>
  <si>
    <t>5.9.2016</t>
  </si>
  <si>
    <t>Zadavatel:</t>
  </si>
  <si>
    <t>IČ:</t>
  </si>
  <si>
    <t>ON Jičín a.s.</t>
  </si>
  <si>
    <t>DIČ:</t>
  </si>
  <si>
    <t>Uchazeč:</t>
  </si>
  <si>
    <t>Vyplň údaj</t>
  </si>
  <si>
    <t>Projektant:</t>
  </si>
  <si>
    <t>ATELIER H1 a ATELIÉR HÁJEK s.r.o.</t>
  </si>
  <si>
    <t>Zpracovatel:</t>
  </si>
  <si>
    <t>Martin Škrabal</t>
  </si>
  <si>
    <t>True</t>
  </si>
  <si>
    <t>Poznámka:</t>
  </si>
  <si>
    <t>Při zpracování nabídky je nutné vycházet ze všech částí dokumentace. Pouhým oceněním specifikovaného materiálu není možné vypracovat kvalitní nabídku. Povinností dodavatele je překontrolovat specifikaci materiálu, a případný chybějící materiál nebo výkony doplnit a ocenit. Součástí ceny musí být veškeré náklady včetně přípomocí, aby cena byla konečná a zahrnovala celou dodávku akce. Dodavatel ručí za to, že v nabízené ceně jsou navrženy veškeré potřebné konstrukce, prvky, zařízení a potřebné výkony a že všechny početní úkony jsou provedeny správně. V případě chybných výpočtů platí cena, která je výhodnější pro investora. Dodávka akce se předpokládá včetně kompletní montáže, veškerého souvisejícího doplňkového, podružného a montážního materiálu tak, aby celé zařízení bylo funkční a splňovalo všechny předpisy, které se na ně vztahují.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</si>
  <si>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</si>
  <si>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</si>
  <si>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</si>
  <si>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</si>
  <si>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</si>
  <si>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</si>
  <si>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</si>
  <si>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</si>
  <si>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</si>
  <si>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</si>
  <si>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</si>
  <si>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</si>
  <si>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</si>
  <si>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</si>
  <si>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</si>
  <si>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</si>
  <si>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</si>
  <si>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</si>
  <si>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</si>
  <si>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</si>
  <si>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</si>
  <si>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</si>
  <si>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</si>
  <si>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</si>
  <si>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</si>
  <si>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</si>
  <si>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</si>
  <si>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</si>
  <si>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</si>
  <si>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</si>
  <si>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</si>
  <si>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</si>
  <si>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</si>
  <si>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</si>
  <si>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</si>
  <si>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</si>
  <si>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</si>
  <si>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</si>
  <si>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</si>
  <si>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</si>
  <si>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</si>
  <si>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</si>
  <si>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</si>
  <si>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</si>
  <si>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</si>
  <si>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01-1</t>
  </si>
  <si>
    <t>Stavební úpravy - stěny</t>
  </si>
  <si>
    <t>STA</t>
  </si>
  <si>
    <t>1</t>
  </si>
  <si>
    <t>{cb1c76d9-04e8-4c29-98d2-540ee6b8fe0b}</t>
  </si>
  <si>
    <t>2</t>
  </si>
  <si>
    <t>01-2</t>
  </si>
  <si>
    <t>Stavební úpravy - okna</t>
  </si>
  <si>
    <t>{757fc50e-e75f-4d8f-a92c-e9eb13f7bb69}</t>
  </si>
  <si>
    <t>01-3</t>
  </si>
  <si>
    <t>Stavební úpravy - střecha</t>
  </si>
  <si>
    <t>{eb027822-f3e9-4f74-a5ed-57ca1023e721}</t>
  </si>
  <si>
    <t>Soupis</t>
  </si>
  <si>
    <t>###NOINSERT###</t>
  </si>
  <si>
    <t>BLS</t>
  </si>
  <si>
    <t>Bleskosvod</t>
  </si>
  <si>
    <t>{079d0871-a7e8-4694-8783-f4656cdb41be}</t>
  </si>
  <si>
    <t>UT/CH</t>
  </si>
  <si>
    <t>Zařízení pro vytápění a ochlazování</t>
  </si>
  <si>
    <t>{da0f1c23-d9ef-46fc-9226-73e6a82a2fe1}</t>
  </si>
  <si>
    <t>SIL</t>
  </si>
  <si>
    <t>Silnoproudá elektrotechnika</t>
  </si>
  <si>
    <t>{c3eff822-1adf-4374-a71f-cb34c2be51fb}</t>
  </si>
  <si>
    <t>00</t>
  </si>
  <si>
    <t>Vedlejší rozpočtové náklady</t>
  </si>
  <si>
    <t>{eeaac7a9-fa59-40cd-ac1e-9b51163c2994}</t>
  </si>
  <si>
    <t>malba</t>
  </si>
  <si>
    <t>35,1934</t>
  </si>
  <si>
    <t>ornice</t>
  </si>
  <si>
    <t>2,64875</t>
  </si>
  <si>
    <t>KRYCÍ LIST SOUPISU PRACÍ</t>
  </si>
  <si>
    <t>přebytek</t>
  </si>
  <si>
    <t>5,22525</t>
  </si>
  <si>
    <t>rýha</t>
  </si>
  <si>
    <t>31,3515</t>
  </si>
  <si>
    <t>zásyp</t>
  </si>
  <si>
    <t>26,12625</t>
  </si>
  <si>
    <t>Objekt:</t>
  </si>
  <si>
    <t>01-1 - Stavební úpravy - stěny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</si>
  <si>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</si>
  <si>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</si>
  <si>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</si>
  <si>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</si>
  <si>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</si>
  <si>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</si>
  <si>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</si>
  <si>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</si>
  <si>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</si>
  <si>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</si>
  <si>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</si>
  <si>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</si>
  <si>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</si>
  <si>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</si>
  <si>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</si>
  <si>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751 - Vzduchotechnika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</si>
  <si>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</si>
  <si>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</si>
  <si>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</si>
  <si>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</si>
  <si>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</si>
  <si>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</si>
  <si>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</si>
  <si>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</si>
  <si>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</si>
  <si>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</si>
  <si>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</si>
  <si>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</si>
  <si>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</si>
  <si>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</si>
  <si>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</si>
  <si>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</si>
  <si>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</si>
  <si>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</si>
  <si>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</si>
  <si>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</si>
  <si>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</si>
  <si>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</si>
  <si>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</si>
  <si>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113107121</t>
  </si>
  <si>
    <t>Odstranění podkladu z kameniva drceného tl 100 mm ručně</t>
  </si>
  <si>
    <t>m2</t>
  </si>
  <si>
    <t>CS ÚRS 2018 01</t>
  </si>
  <si>
    <t>4</t>
  </si>
  <si>
    <t>-86441440</t>
  </si>
  <si>
    <t>VV</t>
  </si>
  <si>
    <t>" betonové plocha" 9,5*1,3</t>
  </si>
  <si>
    <t>Součet</t>
  </si>
  <si>
    <t>113107122</t>
  </si>
  <si>
    <t>Odstranění podkladu z kameniva drceného tl 200 mm ručně</t>
  </si>
  <si>
    <t>-582235235</t>
  </si>
  <si>
    <t>"o vjezd do garáže"  4,96*1,3</t>
  </si>
  <si>
    <t>3</t>
  </si>
  <si>
    <t>113107136</t>
  </si>
  <si>
    <t>Odstranění podkladu z betonu vyztuženého sítěmi tl 150 mm ručně</t>
  </si>
  <si>
    <t>-207697382</t>
  </si>
  <si>
    <t>121101101</t>
  </si>
  <si>
    <t>Sejmutí ornice s přemístěním na vzdálenost do 50 m</t>
  </si>
  <si>
    <t>m3</t>
  </si>
  <si>
    <t>-1941838775</t>
  </si>
  <si>
    <t>Kolem objektu</t>
  </si>
  <si>
    <t>(4,96+1,33+0,35+1,25+7,15+1,33+5,27+1,47+1,3+8,56+1,3+0,565)*1,3*0,1</t>
  </si>
  <si>
    <t>"odpočet betonové plochy" -9,5*1,3*0,1</t>
  </si>
  <si>
    <t>"odpočet vjezdu do garáže"  -4,96*1,3*0,1</t>
  </si>
  <si>
    <t>5</t>
  </si>
  <si>
    <t>132212201</t>
  </si>
  <si>
    <t>Hloubení rýh š přes 600 do 2000 mm ručním nebo pneum nářadím v soudržných horninách tř. 3</t>
  </si>
  <si>
    <t>1136182589</t>
  </si>
  <si>
    <t>(4,96+1,33+0,35+1,25+7,15+1,33+5,27+1,47+1,3+8,56+1,3+0,565)*0,9</t>
  </si>
  <si>
    <t>6</t>
  </si>
  <si>
    <t>132212209</t>
  </si>
  <si>
    <t>Příplatek za lepivost u hloubení rýh š do 2000 mm ručním nebo pneum nářadím v hornině tř. 3</t>
  </si>
  <si>
    <t>-793082754</t>
  </si>
  <si>
    <t>7</t>
  </si>
  <si>
    <t>132312203</t>
  </si>
  <si>
    <t>Hloubení rýh š přes 600 do 2000 mm ručně v bahnitých horninách tř. 4</t>
  </si>
  <si>
    <t>169775859</t>
  </si>
  <si>
    <t>8</t>
  </si>
  <si>
    <t>162701105</t>
  </si>
  <si>
    <t>Vodorovné přemístění do 10000 m výkopku/sypaniny z horniny tř. 1 až 4</t>
  </si>
  <si>
    <t>501409721</t>
  </si>
  <si>
    <t>9</t>
  </si>
  <si>
    <t>162701109</t>
  </si>
  <si>
    <t>Příplatek k vodorovnému přemístění výkopku/sypaniny z horniny tř. 1 až 4 ZKD 1000 m přes 10000 m</t>
  </si>
  <si>
    <t>-1344986492</t>
  </si>
  <si>
    <t>přebytek*5</t>
  </si>
  <si>
    <t>10</t>
  </si>
  <si>
    <t>167101101</t>
  </si>
  <si>
    <t>Nakládání výkopku z hornin tř. 1 až 4 do 100 m3</t>
  </si>
  <si>
    <t>-1725856363</t>
  </si>
  <si>
    <t>"ornice pro rozprostření" ornice</t>
  </si>
  <si>
    <t>"přebytečný výkopek" rýha-zásyp</t>
  </si>
  <si>
    <t>11</t>
  </si>
  <si>
    <t>171201201</t>
  </si>
  <si>
    <t>Uložení sypaniny na skládky</t>
  </si>
  <si>
    <t>-1294647293</t>
  </si>
  <si>
    <t>12</t>
  </si>
  <si>
    <t>171201211</t>
  </si>
  <si>
    <t>Poplatek za uložení stavebního odpadu - zeminy a kameniva na skládce</t>
  </si>
  <si>
    <t>t</t>
  </si>
  <si>
    <t>-432644384</t>
  </si>
  <si>
    <t>přebytek*1,85</t>
  </si>
  <si>
    <t>13</t>
  </si>
  <si>
    <t>174101101</t>
  </si>
  <si>
    <t>Zásyp jam, šachet rýh nebo kolem objektů sypaninou se zhutněním</t>
  </si>
  <si>
    <t>538379385</t>
  </si>
  <si>
    <t>(4,96+1,33+0,35+1,25+7,15+1,33+5,27+1,47+1,3+8,56+1,3+0,565)*0,75</t>
  </si>
  <si>
    <t>14</t>
  </si>
  <si>
    <t>181301101</t>
  </si>
  <si>
    <t>Rozprostření ornice tl vrstvy do 100 mm pl do 500 m2 v rovině nebo ve svahu do 1:5</t>
  </si>
  <si>
    <t>1233840845</t>
  </si>
  <si>
    <t>ornice/0,1</t>
  </si>
  <si>
    <t>181411131</t>
  </si>
  <si>
    <t>Založení parkového trávníku výsevem plochy do 1000 m2 v rovině a ve svahu do 1:5</t>
  </si>
  <si>
    <t>-1183457965</t>
  </si>
  <si>
    <t>16</t>
  </si>
  <si>
    <t>M</t>
  </si>
  <si>
    <t>005724100</t>
  </si>
  <si>
    <t>osivo směs travní parková</t>
  </si>
  <si>
    <t>kg</t>
  </si>
  <si>
    <t>1762878126</t>
  </si>
  <si>
    <t>26,488*0,015 'Přepočtené koeficientem množství</t>
  </si>
  <si>
    <t>17</t>
  </si>
  <si>
    <t>181951102</t>
  </si>
  <si>
    <t>Úprava pláně v hornině tř. 1 až 4 se zhutněním</t>
  </si>
  <si>
    <t>-86056280</t>
  </si>
  <si>
    <t>pláň</t>
  </si>
  <si>
    <t>(4,96+1,33+0,35+1,25+7,15+1,33+5,27+1,47+1,3+8,56+1,3+0,565)*1,3</t>
  </si>
  <si>
    <t>Svislé a kompletní konstrukce</t>
  </si>
  <si>
    <t>18</t>
  </si>
  <si>
    <t>312231156</t>
  </si>
  <si>
    <t>Zdivo výplňové režné z cihel dl 290 mm  P40 na MC 10</t>
  </si>
  <si>
    <t>812879555</t>
  </si>
  <si>
    <t>0,57*0,92*0,6</t>
  </si>
  <si>
    <t>1*0,6*0,08</t>
  </si>
  <si>
    <t>Komunikace pozemní</t>
  </si>
  <si>
    <t>19</t>
  </si>
  <si>
    <t>564732111</t>
  </si>
  <si>
    <t>Podklad z vibrovaného štěrku VŠ tl 100 mm</t>
  </si>
  <si>
    <t>1850738890</t>
  </si>
  <si>
    <t>20</t>
  </si>
  <si>
    <t>564752113</t>
  </si>
  <si>
    <t>Podklad z vibrovaného štěrku VŠ tl 170 mm</t>
  </si>
  <si>
    <t>585836232</t>
  </si>
  <si>
    <t>"vjezd do garáže"  4,96*1,3</t>
  </si>
  <si>
    <t>581114113</t>
  </si>
  <si>
    <t>Kryt z betonu komunikace pro pěší tl 100 mm</t>
  </si>
  <si>
    <t>1141037252</t>
  </si>
  <si>
    <t>Úpravy povrchů, podlahy a osazování výplní</t>
  </si>
  <si>
    <t>22</t>
  </si>
  <si>
    <t>612321141</t>
  </si>
  <si>
    <t>Vápenocementová omítka štuková dvouvrstvá vnitřních stěn nanášená ručně</t>
  </si>
  <si>
    <t>749815642</t>
  </si>
  <si>
    <t>"po zazděném otvoru" 0,57*0,92</t>
  </si>
  <si>
    <t>"zvýšený parapet" 0,14</t>
  </si>
  <si>
    <t>23</t>
  </si>
  <si>
    <t>621131321</t>
  </si>
  <si>
    <t>Penetrační disperzní nátěr vnějších podhledů nanášený strojně</t>
  </si>
  <si>
    <t>-344939</t>
  </si>
  <si>
    <t>"stříška- podhled" 1,2</t>
  </si>
  <si>
    <t>24</t>
  </si>
  <si>
    <t>621335112</t>
  </si>
  <si>
    <t>Oprava cementové štukové omítky vnějších podhledů v rozsahu do 30%</t>
  </si>
  <si>
    <t>-75458691</t>
  </si>
  <si>
    <t>25</t>
  </si>
  <si>
    <t>621381011</t>
  </si>
  <si>
    <t>Tenkovrstvá minerální zrnitá omítka tl. 1,5 mm včetně penetrace vnějších podhledů</t>
  </si>
  <si>
    <t>659448623</t>
  </si>
  <si>
    <t>26</t>
  </si>
  <si>
    <t>612325423</t>
  </si>
  <si>
    <t>Oprava vnitřní vápenocementové štukové omítky stěn v rozsahu plochy do 50%</t>
  </si>
  <si>
    <t>225476485</t>
  </si>
  <si>
    <t>1PP</t>
  </si>
  <si>
    <t>int</t>
  </si>
  <si>
    <t>"ostění" (0,93*2+0,8*2+0,52*2)*0,3+(1,41*2+1,41*2*2)*0,35</t>
  </si>
  <si>
    <t>"nadpraží" (0,83+1+1,13)*0,3+(1,4*2+1,4*2)*0,35</t>
  </si>
  <si>
    <t>1NP</t>
  </si>
  <si>
    <t>"ostění" (0,97*2*3+1,69*2+1,69*2*4)*0,25+4,68*2*0,4+0,86*2*0,25</t>
  </si>
  <si>
    <t>"nadpraží" (0,4+0,41+0,4+1,96+1,96*2+1,95*2)*0,25+1*2*0,4+2,22*0,25</t>
  </si>
  <si>
    <t>2NP</t>
  </si>
  <si>
    <t>"ostění" (1,1*2*2+1,59*2+1,54*2*2+1,59*2*4)*0,25+3,43*2*0,4</t>
  </si>
  <si>
    <t>"nadpraží" (0,92*2+1,95+1,96+1,95+1,95*3+1,97)*0,25+1*0,4</t>
  </si>
  <si>
    <t>27</t>
  </si>
  <si>
    <t>622131321</t>
  </si>
  <si>
    <t>Penetrační disperzní nátěr vnějších stěn nanášený strojně</t>
  </si>
  <si>
    <t>1735903827</t>
  </si>
  <si>
    <t>"KZS 120" 26,3</t>
  </si>
  <si>
    <t>"KZS 180" 230,582</t>
  </si>
  <si>
    <t>"ostění" 85,23*0,16</t>
  </si>
  <si>
    <t>"sokl" 25,242</t>
  </si>
  <si>
    <t>"základy" 19,329</t>
  </si>
  <si>
    <t>"stříška stěny" 0,65*0,1*2</t>
  </si>
  <si>
    <t>"atika oblouku" 6,85*0,3</t>
  </si>
  <si>
    <t>"oblouk" 6,8*6,58-1*4,68*2-1,29*2,08-1*3,43</t>
  </si>
  <si>
    <t>28</t>
  </si>
  <si>
    <t>622142001</t>
  </si>
  <si>
    <t>Potažení vnějších stěn sklovláknitým pletivem vtlačeným do tenkovrstvé hmoty</t>
  </si>
  <si>
    <t>-1288895564</t>
  </si>
  <si>
    <t>ext</t>
  </si>
  <si>
    <t>"ostění" (0,76*2+0,91*2+0,46*2+1,32*2*2)*0,18</t>
  </si>
  <si>
    <t>"nadpraží" (0,62+0,95+1,05+1,13*2)*0,18</t>
  </si>
  <si>
    <t>"ostění" (0,91*2*3+1,48*2+1,48*2*4+0,69*2)*0,18</t>
  </si>
  <si>
    <t>"nadpraží" (0,32+0,33+0,32+1,74+1,74*2+1,73*2+1,98)*0,18</t>
  </si>
  <si>
    <t>"ostění" (0,96*2*2+1,37*2+1,37*2*2+1,37*2*4)*0,18</t>
  </si>
  <si>
    <t>"nadpraží" (0,69*2+1,73+1,74+1,73+1,73*3+1,75+1)*0,18</t>
  </si>
  <si>
    <t>"Špalety oblouku" (1*2+4,68*2+1,29+2,08+1+3,43)*0,18</t>
  </si>
  <si>
    <t>29</t>
  </si>
  <si>
    <t>622143004</t>
  </si>
  <si>
    <t>Montáž omítkových samolepících začišťovacích profilů pro spojení s okenním rámem</t>
  </si>
  <si>
    <t>m</t>
  </si>
  <si>
    <t>-1964088765</t>
  </si>
  <si>
    <t>"ostění" 0,76*2+0,91*2+0,46*2+1,32*2*2</t>
  </si>
  <si>
    <t>"nadpraží" 0,62+0,95+1,05+1,13*2</t>
  </si>
  <si>
    <t>"ostění" 0,93*2+0,8*2+0,52*2+1,41*2+1,41*2*2</t>
  </si>
  <si>
    <t>"nadpraží" 0,83+1+1,13+1,4*2+1,4*2</t>
  </si>
  <si>
    <t>"ostění" 0,91*2*3+1,48*2+1,48*2*4+4,68*2*2+0,69*2</t>
  </si>
  <si>
    <t>"nadpraží" 0,32+0,33+0,32+1,74+1,74*2+1,73*2+1*2+1,98</t>
  </si>
  <si>
    <t>"ostění" 0,97*2*3+1,69*2+1,69*2*4+4,68*2+0,86*2</t>
  </si>
  <si>
    <t>"nadpraží" 0,4+0,41+0,4+1,96+1,96*2+1,95*2+1*2+2,22</t>
  </si>
  <si>
    <t>"ostění" 0,96*2*2+1,37*2+1,37*2*2+1,37*2*4+3,43*2</t>
  </si>
  <si>
    <t>"nadpraží"0,69*2+1,73+1,74+1,73+1,73*3+1,75+1</t>
  </si>
  <si>
    <t>"ostění" 1,1*2*2+1,59*2+1,54*2*2+1,59*2*4+3,43*2+3,43*2+4,63*2*2</t>
  </si>
  <si>
    <t>"nadpraží" 0,92*2+1,95+1,96+1,95+1,95*3+1,97+1+1*3</t>
  </si>
  <si>
    <t>30</t>
  </si>
  <si>
    <t>590514760</t>
  </si>
  <si>
    <t>profil okenní začišťovací se sklovláknitou armovací tkaninou 9 mm/2,4 m</t>
  </si>
  <si>
    <t>-1540439417</t>
  </si>
  <si>
    <t>261,56*1,05 'Přepočtené koeficientem množství</t>
  </si>
  <si>
    <t>31</t>
  </si>
  <si>
    <t>622211031</t>
  </si>
  <si>
    <t>Montáž kontaktního zateplení vnějších stěn z polystyrénových desek tl do 160 mm</t>
  </si>
  <si>
    <t>1099404307</t>
  </si>
  <si>
    <t>Sokl</t>
  </si>
  <si>
    <t>"Z" 1,7+5,2</t>
  </si>
  <si>
    <t>"J" 15-1,4*1,41*2</t>
  </si>
  <si>
    <t>"S" 5,4-0,45-0,06</t>
  </si>
  <si>
    <t>"V" 2,1+0,3</t>
  </si>
  <si>
    <t>32</t>
  </si>
  <si>
    <t>28376385</t>
  </si>
  <si>
    <t xml:space="preserve">deska z polystyrénu XPS, hrana rovná, polo či pero drážka a hladký povrch  m3 λ=0,034 </t>
  </si>
  <si>
    <t>1218805635</t>
  </si>
  <si>
    <t>25,382*0,16</t>
  </si>
  <si>
    <t>4,061*1,02 'Přepočtené koeficientem množství</t>
  </si>
  <si>
    <t>33</t>
  </si>
  <si>
    <t>622221021</t>
  </si>
  <si>
    <t>Montáž kontaktního zateplení vnějších stěn z minerální vlny s podélnou orientací vláken tl do 120 mm</t>
  </si>
  <si>
    <t>-679274985</t>
  </si>
  <si>
    <t>"S" 13</t>
  </si>
  <si>
    <t>"V" 13,3</t>
  </si>
  <si>
    <t>"oblouk" 6,8*6,58-1*4,68-1,29*2,08-1*3,43</t>
  </si>
  <si>
    <t>34</t>
  </si>
  <si>
    <t>631515290x</t>
  </si>
  <si>
    <t>deska izolační minerální kontaktních fasád podélné vlákno λ=0,034 tl 120mm</t>
  </si>
  <si>
    <t>9295539</t>
  </si>
  <si>
    <t>60,251*1,02 'Přepočtené koeficientem množství</t>
  </si>
  <si>
    <t>35</t>
  </si>
  <si>
    <t>622221041</t>
  </si>
  <si>
    <t>Montáž kontaktního zateplení vnějších stěn z minerální vlny s podélnou orientací tl přes 160 mm</t>
  </si>
  <si>
    <t>-1525719828</t>
  </si>
  <si>
    <t>"S" 59,3-0,32*0,91*2-0,93-0,91-1,74*1,48-0,69*0,96*2-1,73*1,37</t>
  </si>
  <si>
    <t>"V" 36,3-0,38</t>
  </si>
  <si>
    <t>"Z" 74,7-2,45*2-1,4</t>
  </si>
  <si>
    <t>"J" 96,4-2,6*8</t>
  </si>
  <si>
    <t>36</t>
  </si>
  <si>
    <t>631515390</t>
  </si>
  <si>
    <t>deska izolační minerální kontaktních fasád podélné vlákno λ=0,034 tl 180mm</t>
  </si>
  <si>
    <t>134330338</t>
  </si>
  <si>
    <t>230,528*1,02 'Přepočtené koeficientem množství</t>
  </si>
  <si>
    <t>37</t>
  </si>
  <si>
    <t>622222001</t>
  </si>
  <si>
    <t>Montáž kontaktního zateplení vnějšího ostění hl. špalety do 200 mm z minerální vlny tl do 40 mm</t>
  </si>
  <si>
    <t>562329059</t>
  </si>
  <si>
    <t>"ostění" (0,76*2+0,91*2+0,46*2+1,32*2*2)</t>
  </si>
  <si>
    <t>"nadpraží" (0,62+0,95+1,05+1,13*2)</t>
  </si>
  <si>
    <t>"ostění" (0,91*2*3+1,48*2+1,48*2*4+0,69*2)</t>
  </si>
  <si>
    <t>"nadpraží" (0,32+0,33+0,32+1,74+1,74*2+1,73*2+1,98)</t>
  </si>
  <si>
    <t>"ostění" (0,96*2*2+1,37*2+1,37*2*2+1,37*2*4)</t>
  </si>
  <si>
    <t>"nadpraží" (0,69*2+1,73+1,74+1,73+1,73*3+1,75+1)</t>
  </si>
  <si>
    <t>38</t>
  </si>
  <si>
    <t>631515050</t>
  </si>
  <si>
    <t>deska izolační minerální kontaktních fasád kolmé vlákno λ=0,041 tl 20mm</t>
  </si>
  <si>
    <t>-2032332090</t>
  </si>
  <si>
    <t>"ostění" (0,91*2+0,46*2+1,32*2*2)*0,16</t>
  </si>
  <si>
    <t>"nadpraží" (+0,95+1,05+1,13*2)*0,16</t>
  </si>
  <si>
    <t>1,9648*1,1 'Přepočtené koeficientem množství</t>
  </si>
  <si>
    <t>39</t>
  </si>
  <si>
    <t>631515070</t>
  </si>
  <si>
    <t>deska izolační minerální kontaktních fasád λ=0,041 tl 40mm</t>
  </si>
  <si>
    <t>1174411647</t>
  </si>
  <si>
    <t>"ostění" (0,76*2)*0,16</t>
  </si>
  <si>
    <t>"nadpraží" (0,62)*0,16</t>
  </si>
  <si>
    <t>"ostění" (0,91*2*3+1,48*2+1,48*2*4+0,69*2)*0,16</t>
  </si>
  <si>
    <t>"nadpraží" (0,32+0,33+0,32+1,74+1,74*2+1,73*2+1,98)*0,16</t>
  </si>
  <si>
    <t>"ostění" (0,96*2*2+1,37*2+1,37*2*2+1,37*2*4)*0,16</t>
  </si>
  <si>
    <t>"nadpraží" (0,69*2+1,73+1,74+1,73+1,73*3+1,75+1)*0,16</t>
  </si>
  <si>
    <t>11,672*1,1 'Přepočtené koeficientem množství</t>
  </si>
  <si>
    <t>40</t>
  </si>
  <si>
    <t>62225120x</t>
  </si>
  <si>
    <t>Příplatek k cenám kontaktního zateplení za použití dvousložkové armovací hmoty s odolností proti nárazu ( odolnost proti nárazu 50J) a pastovitého tmelu s obsahem uhlíkatých vláken + bude provedeno zesílení pomocí pancéřové tkaminy</t>
  </si>
  <si>
    <t>R</t>
  </si>
  <si>
    <t>2136516899</t>
  </si>
  <si>
    <t>1,5*6,9-1,25*1,5-1*0,45*2+(6,8-1,29)*1,5</t>
  </si>
  <si>
    <t>41</t>
  </si>
  <si>
    <t>622252001</t>
  </si>
  <si>
    <t>Montáž zakládacích soklových lišt kontaktního zateplení</t>
  </si>
  <si>
    <t>865007965</t>
  </si>
  <si>
    <t>"18" 1,65+6+5+14+5,4+9</t>
  </si>
  <si>
    <t>"12" 1,4+1,95+6,8-1,29</t>
  </si>
  <si>
    <t>42</t>
  </si>
  <si>
    <t>590516490</t>
  </si>
  <si>
    <t>lišta soklová Al s okapničkou zakládací U 12cm 0,95/200cm</t>
  </si>
  <si>
    <t>1735810987</t>
  </si>
  <si>
    <t>8,86*1,05 'Přepočtené koeficientem množství</t>
  </si>
  <si>
    <t>43</t>
  </si>
  <si>
    <t>590516530</t>
  </si>
  <si>
    <t>lišta soklová Al s okapničkou zakládací U 16cm 0,95/200cm</t>
  </si>
  <si>
    <t>-878365628</t>
  </si>
  <si>
    <t>41,05*1,05 'Přepočtené koeficientem množství</t>
  </si>
  <si>
    <t>44</t>
  </si>
  <si>
    <t>622252002</t>
  </si>
  <si>
    <t>Montáž ostatních lišt kontaktního zateplení</t>
  </si>
  <si>
    <t>-1796573665</t>
  </si>
  <si>
    <t>"parapet" 0,62+0,95+1,05+1,13*2</t>
  </si>
  <si>
    <t>"ostění" 0,91*2*3+1,48*2+1,48*2*4+0,69*2+4,68*2+2,08*2+4,68*2</t>
  </si>
  <si>
    <t>"nadpraží" 0,32+0,33+0,32+1,74+1,74*2+1,73*2+1,98+1+1,29+1</t>
  </si>
  <si>
    <t>"parapet" 0,32+0,33+0,32+1,74+1,74*2+1,73*2++1,98+1+1</t>
  </si>
  <si>
    <t>"parapet" 0,69*2+1,73+1,74+1,73+1,73*3+1,75+1</t>
  </si>
  <si>
    <t>Rohové</t>
  </si>
  <si>
    <t>7*6</t>
  </si>
  <si>
    <t>45</t>
  </si>
  <si>
    <t>590514800</t>
  </si>
  <si>
    <t>profil rohový Al s tkaninou kontaktního zateplení</t>
  </si>
  <si>
    <t>2043176156</t>
  </si>
  <si>
    <t>125,94*1,05 'Přepočtené koeficientem množství</t>
  </si>
  <si>
    <t>46</t>
  </si>
  <si>
    <t>590515120</t>
  </si>
  <si>
    <t>profil parapetní se sklovláknitou armovací tkaninou PVC 2 m</t>
  </si>
  <si>
    <t>-1430136747</t>
  </si>
  <si>
    <t>33,03*1,05 'Přepočtené koeficientem množství</t>
  </si>
  <si>
    <t>47</t>
  </si>
  <si>
    <t>590515100</t>
  </si>
  <si>
    <t>profil okenní s nepřiznanou podomítkovou okapnicí PVC 2,0 m</t>
  </si>
  <si>
    <t>-1528671222</t>
  </si>
  <si>
    <t>34,32*1,05 'Přepočtené koeficientem množství</t>
  </si>
  <si>
    <t>48</t>
  </si>
  <si>
    <t>622331121</t>
  </si>
  <si>
    <t>Cementová omítka hladká jednovrstvá vnějších stěn nanášená ručně</t>
  </si>
  <si>
    <t>-482204544</t>
  </si>
  <si>
    <t>49</t>
  </si>
  <si>
    <t>622335112</t>
  </si>
  <si>
    <t>Oprava cementové štukové omítky vnějších stěn v rozsahu do 30%</t>
  </si>
  <si>
    <t>-484357911</t>
  </si>
  <si>
    <t>50</t>
  </si>
  <si>
    <t>622335113</t>
  </si>
  <si>
    <t>Oprava cementové štukové omítky vnějších stěn v rozsahu do 50%</t>
  </si>
  <si>
    <t>62351876</t>
  </si>
  <si>
    <t>"garáž - odhad" 10</t>
  </si>
  <si>
    <t>51</t>
  </si>
  <si>
    <t>622381011</t>
  </si>
  <si>
    <t>Tenkovrstvá minerální zrnitá omítka tl. 1,5 mm včetně penetrace vnějších stěn</t>
  </si>
  <si>
    <t>-1891532569</t>
  </si>
  <si>
    <t>"ostění" 85,23*(0,16+0,18)</t>
  </si>
  <si>
    <t>52</t>
  </si>
  <si>
    <t>629995101</t>
  </si>
  <si>
    <t>Očištění vnějších ploch tlakovou vodou</t>
  </si>
  <si>
    <t>1407156974</t>
  </si>
  <si>
    <t>"stávající obklady" 6,85*6,5-4,68*1*2-3,43*1-1,29*2,08+4,68*2*2*0,05+3*1*0,05</t>
  </si>
  <si>
    <t>"stříška" 1,2</t>
  </si>
  <si>
    <t>53</t>
  </si>
  <si>
    <t>637121113</t>
  </si>
  <si>
    <t>Okapový chodník z kačírku tl 200 mm s udusáním</t>
  </si>
  <si>
    <t>530084564</t>
  </si>
  <si>
    <t>5+0,5+4,7</t>
  </si>
  <si>
    <t>54</t>
  </si>
  <si>
    <t>637311122</t>
  </si>
  <si>
    <t>Okapový chodník z betonových chodníkových obrubníků stojatých lože beton</t>
  </si>
  <si>
    <t>-1815833686</t>
  </si>
  <si>
    <t>2,1+9,5+1,15+1,25+7,5+5,6</t>
  </si>
  <si>
    <t>Ostatní konstrukce a práce, bourání</t>
  </si>
  <si>
    <t>55</t>
  </si>
  <si>
    <t>941311111</t>
  </si>
  <si>
    <t>Montáž lešení řadového modulového lehkého zatížení do 200 kg/m2 š do 0,9 m v do 10 m</t>
  </si>
  <si>
    <t>-587929432</t>
  </si>
  <si>
    <t>(50,65+1,5*8)*6</t>
  </si>
  <si>
    <t>56</t>
  </si>
  <si>
    <t>941311211</t>
  </si>
  <si>
    <t>Příplatek k lešení řadovému modulovému lehkému š 0,9 m v do 25 m za první a ZKD den použití</t>
  </si>
  <si>
    <t>-249835100</t>
  </si>
  <si>
    <t>375,900*1,5*30</t>
  </si>
  <si>
    <t>57</t>
  </si>
  <si>
    <t>941311811</t>
  </si>
  <si>
    <t>Demontáž lešení řadového modulového lehkého zatížení do 200 kg/m2 š do 0,9 m v do 10 m</t>
  </si>
  <si>
    <t>370358087</t>
  </si>
  <si>
    <t>58</t>
  </si>
  <si>
    <t>967031132</t>
  </si>
  <si>
    <t>Přisekání rovných ostění v cihelném zdivu na MV nebo MVC</t>
  </si>
  <si>
    <t>1878497228</t>
  </si>
  <si>
    <t>"garáž" 2,06*0,15</t>
  </si>
  <si>
    <t>59</t>
  </si>
  <si>
    <t>977151114</t>
  </si>
  <si>
    <t>Jádrové vrty diamantovými korunkami do D 60 mm do stavebních materiálů</t>
  </si>
  <si>
    <t>-1309998153</t>
  </si>
  <si>
    <t>2*0,35</t>
  </si>
  <si>
    <t>60</t>
  </si>
  <si>
    <t>977151214</t>
  </si>
  <si>
    <t>Jádrové vrty dovrchní diamantovými korunkami do D 60 mm do stavebních materiálů</t>
  </si>
  <si>
    <t>-1154486947</t>
  </si>
  <si>
    <t>4*0,45</t>
  </si>
  <si>
    <t>61</t>
  </si>
  <si>
    <t>978015391</t>
  </si>
  <si>
    <t>Otlučení (osekání) vnější vápenné nebo vápenocementové omítky stupně členitosti 1 a 2 do 100%</t>
  </si>
  <si>
    <t>1423003120</t>
  </si>
  <si>
    <t>"ostění" (0,76*2+0,91*2+0,46*2+1,32*2*2)*0,16</t>
  </si>
  <si>
    <t>"nadpraží" (0,62+0,95+1,05+1,13*2)*0,16</t>
  </si>
  <si>
    <t>997</t>
  </si>
  <si>
    <t>Přesun sutě</t>
  </si>
  <si>
    <t>62</t>
  </si>
  <si>
    <t>997013152</t>
  </si>
  <si>
    <t>Vnitrostaveništní doprava suti a vybouraných hmot pro budovy v do 9 m s omezením mechanizace</t>
  </si>
  <si>
    <t>-415910156</t>
  </si>
  <si>
    <t>63</t>
  </si>
  <si>
    <t>997013501</t>
  </si>
  <si>
    <t>Odvoz suti a vybouraných hmot na skládku nebo meziskládku do 1 km se složením</t>
  </si>
  <si>
    <t>-1793988400</t>
  </si>
  <si>
    <t>64</t>
  </si>
  <si>
    <t>997013509</t>
  </si>
  <si>
    <t>Příplatek k odvozu suti a vybouraných hmot na skládku ZKD 1 km přes 1 km</t>
  </si>
  <si>
    <t>19555183</t>
  </si>
  <si>
    <t>11,291*15 'Přepočtené koeficientem množství</t>
  </si>
  <si>
    <t>65</t>
  </si>
  <si>
    <t>997013831</t>
  </si>
  <si>
    <t>Poplatek za uložení na skládce (skládkovné) stavebního odpadu směsného kód odpadu 170 904</t>
  </si>
  <si>
    <t>845656837</t>
  </si>
  <si>
    <t>998</t>
  </si>
  <si>
    <t>Přesun hmot</t>
  </si>
  <si>
    <t>66</t>
  </si>
  <si>
    <t>998011002</t>
  </si>
  <si>
    <t>Přesun hmot pro budovy zděné v do 12 m</t>
  </si>
  <si>
    <t>-1325277362</t>
  </si>
  <si>
    <t>PSV</t>
  </si>
  <si>
    <t>Práce a dodávky PSV</t>
  </si>
  <si>
    <t>713</t>
  </si>
  <si>
    <t>Izolace tepelné</t>
  </si>
  <si>
    <t>67</t>
  </si>
  <si>
    <t>713131141</t>
  </si>
  <si>
    <t>Montáž izolace tepelné stěn a základů lepením celoplošně rohoží, pásů, dílců, desek</t>
  </si>
  <si>
    <t>-119302193</t>
  </si>
  <si>
    <t>"izolace základů XPS 160" (4,96+2+7,1+5,27)</t>
  </si>
  <si>
    <t>68</t>
  </si>
  <si>
    <t>-359898360</t>
  </si>
  <si>
    <t>"izolace základů XPS 160" (4,96+2+7,1+5,27)*0,16</t>
  </si>
  <si>
    <t>3,0928*1,02 'Přepočtené koeficientem množství</t>
  </si>
  <si>
    <t>69</t>
  </si>
  <si>
    <t>998713202</t>
  </si>
  <si>
    <t>Přesun hmot procentní pro izolace tepelné v objektech v do 12 m</t>
  </si>
  <si>
    <t>%</t>
  </si>
  <si>
    <t>179409797</t>
  </si>
  <si>
    <t>751</t>
  </si>
  <si>
    <t>Vzduchotechnika</t>
  </si>
  <si>
    <t>70</t>
  </si>
  <si>
    <t>751398012</t>
  </si>
  <si>
    <t>Mtž větrací mřížky na kruhové potrubí D do 200 mm</t>
  </si>
  <si>
    <t>kus</t>
  </si>
  <si>
    <t>1382459991</t>
  </si>
  <si>
    <t>71</t>
  </si>
  <si>
    <t>9z</t>
  </si>
  <si>
    <t xml:space="preserve">mřížka hliníková větrací DN 200 dle specifikace </t>
  </si>
  <si>
    <t>ks</t>
  </si>
  <si>
    <t>179077009</t>
  </si>
  <si>
    <t>72</t>
  </si>
  <si>
    <t>751398022</t>
  </si>
  <si>
    <t>Mtž větrací mřížky stěnové do 0,100 m2</t>
  </si>
  <si>
    <t>2011393521</t>
  </si>
  <si>
    <t>73</t>
  </si>
  <si>
    <t>7z</t>
  </si>
  <si>
    <t xml:space="preserve">mřížka hliníková větrací 300x200 dle specifikace </t>
  </si>
  <si>
    <t>356931583</t>
  </si>
  <si>
    <t>74</t>
  </si>
  <si>
    <t>8z</t>
  </si>
  <si>
    <t xml:space="preserve">mřížka hliníková větrací 380x200 dle specifikace </t>
  </si>
  <si>
    <t>205115194</t>
  </si>
  <si>
    <t>75</t>
  </si>
  <si>
    <t>998751201</t>
  </si>
  <si>
    <t>Přesun hmot procentní pro vzduchotechniku v objektech v do 12 m</t>
  </si>
  <si>
    <t>1042909717</t>
  </si>
  <si>
    <t>766</t>
  </si>
  <si>
    <t>Konstrukce truhlářské</t>
  </si>
  <si>
    <t>76</t>
  </si>
  <si>
    <t>766211811</t>
  </si>
  <si>
    <t>Demontáž schodišťového madla</t>
  </si>
  <si>
    <t>523513306</t>
  </si>
  <si>
    <t>77</t>
  </si>
  <si>
    <t>998766202</t>
  </si>
  <si>
    <t>Přesun hmot procentní pro konstrukce truhlářské v objektech v do 12 m</t>
  </si>
  <si>
    <t>529878234</t>
  </si>
  <si>
    <t>767</t>
  </si>
  <si>
    <t>Konstrukce zámečnické</t>
  </si>
  <si>
    <t>78</t>
  </si>
  <si>
    <t>767161814</t>
  </si>
  <si>
    <t>Demontáž zábradlí rovného nerozebíratelného hmotnosti 1m zábradlí přes 20 kg</t>
  </si>
  <si>
    <t>-332291197</t>
  </si>
  <si>
    <t>3,3+1</t>
  </si>
  <si>
    <t>79</t>
  </si>
  <si>
    <t>767165114</t>
  </si>
  <si>
    <t>Montáž zábradlí rovného madla z trubek nebo tenkostěnných profilů svařovaného</t>
  </si>
  <si>
    <t>-1173311091</t>
  </si>
  <si>
    <t>0,5+4,3</t>
  </si>
  <si>
    <t>80</t>
  </si>
  <si>
    <t>18z</t>
  </si>
  <si>
    <t>madlo nerezové DN 50 dle specifikace</t>
  </si>
  <si>
    <t>1942926911</t>
  </si>
  <si>
    <t>81</t>
  </si>
  <si>
    <t>xz</t>
  </si>
  <si>
    <t>úprava stávajících zábradlí</t>
  </si>
  <si>
    <t>soubor</t>
  </si>
  <si>
    <t>165998172</t>
  </si>
  <si>
    <t>82</t>
  </si>
  <si>
    <t>767995111</t>
  </si>
  <si>
    <t>Montáž atypických zámečnických konstrukcí hmotnosti do 5 kg</t>
  </si>
  <si>
    <t>-1756079656</t>
  </si>
  <si>
    <t>"stupadlo" 5</t>
  </si>
  <si>
    <t>83</t>
  </si>
  <si>
    <t>15z</t>
  </si>
  <si>
    <t>ocelový stupeň kotvený do stěny</t>
  </si>
  <si>
    <t>KS</t>
  </si>
  <si>
    <t>-898078828</t>
  </si>
  <si>
    <t>84</t>
  </si>
  <si>
    <t>767996801</t>
  </si>
  <si>
    <t>Demontáž atypických zámečnických konstrukcí rozebráním hmotnosti jednotlivých dílů do 50 kg</t>
  </si>
  <si>
    <t>-389517092</t>
  </si>
  <si>
    <t>"mřížky" 2+3+2</t>
  </si>
  <si>
    <t>"revizní dvířka" 5+10+5+7</t>
  </si>
  <si>
    <t>"označníky" 10</t>
  </si>
  <si>
    <t>"konzole" 20</t>
  </si>
  <si>
    <t>85</t>
  </si>
  <si>
    <t>998767202</t>
  </si>
  <si>
    <t>Přesun hmot procentní pro zámečnické konstrukce v objektech v do 12 m</t>
  </si>
  <si>
    <t>-1803032176</t>
  </si>
  <si>
    <t>781</t>
  </si>
  <si>
    <t>Dokončovací práce - obklady</t>
  </si>
  <si>
    <t>86</t>
  </si>
  <si>
    <t>781731810</t>
  </si>
  <si>
    <t>Demontáž obkladů z obkladaček cihelných kladených do malty</t>
  </si>
  <si>
    <t>-1451029262</t>
  </si>
  <si>
    <t>Venkovní obklady</t>
  </si>
  <si>
    <t>"S" 5,1-0,43-0,1</t>
  </si>
  <si>
    <t>"Z" 1,5+5</t>
  </si>
  <si>
    <t>"J" 11,4-0,1</t>
  </si>
  <si>
    <t>"V" 1,9+1,1</t>
  </si>
  <si>
    <t>87</t>
  </si>
  <si>
    <t>781734112</t>
  </si>
  <si>
    <t>Montáž obkladů vnějších z obkladaček cihelných do 85 ks/m2 lepené flexibilním lepidlem</t>
  </si>
  <si>
    <t>-2126096828</t>
  </si>
  <si>
    <t>88</t>
  </si>
  <si>
    <t>781-2</t>
  </si>
  <si>
    <t>Obklad z cihelných pásků  dle stávajících</t>
  </si>
  <si>
    <t>-969875360</t>
  </si>
  <si>
    <t>57,962*1,1 'Přepočtené koeficientem množství</t>
  </si>
  <si>
    <t>89</t>
  </si>
  <si>
    <t>781739191</t>
  </si>
  <si>
    <t>Příplatek k montáži obkladů vnějších z obkladaček cihelných za plochu do 10 m2</t>
  </si>
  <si>
    <t>-129420693</t>
  </si>
  <si>
    <t>90</t>
  </si>
  <si>
    <t>998781202</t>
  </si>
  <si>
    <t>Přesun hmot procentní pro obklady keramické v objektech v do 12 m</t>
  </si>
  <si>
    <t>-871575182</t>
  </si>
  <si>
    <t>783</t>
  </si>
  <si>
    <t>Dokončovací práce - nátěry</t>
  </si>
  <si>
    <t>91</t>
  </si>
  <si>
    <t>783823135</t>
  </si>
  <si>
    <t>Penetrační silikonový nátěr hladkých, tenkovrstvých zrnitých nebo štukových omítek</t>
  </si>
  <si>
    <t>1257662575</t>
  </si>
  <si>
    <t>92</t>
  </si>
  <si>
    <t>783827405</t>
  </si>
  <si>
    <t>Krycí dvojnásobný silikonový nátěr hladkých betonových povrchů</t>
  </si>
  <si>
    <t>-1130237190</t>
  </si>
  <si>
    <t>784</t>
  </si>
  <si>
    <t>Dokončovací práce - malby a tapety</t>
  </si>
  <si>
    <t>93</t>
  </si>
  <si>
    <t>784111001</t>
  </si>
  <si>
    <t>Oprášení (ometení ) podkladu v místnostech výšky do 3,80 m</t>
  </si>
  <si>
    <t>-792042924</t>
  </si>
  <si>
    <t>94</t>
  </si>
  <si>
    <t>784121001</t>
  </si>
  <si>
    <t>Oškrabání malby v mísnostech výšky do 3,80 m</t>
  </si>
  <si>
    <t>1563761795</t>
  </si>
  <si>
    <t>95</t>
  </si>
  <si>
    <t>784181101</t>
  </si>
  <si>
    <t>Základní akrylátová jednonásobná penetrace podkladu v místnostech výšky do 3,80m</t>
  </si>
  <si>
    <t>-548591914</t>
  </si>
  <si>
    <t>96</t>
  </si>
  <si>
    <t>784221101</t>
  </si>
  <si>
    <t>Dvojnásobné bílé malby  ze směsí za sucha dobře otěruvzdorných v místnostech do 3,80 m</t>
  </si>
  <si>
    <t>-1455540449</t>
  </si>
  <si>
    <t>po zazděném otvoru</t>
  </si>
  <si>
    <t>0,57*0,77</t>
  </si>
  <si>
    <t>obklad</t>
  </si>
  <si>
    <t>3,9545</t>
  </si>
  <si>
    <t>01-2 - Stavební úpravy - okna</t>
  </si>
  <si>
    <t xml:space="preserve">    761 - Konstrukce prosvětlovací</t>
  </si>
  <si>
    <t xml:space="preserve">    764 - Konstrukce klempířské</t>
  </si>
  <si>
    <t xml:space="preserve">    787 - Dokončovací práce - zasklívání</t>
  </si>
  <si>
    <t>962081131</t>
  </si>
  <si>
    <t>Bourání příček ze skleněných tvárnic tl do 100 mm</t>
  </si>
  <si>
    <t>-1097125280</t>
  </si>
  <si>
    <t>"1PP" 0,89*0,8</t>
  </si>
  <si>
    <t>"1NP" 1*4,68*2</t>
  </si>
  <si>
    <t>"2NP" 1*3,43</t>
  </si>
  <si>
    <t>968062354</t>
  </si>
  <si>
    <t>Vybourání dřevěných rámů oken dvojitých včetně křídel pl do 1 m2</t>
  </si>
  <si>
    <t>820576830</t>
  </si>
  <si>
    <t>"1PP" 0,83*0,93</t>
  </si>
  <si>
    <t>"2NP" 0,82*1,1*2</t>
  </si>
  <si>
    <t>968062355</t>
  </si>
  <si>
    <t>Vybourání dřevěných rámů oken dvojitých včetně křídel pl do 2 m2</t>
  </si>
  <si>
    <t>1022775659</t>
  </si>
  <si>
    <t>"1PP" 1,4*1,41*2</t>
  </si>
  <si>
    <t>"1NP" 2,22*0,82</t>
  </si>
  <si>
    <t>968062356</t>
  </si>
  <si>
    <t>Vybourání dřevěných rámů oken dvojitých včetně křídel pl do 4 m2</t>
  </si>
  <si>
    <t>409681652</t>
  </si>
  <si>
    <t>"1NP" 1,96*1,65*5</t>
  </si>
  <si>
    <t>"2NP" 1,95*1,55*4+1,96*1,5+1,95*1,5+1,97*1,55</t>
  </si>
  <si>
    <t>968062374</t>
  </si>
  <si>
    <t>Vybourání dřevěných rámů oken zdvojených včetně křídel pl do 1 m2</t>
  </si>
  <si>
    <t>-1460516730</t>
  </si>
  <si>
    <t>"1PP" 1,13*0,52</t>
  </si>
  <si>
    <t>"1NP" 0,4*0,97*2+0,41*0,97</t>
  </si>
  <si>
    <t>968072558</t>
  </si>
  <si>
    <t>Vybourání kovových vrat pl do 5 m2</t>
  </si>
  <si>
    <t>-246338041</t>
  </si>
  <si>
    <t>2,32*2,06</t>
  </si>
  <si>
    <t>-1520417610</t>
  </si>
  <si>
    <t>1034566052</t>
  </si>
  <si>
    <t>-505078303</t>
  </si>
  <si>
    <t>4,39*15 'Přepočtené koeficientem množství</t>
  </si>
  <si>
    <t>1808525429</t>
  </si>
  <si>
    <t>761</t>
  </si>
  <si>
    <t>Konstrukce prosvětlovací</t>
  </si>
  <si>
    <t>761111113</t>
  </si>
  <si>
    <t>Stěna zděná ze skleněných tvárnic 190x190x80 mm bezbarvých lesklých dezén vlna</t>
  </si>
  <si>
    <t>1894082872</t>
  </si>
  <si>
    <t>"10" 3,43*1</t>
  </si>
  <si>
    <t>"11" 4,63*1-0,6*0,4*2</t>
  </si>
  <si>
    <t>"12" 4,63*1-0,6*0,4</t>
  </si>
  <si>
    <t>998761202</t>
  </si>
  <si>
    <t>Přesun hmot procentní pro konstrukce sklobetonové v objektech v do 12 m</t>
  </si>
  <si>
    <t>1745128667</t>
  </si>
  <si>
    <t>764</t>
  </si>
  <si>
    <t>Konstrukce klempířské</t>
  </si>
  <si>
    <t>764002851</t>
  </si>
  <si>
    <t>Demontáž oplechování parapetů do suti</t>
  </si>
  <si>
    <t>2039516933</t>
  </si>
  <si>
    <t>"1PP" 0,83+0,89+1,13+1,4+1,4</t>
  </si>
  <si>
    <t>"1NP" 0,4+0,41+0,4+1,96+1,98+1,96+1,96+1,95+1,95+1+1</t>
  </si>
  <si>
    <t>"2NP" 0,92+0,82+1,95+1,74+1,73+1,95+1,97+1,95+1,95+1</t>
  </si>
  <si>
    <t>764216600</t>
  </si>
  <si>
    <t>Oplechování rovných parapetů mechanicky kotvené z Pz s povrchovou úpravou rš 100 mm</t>
  </si>
  <si>
    <t>465691811</t>
  </si>
  <si>
    <t>"6k" 1,65</t>
  </si>
  <si>
    <t>764216601x</t>
  </si>
  <si>
    <t>Oplechování rovných parapetů mechanicky kotvené z Pz s povrchovou úpravou rš 190 mm</t>
  </si>
  <si>
    <t>-1736748840</t>
  </si>
  <si>
    <t>"10k" 1</t>
  </si>
  <si>
    <t>764216604</t>
  </si>
  <si>
    <t>Oplechování rovných parapetů mechanicky kotvené z Pz s povrchovou úpravou rš 330 mm</t>
  </si>
  <si>
    <t>1494126598</t>
  </si>
  <si>
    <t>"9k" 0,95</t>
  </si>
  <si>
    <t>"11k" 2*1</t>
  </si>
  <si>
    <t>764216605</t>
  </si>
  <si>
    <t>Oplechování rovných parapetů mechanicky kotvené z Pz s povrchovou úpravou rš 400 mm</t>
  </si>
  <si>
    <t>-411140598</t>
  </si>
  <si>
    <t>"5k" 2,26</t>
  </si>
  <si>
    <t>764216605x</t>
  </si>
  <si>
    <t>Oplechování rovných parapetů mechanicky kotvené z Pz s povrchovou úpravou rš 450 mm</t>
  </si>
  <si>
    <t>1803570957</t>
  </si>
  <si>
    <t>764216606</t>
  </si>
  <si>
    <t>Oplechování rovných parapetů mechanicky kotvené z Pz s povrchovou úpravou rš 500 mm</t>
  </si>
  <si>
    <t>506913535</t>
  </si>
  <si>
    <t>"1k" 20,76</t>
  </si>
  <si>
    <t>"2k" 1,98</t>
  </si>
  <si>
    <t>"3k" 2,34</t>
  </si>
  <si>
    <t>"4k" 1,92</t>
  </si>
  <si>
    <t>"7k" 1,05</t>
  </si>
  <si>
    <t>"8k" 0,62</t>
  </si>
  <si>
    <t>764216665</t>
  </si>
  <si>
    <t>Příplatek za zvýšenou pracnost oplechování rohů rovných parapetů z PZ s povrch úpravou rš do 400 mm</t>
  </si>
  <si>
    <t>630899348</t>
  </si>
  <si>
    <t>2+2+4</t>
  </si>
  <si>
    <t>764216667</t>
  </si>
  <si>
    <t>Příplatek za zvýšenou pracnost oplechování rohů rovných parapetů z PZ s povrch úpravou rš přes400mm</t>
  </si>
  <si>
    <t>-986693822</t>
  </si>
  <si>
    <t>10+14+2+6+4+2+2+2+2</t>
  </si>
  <si>
    <t>998764202</t>
  </si>
  <si>
    <t>Přesun hmot procentní pro konstrukce klempířské v objektech v do 12 m</t>
  </si>
  <si>
    <t>-886906936</t>
  </si>
  <si>
    <t>766441811</t>
  </si>
  <si>
    <t>Demontáž parapetních desek dřevěných nebo plastových šířky do 30 cm délky do 1,0 m</t>
  </si>
  <si>
    <t>-535260640</t>
  </si>
  <si>
    <t>"2NP" 1+1</t>
  </si>
  <si>
    <t>766441812</t>
  </si>
  <si>
    <t>Demontáž parapetních desek dřevěných nebo plastových šířky přes 30 cm délky do 1,0 m</t>
  </si>
  <si>
    <t>742978536</t>
  </si>
  <si>
    <t>"1PP" 1+1</t>
  </si>
  <si>
    <t>"1NP" 1+1+1+1+1</t>
  </si>
  <si>
    <t>"2NP" 1+2</t>
  </si>
  <si>
    <t>766441821</t>
  </si>
  <si>
    <t>Demontáž parapetních desek dřevěných nebo plastových šířky do 30 cm délky přes 1,0 m</t>
  </si>
  <si>
    <t>871930268</t>
  </si>
  <si>
    <t>"1PP" 2</t>
  </si>
  <si>
    <t>"1NP" 6</t>
  </si>
  <si>
    <t>"2NP" 7</t>
  </si>
  <si>
    <t>766441822</t>
  </si>
  <si>
    <t>Demontáž parapetních desek dřevěných nebo plastových šířky přes 30 cm délky přes 1,0 m</t>
  </si>
  <si>
    <t>-2051873522</t>
  </si>
  <si>
    <t>"1PP" 1</t>
  </si>
  <si>
    <t>766622131</t>
  </si>
  <si>
    <t>Montáž plastových oken plochy přes 1 m2 otevíravých výšky do 1,5 m s rámem do zdiva</t>
  </si>
  <si>
    <t>-807467452</t>
  </si>
  <si>
    <t>"03" 2,22*0,86</t>
  </si>
  <si>
    <t>"06" 1,4*1,46*2</t>
  </si>
  <si>
    <t>03</t>
  </si>
  <si>
    <t>okno plastové 2220x860 dle specifikace</t>
  </si>
  <si>
    <t>-1868562259</t>
  </si>
  <si>
    <t>06</t>
  </si>
  <si>
    <t>okno plastové 1400x1460 dle specifikace</t>
  </si>
  <si>
    <t>-1408573556</t>
  </si>
  <si>
    <t>766622132</t>
  </si>
  <si>
    <t>Montáž plastových oken plochy přes 1 m2 otevíravých výšky do 2,5 m s rámem do zdiva</t>
  </si>
  <si>
    <t>1875478382</t>
  </si>
  <si>
    <t>"01" 1,95*1,69*5</t>
  </si>
  <si>
    <t>"02" 1,95*1,59*7</t>
  </si>
  <si>
    <t>01</t>
  </si>
  <si>
    <t>okno plastové 1950x1690 dle specifikace</t>
  </si>
  <si>
    <t>1905642165</t>
  </si>
  <si>
    <t>02</t>
  </si>
  <si>
    <t>okno plastové 1950x1590 dle specifikace</t>
  </si>
  <si>
    <t>-1241162206</t>
  </si>
  <si>
    <t>766622133</t>
  </si>
  <si>
    <t>Montáž plastových oken plochy přes 1 m2 otevíravých výšky přes 2,5 m s rámem do zdiva</t>
  </si>
  <si>
    <t>447950878</t>
  </si>
  <si>
    <t>"13" 1*3,43</t>
  </si>
  <si>
    <t>"14" 1*4,63</t>
  </si>
  <si>
    <t>"15" 1*4,63</t>
  </si>
  <si>
    <t>okno plastové 1000x3430 dle specifikace</t>
  </si>
  <si>
    <t>2067705719</t>
  </si>
  <si>
    <t>okno plastové 1000x4630 dle specifikace</t>
  </si>
  <si>
    <t>-468513839</t>
  </si>
  <si>
    <t>-113940552</t>
  </si>
  <si>
    <t>766622216</t>
  </si>
  <si>
    <t>Montáž plastových oken plochy do 1 m2 otevíravých s rámem do zdiva</t>
  </si>
  <si>
    <t>-1525475345</t>
  </si>
  <si>
    <t>3+3+1+2+1+1</t>
  </si>
  <si>
    <t>okno plastové 600x400 do luxferové stěny</t>
  </si>
  <si>
    <t>-1708608220</t>
  </si>
  <si>
    <t>04</t>
  </si>
  <si>
    <t>okno plastové 400x970 dle specifikace</t>
  </si>
  <si>
    <t>689315886</t>
  </si>
  <si>
    <t>07</t>
  </si>
  <si>
    <t>okno plastové 1130x460 dle specifikace</t>
  </si>
  <si>
    <t>531644515</t>
  </si>
  <si>
    <t>05</t>
  </si>
  <si>
    <t>okno plastové 820x1100 dle specifikace</t>
  </si>
  <si>
    <t>1364217984</t>
  </si>
  <si>
    <t>08</t>
  </si>
  <si>
    <t>okno plastové 830x930 dle specifikace</t>
  </si>
  <si>
    <t>-1205725512</t>
  </si>
  <si>
    <t>09</t>
  </si>
  <si>
    <t>okno plastové 1000x830 dle specifikace</t>
  </si>
  <si>
    <t>1754925572</t>
  </si>
  <si>
    <t>766691917</t>
  </si>
  <si>
    <t>Vyvěšení nebo zavěšení dřevěných křídel vrat pl do 4 m2</t>
  </si>
  <si>
    <t>-1984776309</t>
  </si>
  <si>
    <t>766694113</t>
  </si>
  <si>
    <t>Montáž parapetních desek dřevěných nebo plastových šířky do 30 cm délky do 2,6 m</t>
  </si>
  <si>
    <t>-1769183580</t>
  </si>
  <si>
    <t>"01T" 12</t>
  </si>
  <si>
    <t>"02T" 1</t>
  </si>
  <si>
    <t>607941030</t>
  </si>
  <si>
    <t>deska parapetní dřevotřísková vnitřní 0,3 x 1 m</t>
  </si>
  <si>
    <t>-241935075</t>
  </si>
  <si>
    <t>1,95*12+2,2</t>
  </si>
  <si>
    <t>607941210</t>
  </si>
  <si>
    <t>koncovka PVC k parapetním dřevotřískovým deskám 600 mm</t>
  </si>
  <si>
    <t>107878683</t>
  </si>
  <si>
    <t>12*2+2</t>
  </si>
  <si>
    <t>766694122</t>
  </si>
  <si>
    <t>Montáž parapetních dřevěných nebo plastových šířky přes 30 cm délky do 1,6 m</t>
  </si>
  <si>
    <t>-2062580653</t>
  </si>
  <si>
    <t>"03T" 1</t>
  </si>
  <si>
    <t>"04T" 1</t>
  </si>
  <si>
    <t>"05T" 2</t>
  </si>
  <si>
    <t>"06T" 1</t>
  </si>
  <si>
    <t>"07T" 2</t>
  </si>
  <si>
    <t>06T</t>
  </si>
  <si>
    <t>Vnitřní parapet -předěl podlaží 1000x340 dle specifikace</t>
  </si>
  <si>
    <t>-606317976</t>
  </si>
  <si>
    <t>07T</t>
  </si>
  <si>
    <t>145758246</t>
  </si>
  <si>
    <t>607941050</t>
  </si>
  <si>
    <t>deska parapetní dřevotřísková vnitřní 0,4 x 1 m</t>
  </si>
  <si>
    <t>-1856509519</t>
  </si>
  <si>
    <t>607941040</t>
  </si>
  <si>
    <t>deska parapetní dřevotřísková vnitřní 0,34 x 1 m</t>
  </si>
  <si>
    <t>144950393</t>
  </si>
  <si>
    <t>607941060</t>
  </si>
  <si>
    <t>deska parapetní dřevotřísková vnitřní 0,45 x 1 m</t>
  </si>
  <si>
    <t>-1208538198</t>
  </si>
  <si>
    <t>2*1</t>
  </si>
  <si>
    <t>-484210986</t>
  </si>
  <si>
    <t>-587156896</t>
  </si>
  <si>
    <t>767-1</t>
  </si>
  <si>
    <t>Dodávka a montáž podomítkových hlinikových žaluzií dle specifikace</t>
  </si>
  <si>
    <t>846270000</t>
  </si>
  <si>
    <t>"1Z" 1,73*1,48*5</t>
  </si>
  <si>
    <t>"2Z" 1,73*1,48*7</t>
  </si>
  <si>
    <t>"3Z" 1,98*0,7</t>
  </si>
  <si>
    <t>767646401</t>
  </si>
  <si>
    <t>Montáž revizních dvířek 1křídlových s rámem výšky do 1000 mm</t>
  </si>
  <si>
    <t>-1798587993</t>
  </si>
  <si>
    <t>11z</t>
  </si>
  <si>
    <t>Ocelová zateplená dvířka 500x740 dle specifikace</t>
  </si>
  <si>
    <t>35353182</t>
  </si>
  <si>
    <t>12z</t>
  </si>
  <si>
    <t>Ocelová zateplená dvířka 200x310 dle specifikace</t>
  </si>
  <si>
    <t>653088955</t>
  </si>
  <si>
    <t>13z</t>
  </si>
  <si>
    <t>Ocelová zateplená dvířka 580x580 dle specifikace</t>
  </si>
  <si>
    <t>-1481933468</t>
  </si>
  <si>
    <t>14z</t>
  </si>
  <si>
    <t>Ocelová zateplená dvířka 310x280 dle specifikace</t>
  </si>
  <si>
    <t>333672418</t>
  </si>
  <si>
    <t>767651210</t>
  </si>
  <si>
    <t>Montáž vrat garážových otvíravých do ocelové zárubně plochy do 6 m2</t>
  </si>
  <si>
    <t>-73142207</t>
  </si>
  <si>
    <t>10z</t>
  </si>
  <si>
    <t>zateplená ocelová vrata 2320x2060 dle specifikace</t>
  </si>
  <si>
    <t>-1958090737</t>
  </si>
  <si>
    <t>767662110</t>
  </si>
  <si>
    <t>Montáž mříží pevných šroubovaných</t>
  </si>
  <si>
    <t>-1373632806</t>
  </si>
  <si>
    <t>"4z" 0,7*0,72</t>
  </si>
  <si>
    <t>"5z" 1,03*0,83</t>
  </si>
  <si>
    <t>"6z" 1,13*0,37</t>
  </si>
  <si>
    <t>4z</t>
  </si>
  <si>
    <t>Pevná okenní ocelová mříž 700 x720 dle specifikace</t>
  </si>
  <si>
    <t>-1254897174</t>
  </si>
  <si>
    <t>5z</t>
  </si>
  <si>
    <t>Pevná okenní ocelová mříž 1030 x720 dle specifikace</t>
  </si>
  <si>
    <t>1491722058</t>
  </si>
  <si>
    <t>6z</t>
  </si>
  <si>
    <t>Pevná okenní ocelová mříž 1130x370 dle specifikace</t>
  </si>
  <si>
    <t>-1579109279</t>
  </si>
  <si>
    <t>767996802</t>
  </si>
  <si>
    <t>Demontáž atypických zámečnických konstrukcí rozebráním hmotnosti jednotlivých dílů do 100 kg</t>
  </si>
  <si>
    <t>-1613666338</t>
  </si>
  <si>
    <t>Okenní mříže</t>
  </si>
  <si>
    <t>35+40</t>
  </si>
  <si>
    <t>205339278</t>
  </si>
  <si>
    <t>781444121</t>
  </si>
  <si>
    <t>Montáž obkladů vnitřních z obkladaček hutných do 19 ks/m2 lepených flexibilním lepidlem</t>
  </si>
  <si>
    <t>14059876</t>
  </si>
  <si>
    <t>"1PP" 0,83*0,4+(1,55-1,27)*2*0,4+1,4*0,4+(1,55-0,9)*0,4*2</t>
  </si>
  <si>
    <t>"1NP" (0,4+0,41+0,4)*0,25+(1,04-0,74)*2*3*0,25</t>
  </si>
  <si>
    <t>"2NP" (0,82*2)*0,3+(2-1,31)*2*2*0,3+(2-1,59)*0,3*2</t>
  </si>
  <si>
    <t>781-1</t>
  </si>
  <si>
    <t>Obklad dle stávajících obkladů</t>
  </si>
  <si>
    <t>-1193851429</t>
  </si>
  <si>
    <t>3,955*1,1 'Přepočtené koeficientem množství</t>
  </si>
  <si>
    <t>781449191</t>
  </si>
  <si>
    <t>Příplatek k montáži obkladů vnitřních z obkladaček hutných za plochu do 10 m2</t>
  </si>
  <si>
    <t>-956096031</t>
  </si>
  <si>
    <t>781449192</t>
  </si>
  <si>
    <t>Příplatek k montáži obkladů vnitřních z obkladaček hutných za omezený prostor</t>
  </si>
  <si>
    <t>1926059833</t>
  </si>
  <si>
    <t>781449194</t>
  </si>
  <si>
    <t>Příplatek k montáži obkladů vnitřních z obkladaček hutných za nerovný povrch</t>
  </si>
  <si>
    <t>1659923510</t>
  </si>
  <si>
    <t>781471810</t>
  </si>
  <si>
    <t>Demontáž obkladů z obkladaček keramických kladených do malty</t>
  </si>
  <si>
    <t>-380324132</t>
  </si>
  <si>
    <t>781495111</t>
  </si>
  <si>
    <t>Penetrace podkladu vnitřních obkladů</t>
  </si>
  <si>
    <t>1640948506</t>
  </si>
  <si>
    <t>1678120895</t>
  </si>
  <si>
    <t>787</t>
  </si>
  <si>
    <t>Dokončovací práce - zasklívání</t>
  </si>
  <si>
    <t>787911115</t>
  </si>
  <si>
    <t>Montáž neprůhledné fólie na sklo</t>
  </si>
  <si>
    <t>831433296</t>
  </si>
  <si>
    <t>"04" 0,32*0,91*3</t>
  </si>
  <si>
    <t>"07" 1,05*0,37</t>
  </si>
  <si>
    <t>"08" 0,62*0,73</t>
  </si>
  <si>
    <t>"09" 0,95*0,72</t>
  </si>
  <si>
    <t>634790120</t>
  </si>
  <si>
    <t>fólie na sklo nereflexní kouřová 43%</t>
  </si>
  <si>
    <t>-476114751</t>
  </si>
  <si>
    <t>2,399*1,03 'Přepočtené koeficientem množství</t>
  </si>
  <si>
    <t>998787202</t>
  </si>
  <si>
    <t>Přesun hmot procentní pro zasklívání v objektech v do 12 m</t>
  </si>
  <si>
    <t>-272595172</t>
  </si>
  <si>
    <t>01-3 - Stavební úpravy - střecha</t>
  </si>
  <si>
    <t xml:space="preserve">    4 - Vodorovné konstrukce</t>
  </si>
  <si>
    <t xml:space="preserve">    712 - Povlakové krytiny</t>
  </si>
  <si>
    <t xml:space="preserve">    721 - Zdravotechnika - vnitřní kanalizace</t>
  </si>
  <si>
    <t xml:space="preserve">    743 - Elektromontáže - hrubá montáž</t>
  </si>
  <si>
    <t>311234071</t>
  </si>
  <si>
    <t>Zdivo jednovrstvé z cihel děrovaných do P10 na maltu M5 tl 365 mm</t>
  </si>
  <si>
    <t>1641171081</t>
  </si>
  <si>
    <t>"atika"(1,81+4,9+12,95+11,75+7,7+1,75)*0,25</t>
  </si>
  <si>
    <t>314231164</t>
  </si>
  <si>
    <t>Zdivo komínů a ventilací z cihel plných lícových dl 290 mm na MVC včetně spárování</t>
  </si>
  <si>
    <t>-233992928</t>
  </si>
  <si>
    <t>(0,65*0,46-0,35*0,16)*(1,42+0,03+0,08+0,09)</t>
  </si>
  <si>
    <t>(0,65*0,46-0,35*0,16)*(2,25+0,03+0,08+0,09)</t>
  </si>
  <si>
    <t>(0,8*0,46-0,5*0,16)*(0,58+0,03+0,08+0,09)</t>
  </si>
  <si>
    <t>(0,6*0,46-0,3*0,16)*(0,4+0,03+0,08+0,09)</t>
  </si>
  <si>
    <t>(0,8*0,46-0,5*0,16)*(0,55+0,03+0,08+0,09)</t>
  </si>
  <si>
    <t>316381115</t>
  </si>
  <si>
    <t>Komínové krycí desky tl do 80 mm z betonu tř. C 12/15 až C 16/20 s přesahy do 70 mm</t>
  </si>
  <si>
    <t>200032369</t>
  </si>
  <si>
    <t>0,75*0,66*0,08</t>
  </si>
  <si>
    <t>1*0,66*0,08</t>
  </si>
  <si>
    <t>0,8*0,66*0,08</t>
  </si>
  <si>
    <t>Vodorovné konstrukce</t>
  </si>
  <si>
    <t>417321515</t>
  </si>
  <si>
    <t>Ztužující pásy a věnce ze ŽB tř. C 25/30</t>
  </si>
  <si>
    <t>1288209285</t>
  </si>
  <si>
    <t>"atika"</t>
  </si>
  <si>
    <t>"atika"(1,81+4,9+12,95+11,75+7,7+1,75)*0,15*0,35+6,7*0,15*0,35</t>
  </si>
  <si>
    <t>417351115</t>
  </si>
  <si>
    <t>Zřízení bednění ztužujících věnců</t>
  </si>
  <si>
    <t>-1449836930</t>
  </si>
  <si>
    <t>"atika"(1,81+4,9+12,95+11,75+7,7+1,75)*0,15*2+6,7*0,15*2</t>
  </si>
  <si>
    <t>417351116</t>
  </si>
  <si>
    <t>Odstranění bednění ztužujících věnců</t>
  </si>
  <si>
    <t>-1021929656</t>
  </si>
  <si>
    <t>417361821</t>
  </si>
  <si>
    <t>Výztuž ztužujících pásů a věnců betonářskou ocelí 10 505</t>
  </si>
  <si>
    <t>1867723384</t>
  </si>
  <si>
    <t>2,497*120/1000</t>
  </si>
  <si>
    <t>-1132465055</t>
  </si>
  <si>
    <t>"střecha" 140</t>
  </si>
  <si>
    <t>"garáž" 17,8</t>
  </si>
  <si>
    <t>962032231</t>
  </si>
  <si>
    <t>Bourání zdiva z cihel pálených nebo vápenopískových na MV nebo MVC přes 1 m3</t>
  </si>
  <si>
    <t>-1313439472</t>
  </si>
  <si>
    <t>Atika</t>
  </si>
  <si>
    <t>(49,2-6,8)*0,15*0,2</t>
  </si>
  <si>
    <t>962032631</t>
  </si>
  <si>
    <t>Bourání zdiva komínového nad střechou z cihel na MV nebo MVC</t>
  </si>
  <si>
    <t>-1342885294</t>
  </si>
  <si>
    <t>Bourání komínů</t>
  </si>
  <si>
    <t>*</t>
  </si>
  <si>
    <t>963051110</t>
  </si>
  <si>
    <t>Bourání ŽB stropů deskových tl do 80 mm</t>
  </si>
  <si>
    <t>-434389561</t>
  </si>
  <si>
    <t>Hlavice komínů</t>
  </si>
  <si>
    <t>965041341</t>
  </si>
  <si>
    <t>Bourání mazanin škvárobetonových tl do 100 mm pl přes 4 m2</t>
  </si>
  <si>
    <t>-1943586587</t>
  </si>
  <si>
    <t>Střecha</t>
  </si>
  <si>
    <t>(140-49,2*0,15)*0,09</t>
  </si>
  <si>
    <t>-(0,46*0,8+0,46*0,6+0,46*0,8+1,3*0,46+0,98*0,78)*0,09</t>
  </si>
  <si>
    <t>965042141</t>
  </si>
  <si>
    <t>Bourání podkladů pod dlažby nebo mazanin betonových nebo z litého asfaltu tl do 100 mm pl přes 4 m2</t>
  </si>
  <si>
    <t>-1015412748</t>
  </si>
  <si>
    <t>(140-49,2*0,15)*0,08</t>
  </si>
  <si>
    <t>-(0,46*0,8+0,46*0,6+0,46*0,8+1,3*0,46+0,98*0,78)*0,08</t>
  </si>
  <si>
    <t>-1788188490</t>
  </si>
  <si>
    <t>997013311</t>
  </si>
  <si>
    <t>Montáž a demontáž shozu suti v do 10 m</t>
  </si>
  <si>
    <t>1611439704</t>
  </si>
  <si>
    <t>997013321</t>
  </si>
  <si>
    <t>Příplatek k shozu suti v do 10 m za první a ZKD den použití</t>
  </si>
  <si>
    <t>1412655624</t>
  </si>
  <si>
    <t>-117190080</t>
  </si>
  <si>
    <t>-41177112</t>
  </si>
  <si>
    <t>49,41*15 'Přepočtené koeficientem množství</t>
  </si>
  <si>
    <t>588150967</t>
  </si>
  <si>
    <t>228877077</t>
  </si>
  <si>
    <t>712</t>
  </si>
  <si>
    <t>Povlakové krytiny</t>
  </si>
  <si>
    <t>712300833</t>
  </si>
  <si>
    <t>Odstranění povlakové krytiny střech do 10° třívrstvé</t>
  </si>
  <si>
    <t>1830993589</t>
  </si>
  <si>
    <t>"Střecha" 140-0,46*0,8-0,46*0,6-0,46*0,8-1,3*0,46-0,98*0,78</t>
  </si>
  <si>
    <t>"Garáž" 18,9</t>
  </si>
  <si>
    <t>"stříška" 2*0,65</t>
  </si>
  <si>
    <t>712300845</t>
  </si>
  <si>
    <t>Demontáž ventilační hlavice na ploché střeše sklonu do 10°</t>
  </si>
  <si>
    <t>1100858802</t>
  </si>
  <si>
    <t>712311101</t>
  </si>
  <si>
    <t>Provedení povlakové krytiny střech do 10° za studena lakem penetračním nebo asfaltovým</t>
  </si>
  <si>
    <t>79755874</t>
  </si>
  <si>
    <t>"střecha" 123,3-1,3*0,46-0,955*1,15-0,8*0,46-0,6*0,46-0,8*0,46</t>
  </si>
  <si>
    <t>"atiky" 46,5*0,4</t>
  </si>
  <si>
    <t>"komíny" (0,8*2+0,6*2+0,8*2+0,46*6+0,46*2+1,3*2+0,955*2*1,15*2)*0,4</t>
  </si>
  <si>
    <t>111631500</t>
  </si>
  <si>
    <t>lak asfaltový penetrační</t>
  </si>
  <si>
    <t>-1736838870</t>
  </si>
  <si>
    <t>164,221*0,0003 'Přepočtené koeficientem množství</t>
  </si>
  <si>
    <t>712331111</t>
  </si>
  <si>
    <t>Provedení povlakové krytiny střech do 10° podkladní vrstvy pásy na sucho samolepící</t>
  </si>
  <si>
    <t>-421296737</t>
  </si>
  <si>
    <t>"střecha" 147,51-1,3*0,46-0,955*1,15-0,8*0,46-0,6*0,46-0,8*0,46</t>
  </si>
  <si>
    <t>628662800</t>
  </si>
  <si>
    <t>pás asfaltový modifikovaný za studena samolepící  tl. 3 mm na polystyren</t>
  </si>
  <si>
    <t>-549722502</t>
  </si>
  <si>
    <t>144,802*1,15 'Přepočtené koeficientem množství</t>
  </si>
  <si>
    <t>712341559</t>
  </si>
  <si>
    <t>Provedení povlakové krytiny střech do 10° pásy NAIP přitavením v plné ploše</t>
  </si>
  <si>
    <t>173627469</t>
  </si>
  <si>
    <t>62852254</t>
  </si>
  <si>
    <t>pásy s modifikovaným asfaltem tl. 4,0 mm vložka polyesterové rouno minerální jemnozrnný posyp</t>
  </si>
  <si>
    <t>1490300809</t>
  </si>
  <si>
    <t>163,467*1,15 'Přepočtené koeficientem množství</t>
  </si>
  <si>
    <t>628321340</t>
  </si>
  <si>
    <t>pás těžký asfaltovaný V60 S40</t>
  </si>
  <si>
    <t>-466760323</t>
  </si>
  <si>
    <t>163,802*1,15 'Přepočtené koeficientem množství</t>
  </si>
  <si>
    <t>998712202</t>
  </si>
  <si>
    <t>Přesun hmot procentní pro krytiny povlakové v objektech v do 12 m</t>
  </si>
  <si>
    <t>-810451338</t>
  </si>
  <si>
    <t>713141131</t>
  </si>
  <si>
    <t>Montáž izolace tepelné střech plochých lepené za studena 1 vrstva rohoží, pásů, dílců, desek</t>
  </si>
  <si>
    <t>-1262050468</t>
  </si>
  <si>
    <t>"atiky - svislé tl 100mm" 46,5*0,3</t>
  </si>
  <si>
    <t>"atiky - vodorovné 40mm" 46,5*0,35</t>
  </si>
  <si>
    <t>631515020</t>
  </si>
  <si>
    <t>deska izolační minerální plochých střech nepochozích pevnosti 70 kPa λ=0,039 tl 100mm</t>
  </si>
  <si>
    <t>-1871559347</t>
  </si>
  <si>
    <t>631514810</t>
  </si>
  <si>
    <t>deska izolační minerální těžkých plovoucích podlah λ=0,039 tl 30mm</t>
  </si>
  <si>
    <t>-1435991477</t>
  </si>
  <si>
    <t>713141135</t>
  </si>
  <si>
    <t>Montáž izolace tepelné střech plochých lepené za studena bodově 1 vrstva rohoží, pásů, dílců, desek</t>
  </si>
  <si>
    <t>571516692</t>
  </si>
  <si>
    <t>"TI 80" 120,592</t>
  </si>
  <si>
    <t>"TI 2x 140" 120,592*2</t>
  </si>
  <si>
    <t>63151473</t>
  </si>
  <si>
    <t>deska tepelně izolační minerální plochých střech nepochozích spodní vrstva λ=0,038-0,039 tl 140mm</t>
  </si>
  <si>
    <t>CS ÚRS 2019 01</t>
  </si>
  <si>
    <t>590196610</t>
  </si>
  <si>
    <t>63151468</t>
  </si>
  <si>
    <t>deska tepelně izolační minerální plochých střech nepochozích spodní vrstva λ=0,038-0,039 tl 80mm</t>
  </si>
  <si>
    <t>1470204927</t>
  </si>
  <si>
    <t>713141331</t>
  </si>
  <si>
    <t>Montáž izolace tepelné střech plochých lepené za studena zplna, spádová vrstva</t>
  </si>
  <si>
    <t>-1281580286</t>
  </si>
  <si>
    <t>63140440</t>
  </si>
  <si>
    <t>deska tepelně izolační minerální plochých střech λ=0,038  bodového zatížení Fp=400 N, m3</t>
  </si>
  <si>
    <t>686070076</t>
  </si>
  <si>
    <t>"spádové klíny 0-160" 120,592*0,08</t>
  </si>
  <si>
    <t>1280000241</t>
  </si>
  <si>
    <t>721</t>
  </si>
  <si>
    <t>Zdravotechnika - vnitřní kanalizace</t>
  </si>
  <si>
    <t>721174005</t>
  </si>
  <si>
    <t>Potrubí kanalizační z PP svodné DN 100</t>
  </si>
  <si>
    <t>822772137</t>
  </si>
  <si>
    <t>721194109</t>
  </si>
  <si>
    <t>Vyvedení a upevnění odpadních výpustek DN 100</t>
  </si>
  <si>
    <t>562517910</t>
  </si>
  <si>
    <t>721210822</t>
  </si>
  <si>
    <t>Demontáž vpustí střešních DN 100</t>
  </si>
  <si>
    <t>-320963213</t>
  </si>
  <si>
    <t>721233212</t>
  </si>
  <si>
    <t>Střešní vtok polypropylen PP pro pochůzné střechy svislý odtok DN 110</t>
  </si>
  <si>
    <t>1911085891</t>
  </si>
  <si>
    <t>721233221</t>
  </si>
  <si>
    <t>Střešní vtok polypropylen PP pro pochůzné střechy vodorovný odtok DN 75/110</t>
  </si>
  <si>
    <t>-69247494</t>
  </si>
  <si>
    <t>721273152</t>
  </si>
  <si>
    <t>Hlavice ventilační polypropylen PP DN 75</t>
  </si>
  <si>
    <t>-1039639383</t>
  </si>
  <si>
    <t>998721202</t>
  </si>
  <si>
    <t>Přesun hmot procentní pro vnitřní kanalizace v objektech v do 12 m</t>
  </si>
  <si>
    <t>639958602</t>
  </si>
  <si>
    <t>743</t>
  </si>
  <si>
    <t>Elektromontáže - hrubá montáž</t>
  </si>
  <si>
    <t>743621120-D</t>
  </si>
  <si>
    <t>Demontáž drát nebo lano hromosvodné svodové D přes 10mm s podpěrou</t>
  </si>
  <si>
    <t>-742004687</t>
  </si>
  <si>
    <t>6,6+6+30</t>
  </si>
  <si>
    <t>764002811</t>
  </si>
  <si>
    <t>Demontáž okapového plechu do suti v krytině povlakové</t>
  </si>
  <si>
    <t>-1045296406</t>
  </si>
  <si>
    <t>49,2</t>
  </si>
  <si>
    <t>Garáž</t>
  </si>
  <si>
    <t>12,2</t>
  </si>
  <si>
    <t>"stříška"</t>
  </si>
  <si>
    <t>2+0,65*2</t>
  </si>
  <si>
    <t>764002821</t>
  </si>
  <si>
    <t>Demontáž střešního výlezu do suti</t>
  </si>
  <si>
    <t>1883891104</t>
  </si>
  <si>
    <t>764002871</t>
  </si>
  <si>
    <t>Demontáž lemování zdí do suti</t>
  </si>
  <si>
    <t>2083196731</t>
  </si>
  <si>
    <t>"stříška" 2</t>
  </si>
  <si>
    <t>764004801</t>
  </si>
  <si>
    <t>Demontáž podokapního žlabu do suti</t>
  </si>
  <si>
    <t>-1056433926</t>
  </si>
  <si>
    <t>764004861</t>
  </si>
  <si>
    <t>Demontáž svodu do suti</t>
  </si>
  <si>
    <t>1881771667</t>
  </si>
  <si>
    <t>764212434</t>
  </si>
  <si>
    <t>Oplechování rovné okapové hrany z Pz plechu rš 330 mm</t>
  </si>
  <si>
    <t>1222679743</t>
  </si>
  <si>
    <t>"12k" 65,91</t>
  </si>
  <si>
    <t>764213652x</t>
  </si>
  <si>
    <t>Střešní výlez  900x700 včetně svislé konstrukce a zateplení dle specifikace</t>
  </si>
  <si>
    <t>-308795233</t>
  </si>
  <si>
    <t>764511602</t>
  </si>
  <si>
    <t>Žlab podokapní půlkruhový z Pz s povrchovou úpravou rš 330 mm</t>
  </si>
  <si>
    <t>-1820389027</t>
  </si>
  <si>
    <t>"13k" 2,94</t>
  </si>
  <si>
    <t>764511622</t>
  </si>
  <si>
    <t>Roh nebo kout půlkruhového podokapního žlabu z Pz s povrchovou úpravou rš 330 mm</t>
  </si>
  <si>
    <t>-2067283066</t>
  </si>
  <si>
    <t>764511642</t>
  </si>
  <si>
    <t>Kotlík oválný (trychtýřový) pro podokapní žlaby z Pz s povrchovou úpravou 330/100 mm</t>
  </si>
  <si>
    <t>638450977</t>
  </si>
  <si>
    <t>764518622</t>
  </si>
  <si>
    <t>Svody kruhové včetně objímek, kolen, odskoků z Pz s povrchovou úpravou průměru 100 mm</t>
  </si>
  <si>
    <t>1815527289</t>
  </si>
  <si>
    <t>"14k" 2,155</t>
  </si>
  <si>
    <t>812889763</t>
  </si>
  <si>
    <t>767-2</t>
  </si>
  <si>
    <t>Dodávka a montáž záchytného systému dle popisu v TZ a specifikace</t>
  </si>
  <si>
    <t>303892709</t>
  </si>
  <si>
    <t>767995112</t>
  </si>
  <si>
    <t>Montáž atypických zámečnických konstrukcí hmotnosti do 10 kg</t>
  </si>
  <si>
    <t>1990399471</t>
  </si>
  <si>
    <t>16Z</t>
  </si>
  <si>
    <t>střešní průchodka SLP kabelů dle specifikace</t>
  </si>
  <si>
    <t>226659206</t>
  </si>
  <si>
    <t>767995114</t>
  </si>
  <si>
    <t>Montáž atypických zámečnických konstrukcí hmotnosti do 50 kg</t>
  </si>
  <si>
    <t>1481246160</t>
  </si>
  <si>
    <t>"antenní stožár" 30</t>
  </si>
  <si>
    <t>17z</t>
  </si>
  <si>
    <t>Anténní stožár dle specifikace</t>
  </si>
  <si>
    <t>652073527</t>
  </si>
  <si>
    <t>-438758657</t>
  </si>
  <si>
    <t>-2117390330</t>
  </si>
  <si>
    <t>Soupis:</t>
  </si>
  <si>
    <t>BLS - Bleskosvod</t>
  </si>
  <si>
    <t xml:space="preserve"> </t>
  </si>
  <si>
    <t>D1 - Uzemnění + bleskosvod</t>
  </si>
  <si>
    <t>D2 - Zemní práce</t>
  </si>
  <si>
    <t>D3 - Ostatní</t>
  </si>
  <si>
    <t>D1</t>
  </si>
  <si>
    <t>Uzemnění + bleskosvod</t>
  </si>
  <si>
    <t>Pol24</t>
  </si>
  <si>
    <t>Fezn pásek 30x4mm2 v zemi</t>
  </si>
  <si>
    <t>Pol25</t>
  </si>
  <si>
    <t>Svorka SR3 -drát -páska</t>
  </si>
  <si>
    <t>Pol26</t>
  </si>
  <si>
    <t>Fezn drát  10mm</t>
  </si>
  <si>
    <t>Pol27</t>
  </si>
  <si>
    <t>ALMgSi drát  8mm jímací</t>
  </si>
  <si>
    <t>Pol28</t>
  </si>
  <si>
    <t>Jímací tyč AlMgSi 2,5m</t>
  </si>
  <si>
    <t>Pol29</t>
  </si>
  <si>
    <t>Držák jímací tyče Djd nerez</t>
  </si>
  <si>
    <t>Pol30</t>
  </si>
  <si>
    <t>Svorka zkušební SZ nerez</t>
  </si>
  <si>
    <t>Pol31</t>
  </si>
  <si>
    <t>Svorka SS nerez</t>
  </si>
  <si>
    <t>Pol32</t>
  </si>
  <si>
    <t>Svorka SK nerez</t>
  </si>
  <si>
    <t>Pol33</t>
  </si>
  <si>
    <t>Podpěra vedení do zdi PV 17pp  nerez-200mm</t>
  </si>
  <si>
    <t>Pol34</t>
  </si>
  <si>
    <t>Podpěra vedení na ploché střechy PV 21c</t>
  </si>
  <si>
    <t>Pol35</t>
  </si>
  <si>
    <t>Svorka  ST nerez na okap. trouby vč. pásku š.15mm</t>
  </si>
  <si>
    <t>Pol36</t>
  </si>
  <si>
    <t>Svorka k jímací tyči SJ 1b</t>
  </si>
  <si>
    <t>Pol37</t>
  </si>
  <si>
    <t>Ochranný úhelník OU 1,7m nerez</t>
  </si>
  <si>
    <t>Pol38</t>
  </si>
  <si>
    <t>Držák ochr. úhelníku DOUa nerez</t>
  </si>
  <si>
    <t>Pol39</t>
  </si>
  <si>
    <t>Štítek pro označení svodů</t>
  </si>
  <si>
    <t>Pol40</t>
  </si>
  <si>
    <t>Betonová dlaždice 300x300 pod PV21c na lepenk. krytině</t>
  </si>
  <si>
    <t>Pol41</t>
  </si>
  <si>
    <t>Koordinace s ost profesemi</t>
  </si>
  <si>
    <t>hod</t>
  </si>
  <si>
    <t>Pol42</t>
  </si>
  <si>
    <t>Nespecifikované pomocné práce</t>
  </si>
  <si>
    <t>D2</t>
  </si>
  <si>
    <t>Pol43</t>
  </si>
  <si>
    <t>Výkop rýhy 40x70, 3.tř  zeminy , ručně</t>
  </si>
  <si>
    <t>Pol44</t>
  </si>
  <si>
    <t>Zához rýhy 35x70cm , 3.tř  zeminy</t>
  </si>
  <si>
    <t>Pol45</t>
  </si>
  <si>
    <t>Provizorní úprava povrchu</t>
  </si>
  <si>
    <t>D3</t>
  </si>
  <si>
    <t>Ostatní</t>
  </si>
  <si>
    <t>pol49</t>
  </si>
  <si>
    <t>Výchozí revize</t>
  </si>
  <si>
    <t>-1933118284</t>
  </si>
  <si>
    <t>UT/CH - Zařízení pro vytápění a ochlazování</t>
  </si>
  <si>
    <t>PSV -  Práce a dodávky PSV</t>
  </si>
  <si>
    <t xml:space="preserve">    713 -  Izolace tepelné</t>
  </si>
  <si>
    <t xml:space="preserve">    721 -  Zdravotechnika</t>
  </si>
  <si>
    <t xml:space="preserve">    723 -  Zdravotechnika</t>
  </si>
  <si>
    <t xml:space="preserve">    731 -  Ústřední vytápění</t>
  </si>
  <si>
    <t xml:space="preserve">    732 -  Ústřední vytápění</t>
  </si>
  <si>
    <t xml:space="preserve">    733 -  Ústřední vytápění</t>
  </si>
  <si>
    <t xml:space="preserve">    734 -  Ústřední vytápění</t>
  </si>
  <si>
    <t xml:space="preserve">    735 -  Ústřední vytápění</t>
  </si>
  <si>
    <t xml:space="preserve">    783 -  Dokončovací práce</t>
  </si>
  <si>
    <t xml:space="preserve">      CH -  Chlazení</t>
  </si>
  <si>
    <t xml:space="preserve">      Ostatní -  Ostatní náklady</t>
  </si>
  <si>
    <t xml:space="preserve"> Práce a dodávky PSV</t>
  </si>
  <si>
    <t xml:space="preserve"> Izolace tepelné</t>
  </si>
  <si>
    <t>713463131</t>
  </si>
  <si>
    <t>Montáž izolace tepelné potrubí potrubními pouzdry bez úpravy slepenými 1x tl izolace do 25 mm</t>
  </si>
  <si>
    <t>1845013924</t>
  </si>
  <si>
    <t>283770490</t>
  </si>
  <si>
    <t>izolace potrubí návleková z pěněného polyethylenu 28 x 25 mm</t>
  </si>
  <si>
    <t>-1697450760</t>
  </si>
  <si>
    <t>283771300</t>
  </si>
  <si>
    <t>spona na návlekovou izolaci</t>
  </si>
  <si>
    <t>-1019660155</t>
  </si>
  <si>
    <t>283771350</t>
  </si>
  <si>
    <t>páska samolepící na návlekovou izolaci po 20 m</t>
  </si>
  <si>
    <t>-1804408013</t>
  </si>
  <si>
    <t xml:space="preserve"> Zdravotechnika</t>
  </si>
  <si>
    <t>721171902</t>
  </si>
  <si>
    <t>Potrubí z PP vsazení odbočky do hrdla DN 40</t>
  </si>
  <si>
    <t>1451637215</t>
  </si>
  <si>
    <t>721174042</t>
  </si>
  <si>
    <t>Potrubí kanalizační z PP připojovací DN 40</t>
  </si>
  <si>
    <t>1103438225</t>
  </si>
  <si>
    <t>721194104</t>
  </si>
  <si>
    <t>Vyvedení a upevnění odpadních výpustek DN 40</t>
  </si>
  <si>
    <t>-1680371413</t>
  </si>
  <si>
    <t>721290111</t>
  </si>
  <si>
    <t>Zkouška těsnosti potrubí kanalizace vodou do DN 125</t>
  </si>
  <si>
    <t>1224135332</t>
  </si>
  <si>
    <t>721K01</t>
  </si>
  <si>
    <t>Zápachový uzávěr DN40 se svislou přípojkou DN32 k odvodu kondenzátu se svislým napojením zásuvné trubice, s doplňkovým mechanickým zápachovým uzávěrem kuličkou</t>
  </si>
  <si>
    <t>1026347215</t>
  </si>
  <si>
    <t>723</t>
  </si>
  <si>
    <t>723120804</t>
  </si>
  <si>
    <t>Demontáž potrubí ocelové závitové svařované do DN 25</t>
  </si>
  <si>
    <t>35822020</t>
  </si>
  <si>
    <t>723111204</t>
  </si>
  <si>
    <t>Potrubí ocelové závitové černé bezešvé svařované běžné DN 25</t>
  </si>
  <si>
    <t>-618876906</t>
  </si>
  <si>
    <t>723190251</t>
  </si>
  <si>
    <t>Výpustky plynovodní vedení a upevnění DN 15</t>
  </si>
  <si>
    <t>-617809122</t>
  </si>
  <si>
    <t>723190901</t>
  </si>
  <si>
    <t>Uzavření,otevření plynovodního potrubí při opravě</t>
  </si>
  <si>
    <t>-1221996876</t>
  </si>
  <si>
    <t>723190907</t>
  </si>
  <si>
    <t>Odvzdušnění nebo napuštění plynovodního potrubí</t>
  </si>
  <si>
    <t>-294639883</t>
  </si>
  <si>
    <t>723190909</t>
  </si>
  <si>
    <t>Zkouška těsnosti potrubí plynovodního neúřední</t>
  </si>
  <si>
    <t>-626373466</t>
  </si>
  <si>
    <t>723230102</t>
  </si>
  <si>
    <t>Kulový uzávěr přímý PN 5 G 1/2 FF s protipožární armaturou a 2x vnitřním závitem</t>
  </si>
  <si>
    <t>-516508759</t>
  </si>
  <si>
    <t>723XPL102</t>
  </si>
  <si>
    <t>Revize vnitřního domovního plynovodu</t>
  </si>
  <si>
    <t>sada</t>
  </si>
  <si>
    <t>1195472492</t>
  </si>
  <si>
    <t>731</t>
  </si>
  <si>
    <t xml:space="preserve"> Ústřední vytápění</t>
  </si>
  <si>
    <t>731200825</t>
  </si>
  <si>
    <t>Demontáž kotle ocelového na plynná nebo kapalná paliva výkon do 40 kW</t>
  </si>
  <si>
    <t>-293794138</t>
  </si>
  <si>
    <t>731239124</t>
  </si>
  <si>
    <t>Montáž kotle ocelového na kapalná nebo plynná paliva do 29 kW</t>
  </si>
  <si>
    <t>-938552635</t>
  </si>
  <si>
    <t>731XKO010</t>
  </si>
  <si>
    <t>Montáž odkouření nástěnného kotle vč. uchycení, těsnění prostupů</t>
  </si>
  <si>
    <t>1229265309</t>
  </si>
  <si>
    <t>731XKO011</t>
  </si>
  <si>
    <t>Tlaková a provozní zkouška odkouření</t>
  </si>
  <si>
    <t>1963261053</t>
  </si>
  <si>
    <t>731XKO012</t>
  </si>
  <si>
    <t>Montáž regulační automatiky kotle vč. nastavení a uvedení do provozu - autorizovaný servisní technik, kabely dle specifikace montážního návodu, kabelová trasa k čidlu venkovní teploty v liště</t>
  </si>
  <si>
    <t>-631188632</t>
  </si>
  <si>
    <t>731XKO013</t>
  </si>
  <si>
    <t>Uvedení do provozu plynového nástěnného kotle a vstupní revize</t>
  </si>
  <si>
    <t>-548846093</t>
  </si>
  <si>
    <t>731XKO0101</t>
  </si>
  <si>
    <t>Nástěnný plynový kondenzační kotel Q=25.0kW, zemní plyn 2,98m3/h při 2.0kPa, tepelný výkon 2,6kW - 23,8kW při T 80°C / 60°C, elektrický příkon 73W, 230V, integrované oběhové čerpadlo, pojistný ventil 3bar</t>
  </si>
  <si>
    <t>797588886</t>
  </si>
  <si>
    <t>731XKO0102</t>
  </si>
  <si>
    <t>Čidlo venkovní teploty, programovatelný, digitální, prostorvý termostat s časovým programem</t>
  </si>
  <si>
    <t>-973894748</t>
  </si>
  <si>
    <t>731XKO0103</t>
  </si>
  <si>
    <t>Koaxiální komínová sada DN125/80 odtahu spalin a přívodu spalovacího vzduchu - patní koleno</t>
  </si>
  <si>
    <t>1381621635</t>
  </si>
  <si>
    <t>731XKO0105</t>
  </si>
  <si>
    <t>Koaxiální stavební sada DN125/80 odtahu spalin a přívodu spalovacího vzduchu - koaxiální trubka L=500mm</t>
  </si>
  <si>
    <t>2004381108</t>
  </si>
  <si>
    <t>731XKO0106</t>
  </si>
  <si>
    <t>Přechodka na flexibilní trubku odtahu spalin DN80</t>
  </si>
  <si>
    <t>-1775210152</t>
  </si>
  <si>
    <t>731XKO0107</t>
  </si>
  <si>
    <t>Flexibilní trubka odtahu spalin DN80 - L=12mm</t>
  </si>
  <si>
    <t>1041979749</t>
  </si>
  <si>
    <t>731XKO0108</t>
  </si>
  <si>
    <t>Protahovací přípravek pro protažení flexibilní trubky stávajícím komínovým průduchem</t>
  </si>
  <si>
    <t>-1690676418</t>
  </si>
  <si>
    <t>731XKO0109</t>
  </si>
  <si>
    <t>Koaxiální stavební sada DN125/80 odtahu spalin a přívodu spalovacího vzduchu - střešní koncovka pro připevnění ke stávajícímu komínovému průduchu</t>
  </si>
  <si>
    <t>-1749149361</t>
  </si>
  <si>
    <t>731XKO0110</t>
  </si>
  <si>
    <t>Koaxiální stavební sada DN125/80 odtahu spalin a přívodu spalovacího vzduchu - koaxiální koleno revizní 87°</t>
  </si>
  <si>
    <t>-567346467</t>
  </si>
  <si>
    <t>731XKO0111</t>
  </si>
  <si>
    <t>Koaxiální stavební sada DN125/80 odtahu spalin a přívodu spalovacího vzduchu - koaxiální koleno 87°</t>
  </si>
  <si>
    <t>1350491062</t>
  </si>
  <si>
    <t>732</t>
  </si>
  <si>
    <t>732320812</t>
  </si>
  <si>
    <t>Demontáž nádrže beztlaké nebo tlakové odpojení od rozvodů potrubí obsah do 100 litrů</t>
  </si>
  <si>
    <t>4935856</t>
  </si>
  <si>
    <t>732420811</t>
  </si>
  <si>
    <t>Demontáž čerpadla oběhového spirálního DN 25</t>
  </si>
  <si>
    <t>834166098</t>
  </si>
  <si>
    <t>732199100</t>
  </si>
  <si>
    <t>Montáž a dodávka orientačních štítků</t>
  </si>
  <si>
    <t>-518103262</t>
  </si>
  <si>
    <t>732331615</t>
  </si>
  <si>
    <t>Nádoba tlaková expanzní s membránou závitové připojení PN 0,6 o objemu 35 litrů</t>
  </si>
  <si>
    <t>1894261694</t>
  </si>
  <si>
    <t>733</t>
  </si>
  <si>
    <t>733110806</t>
  </si>
  <si>
    <t>Demontáž potrubí ocelového závitového do DN 32</t>
  </si>
  <si>
    <t>-1990052872</t>
  </si>
  <si>
    <t>733111114</t>
  </si>
  <si>
    <t>Potrubí ocelové závitové bezešvé běžné v kotelnách nebo strojovnách DN 20</t>
  </si>
  <si>
    <t>-1218007645</t>
  </si>
  <si>
    <t>733111115</t>
  </si>
  <si>
    <t>Potrubí ocelové závitové bezešvé běžné v kotelnách nebo strojovnách DN 25</t>
  </si>
  <si>
    <t>1513547603</t>
  </si>
  <si>
    <t>733190107</t>
  </si>
  <si>
    <t>Zkouška těsnosti potrubí ocelové závitové do DN 40</t>
  </si>
  <si>
    <t>430776218</t>
  </si>
  <si>
    <t>12+3</t>
  </si>
  <si>
    <t>733XPO01</t>
  </si>
  <si>
    <t>Propojení navrženéo ocelového potrubí s dosavadním ocelovým potrubím</t>
  </si>
  <si>
    <t>-1272499056</t>
  </si>
  <si>
    <t>734</t>
  </si>
  <si>
    <t>734200811</t>
  </si>
  <si>
    <t>Demontáž armatury závitové s jedním závitem do G 1/2</t>
  </si>
  <si>
    <t>1977113915</t>
  </si>
  <si>
    <t>734200822</t>
  </si>
  <si>
    <t>Demontáž armatury závitové se dvěma závity do G 1</t>
  </si>
  <si>
    <t>863262875</t>
  </si>
  <si>
    <t>734242414</t>
  </si>
  <si>
    <t>Ventil závitový zpětný přímý G 1 PN 16 do 110°C</t>
  </si>
  <si>
    <t>-1760438311</t>
  </si>
  <si>
    <t>734291123</t>
  </si>
  <si>
    <t>Kohout plnící a vypouštěcí G 1/2 PN 10 do 110°C závitový</t>
  </si>
  <si>
    <t>-398359409</t>
  </si>
  <si>
    <t>734291244</t>
  </si>
  <si>
    <t>Filtr závitový přímý G 1 PN 16 do 130°C s vnitřními závity</t>
  </si>
  <si>
    <t>-1947157847</t>
  </si>
  <si>
    <t>734292774</t>
  </si>
  <si>
    <t>Kohout kulový přímý G 1 PN42 plnoprůtokový s koulí vnitřní závit</t>
  </si>
  <si>
    <t>-759825376</t>
  </si>
  <si>
    <t>734XEN01</t>
  </si>
  <si>
    <t>Kulový kohout se zajištěním a vypouštěním pro expanzní nádoby 3/4"</t>
  </si>
  <si>
    <t>1150184226</t>
  </si>
  <si>
    <t>735</t>
  </si>
  <si>
    <t>73500912</t>
  </si>
  <si>
    <t xml:space="preserve">Vyregulování ventilu dvojregulačního s termostatickým ovládáním   </t>
  </si>
  <si>
    <t>880715280</t>
  </si>
  <si>
    <t>735000912.1</t>
  </si>
  <si>
    <t xml:space="preserve">Vyvážení otopné soustavy     </t>
  </si>
  <si>
    <t>h</t>
  </si>
  <si>
    <t>-947712119</t>
  </si>
  <si>
    <t>735191905</t>
  </si>
  <si>
    <t>Odvzdušnění otopných těles</t>
  </si>
  <si>
    <t>121816739</t>
  </si>
  <si>
    <t>735191910</t>
  </si>
  <si>
    <t>Napuštění vody do otopné soustavy</t>
  </si>
  <si>
    <t>l</t>
  </si>
  <si>
    <t>1888802758</t>
  </si>
  <si>
    <t>735494811</t>
  </si>
  <si>
    <t>Vypuštění vody z otopné soustavy</t>
  </si>
  <si>
    <t>-1015912194</t>
  </si>
  <si>
    <t xml:space="preserve"> Dokončovací práce</t>
  </si>
  <si>
    <t>783425422</t>
  </si>
  <si>
    <t>Nátěry syntetické potrubí do DN 50 barva dražší matný povrch 1x antikorozní, 1x základní, 2x email</t>
  </si>
  <si>
    <t>-1759558118</t>
  </si>
  <si>
    <t>783425428</t>
  </si>
  <si>
    <t>Nátěry syntetické potrubí do DN 50 barva dražší základní antikorozní</t>
  </si>
  <si>
    <t>-962588688</t>
  </si>
  <si>
    <t>CH</t>
  </si>
  <si>
    <t xml:space="preserve"> Chlazení</t>
  </si>
  <si>
    <t>CH01</t>
  </si>
  <si>
    <t>Chladivové Cu potrubí 6.35 x 9.52 mm (trasa), vč. chladiva, tepelně parotěsné izolace, montážního a závěsového materiálu, vč. propojovacího komunikačního kabelu, vč. povrchové instalace v bílém plastovém žalbu</t>
  </si>
  <si>
    <t>260052751</t>
  </si>
  <si>
    <t>CH02</t>
  </si>
  <si>
    <t>Chladivové Cu potrubí 9.52 x 19.05 mm (trasa), vč. chladiva, tepelně parotěsné izolace, montážního a závěsového materiálu, vč. propojovacího komunikačního kabelu, vč. povrchové instalace v bílém plastovém žalbu</t>
  </si>
  <si>
    <t>-1291394193</t>
  </si>
  <si>
    <t>CH03</t>
  </si>
  <si>
    <t>Distribuční box pro čtyři vnitřní jednotky</t>
  </si>
  <si>
    <t>-1223942799</t>
  </si>
  <si>
    <t>CH04</t>
  </si>
  <si>
    <t>Venkovní kondenzační jednotka pro čtyři vnitřní jednotky s distribučním boxem, chladící výkon 3,3kW - 17,0kW, topný výkon 3,7kW - 17,3kW, elektrický příkon 0,8kW - 5,2kW, maximální provozní proud 7,5A / 400V</t>
  </si>
  <si>
    <t>-1563347927</t>
  </si>
  <si>
    <t>CH05</t>
  </si>
  <si>
    <t>Vnitřní nástěnná jednotka, chladící jednotka 2,5kW, topný výkon 3,2kW, maximální průtok vzduchu 9,2m3/min - infra ovladač</t>
  </si>
  <si>
    <t>243903235</t>
  </si>
  <si>
    <t>CH06</t>
  </si>
  <si>
    <t>Vnitřní nástěnná jednotka, chladící jednotka 3,5kW, topný výkon 3,8kW, maximální průtok vzduchu 9,6m3/min - infra ovladač</t>
  </si>
  <si>
    <t>-442478314</t>
  </si>
  <si>
    <t>CH07</t>
  </si>
  <si>
    <t>Zprovoznění zařízení a uvedení do provozu</t>
  </si>
  <si>
    <t>1094555763</t>
  </si>
  <si>
    <t>CH08</t>
  </si>
  <si>
    <t>Kompletní montáž systému vč. pomocného materiálu</t>
  </si>
  <si>
    <t>498298434</t>
  </si>
  <si>
    <t xml:space="preserve"> Ostatní náklady</t>
  </si>
  <si>
    <t>0007510001</t>
  </si>
  <si>
    <t>Doprava na místo stavby a ostatní režijní náklady</t>
  </si>
  <si>
    <t>512</t>
  </si>
  <si>
    <t>710121991</t>
  </si>
  <si>
    <t>0007510002</t>
  </si>
  <si>
    <t>Pomocné zařízení při montáži zařízení výšky do 3 m ( lešení, přenosná mobilní plošina atd.) vč. jeho montáže a demontáže</t>
  </si>
  <si>
    <t>1780002327</t>
  </si>
  <si>
    <t>0007510003</t>
  </si>
  <si>
    <t>Stavební přípomoci - vrtání drobných prostupů, stavební zaspravení povrchů, oprava výmalby a úklid</t>
  </si>
  <si>
    <t>818007087</t>
  </si>
  <si>
    <t>0007510004</t>
  </si>
  <si>
    <t>Stavební přípomoci - vybourání prostupu do stávajícího komínového průduchu a zazdění stávajícího prostupu vč. zapravení povrchů a opravy výmalby</t>
  </si>
  <si>
    <t>799804681</t>
  </si>
  <si>
    <t>0007510005</t>
  </si>
  <si>
    <t>Uložení demontovaného materiálu na skládku</t>
  </si>
  <si>
    <t>-1947671511</t>
  </si>
  <si>
    <t>0007510006</t>
  </si>
  <si>
    <t>Topná, chladící, provozní a dilatační zkoužka</t>
  </si>
  <si>
    <t>708351135</t>
  </si>
  <si>
    <t>SIL - Silnoproudá elektrotechnika</t>
  </si>
  <si>
    <t>D1 - Vestavba přístrojové náplně v rozvaděči RMS1</t>
  </si>
  <si>
    <t>D2 - Elektroinstalace</t>
  </si>
  <si>
    <t>Vestavba přístrojové náplně v rozvaděči RMS1</t>
  </si>
  <si>
    <t>Pol1</t>
  </si>
  <si>
    <t>Prostorová úprava stávající přístrojové náplně v rozvaděči RMS1</t>
  </si>
  <si>
    <t>Pol2</t>
  </si>
  <si>
    <t>Pomocná konstrukce pro přístr. Náplň</t>
  </si>
  <si>
    <t>Pol3</t>
  </si>
  <si>
    <t>Jistič 16B/1</t>
  </si>
  <si>
    <t>Pol4</t>
  </si>
  <si>
    <t>Jistič 20C/3</t>
  </si>
  <si>
    <t>Pol5</t>
  </si>
  <si>
    <t>Proud chránič s nadpr ochr 6B-1N-030AC</t>
  </si>
  <si>
    <t>Pol6</t>
  </si>
  <si>
    <t>Pr. chránič   63B-4-030AC</t>
  </si>
  <si>
    <t>Pol7</t>
  </si>
  <si>
    <t>Ochranná přípojnice OP</t>
  </si>
  <si>
    <t>Elektroinstalace</t>
  </si>
  <si>
    <t>Pol8</t>
  </si>
  <si>
    <t>Sil kabel 1-CXKH-R J  3x1,5mm2 vč. ukončení</t>
  </si>
  <si>
    <t>Pol9</t>
  </si>
  <si>
    <t>Sil kabel 1-CXKH-R J  3x2,5mm2 vč. ukončení</t>
  </si>
  <si>
    <t>Pol10</t>
  </si>
  <si>
    <t>Sil kabel 1-CXKH-R J  5x4mm2 vč. ukončení</t>
  </si>
  <si>
    <t>Pol11</t>
  </si>
  <si>
    <t>Vodič 1-CXKH-R  1x10mm2 vč ukončení</t>
  </si>
  <si>
    <t>Pol12</t>
  </si>
  <si>
    <t>Kabel JYTY 4x1</t>
  </si>
  <si>
    <t>Pol13</t>
  </si>
  <si>
    <t>Krabicová rozvodka ACIDUR IP66-5P</t>
  </si>
  <si>
    <t>Pol14</t>
  </si>
  <si>
    <t>Lišta elektroinstalační 40x40 bezhalogenová</t>
  </si>
  <si>
    <t>Pol15</t>
  </si>
  <si>
    <t>Zásuvka 2P+Z, 230V/16A, IP44</t>
  </si>
  <si>
    <t>Pol16</t>
  </si>
  <si>
    <t>Regulátor teploty průmyslový -25o až +15o C</t>
  </si>
  <si>
    <t>Pol17</t>
  </si>
  <si>
    <t>Topný kabel samoregulační 2x2m</t>
  </si>
  <si>
    <t>Pol18</t>
  </si>
  <si>
    <t>Al páska pro fixaci  samoregul kabelu</t>
  </si>
  <si>
    <t>Pol19</t>
  </si>
  <si>
    <t>Ukončovací sada + spojka pro samoreg kabel</t>
  </si>
  <si>
    <t>pol20</t>
  </si>
  <si>
    <t>Svítidlo  hliník + sklo , b. Antracit , 340lm, 3000K, IP44</t>
  </si>
  <si>
    <t>2102169690</t>
  </si>
  <si>
    <t>pol21</t>
  </si>
  <si>
    <t xml:space="preserve">Nespecifikované pomocné práce </t>
  </si>
  <si>
    <t>1867601728</t>
  </si>
  <si>
    <t>-1618928523</t>
  </si>
  <si>
    <t>00 - Vedlejší rozpočtové náklady</t>
  </si>
  <si>
    <t>VRN -  Vedlejší rozpočtové náklady</t>
  </si>
  <si>
    <t xml:space="preserve">    VRN1 -  Průzkumné, geodetické a projektové práce</t>
  </si>
  <si>
    <t xml:space="preserve">    VRN2 -  Příprava staveniště</t>
  </si>
  <si>
    <t xml:space="preserve">    VRN3 -  Zařízení staveniště</t>
  </si>
  <si>
    <t xml:space="preserve">    VRN4 -  Inženýrská činnost</t>
  </si>
  <si>
    <t>VRN</t>
  </si>
  <si>
    <t xml:space="preserve"> Vedlejší rozpočtové náklady</t>
  </si>
  <si>
    <t>VRN1</t>
  </si>
  <si>
    <t xml:space="preserve"> Průzkumné, geodetické a projektové práce</t>
  </si>
  <si>
    <t>012002000</t>
  </si>
  <si>
    <t>Geodetické práce</t>
  </si>
  <si>
    <t>Kč</t>
  </si>
  <si>
    <t>1024</t>
  </si>
  <si>
    <t>956340035</t>
  </si>
  <si>
    <t>012002000-1</t>
  </si>
  <si>
    <t>Geometrické plány zaměření stavby potřebné pro kolaudaci stavby i vodoprávních děl, doložit ke kolaudaci stavby</t>
  </si>
  <si>
    <t>1498627794</t>
  </si>
  <si>
    <t>VRN2</t>
  </si>
  <si>
    <t xml:space="preserve"> Příprava staveniště</t>
  </si>
  <si>
    <t>020001000</t>
  </si>
  <si>
    <t>Příprava staveniště</t>
  </si>
  <si>
    <t>-2026393682</t>
  </si>
  <si>
    <t>VRN3</t>
  </si>
  <si>
    <t xml:space="preserve"> Zařízení staveniště</t>
  </si>
  <si>
    <t>030001000</t>
  </si>
  <si>
    <t>Zařízení staveniště</t>
  </si>
  <si>
    <t>-1148860477</t>
  </si>
  <si>
    <t>032903000</t>
  </si>
  <si>
    <t>Náklady na provoz a údržbu vybavení staveniště, spotřeba médií, energie pro potřeby stavby dle skutečných potřeb</t>
  </si>
  <si>
    <t>2086709914</t>
  </si>
  <si>
    <t>034002000</t>
  </si>
  <si>
    <t>Zabezpečení staveniště</t>
  </si>
  <si>
    <t>550697794</t>
  </si>
  <si>
    <t>039002000</t>
  </si>
  <si>
    <t>Zrušení zařízení staveniště</t>
  </si>
  <si>
    <t>-1399402675</t>
  </si>
  <si>
    <t>039002000-3</t>
  </si>
  <si>
    <t>Ostatní náklady - provizorní zábradlí, provizorní osvětlení, lešení, plošiny</t>
  </si>
  <si>
    <t>-69179488</t>
  </si>
  <si>
    <t>039002000-5</t>
  </si>
  <si>
    <t>Zdvihací prostředky, montáž, demontáž, nájem, energie</t>
  </si>
  <si>
    <t>1063538548</t>
  </si>
  <si>
    <t>039002000-6</t>
  </si>
  <si>
    <t>Vzorkování</t>
  </si>
  <si>
    <t>-1196806870</t>
  </si>
  <si>
    <t>VRN4</t>
  </si>
  <si>
    <t xml:space="preserve"> Inženýrská činnost</t>
  </si>
  <si>
    <t>043002000-1</t>
  </si>
  <si>
    <t>Ostatní zkoušky a měření</t>
  </si>
  <si>
    <t>-88902095</t>
  </si>
  <si>
    <t>043002001-1</t>
  </si>
  <si>
    <t>Kompletní zpracování podrobného provozního řádu a manuálu údržby a servisu veškerých technických a technologických zařízení</t>
  </si>
  <si>
    <t>241493353</t>
  </si>
  <si>
    <t>043002001-3</t>
  </si>
  <si>
    <t>Kompletní zpracování veškerých dokladů, zkoušek, listin osvědčujících správnost provedení stavby a měření stanovené ve výrokové části SP a vodoprávním řízení</t>
  </si>
  <si>
    <t>-159403539</t>
  </si>
  <si>
    <t>043002001-7</t>
  </si>
  <si>
    <t>Kompletní manuály, návody k obsluze zařízení, zaškolení uživatele a kompletní doklady potřebné ke kolaudaci stavby</t>
  </si>
  <si>
    <t>651546938</t>
  </si>
  <si>
    <t>045002000</t>
  </si>
  <si>
    <t>Kompletační a koordinační činnost</t>
  </si>
  <si>
    <t>-1974286278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</si>
</sst>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167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12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12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12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12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12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12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12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12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12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12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4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02" customHeight="1">
      <c r="B23" s="20"/>
      <c r="C23" s="21"/>
      <c r="D23" s="21"/>
      <c r="E23" s="35" t="s">
        <v>36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38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39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40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41</v>
      </c>
      <c r="E29" s="45"/>
      <c r="F29" s="31" t="s">
        <v>42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43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44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45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46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48</v>
      </c>
      <c r="U35" s="52"/>
      <c r="V35" s="52"/>
      <c r="W35" s="52"/>
      <c r="X35" s="54" t="s">
        <v>49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50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51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52</v>
      </c>
      <c r="AI60" s="40"/>
      <c r="AJ60" s="40"/>
      <c r="AK60" s="40"/>
      <c r="AL60" s="40"/>
      <c r="AM60" s="59" t="s">
        <v>53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54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55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52</v>
      </c>
      <c r="AI75" s="40"/>
      <c r="AJ75" s="40"/>
      <c r="AK75" s="40"/>
      <c r="AL75" s="40"/>
      <c r="AM75" s="59" t="s">
        <v>53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56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SK16115b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Snížení energetické náročnosti budov v nemocnici Jičín - objekt plicní oddělení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Bolzanova 512, 506 01 Jičín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5.9.2016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27.9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>ON Jičín a.s.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>ATELIER H1 a ATELIÉR HÁJEK s.r.o.</v>
      </c>
      <c r="AN89" s="65"/>
      <c r="AO89" s="65"/>
      <c r="AP89" s="65"/>
      <c r="AQ89" s="38"/>
      <c r="AR89" s="42"/>
      <c r="AS89" s="75" t="s">
        <v>57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32</v>
      </c>
      <c r="AJ90" s="38"/>
      <c r="AK90" s="38"/>
      <c r="AL90" s="38"/>
      <c r="AM90" s="74" t="str">
        <f>IF(E20="","",E20)</f>
        <v>Martin Škrabal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58</v>
      </c>
      <c r="D92" s="88"/>
      <c r="E92" s="88"/>
      <c r="F92" s="88"/>
      <c r="G92" s="88"/>
      <c r="H92" s="89"/>
      <c r="I92" s="90" t="s">
        <v>59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60</v>
      </c>
      <c r="AH92" s="88"/>
      <c r="AI92" s="88"/>
      <c r="AJ92" s="88"/>
      <c r="AK92" s="88"/>
      <c r="AL92" s="88"/>
      <c r="AM92" s="88"/>
      <c r="AN92" s="90" t="s">
        <v>61</v>
      </c>
      <c r="AO92" s="88"/>
      <c r="AP92" s="92"/>
      <c r="AQ92" s="93" t="s">
        <v>62</v>
      </c>
      <c r="AR92" s="42"/>
      <c r="AS92" s="94" t="s">
        <v>63</v>
      </c>
      <c r="AT92" s="95" t="s">
        <v>64</v>
      </c>
      <c r="AU92" s="95" t="s">
        <v>65</v>
      </c>
      <c r="AV92" s="95" t="s">
        <v>66</v>
      </c>
      <c r="AW92" s="95" t="s">
        <v>67</v>
      </c>
      <c r="AX92" s="95" t="s">
        <v>68</v>
      </c>
      <c r="AY92" s="95" t="s">
        <v>69</v>
      </c>
      <c r="AZ92" s="95" t="s">
        <v>70</v>
      </c>
      <c r="BA92" s="95" t="s">
        <v>71</v>
      </c>
      <c r="BB92" s="95" t="s">
        <v>72</v>
      </c>
      <c r="BC92" s="95" t="s">
        <v>73</v>
      </c>
      <c r="BD92" s="96" t="s">
        <v>74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75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ROUND(AG95+AG96+AG97+SUM(AG100:AG102),2)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ROUND(AS95+AS96+AS97+SUM(AS100:AS102),2)</f>
        <v>0</v>
      </c>
      <c r="AT94" s="108">
        <f>ROUND(SUM(AV94:AW94),2)</f>
        <v>0</v>
      </c>
      <c r="AU94" s="109">
        <f>ROUND(AU95+AU96+AU97+SUM(AU100:AU102),5)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ROUND(AZ95+AZ96+AZ97+SUM(AZ100:AZ102),2)</f>
        <v>0</v>
      </c>
      <c r="BA94" s="108">
        <f>ROUND(BA95+BA96+BA97+SUM(BA100:BA102),2)</f>
        <v>0</v>
      </c>
      <c r="BB94" s="108">
        <f>ROUND(BB95+BB96+BB97+SUM(BB100:BB102),2)</f>
        <v>0</v>
      </c>
      <c r="BC94" s="108">
        <f>ROUND(BC95+BC96+BC97+SUM(BC100:BC102),2)</f>
        <v>0</v>
      </c>
      <c r="BD94" s="110">
        <f>ROUND(BD95+BD96+BD97+SUM(BD100:BD102),2)</f>
        <v>0</v>
      </c>
      <c r="BS94" s="111" t="s">
        <v>76</v>
      </c>
      <c r="BT94" s="111" t="s">
        <v>77</v>
      </c>
      <c r="BU94" s="112" t="s">
        <v>78</v>
      </c>
      <c r="BV94" s="111" t="s">
        <v>79</v>
      </c>
      <c r="BW94" s="111" t="s">
        <v>5</v>
      </c>
      <c r="BX94" s="111" t="s">
        <v>80</v>
      </c>
      <c r="CL94" s="111" t="s">
        <v>1</v>
      </c>
    </row>
    <row r="95" spans="1:91" s="6" customFormat="1" ht="16.5" customHeight="1">
      <c r="A95" s="113" t="s">
        <v>81</v>
      </c>
      <c r="B95" s="114"/>
      <c r="C95" s="115"/>
      <c r="D95" s="116" t="s">
        <v>82</v>
      </c>
      <c r="E95" s="116"/>
      <c r="F95" s="116"/>
      <c r="G95" s="116"/>
      <c r="H95" s="116"/>
      <c r="I95" s="117"/>
      <c r="J95" s="116" t="s">
        <v>83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'01-1 - Stavební úpravy - ...'!J30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84</v>
      </c>
      <c r="AR95" s="120"/>
      <c r="AS95" s="121">
        <v>0</v>
      </c>
      <c r="AT95" s="122">
        <f>ROUND(SUM(AV95:AW95),2)</f>
        <v>0</v>
      </c>
      <c r="AU95" s="123">
        <f>'01-1 - Stavební úpravy - ...'!P132</f>
        <v>0</v>
      </c>
      <c r="AV95" s="122">
        <f>'01-1 - Stavební úpravy - ...'!J33</f>
        <v>0</v>
      </c>
      <c r="AW95" s="122">
        <f>'01-1 - Stavební úpravy - ...'!J34</f>
        <v>0</v>
      </c>
      <c r="AX95" s="122">
        <f>'01-1 - Stavební úpravy - ...'!J35</f>
        <v>0</v>
      </c>
      <c r="AY95" s="122">
        <f>'01-1 - Stavební úpravy - ...'!J36</f>
        <v>0</v>
      </c>
      <c r="AZ95" s="122">
        <f>'01-1 - Stavební úpravy - ...'!F33</f>
        <v>0</v>
      </c>
      <c r="BA95" s="122">
        <f>'01-1 - Stavební úpravy - ...'!F34</f>
        <v>0</v>
      </c>
      <c r="BB95" s="122">
        <f>'01-1 - Stavební úpravy - ...'!F35</f>
        <v>0</v>
      </c>
      <c r="BC95" s="122">
        <f>'01-1 - Stavební úpravy - ...'!F36</f>
        <v>0</v>
      </c>
      <c r="BD95" s="124">
        <f>'01-1 - Stavební úpravy - ...'!F37</f>
        <v>0</v>
      </c>
      <c r="BT95" s="125" t="s">
        <v>85</v>
      </c>
      <c r="BV95" s="125" t="s">
        <v>79</v>
      </c>
      <c r="BW95" s="125" t="s">
        <v>86</v>
      </c>
      <c r="BX95" s="125" t="s">
        <v>5</v>
      </c>
      <c r="CL95" s="125" t="s">
        <v>1</v>
      </c>
      <c r="CM95" s="125" t="s">
        <v>87</v>
      </c>
    </row>
    <row r="96" spans="1:91" s="6" customFormat="1" ht="16.5" customHeight="1">
      <c r="A96" s="113" t="s">
        <v>81</v>
      </c>
      <c r="B96" s="114"/>
      <c r="C96" s="115"/>
      <c r="D96" s="116" t="s">
        <v>88</v>
      </c>
      <c r="E96" s="116"/>
      <c r="F96" s="116"/>
      <c r="G96" s="116"/>
      <c r="H96" s="116"/>
      <c r="I96" s="117"/>
      <c r="J96" s="116" t="s">
        <v>89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8">
        <f>'01-2 - Stavební úpravy - ...'!J30</f>
        <v>0</v>
      </c>
      <c r="AH96" s="117"/>
      <c r="AI96" s="117"/>
      <c r="AJ96" s="117"/>
      <c r="AK96" s="117"/>
      <c r="AL96" s="117"/>
      <c r="AM96" s="117"/>
      <c r="AN96" s="118">
        <f>SUM(AG96,AT96)</f>
        <v>0</v>
      </c>
      <c r="AO96" s="117"/>
      <c r="AP96" s="117"/>
      <c r="AQ96" s="119" t="s">
        <v>84</v>
      </c>
      <c r="AR96" s="120"/>
      <c r="AS96" s="121">
        <v>0</v>
      </c>
      <c r="AT96" s="122">
        <f>ROUND(SUM(AV96:AW96),2)</f>
        <v>0</v>
      </c>
      <c r="AU96" s="123">
        <f>'01-2 - Stavební úpravy - ...'!P126</f>
        <v>0</v>
      </c>
      <c r="AV96" s="122">
        <f>'01-2 - Stavební úpravy - ...'!J33</f>
        <v>0</v>
      </c>
      <c r="AW96" s="122">
        <f>'01-2 - Stavební úpravy - ...'!J34</f>
        <v>0</v>
      </c>
      <c r="AX96" s="122">
        <f>'01-2 - Stavební úpravy - ...'!J35</f>
        <v>0</v>
      </c>
      <c r="AY96" s="122">
        <f>'01-2 - Stavební úpravy - ...'!J36</f>
        <v>0</v>
      </c>
      <c r="AZ96" s="122">
        <f>'01-2 - Stavební úpravy - ...'!F33</f>
        <v>0</v>
      </c>
      <c r="BA96" s="122">
        <f>'01-2 - Stavební úpravy - ...'!F34</f>
        <v>0</v>
      </c>
      <c r="BB96" s="122">
        <f>'01-2 - Stavební úpravy - ...'!F35</f>
        <v>0</v>
      </c>
      <c r="BC96" s="122">
        <f>'01-2 - Stavební úpravy - ...'!F36</f>
        <v>0</v>
      </c>
      <c r="BD96" s="124">
        <f>'01-2 - Stavební úpravy - ...'!F37</f>
        <v>0</v>
      </c>
      <c r="BT96" s="125" t="s">
        <v>85</v>
      </c>
      <c r="BV96" s="125" t="s">
        <v>79</v>
      </c>
      <c r="BW96" s="125" t="s">
        <v>90</v>
      </c>
      <c r="BX96" s="125" t="s">
        <v>5</v>
      </c>
      <c r="CL96" s="125" t="s">
        <v>1</v>
      </c>
      <c r="CM96" s="125" t="s">
        <v>87</v>
      </c>
    </row>
    <row r="97" spans="2:91" s="6" customFormat="1" ht="16.5" customHeight="1">
      <c r="B97" s="114"/>
      <c r="C97" s="115"/>
      <c r="D97" s="116" t="s">
        <v>91</v>
      </c>
      <c r="E97" s="116"/>
      <c r="F97" s="116"/>
      <c r="G97" s="116"/>
      <c r="H97" s="116"/>
      <c r="I97" s="117"/>
      <c r="J97" s="116" t="s">
        <v>92</v>
      </c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26">
        <f>ROUND(SUM(AG98:AG99),2)</f>
        <v>0</v>
      </c>
      <c r="AH97" s="117"/>
      <c r="AI97" s="117"/>
      <c r="AJ97" s="117"/>
      <c r="AK97" s="117"/>
      <c r="AL97" s="117"/>
      <c r="AM97" s="117"/>
      <c r="AN97" s="118">
        <f>SUM(AG97,AT97)</f>
        <v>0</v>
      </c>
      <c r="AO97" s="117"/>
      <c r="AP97" s="117"/>
      <c r="AQ97" s="119" t="s">
        <v>84</v>
      </c>
      <c r="AR97" s="120"/>
      <c r="AS97" s="121">
        <f>ROUND(SUM(AS98:AS99),2)</f>
        <v>0</v>
      </c>
      <c r="AT97" s="122">
        <f>ROUND(SUM(AV97:AW97),2)</f>
        <v>0</v>
      </c>
      <c r="AU97" s="123">
        <f>ROUND(SUM(AU98:AU99),5)</f>
        <v>0</v>
      </c>
      <c r="AV97" s="122">
        <f>ROUND(AZ97*L29,2)</f>
        <v>0</v>
      </c>
      <c r="AW97" s="122">
        <f>ROUND(BA97*L30,2)</f>
        <v>0</v>
      </c>
      <c r="AX97" s="122">
        <f>ROUND(BB97*L29,2)</f>
        <v>0</v>
      </c>
      <c r="AY97" s="122">
        <f>ROUND(BC97*L30,2)</f>
        <v>0</v>
      </c>
      <c r="AZ97" s="122">
        <f>ROUND(SUM(AZ98:AZ99),2)</f>
        <v>0</v>
      </c>
      <c r="BA97" s="122">
        <f>ROUND(SUM(BA98:BA99),2)</f>
        <v>0</v>
      </c>
      <c r="BB97" s="122">
        <f>ROUND(SUM(BB98:BB99),2)</f>
        <v>0</v>
      </c>
      <c r="BC97" s="122">
        <f>ROUND(SUM(BC98:BC99),2)</f>
        <v>0</v>
      </c>
      <c r="BD97" s="124">
        <f>ROUND(SUM(BD98:BD99),2)</f>
        <v>0</v>
      </c>
      <c r="BS97" s="125" t="s">
        <v>76</v>
      </c>
      <c r="BT97" s="125" t="s">
        <v>85</v>
      </c>
      <c r="BV97" s="125" t="s">
        <v>79</v>
      </c>
      <c r="BW97" s="125" t="s">
        <v>93</v>
      </c>
      <c r="BX97" s="125" t="s">
        <v>5</v>
      </c>
      <c r="CL97" s="125" t="s">
        <v>1</v>
      </c>
      <c r="CM97" s="125" t="s">
        <v>87</v>
      </c>
    </row>
    <row r="98" spans="1:91" s="3" customFormat="1" ht="16.5" customHeight="1">
      <c r="A98" s="113" t="s">
        <v>81</v>
      </c>
      <c r="B98" s="64"/>
      <c r="C98" s="127"/>
      <c r="D98" s="127"/>
      <c r="E98" s="128" t="s">
        <v>91</v>
      </c>
      <c r="F98" s="128"/>
      <c r="G98" s="128"/>
      <c r="H98" s="128"/>
      <c r="I98" s="128"/>
      <c r="J98" s="127"/>
      <c r="K98" s="128" t="s">
        <v>92</v>
      </c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9">
        <f>'01-3 - Stavební úpravy - ...'!J30</f>
        <v>0</v>
      </c>
      <c r="AH98" s="127"/>
      <c r="AI98" s="127"/>
      <c r="AJ98" s="127"/>
      <c r="AK98" s="127"/>
      <c r="AL98" s="127"/>
      <c r="AM98" s="127"/>
      <c r="AN98" s="129">
        <f>SUM(AG98,AT98)</f>
        <v>0</v>
      </c>
      <c r="AO98" s="127"/>
      <c r="AP98" s="127"/>
      <c r="AQ98" s="130" t="s">
        <v>94</v>
      </c>
      <c r="AR98" s="66"/>
      <c r="AS98" s="131">
        <v>0</v>
      </c>
      <c r="AT98" s="132">
        <f>ROUND(SUM(AV98:AW98),2)</f>
        <v>0</v>
      </c>
      <c r="AU98" s="133">
        <f>'01-3 - Stavební úpravy - ...'!P130</f>
        <v>0</v>
      </c>
      <c r="AV98" s="132">
        <f>'01-3 - Stavební úpravy - ...'!J33</f>
        <v>0</v>
      </c>
      <c r="AW98" s="132">
        <f>'01-3 - Stavební úpravy - ...'!J34</f>
        <v>0</v>
      </c>
      <c r="AX98" s="132">
        <f>'01-3 - Stavební úpravy - ...'!J35</f>
        <v>0</v>
      </c>
      <c r="AY98" s="132">
        <f>'01-3 - Stavební úpravy - ...'!J36</f>
        <v>0</v>
      </c>
      <c r="AZ98" s="132">
        <f>'01-3 - Stavební úpravy - ...'!F33</f>
        <v>0</v>
      </c>
      <c r="BA98" s="132">
        <f>'01-3 - Stavební úpravy - ...'!F34</f>
        <v>0</v>
      </c>
      <c r="BB98" s="132">
        <f>'01-3 - Stavební úpravy - ...'!F35</f>
        <v>0</v>
      </c>
      <c r="BC98" s="132">
        <f>'01-3 - Stavební úpravy - ...'!F36</f>
        <v>0</v>
      </c>
      <c r="BD98" s="134">
        <f>'01-3 - Stavební úpravy - ...'!F37</f>
        <v>0</v>
      </c>
      <c r="BT98" s="135" t="s">
        <v>87</v>
      </c>
      <c r="BU98" s="135" t="s">
        <v>95</v>
      </c>
      <c r="BV98" s="135" t="s">
        <v>79</v>
      </c>
      <c r="BW98" s="135" t="s">
        <v>93</v>
      </c>
      <c r="BX98" s="135" t="s">
        <v>5</v>
      </c>
      <c r="CL98" s="135" t="s">
        <v>1</v>
      </c>
      <c r="CM98" s="135" t="s">
        <v>87</v>
      </c>
    </row>
    <row r="99" spans="1:90" s="3" customFormat="1" ht="16.5" customHeight="1">
      <c r="A99" s="113" t="s">
        <v>81</v>
      </c>
      <c r="B99" s="64"/>
      <c r="C99" s="127"/>
      <c r="D99" s="127"/>
      <c r="E99" s="128" t="s">
        <v>96</v>
      </c>
      <c r="F99" s="128"/>
      <c r="G99" s="128"/>
      <c r="H99" s="128"/>
      <c r="I99" s="128"/>
      <c r="J99" s="127"/>
      <c r="K99" s="128" t="s">
        <v>97</v>
      </c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9">
        <f>'BLS - Bleskosvod'!J32</f>
        <v>0</v>
      </c>
      <c r="AH99" s="127"/>
      <c r="AI99" s="127"/>
      <c r="AJ99" s="127"/>
      <c r="AK99" s="127"/>
      <c r="AL99" s="127"/>
      <c r="AM99" s="127"/>
      <c r="AN99" s="129">
        <f>SUM(AG99,AT99)</f>
        <v>0</v>
      </c>
      <c r="AO99" s="127"/>
      <c r="AP99" s="127"/>
      <c r="AQ99" s="130" t="s">
        <v>94</v>
      </c>
      <c r="AR99" s="66"/>
      <c r="AS99" s="131">
        <v>0</v>
      </c>
      <c r="AT99" s="132">
        <f>ROUND(SUM(AV99:AW99),2)</f>
        <v>0</v>
      </c>
      <c r="AU99" s="133">
        <f>'BLS - Bleskosvod'!P123</f>
        <v>0</v>
      </c>
      <c r="AV99" s="132">
        <f>'BLS - Bleskosvod'!J35</f>
        <v>0</v>
      </c>
      <c r="AW99" s="132">
        <f>'BLS - Bleskosvod'!J36</f>
        <v>0</v>
      </c>
      <c r="AX99" s="132">
        <f>'BLS - Bleskosvod'!J37</f>
        <v>0</v>
      </c>
      <c r="AY99" s="132">
        <f>'BLS - Bleskosvod'!J38</f>
        <v>0</v>
      </c>
      <c r="AZ99" s="132">
        <f>'BLS - Bleskosvod'!F35</f>
        <v>0</v>
      </c>
      <c r="BA99" s="132">
        <f>'BLS - Bleskosvod'!F36</f>
        <v>0</v>
      </c>
      <c r="BB99" s="132">
        <f>'BLS - Bleskosvod'!F37</f>
        <v>0</v>
      </c>
      <c r="BC99" s="132">
        <f>'BLS - Bleskosvod'!F38</f>
        <v>0</v>
      </c>
      <c r="BD99" s="134">
        <f>'BLS - Bleskosvod'!F39</f>
        <v>0</v>
      </c>
      <c r="BT99" s="135" t="s">
        <v>87</v>
      </c>
      <c r="BV99" s="135" t="s">
        <v>79</v>
      </c>
      <c r="BW99" s="135" t="s">
        <v>98</v>
      </c>
      <c r="BX99" s="135" t="s">
        <v>93</v>
      </c>
      <c r="CL99" s="135" t="s">
        <v>1</v>
      </c>
    </row>
    <row r="100" spans="1:91" s="6" customFormat="1" ht="16.5" customHeight="1">
      <c r="A100" s="113" t="s">
        <v>81</v>
      </c>
      <c r="B100" s="114"/>
      <c r="C100" s="115"/>
      <c r="D100" s="116" t="s">
        <v>99</v>
      </c>
      <c r="E100" s="116"/>
      <c r="F100" s="116"/>
      <c r="G100" s="116"/>
      <c r="H100" s="116"/>
      <c r="I100" s="117"/>
      <c r="J100" s="116" t="s">
        <v>100</v>
      </c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8">
        <f>'UT-CH - Zařízení pro vytá...'!J30</f>
        <v>0</v>
      </c>
      <c r="AH100" s="117"/>
      <c r="AI100" s="117"/>
      <c r="AJ100" s="117"/>
      <c r="AK100" s="117"/>
      <c r="AL100" s="117"/>
      <c r="AM100" s="117"/>
      <c r="AN100" s="118">
        <f>SUM(AG100,AT100)</f>
        <v>0</v>
      </c>
      <c r="AO100" s="117"/>
      <c r="AP100" s="117"/>
      <c r="AQ100" s="119" t="s">
        <v>84</v>
      </c>
      <c r="AR100" s="120"/>
      <c r="AS100" s="121">
        <v>0</v>
      </c>
      <c r="AT100" s="122">
        <f>ROUND(SUM(AV100:AW100),2)</f>
        <v>0</v>
      </c>
      <c r="AU100" s="123">
        <f>'UT-CH - Zařízení pro vytá...'!P128</f>
        <v>0</v>
      </c>
      <c r="AV100" s="122">
        <f>'UT-CH - Zařízení pro vytá...'!J33</f>
        <v>0</v>
      </c>
      <c r="AW100" s="122">
        <f>'UT-CH - Zařízení pro vytá...'!J34</f>
        <v>0</v>
      </c>
      <c r="AX100" s="122">
        <f>'UT-CH - Zařízení pro vytá...'!J35</f>
        <v>0</v>
      </c>
      <c r="AY100" s="122">
        <f>'UT-CH - Zařízení pro vytá...'!J36</f>
        <v>0</v>
      </c>
      <c r="AZ100" s="122">
        <f>'UT-CH - Zařízení pro vytá...'!F33</f>
        <v>0</v>
      </c>
      <c r="BA100" s="122">
        <f>'UT-CH - Zařízení pro vytá...'!F34</f>
        <v>0</v>
      </c>
      <c r="BB100" s="122">
        <f>'UT-CH - Zařízení pro vytá...'!F35</f>
        <v>0</v>
      </c>
      <c r="BC100" s="122">
        <f>'UT-CH - Zařízení pro vytá...'!F36</f>
        <v>0</v>
      </c>
      <c r="BD100" s="124">
        <f>'UT-CH - Zařízení pro vytá...'!F37</f>
        <v>0</v>
      </c>
      <c r="BT100" s="125" t="s">
        <v>85</v>
      </c>
      <c r="BV100" s="125" t="s">
        <v>79</v>
      </c>
      <c r="BW100" s="125" t="s">
        <v>101</v>
      </c>
      <c r="BX100" s="125" t="s">
        <v>5</v>
      </c>
      <c r="CL100" s="125" t="s">
        <v>1</v>
      </c>
      <c r="CM100" s="125" t="s">
        <v>87</v>
      </c>
    </row>
    <row r="101" spans="1:91" s="6" customFormat="1" ht="16.5" customHeight="1">
      <c r="A101" s="113" t="s">
        <v>81</v>
      </c>
      <c r="B101" s="114"/>
      <c r="C101" s="115"/>
      <c r="D101" s="116" t="s">
        <v>102</v>
      </c>
      <c r="E101" s="116"/>
      <c r="F101" s="116"/>
      <c r="G101" s="116"/>
      <c r="H101" s="116"/>
      <c r="I101" s="117"/>
      <c r="J101" s="116" t="s">
        <v>103</v>
      </c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8">
        <f>'SIL - Silnoproudá elektro...'!J30</f>
        <v>0</v>
      </c>
      <c r="AH101" s="117"/>
      <c r="AI101" s="117"/>
      <c r="AJ101" s="117"/>
      <c r="AK101" s="117"/>
      <c r="AL101" s="117"/>
      <c r="AM101" s="117"/>
      <c r="AN101" s="118">
        <f>SUM(AG101,AT101)</f>
        <v>0</v>
      </c>
      <c r="AO101" s="117"/>
      <c r="AP101" s="117"/>
      <c r="AQ101" s="119" t="s">
        <v>84</v>
      </c>
      <c r="AR101" s="120"/>
      <c r="AS101" s="121">
        <v>0</v>
      </c>
      <c r="AT101" s="122">
        <f>ROUND(SUM(AV101:AW101),2)</f>
        <v>0</v>
      </c>
      <c r="AU101" s="123">
        <f>'SIL - Silnoproudá elektro...'!P119</f>
        <v>0</v>
      </c>
      <c r="AV101" s="122">
        <f>'SIL - Silnoproudá elektro...'!J33</f>
        <v>0</v>
      </c>
      <c r="AW101" s="122">
        <f>'SIL - Silnoproudá elektro...'!J34</f>
        <v>0</v>
      </c>
      <c r="AX101" s="122">
        <f>'SIL - Silnoproudá elektro...'!J35</f>
        <v>0</v>
      </c>
      <c r="AY101" s="122">
        <f>'SIL - Silnoproudá elektro...'!J36</f>
        <v>0</v>
      </c>
      <c r="AZ101" s="122">
        <f>'SIL - Silnoproudá elektro...'!F33</f>
        <v>0</v>
      </c>
      <c r="BA101" s="122">
        <f>'SIL - Silnoproudá elektro...'!F34</f>
        <v>0</v>
      </c>
      <c r="BB101" s="122">
        <f>'SIL - Silnoproudá elektro...'!F35</f>
        <v>0</v>
      </c>
      <c r="BC101" s="122">
        <f>'SIL - Silnoproudá elektro...'!F36</f>
        <v>0</v>
      </c>
      <c r="BD101" s="124">
        <f>'SIL - Silnoproudá elektro...'!F37</f>
        <v>0</v>
      </c>
      <c r="BT101" s="125" t="s">
        <v>85</v>
      </c>
      <c r="BV101" s="125" t="s">
        <v>79</v>
      </c>
      <c r="BW101" s="125" t="s">
        <v>104</v>
      </c>
      <c r="BX101" s="125" t="s">
        <v>5</v>
      </c>
      <c r="CL101" s="125" t="s">
        <v>1</v>
      </c>
      <c r="CM101" s="125" t="s">
        <v>87</v>
      </c>
    </row>
    <row r="102" spans="1:91" s="6" customFormat="1" ht="16.5" customHeight="1">
      <c r="A102" s="113" t="s">
        <v>81</v>
      </c>
      <c r="B102" s="114"/>
      <c r="C102" s="115"/>
      <c r="D102" s="116" t="s">
        <v>105</v>
      </c>
      <c r="E102" s="116"/>
      <c r="F102" s="116"/>
      <c r="G102" s="116"/>
      <c r="H102" s="116"/>
      <c r="I102" s="117"/>
      <c r="J102" s="116" t="s">
        <v>106</v>
      </c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8">
        <f>'00 - Vedlejší rozpočtové ...'!J30</f>
        <v>0</v>
      </c>
      <c r="AH102" s="117"/>
      <c r="AI102" s="117"/>
      <c r="AJ102" s="117"/>
      <c r="AK102" s="117"/>
      <c r="AL102" s="117"/>
      <c r="AM102" s="117"/>
      <c r="AN102" s="118">
        <f>SUM(AG102,AT102)</f>
        <v>0</v>
      </c>
      <c r="AO102" s="117"/>
      <c r="AP102" s="117"/>
      <c r="AQ102" s="119" t="s">
        <v>84</v>
      </c>
      <c r="AR102" s="120"/>
      <c r="AS102" s="136">
        <v>0</v>
      </c>
      <c r="AT102" s="137">
        <f>ROUND(SUM(AV102:AW102),2)</f>
        <v>0</v>
      </c>
      <c r="AU102" s="138">
        <f>'00 - Vedlejší rozpočtové ...'!P121</f>
        <v>0</v>
      </c>
      <c r="AV102" s="137">
        <f>'00 - Vedlejší rozpočtové ...'!J33</f>
        <v>0</v>
      </c>
      <c r="AW102" s="137">
        <f>'00 - Vedlejší rozpočtové ...'!J34</f>
        <v>0</v>
      </c>
      <c r="AX102" s="137">
        <f>'00 - Vedlejší rozpočtové ...'!J35</f>
        <v>0</v>
      </c>
      <c r="AY102" s="137">
        <f>'00 - Vedlejší rozpočtové ...'!J36</f>
        <v>0</v>
      </c>
      <c r="AZ102" s="137">
        <f>'00 - Vedlejší rozpočtové ...'!F33</f>
        <v>0</v>
      </c>
      <c r="BA102" s="137">
        <f>'00 - Vedlejší rozpočtové ...'!F34</f>
        <v>0</v>
      </c>
      <c r="BB102" s="137">
        <f>'00 - Vedlejší rozpočtové ...'!F35</f>
        <v>0</v>
      </c>
      <c r="BC102" s="137">
        <f>'00 - Vedlejší rozpočtové ...'!F36</f>
        <v>0</v>
      </c>
      <c r="BD102" s="139">
        <f>'00 - Vedlejší rozpočtové ...'!F37</f>
        <v>0</v>
      </c>
      <c r="BT102" s="125" t="s">
        <v>85</v>
      </c>
      <c r="BV102" s="125" t="s">
        <v>79</v>
      </c>
      <c r="BW102" s="125" t="s">
        <v>107</v>
      </c>
      <c r="BX102" s="125" t="s">
        <v>5</v>
      </c>
      <c r="CL102" s="125" t="s">
        <v>1</v>
      </c>
      <c r="CM102" s="125" t="s">
        <v>87</v>
      </c>
    </row>
    <row r="103" spans="2:44" s="1" customFormat="1" ht="30" customHeight="1"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42"/>
    </row>
    <row r="104" spans="2:44" s="1" customFormat="1" ht="6.95" customHeight="1"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42"/>
    </row>
  </sheetData>
  <sheetProtection password="CC35" sheet="1" objects="1" scenarios="1" formatColumns="0" formatRows="0"/>
  <mergeCells count="7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102:AP102"/>
    <mergeCell ref="D102:H102"/>
    <mergeCell ref="D95:H95"/>
    <mergeCell ref="D96:H96"/>
    <mergeCell ref="D97:H97"/>
    <mergeCell ref="E98:I98"/>
    <mergeCell ref="E99:I99"/>
    <mergeCell ref="D100:H100"/>
    <mergeCell ref="D101:H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  <mergeCell ref="C92:G92"/>
    <mergeCell ref="I92:AF92"/>
    <mergeCell ref="J95:AF95"/>
    <mergeCell ref="J96:AF96"/>
    <mergeCell ref="J97:AF97"/>
    <mergeCell ref="K98:AF98"/>
    <mergeCell ref="K99:AF99"/>
    <mergeCell ref="J100:AF100"/>
    <mergeCell ref="J101:AF101"/>
    <mergeCell ref="J102:AF102"/>
  </mergeCells>
  <hyperlinks>
    <hyperlink ref="A95" location="'01-1 - Stavební úpravy - ...'!C2" display="/"/>
    <hyperlink ref="A96" location="'01-2 - Stavební úpravy - ...'!C2" display="/"/>
    <hyperlink ref="A98" location="'01-3 - Stavební úpravy - ...'!C2" display="/"/>
    <hyperlink ref="A99" location="'BLS - Bleskosvod'!C2" display="/"/>
    <hyperlink ref="A100" location="'UT-CH - Zařízení pro vytá...'!C2" display="/"/>
    <hyperlink ref="A101" location="'SIL - Silnoproudá elektro...'!C2" display="/"/>
    <hyperlink ref="A102" location="'00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58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6" t="s">
        <v>86</v>
      </c>
      <c r="AZ2" s="141" t="s">
        <v>108</v>
      </c>
      <c r="BA2" s="141" t="s">
        <v>1</v>
      </c>
      <c r="BB2" s="141" t="s">
        <v>1</v>
      </c>
      <c r="BC2" s="141" t="s">
        <v>109</v>
      </c>
      <c r="BD2" s="141" t="s">
        <v>87</v>
      </c>
    </row>
    <row r="3" spans="2:5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87</v>
      </c>
      <c r="AZ3" s="141" t="s">
        <v>110</v>
      </c>
      <c r="BA3" s="141" t="s">
        <v>1</v>
      </c>
      <c r="BB3" s="141" t="s">
        <v>1</v>
      </c>
      <c r="BC3" s="141" t="s">
        <v>111</v>
      </c>
      <c r="BD3" s="141" t="s">
        <v>87</v>
      </c>
    </row>
    <row r="4" spans="2:56" ht="24.95" customHeight="1">
      <c r="B4" s="19"/>
      <c r="D4" s="145" t="s">
        <v>112</v>
      </c>
      <c r="L4" s="19"/>
      <c r="M4" s="146" t="s">
        <v>10</v>
      </c>
      <c r="AT4" s="16" t="s">
        <v>4</v>
      </c>
      <c r="AZ4" s="141" t="s">
        <v>113</v>
      </c>
      <c r="BA4" s="141" t="s">
        <v>1</v>
      </c>
      <c r="BB4" s="141" t="s">
        <v>1</v>
      </c>
      <c r="BC4" s="141" t="s">
        <v>114</v>
      </c>
      <c r="BD4" s="141" t="s">
        <v>87</v>
      </c>
    </row>
    <row r="5" spans="2:56" ht="6.95" customHeight="1">
      <c r="B5" s="19"/>
      <c r="L5" s="19"/>
      <c r="AZ5" s="141" t="s">
        <v>115</v>
      </c>
      <c r="BA5" s="141" t="s">
        <v>1</v>
      </c>
      <c r="BB5" s="141" t="s">
        <v>1</v>
      </c>
      <c r="BC5" s="141" t="s">
        <v>116</v>
      </c>
      <c r="BD5" s="141" t="s">
        <v>87</v>
      </c>
    </row>
    <row r="6" spans="2:56" ht="12" customHeight="1">
      <c r="B6" s="19"/>
      <c r="D6" s="147" t="s">
        <v>16</v>
      </c>
      <c r="L6" s="19"/>
      <c r="AZ6" s="141" t="s">
        <v>117</v>
      </c>
      <c r="BA6" s="141" t="s">
        <v>1</v>
      </c>
      <c r="BB6" s="141" t="s">
        <v>1</v>
      </c>
      <c r="BC6" s="141" t="s">
        <v>118</v>
      </c>
      <c r="BD6" s="141" t="s">
        <v>87</v>
      </c>
    </row>
    <row r="7" spans="2:12" ht="16.5" customHeight="1">
      <c r="B7" s="19"/>
      <c r="E7" s="148" t="str">
        <f>'Rekapitulace stavby'!K6</f>
        <v>Snížení energetické náročnosti budov v nemocnici Jičín - objekt plicní oddělení</v>
      </c>
      <c r="F7" s="147"/>
      <c r="G7" s="147"/>
      <c r="H7" s="147"/>
      <c r="L7" s="19"/>
    </row>
    <row r="8" spans="2:12" s="1" customFormat="1" ht="12" customHeight="1">
      <c r="B8" s="42"/>
      <c r="D8" s="147" t="s">
        <v>119</v>
      </c>
      <c r="I8" s="149"/>
      <c r="L8" s="42"/>
    </row>
    <row r="9" spans="2:12" s="1" customFormat="1" ht="36.95" customHeight="1">
      <c r="B9" s="42"/>
      <c r="E9" s="150" t="s">
        <v>120</v>
      </c>
      <c r="F9" s="1"/>
      <c r="G9" s="1"/>
      <c r="H9" s="1"/>
      <c r="I9" s="149"/>
      <c r="L9" s="42"/>
    </row>
    <row r="10" spans="2:12" s="1" customFormat="1" ht="12">
      <c r="B10" s="42"/>
      <c r="I10" s="149"/>
      <c r="L10" s="42"/>
    </row>
    <row r="11" spans="2:12" s="1" customFormat="1" ht="12" customHeight="1">
      <c r="B11" s="42"/>
      <c r="D11" s="147" t="s">
        <v>18</v>
      </c>
      <c r="F11" s="135" t="s">
        <v>1</v>
      </c>
      <c r="I11" s="151" t="s">
        <v>19</v>
      </c>
      <c r="J11" s="135" t="s">
        <v>1</v>
      </c>
      <c r="L11" s="42"/>
    </row>
    <row r="12" spans="2:12" s="1" customFormat="1" ht="12" customHeight="1">
      <c r="B12" s="42"/>
      <c r="D12" s="147" t="s">
        <v>20</v>
      </c>
      <c r="F12" s="135" t="s">
        <v>21</v>
      </c>
      <c r="I12" s="151" t="s">
        <v>22</v>
      </c>
      <c r="J12" s="152" t="str">
        <f>'Rekapitulace stavby'!AN8</f>
        <v>5.9.2016</v>
      </c>
      <c r="L12" s="42"/>
    </row>
    <row r="13" spans="2:12" s="1" customFormat="1" ht="10.8" customHeight="1">
      <c r="B13" s="42"/>
      <c r="I13" s="149"/>
      <c r="L13" s="42"/>
    </row>
    <row r="14" spans="2:12" s="1" customFormat="1" ht="12" customHeight="1">
      <c r="B14" s="42"/>
      <c r="D14" s="147" t="s">
        <v>24</v>
      </c>
      <c r="I14" s="151" t="s">
        <v>25</v>
      </c>
      <c r="J14" s="135" t="s">
        <v>1</v>
      </c>
      <c r="L14" s="42"/>
    </row>
    <row r="15" spans="2:12" s="1" customFormat="1" ht="18" customHeight="1">
      <c r="B15" s="42"/>
      <c r="E15" s="135" t="s">
        <v>26</v>
      </c>
      <c r="I15" s="151" t="s">
        <v>27</v>
      </c>
      <c r="J15" s="135" t="s">
        <v>1</v>
      </c>
      <c r="L15" s="42"/>
    </row>
    <row r="16" spans="2:12" s="1" customFormat="1" ht="6.95" customHeight="1">
      <c r="B16" s="42"/>
      <c r="I16" s="149"/>
      <c r="L16" s="42"/>
    </row>
    <row r="17" spans="2:12" s="1" customFormat="1" ht="12" customHeight="1">
      <c r="B17" s="42"/>
      <c r="D17" s="147" t="s">
        <v>28</v>
      </c>
      <c r="I17" s="15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9"/>
      <c r="L19" s="42"/>
    </row>
    <row r="20" spans="2:12" s="1" customFormat="1" ht="12" customHeight="1">
      <c r="B20" s="42"/>
      <c r="D20" s="147" t="s">
        <v>30</v>
      </c>
      <c r="I20" s="151" t="s">
        <v>25</v>
      </c>
      <c r="J20" s="135" t="s">
        <v>1</v>
      </c>
      <c r="L20" s="42"/>
    </row>
    <row r="21" spans="2:12" s="1" customFormat="1" ht="18" customHeight="1">
      <c r="B21" s="42"/>
      <c r="E21" s="135" t="s">
        <v>31</v>
      </c>
      <c r="I21" s="151" t="s">
        <v>27</v>
      </c>
      <c r="J21" s="135" t="s">
        <v>1</v>
      </c>
      <c r="L21" s="42"/>
    </row>
    <row r="22" spans="2:12" s="1" customFormat="1" ht="6.95" customHeight="1">
      <c r="B22" s="42"/>
      <c r="I22" s="149"/>
      <c r="L22" s="42"/>
    </row>
    <row r="23" spans="2:12" s="1" customFormat="1" ht="12" customHeight="1">
      <c r="B23" s="42"/>
      <c r="D23" s="147" t="s">
        <v>32</v>
      </c>
      <c r="I23" s="151" t="s">
        <v>25</v>
      </c>
      <c r="J23" s="135" t="s">
        <v>1</v>
      </c>
      <c r="L23" s="42"/>
    </row>
    <row r="24" spans="2:12" s="1" customFormat="1" ht="18" customHeight="1">
      <c r="B24" s="42"/>
      <c r="E24" s="135" t="s">
        <v>33</v>
      </c>
      <c r="I24" s="151" t="s">
        <v>27</v>
      </c>
      <c r="J24" s="135" t="s">
        <v>1</v>
      </c>
      <c r="L24" s="42"/>
    </row>
    <row r="25" spans="2:12" s="1" customFormat="1" ht="6.95" customHeight="1">
      <c r="B25" s="42"/>
      <c r="I25" s="149"/>
      <c r="L25" s="42"/>
    </row>
    <row r="26" spans="2:12" s="1" customFormat="1" ht="12" customHeight="1">
      <c r="B26" s="42"/>
      <c r="D26" s="147" t="s">
        <v>35</v>
      </c>
      <c r="I26" s="149"/>
      <c r="L26" s="42"/>
    </row>
    <row r="27" spans="2:12" s="7" customFormat="1" ht="102" customHeight="1">
      <c r="B27" s="153"/>
      <c r="E27" s="154" t="s">
        <v>36</v>
      </c>
      <c r="F27" s="154"/>
      <c r="G27" s="154"/>
      <c r="H27" s="154"/>
      <c r="I27" s="155"/>
      <c r="L27" s="153"/>
    </row>
    <row r="28" spans="2:12" s="1" customFormat="1" ht="6.95" customHeight="1">
      <c r="B28" s="42"/>
      <c r="I28" s="149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6"/>
      <c r="J29" s="77"/>
      <c r="K29" s="77"/>
      <c r="L29" s="42"/>
    </row>
    <row r="30" spans="2:12" s="1" customFormat="1" ht="25.4" customHeight="1">
      <c r="B30" s="42"/>
      <c r="D30" s="157" t="s">
        <v>37</v>
      </c>
      <c r="I30" s="149"/>
      <c r="J30" s="158">
        <f>ROUND(J132,2)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14.4" customHeight="1">
      <c r="B32" s="42"/>
      <c r="F32" s="159" t="s">
        <v>39</v>
      </c>
      <c r="I32" s="160" t="s">
        <v>38</v>
      </c>
      <c r="J32" s="159" t="s">
        <v>40</v>
      </c>
      <c r="L32" s="42"/>
    </row>
    <row r="33" spans="2:12" s="1" customFormat="1" ht="14.4" customHeight="1">
      <c r="B33" s="42"/>
      <c r="D33" s="161" t="s">
        <v>41</v>
      </c>
      <c r="E33" s="147" t="s">
        <v>42</v>
      </c>
      <c r="F33" s="162">
        <f>ROUND((SUM(BE132:BE582)),2)</f>
        <v>0</v>
      </c>
      <c r="I33" s="163">
        <v>0.21</v>
      </c>
      <c r="J33" s="162">
        <f>ROUND(((SUM(BE132:BE582))*I33),2)</f>
        <v>0</v>
      </c>
      <c r="L33" s="42"/>
    </row>
    <row r="34" spans="2:12" s="1" customFormat="1" ht="14.4" customHeight="1">
      <c r="B34" s="42"/>
      <c r="E34" s="147" t="s">
        <v>43</v>
      </c>
      <c r="F34" s="162">
        <f>ROUND((SUM(BF132:BF582)),2)</f>
        <v>0</v>
      </c>
      <c r="I34" s="163">
        <v>0.15</v>
      </c>
      <c r="J34" s="162">
        <f>ROUND(((SUM(BF132:BF582))*I34),2)</f>
        <v>0</v>
      </c>
      <c r="L34" s="42"/>
    </row>
    <row r="35" spans="2:12" s="1" customFormat="1" ht="14.4" customHeight="1" hidden="1">
      <c r="B35" s="42"/>
      <c r="E35" s="147" t="s">
        <v>44</v>
      </c>
      <c r="F35" s="162">
        <f>ROUND((SUM(BG132:BG582)),2)</f>
        <v>0</v>
      </c>
      <c r="I35" s="163">
        <v>0.21</v>
      </c>
      <c r="J35" s="162">
        <f>0</f>
        <v>0</v>
      </c>
      <c r="L35" s="42"/>
    </row>
    <row r="36" spans="2:12" s="1" customFormat="1" ht="14.4" customHeight="1" hidden="1">
      <c r="B36" s="42"/>
      <c r="E36" s="147" t="s">
        <v>45</v>
      </c>
      <c r="F36" s="162">
        <f>ROUND((SUM(BH132:BH582)),2)</f>
        <v>0</v>
      </c>
      <c r="I36" s="163">
        <v>0.15</v>
      </c>
      <c r="J36" s="162">
        <f>0</f>
        <v>0</v>
      </c>
      <c r="L36" s="42"/>
    </row>
    <row r="37" spans="2:12" s="1" customFormat="1" ht="14.4" customHeight="1" hidden="1">
      <c r="B37" s="42"/>
      <c r="E37" s="147" t="s">
        <v>46</v>
      </c>
      <c r="F37" s="162">
        <f>ROUND((SUM(BI132:BI582)),2)</f>
        <v>0</v>
      </c>
      <c r="I37" s="163">
        <v>0</v>
      </c>
      <c r="J37" s="162">
        <f>0</f>
        <v>0</v>
      </c>
      <c r="L37" s="42"/>
    </row>
    <row r="38" spans="2:12" s="1" customFormat="1" ht="6.95" customHeight="1">
      <c r="B38" s="42"/>
      <c r="I38" s="149"/>
      <c r="L38" s="42"/>
    </row>
    <row r="39" spans="2:12" s="1" customFormat="1" ht="25.4" customHeight="1">
      <c r="B39" s="42"/>
      <c r="C39" s="164"/>
      <c r="D39" s="165" t="s">
        <v>47</v>
      </c>
      <c r="E39" s="166"/>
      <c r="F39" s="166"/>
      <c r="G39" s="167" t="s">
        <v>48</v>
      </c>
      <c r="H39" s="168" t="s">
        <v>49</v>
      </c>
      <c r="I39" s="169"/>
      <c r="J39" s="170">
        <f>SUM(J30:J37)</f>
        <v>0</v>
      </c>
      <c r="K39" s="171"/>
      <c r="L39" s="42"/>
    </row>
    <row r="40" spans="2:12" s="1" customFormat="1" ht="14.4" customHeight="1">
      <c r="B40" s="42"/>
      <c r="I40" s="149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50</v>
      </c>
      <c r="E50" s="173"/>
      <c r="F50" s="173"/>
      <c r="G50" s="172" t="s">
        <v>51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52</v>
      </c>
      <c r="E61" s="176"/>
      <c r="F61" s="177" t="s">
        <v>53</v>
      </c>
      <c r="G61" s="175" t="s">
        <v>52</v>
      </c>
      <c r="H61" s="176"/>
      <c r="I61" s="178"/>
      <c r="J61" s="179" t="s">
        <v>53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54</v>
      </c>
      <c r="E65" s="173"/>
      <c r="F65" s="173"/>
      <c r="G65" s="172" t="s">
        <v>55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52</v>
      </c>
      <c r="E76" s="176"/>
      <c r="F76" s="177" t="s">
        <v>53</v>
      </c>
      <c r="G76" s="175" t="s">
        <v>52</v>
      </c>
      <c r="H76" s="176"/>
      <c r="I76" s="178"/>
      <c r="J76" s="179" t="s">
        <v>53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121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Snížení energetické náročnosti budov v nemocnici Jičín - objekt plicní oddělení</v>
      </c>
      <c r="F85" s="31"/>
      <c r="G85" s="31"/>
      <c r="H85" s="31"/>
      <c r="I85" s="149"/>
      <c r="J85" s="38"/>
      <c r="K85" s="38"/>
      <c r="L85" s="42"/>
    </row>
    <row r="86" spans="2:12" s="1" customFormat="1" ht="12" customHeight="1">
      <c r="B86" s="37"/>
      <c r="C86" s="31" t="s">
        <v>119</v>
      </c>
      <c r="D86" s="38"/>
      <c r="E86" s="38"/>
      <c r="F86" s="38"/>
      <c r="G86" s="38"/>
      <c r="H86" s="38"/>
      <c r="I86" s="149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01-1 - Stavební úpravy - stěny</v>
      </c>
      <c r="F87" s="38"/>
      <c r="G87" s="38"/>
      <c r="H87" s="38"/>
      <c r="I87" s="149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Bolzanova 512, 506 01 Jičín</v>
      </c>
      <c r="G89" s="38"/>
      <c r="H89" s="38"/>
      <c r="I89" s="151" t="s">
        <v>22</v>
      </c>
      <c r="J89" s="73" t="str">
        <f>IF(J12="","",J12)</f>
        <v>5.9.2016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43.05" customHeight="1">
      <c r="B91" s="37"/>
      <c r="C91" s="31" t="s">
        <v>24</v>
      </c>
      <c r="D91" s="38"/>
      <c r="E91" s="38"/>
      <c r="F91" s="26" t="str">
        <f>E15</f>
        <v>ON Jičín a.s.</v>
      </c>
      <c r="G91" s="38"/>
      <c r="H91" s="38"/>
      <c r="I91" s="151" t="s">
        <v>30</v>
      </c>
      <c r="J91" s="35" t="str">
        <f>E21</f>
        <v>ATELIER H1 a ATELIÉR HÁJEK s.r.o.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1" t="s">
        <v>32</v>
      </c>
      <c r="J92" s="35" t="str">
        <f>E24</f>
        <v>Martin Škrabal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9"/>
      <c r="J93" s="38"/>
      <c r="K93" s="38"/>
      <c r="L93" s="42"/>
    </row>
    <row r="94" spans="2:12" s="1" customFormat="1" ht="29.25" customHeight="1">
      <c r="B94" s="37"/>
      <c r="C94" s="187" t="s">
        <v>122</v>
      </c>
      <c r="D94" s="188"/>
      <c r="E94" s="188"/>
      <c r="F94" s="188"/>
      <c r="G94" s="188"/>
      <c r="H94" s="188"/>
      <c r="I94" s="189"/>
      <c r="J94" s="190" t="s">
        <v>123</v>
      </c>
      <c r="K94" s="18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47" s="1" customFormat="1" ht="22.8" customHeight="1">
      <c r="B96" s="37"/>
      <c r="C96" s="191" t="s">
        <v>124</v>
      </c>
      <c r="D96" s="38"/>
      <c r="E96" s="38"/>
      <c r="F96" s="38"/>
      <c r="G96" s="38"/>
      <c r="H96" s="38"/>
      <c r="I96" s="149"/>
      <c r="J96" s="104">
        <f>J132</f>
        <v>0</v>
      </c>
      <c r="K96" s="38"/>
      <c r="L96" s="42"/>
      <c r="AU96" s="16" t="s">
        <v>125</v>
      </c>
    </row>
    <row r="97" spans="2:12" s="8" customFormat="1" ht="24.95" customHeight="1">
      <c r="B97" s="192"/>
      <c r="C97" s="193"/>
      <c r="D97" s="194" t="s">
        <v>126</v>
      </c>
      <c r="E97" s="195"/>
      <c r="F97" s="195"/>
      <c r="G97" s="195"/>
      <c r="H97" s="195"/>
      <c r="I97" s="196"/>
      <c r="J97" s="197">
        <f>J133</f>
        <v>0</v>
      </c>
      <c r="K97" s="193"/>
      <c r="L97" s="198"/>
    </row>
    <row r="98" spans="2:12" s="9" customFormat="1" ht="19.9" customHeight="1">
      <c r="B98" s="199"/>
      <c r="C98" s="127"/>
      <c r="D98" s="200" t="s">
        <v>127</v>
      </c>
      <c r="E98" s="201"/>
      <c r="F98" s="201"/>
      <c r="G98" s="201"/>
      <c r="H98" s="201"/>
      <c r="I98" s="202"/>
      <c r="J98" s="203">
        <f>J134</f>
        <v>0</v>
      </c>
      <c r="K98" s="127"/>
      <c r="L98" s="204"/>
    </row>
    <row r="99" spans="2:12" s="9" customFormat="1" ht="19.9" customHeight="1">
      <c r="B99" s="199"/>
      <c r="C99" s="127"/>
      <c r="D99" s="200" t="s">
        <v>128</v>
      </c>
      <c r="E99" s="201"/>
      <c r="F99" s="201"/>
      <c r="G99" s="201"/>
      <c r="H99" s="201"/>
      <c r="I99" s="202"/>
      <c r="J99" s="203">
        <f>J190</f>
        <v>0</v>
      </c>
      <c r="K99" s="127"/>
      <c r="L99" s="204"/>
    </row>
    <row r="100" spans="2:12" s="9" customFormat="1" ht="19.9" customHeight="1">
      <c r="B100" s="199"/>
      <c r="C100" s="127"/>
      <c r="D100" s="200" t="s">
        <v>129</v>
      </c>
      <c r="E100" s="201"/>
      <c r="F100" s="201"/>
      <c r="G100" s="201"/>
      <c r="H100" s="201"/>
      <c r="I100" s="202"/>
      <c r="J100" s="203">
        <f>J195</f>
        <v>0</v>
      </c>
      <c r="K100" s="127"/>
      <c r="L100" s="204"/>
    </row>
    <row r="101" spans="2:12" s="9" customFormat="1" ht="19.9" customHeight="1">
      <c r="B101" s="199"/>
      <c r="C101" s="127"/>
      <c r="D101" s="200" t="s">
        <v>130</v>
      </c>
      <c r="E101" s="201"/>
      <c r="F101" s="201"/>
      <c r="G101" s="201"/>
      <c r="H101" s="201"/>
      <c r="I101" s="202"/>
      <c r="J101" s="203">
        <f>J205</f>
        <v>0</v>
      </c>
      <c r="K101" s="127"/>
      <c r="L101" s="204"/>
    </row>
    <row r="102" spans="2:12" s="9" customFormat="1" ht="19.9" customHeight="1">
      <c r="B102" s="199"/>
      <c r="C102" s="127"/>
      <c r="D102" s="200" t="s">
        <v>131</v>
      </c>
      <c r="E102" s="201"/>
      <c r="F102" s="201"/>
      <c r="G102" s="201"/>
      <c r="H102" s="201"/>
      <c r="I102" s="202"/>
      <c r="J102" s="203">
        <f>J443</f>
        <v>0</v>
      </c>
      <c r="K102" s="127"/>
      <c r="L102" s="204"/>
    </row>
    <row r="103" spans="2:12" s="9" customFormat="1" ht="19.9" customHeight="1">
      <c r="B103" s="199"/>
      <c r="C103" s="127"/>
      <c r="D103" s="200" t="s">
        <v>132</v>
      </c>
      <c r="E103" s="201"/>
      <c r="F103" s="201"/>
      <c r="G103" s="201"/>
      <c r="H103" s="201"/>
      <c r="I103" s="202"/>
      <c r="J103" s="203">
        <f>J471</f>
        <v>0</v>
      </c>
      <c r="K103" s="127"/>
      <c r="L103" s="204"/>
    </row>
    <row r="104" spans="2:12" s="9" customFormat="1" ht="19.9" customHeight="1">
      <c r="B104" s="199"/>
      <c r="C104" s="127"/>
      <c r="D104" s="200" t="s">
        <v>133</v>
      </c>
      <c r="E104" s="201"/>
      <c r="F104" s="201"/>
      <c r="G104" s="201"/>
      <c r="H104" s="201"/>
      <c r="I104" s="202"/>
      <c r="J104" s="203">
        <f>J477</f>
        <v>0</v>
      </c>
      <c r="K104" s="127"/>
      <c r="L104" s="204"/>
    </row>
    <row r="105" spans="2:12" s="8" customFormat="1" ht="24.95" customHeight="1">
      <c r="B105" s="192"/>
      <c r="C105" s="193"/>
      <c r="D105" s="194" t="s">
        <v>134</v>
      </c>
      <c r="E105" s="195"/>
      <c r="F105" s="195"/>
      <c r="G105" s="195"/>
      <c r="H105" s="195"/>
      <c r="I105" s="196"/>
      <c r="J105" s="197">
        <f>J479</f>
        <v>0</v>
      </c>
      <c r="K105" s="193"/>
      <c r="L105" s="198"/>
    </row>
    <row r="106" spans="2:12" s="9" customFormat="1" ht="19.9" customHeight="1">
      <c r="B106" s="199"/>
      <c r="C106" s="127"/>
      <c r="D106" s="200" t="s">
        <v>135</v>
      </c>
      <c r="E106" s="201"/>
      <c r="F106" s="201"/>
      <c r="G106" s="201"/>
      <c r="H106" s="201"/>
      <c r="I106" s="202"/>
      <c r="J106" s="203">
        <f>J480</f>
        <v>0</v>
      </c>
      <c r="K106" s="127"/>
      <c r="L106" s="204"/>
    </row>
    <row r="107" spans="2:12" s="9" customFormat="1" ht="19.9" customHeight="1">
      <c r="B107" s="199"/>
      <c r="C107" s="127"/>
      <c r="D107" s="200" t="s">
        <v>136</v>
      </c>
      <c r="E107" s="201"/>
      <c r="F107" s="201"/>
      <c r="G107" s="201"/>
      <c r="H107" s="201"/>
      <c r="I107" s="202"/>
      <c r="J107" s="203">
        <f>J489</f>
        <v>0</v>
      </c>
      <c r="K107" s="127"/>
      <c r="L107" s="204"/>
    </row>
    <row r="108" spans="2:12" s="9" customFormat="1" ht="19.9" customHeight="1">
      <c r="B108" s="199"/>
      <c r="C108" s="127"/>
      <c r="D108" s="200" t="s">
        <v>137</v>
      </c>
      <c r="E108" s="201"/>
      <c r="F108" s="201"/>
      <c r="G108" s="201"/>
      <c r="H108" s="201"/>
      <c r="I108" s="202"/>
      <c r="J108" s="203">
        <f>J496</f>
        <v>0</v>
      </c>
      <c r="K108" s="127"/>
      <c r="L108" s="204"/>
    </row>
    <row r="109" spans="2:12" s="9" customFormat="1" ht="19.9" customHeight="1">
      <c r="B109" s="199"/>
      <c r="C109" s="127"/>
      <c r="D109" s="200" t="s">
        <v>138</v>
      </c>
      <c r="E109" s="201"/>
      <c r="F109" s="201"/>
      <c r="G109" s="201"/>
      <c r="H109" s="201"/>
      <c r="I109" s="202"/>
      <c r="J109" s="203">
        <f>J499</f>
        <v>0</v>
      </c>
      <c r="K109" s="127"/>
      <c r="L109" s="204"/>
    </row>
    <row r="110" spans="2:12" s="9" customFormat="1" ht="19.9" customHeight="1">
      <c r="B110" s="199"/>
      <c r="C110" s="127"/>
      <c r="D110" s="200" t="s">
        <v>139</v>
      </c>
      <c r="E110" s="201"/>
      <c r="F110" s="201"/>
      <c r="G110" s="201"/>
      <c r="H110" s="201"/>
      <c r="I110" s="202"/>
      <c r="J110" s="203">
        <f>J518</f>
        <v>0</v>
      </c>
      <c r="K110" s="127"/>
      <c r="L110" s="204"/>
    </row>
    <row r="111" spans="2:12" s="9" customFormat="1" ht="19.9" customHeight="1">
      <c r="B111" s="199"/>
      <c r="C111" s="127"/>
      <c r="D111" s="200" t="s">
        <v>140</v>
      </c>
      <c r="E111" s="201"/>
      <c r="F111" s="201"/>
      <c r="G111" s="201"/>
      <c r="H111" s="201"/>
      <c r="I111" s="202"/>
      <c r="J111" s="203">
        <f>J547</f>
        <v>0</v>
      </c>
      <c r="K111" s="127"/>
      <c r="L111" s="204"/>
    </row>
    <row r="112" spans="2:12" s="9" customFormat="1" ht="19.9" customHeight="1">
      <c r="B112" s="199"/>
      <c r="C112" s="127"/>
      <c r="D112" s="200" t="s">
        <v>141</v>
      </c>
      <c r="E112" s="201"/>
      <c r="F112" s="201"/>
      <c r="G112" s="201"/>
      <c r="H112" s="201"/>
      <c r="I112" s="202"/>
      <c r="J112" s="203">
        <f>J557</f>
        <v>0</v>
      </c>
      <c r="K112" s="127"/>
      <c r="L112" s="204"/>
    </row>
    <row r="113" spans="2:12" s="1" customFormat="1" ht="21.8" customHeight="1">
      <c r="B113" s="37"/>
      <c r="C113" s="38"/>
      <c r="D113" s="38"/>
      <c r="E113" s="38"/>
      <c r="F113" s="38"/>
      <c r="G113" s="38"/>
      <c r="H113" s="38"/>
      <c r="I113" s="149"/>
      <c r="J113" s="38"/>
      <c r="K113" s="38"/>
      <c r="L113" s="42"/>
    </row>
    <row r="114" spans="2:12" s="1" customFormat="1" ht="6.95" customHeight="1">
      <c r="B114" s="60"/>
      <c r="C114" s="61"/>
      <c r="D114" s="61"/>
      <c r="E114" s="61"/>
      <c r="F114" s="61"/>
      <c r="G114" s="61"/>
      <c r="H114" s="61"/>
      <c r="I114" s="182"/>
      <c r="J114" s="61"/>
      <c r="K114" s="61"/>
      <c r="L114" s="42"/>
    </row>
    <row r="118" spans="2:12" s="1" customFormat="1" ht="6.95" customHeight="1">
      <c r="B118" s="62"/>
      <c r="C118" s="63"/>
      <c r="D118" s="63"/>
      <c r="E118" s="63"/>
      <c r="F118" s="63"/>
      <c r="G118" s="63"/>
      <c r="H118" s="63"/>
      <c r="I118" s="185"/>
      <c r="J118" s="63"/>
      <c r="K118" s="63"/>
      <c r="L118" s="42"/>
    </row>
    <row r="119" spans="2:12" s="1" customFormat="1" ht="24.95" customHeight="1">
      <c r="B119" s="37"/>
      <c r="C119" s="22" t="s">
        <v>142</v>
      </c>
      <c r="D119" s="38"/>
      <c r="E119" s="38"/>
      <c r="F119" s="38"/>
      <c r="G119" s="38"/>
      <c r="H119" s="38"/>
      <c r="I119" s="149"/>
      <c r="J119" s="38"/>
      <c r="K119" s="38"/>
      <c r="L119" s="42"/>
    </row>
    <row r="120" spans="2:12" s="1" customFormat="1" ht="6.95" customHeight="1">
      <c r="B120" s="37"/>
      <c r="C120" s="38"/>
      <c r="D120" s="38"/>
      <c r="E120" s="38"/>
      <c r="F120" s="38"/>
      <c r="G120" s="38"/>
      <c r="H120" s="38"/>
      <c r="I120" s="149"/>
      <c r="J120" s="38"/>
      <c r="K120" s="38"/>
      <c r="L120" s="42"/>
    </row>
    <row r="121" spans="2:12" s="1" customFormat="1" ht="12" customHeight="1">
      <c r="B121" s="37"/>
      <c r="C121" s="31" t="s">
        <v>16</v>
      </c>
      <c r="D121" s="38"/>
      <c r="E121" s="38"/>
      <c r="F121" s="38"/>
      <c r="G121" s="38"/>
      <c r="H121" s="38"/>
      <c r="I121" s="149"/>
      <c r="J121" s="38"/>
      <c r="K121" s="38"/>
      <c r="L121" s="42"/>
    </row>
    <row r="122" spans="2:12" s="1" customFormat="1" ht="16.5" customHeight="1">
      <c r="B122" s="37"/>
      <c r="C122" s="38"/>
      <c r="D122" s="38"/>
      <c r="E122" s="186" t="str">
        <f>E7</f>
        <v>Snížení energetické náročnosti budov v nemocnici Jičín - objekt plicní oddělení</v>
      </c>
      <c r="F122" s="31"/>
      <c r="G122" s="31"/>
      <c r="H122" s="31"/>
      <c r="I122" s="149"/>
      <c r="J122" s="38"/>
      <c r="K122" s="38"/>
      <c r="L122" s="42"/>
    </row>
    <row r="123" spans="2:12" s="1" customFormat="1" ht="12" customHeight="1">
      <c r="B123" s="37"/>
      <c r="C123" s="31" t="s">
        <v>119</v>
      </c>
      <c r="D123" s="38"/>
      <c r="E123" s="38"/>
      <c r="F123" s="38"/>
      <c r="G123" s="38"/>
      <c r="H123" s="38"/>
      <c r="I123" s="149"/>
      <c r="J123" s="38"/>
      <c r="K123" s="38"/>
      <c r="L123" s="42"/>
    </row>
    <row r="124" spans="2:12" s="1" customFormat="1" ht="16.5" customHeight="1">
      <c r="B124" s="37"/>
      <c r="C124" s="38"/>
      <c r="D124" s="38"/>
      <c r="E124" s="70" t="str">
        <f>E9</f>
        <v>01-1 - Stavební úpravy - stěny</v>
      </c>
      <c r="F124" s="38"/>
      <c r="G124" s="38"/>
      <c r="H124" s="38"/>
      <c r="I124" s="149"/>
      <c r="J124" s="38"/>
      <c r="K124" s="38"/>
      <c r="L124" s="42"/>
    </row>
    <row r="125" spans="2:12" s="1" customFormat="1" ht="6.95" customHeight="1">
      <c r="B125" s="37"/>
      <c r="C125" s="38"/>
      <c r="D125" s="38"/>
      <c r="E125" s="38"/>
      <c r="F125" s="38"/>
      <c r="G125" s="38"/>
      <c r="H125" s="38"/>
      <c r="I125" s="149"/>
      <c r="J125" s="38"/>
      <c r="K125" s="38"/>
      <c r="L125" s="42"/>
    </row>
    <row r="126" spans="2:12" s="1" customFormat="1" ht="12" customHeight="1">
      <c r="B126" s="37"/>
      <c r="C126" s="31" t="s">
        <v>20</v>
      </c>
      <c r="D126" s="38"/>
      <c r="E126" s="38"/>
      <c r="F126" s="26" t="str">
        <f>F12</f>
        <v>Bolzanova 512, 506 01 Jičín</v>
      </c>
      <c r="G126" s="38"/>
      <c r="H126" s="38"/>
      <c r="I126" s="151" t="s">
        <v>22</v>
      </c>
      <c r="J126" s="73" t="str">
        <f>IF(J12="","",J12)</f>
        <v>5.9.2016</v>
      </c>
      <c r="K126" s="38"/>
      <c r="L126" s="42"/>
    </row>
    <row r="127" spans="2:12" s="1" customFormat="1" ht="6.95" customHeight="1">
      <c r="B127" s="37"/>
      <c r="C127" s="38"/>
      <c r="D127" s="38"/>
      <c r="E127" s="38"/>
      <c r="F127" s="38"/>
      <c r="G127" s="38"/>
      <c r="H127" s="38"/>
      <c r="I127" s="149"/>
      <c r="J127" s="38"/>
      <c r="K127" s="38"/>
      <c r="L127" s="42"/>
    </row>
    <row r="128" spans="2:12" s="1" customFormat="1" ht="43.05" customHeight="1">
      <c r="B128" s="37"/>
      <c r="C128" s="31" t="s">
        <v>24</v>
      </c>
      <c r="D128" s="38"/>
      <c r="E128" s="38"/>
      <c r="F128" s="26" t="str">
        <f>E15</f>
        <v>ON Jičín a.s.</v>
      </c>
      <c r="G128" s="38"/>
      <c r="H128" s="38"/>
      <c r="I128" s="151" t="s">
        <v>30</v>
      </c>
      <c r="J128" s="35" t="str">
        <f>E21</f>
        <v>ATELIER H1 a ATELIÉR HÁJEK s.r.o.</v>
      </c>
      <c r="K128" s="38"/>
      <c r="L128" s="42"/>
    </row>
    <row r="129" spans="2:12" s="1" customFormat="1" ht="15.15" customHeight="1">
      <c r="B129" s="37"/>
      <c r="C129" s="31" t="s">
        <v>28</v>
      </c>
      <c r="D129" s="38"/>
      <c r="E129" s="38"/>
      <c r="F129" s="26" t="str">
        <f>IF(E18="","",E18)</f>
        <v>Vyplň údaj</v>
      </c>
      <c r="G129" s="38"/>
      <c r="H129" s="38"/>
      <c r="I129" s="151" t="s">
        <v>32</v>
      </c>
      <c r="J129" s="35" t="str">
        <f>E24</f>
        <v>Martin Škrabal</v>
      </c>
      <c r="K129" s="38"/>
      <c r="L129" s="42"/>
    </row>
    <row r="130" spans="2:12" s="1" customFormat="1" ht="10.3" customHeight="1">
      <c r="B130" s="37"/>
      <c r="C130" s="38"/>
      <c r="D130" s="38"/>
      <c r="E130" s="38"/>
      <c r="F130" s="38"/>
      <c r="G130" s="38"/>
      <c r="H130" s="38"/>
      <c r="I130" s="149"/>
      <c r="J130" s="38"/>
      <c r="K130" s="38"/>
      <c r="L130" s="42"/>
    </row>
    <row r="131" spans="2:20" s="10" customFormat="1" ht="29.25" customHeight="1">
      <c r="B131" s="205"/>
      <c r="C131" s="206" t="s">
        <v>143</v>
      </c>
      <c r="D131" s="207" t="s">
        <v>62</v>
      </c>
      <c r="E131" s="207" t="s">
        <v>58</v>
      </c>
      <c r="F131" s="207" t="s">
        <v>59</v>
      </c>
      <c r="G131" s="207" t="s">
        <v>144</v>
      </c>
      <c r="H131" s="207" t="s">
        <v>145</v>
      </c>
      <c r="I131" s="208" t="s">
        <v>146</v>
      </c>
      <c r="J131" s="207" t="s">
        <v>123</v>
      </c>
      <c r="K131" s="209" t="s">
        <v>147</v>
      </c>
      <c r="L131" s="210"/>
      <c r="M131" s="94" t="s">
        <v>1</v>
      </c>
      <c r="N131" s="95" t="s">
        <v>41</v>
      </c>
      <c r="O131" s="95" t="s">
        <v>148</v>
      </c>
      <c r="P131" s="95" t="s">
        <v>149</v>
      </c>
      <c r="Q131" s="95" t="s">
        <v>150</v>
      </c>
      <c r="R131" s="95" t="s">
        <v>151</v>
      </c>
      <c r="S131" s="95" t="s">
        <v>152</v>
      </c>
      <c r="T131" s="96" t="s">
        <v>153</v>
      </c>
    </row>
    <row r="132" spans="2:63" s="1" customFormat="1" ht="22.8" customHeight="1">
      <c r="B132" s="37"/>
      <c r="C132" s="101" t="s">
        <v>154</v>
      </c>
      <c r="D132" s="38"/>
      <c r="E132" s="38"/>
      <c r="F132" s="38"/>
      <c r="G132" s="38"/>
      <c r="H132" s="38"/>
      <c r="I132" s="149"/>
      <c r="J132" s="211">
        <f>BK132</f>
        <v>0</v>
      </c>
      <c r="K132" s="38"/>
      <c r="L132" s="42"/>
      <c r="M132" s="97"/>
      <c r="N132" s="98"/>
      <c r="O132" s="98"/>
      <c r="P132" s="212">
        <f>P133+P479</f>
        <v>0</v>
      </c>
      <c r="Q132" s="98"/>
      <c r="R132" s="212">
        <f>R133+R479</f>
        <v>31.2776174</v>
      </c>
      <c r="S132" s="98"/>
      <c r="T132" s="213">
        <f>T133+T479</f>
        <v>11.29088583</v>
      </c>
      <c r="AT132" s="16" t="s">
        <v>76</v>
      </c>
      <c r="AU132" s="16" t="s">
        <v>125</v>
      </c>
      <c r="BK132" s="214">
        <f>BK133+BK479</f>
        <v>0</v>
      </c>
    </row>
    <row r="133" spans="2:63" s="11" customFormat="1" ht="25.9" customHeight="1">
      <c r="B133" s="215"/>
      <c r="C133" s="216"/>
      <c r="D133" s="217" t="s">
        <v>76</v>
      </c>
      <c r="E133" s="218" t="s">
        <v>155</v>
      </c>
      <c r="F133" s="218" t="s">
        <v>156</v>
      </c>
      <c r="G133" s="216"/>
      <c r="H133" s="216"/>
      <c r="I133" s="219"/>
      <c r="J133" s="220">
        <f>BK133</f>
        <v>0</v>
      </c>
      <c r="K133" s="216"/>
      <c r="L133" s="221"/>
      <c r="M133" s="222"/>
      <c r="N133" s="223"/>
      <c r="O133" s="223"/>
      <c r="P133" s="224">
        <f>P134+P190+P195+P205+P443+P471+P477</f>
        <v>0</v>
      </c>
      <c r="Q133" s="223"/>
      <c r="R133" s="224">
        <f>R134+R190+R195+R205+R443+R471+R477</f>
        <v>30.64570933</v>
      </c>
      <c r="S133" s="223"/>
      <c r="T133" s="225">
        <f>T134+T190+T195+T205+T443+T471+T477</f>
        <v>8.893998</v>
      </c>
      <c r="AR133" s="226" t="s">
        <v>85</v>
      </c>
      <c r="AT133" s="227" t="s">
        <v>76</v>
      </c>
      <c r="AU133" s="227" t="s">
        <v>77</v>
      </c>
      <c r="AY133" s="226" t="s">
        <v>157</v>
      </c>
      <c r="BK133" s="228">
        <f>BK134+BK190+BK195+BK205+BK443+BK471+BK477</f>
        <v>0</v>
      </c>
    </row>
    <row r="134" spans="2:63" s="11" customFormat="1" ht="22.8" customHeight="1">
      <c r="B134" s="215"/>
      <c r="C134" s="216"/>
      <c r="D134" s="217" t="s">
        <v>76</v>
      </c>
      <c r="E134" s="229" t="s">
        <v>85</v>
      </c>
      <c r="F134" s="229" t="s">
        <v>158</v>
      </c>
      <c r="G134" s="216"/>
      <c r="H134" s="216"/>
      <c r="I134" s="219"/>
      <c r="J134" s="230">
        <f>BK134</f>
        <v>0</v>
      </c>
      <c r="K134" s="216"/>
      <c r="L134" s="221"/>
      <c r="M134" s="222"/>
      <c r="N134" s="223"/>
      <c r="O134" s="223"/>
      <c r="P134" s="224">
        <f>SUM(P135:P189)</f>
        <v>0</v>
      </c>
      <c r="Q134" s="223"/>
      <c r="R134" s="224">
        <f>SUM(R135:R189)</f>
        <v>0.00039700000000000005</v>
      </c>
      <c r="S134" s="223"/>
      <c r="T134" s="225">
        <f>SUM(T135:T189)</f>
        <v>8.04492</v>
      </c>
      <c r="AR134" s="226" t="s">
        <v>85</v>
      </c>
      <c r="AT134" s="227" t="s">
        <v>76</v>
      </c>
      <c r="AU134" s="227" t="s">
        <v>85</v>
      </c>
      <c r="AY134" s="226" t="s">
        <v>157</v>
      </c>
      <c r="BK134" s="228">
        <f>SUM(BK135:BK189)</f>
        <v>0</v>
      </c>
    </row>
    <row r="135" spans="2:65" s="1" customFormat="1" ht="16.5" customHeight="1">
      <c r="B135" s="37"/>
      <c r="C135" s="231" t="s">
        <v>85</v>
      </c>
      <c r="D135" s="231" t="s">
        <v>159</v>
      </c>
      <c r="E135" s="232" t="s">
        <v>160</v>
      </c>
      <c r="F135" s="233" t="s">
        <v>161</v>
      </c>
      <c r="G135" s="234" t="s">
        <v>162</v>
      </c>
      <c r="H135" s="235">
        <v>12.35</v>
      </c>
      <c r="I135" s="236"/>
      <c r="J135" s="237">
        <f>ROUND(I135*H135,2)</f>
        <v>0</v>
      </c>
      <c r="K135" s="233" t="s">
        <v>163</v>
      </c>
      <c r="L135" s="42"/>
      <c r="M135" s="238" t="s">
        <v>1</v>
      </c>
      <c r="N135" s="239" t="s">
        <v>42</v>
      </c>
      <c r="O135" s="85"/>
      <c r="P135" s="240">
        <f>O135*H135</f>
        <v>0</v>
      </c>
      <c r="Q135" s="240">
        <v>0</v>
      </c>
      <c r="R135" s="240">
        <f>Q135*H135</f>
        <v>0</v>
      </c>
      <c r="S135" s="240">
        <v>0.17</v>
      </c>
      <c r="T135" s="241">
        <f>S135*H135</f>
        <v>2.0995</v>
      </c>
      <c r="AR135" s="242" t="s">
        <v>164</v>
      </c>
      <c r="AT135" s="242" t="s">
        <v>159</v>
      </c>
      <c r="AU135" s="242" t="s">
        <v>87</v>
      </c>
      <c r="AY135" s="16" t="s">
        <v>157</v>
      </c>
      <c r="BE135" s="243">
        <f>IF(N135="základní",J135,0)</f>
        <v>0</v>
      </c>
      <c r="BF135" s="243">
        <f>IF(N135="snížená",J135,0)</f>
        <v>0</v>
      </c>
      <c r="BG135" s="243">
        <f>IF(N135="zákl. přenesená",J135,0)</f>
        <v>0</v>
      </c>
      <c r="BH135" s="243">
        <f>IF(N135="sníž. přenesená",J135,0)</f>
        <v>0</v>
      </c>
      <c r="BI135" s="243">
        <f>IF(N135="nulová",J135,0)</f>
        <v>0</v>
      </c>
      <c r="BJ135" s="16" t="s">
        <v>85</v>
      </c>
      <c r="BK135" s="243">
        <f>ROUND(I135*H135,2)</f>
        <v>0</v>
      </c>
      <c r="BL135" s="16" t="s">
        <v>164</v>
      </c>
      <c r="BM135" s="242" t="s">
        <v>165</v>
      </c>
    </row>
    <row r="136" spans="2:51" s="12" customFormat="1" ht="12">
      <c r="B136" s="244"/>
      <c r="C136" s="245"/>
      <c r="D136" s="246" t="s">
        <v>166</v>
      </c>
      <c r="E136" s="247" t="s">
        <v>1</v>
      </c>
      <c r="F136" s="248" t="s">
        <v>167</v>
      </c>
      <c r="G136" s="245"/>
      <c r="H136" s="249">
        <v>12.35</v>
      </c>
      <c r="I136" s="250"/>
      <c r="J136" s="245"/>
      <c r="K136" s="245"/>
      <c r="L136" s="251"/>
      <c r="M136" s="252"/>
      <c r="N136" s="253"/>
      <c r="O136" s="253"/>
      <c r="P136" s="253"/>
      <c r="Q136" s="253"/>
      <c r="R136" s="253"/>
      <c r="S136" s="253"/>
      <c r="T136" s="254"/>
      <c r="AT136" s="255" t="s">
        <v>166</v>
      </c>
      <c r="AU136" s="255" t="s">
        <v>87</v>
      </c>
      <c r="AV136" s="12" t="s">
        <v>87</v>
      </c>
      <c r="AW136" s="12" t="s">
        <v>34</v>
      </c>
      <c r="AX136" s="12" t="s">
        <v>77</v>
      </c>
      <c r="AY136" s="255" t="s">
        <v>157</v>
      </c>
    </row>
    <row r="137" spans="2:51" s="13" customFormat="1" ht="12">
      <c r="B137" s="256"/>
      <c r="C137" s="257"/>
      <c r="D137" s="246" t="s">
        <v>166</v>
      </c>
      <c r="E137" s="258" t="s">
        <v>1</v>
      </c>
      <c r="F137" s="259" t="s">
        <v>168</v>
      </c>
      <c r="G137" s="257"/>
      <c r="H137" s="260">
        <v>12.35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AT137" s="266" t="s">
        <v>166</v>
      </c>
      <c r="AU137" s="266" t="s">
        <v>87</v>
      </c>
      <c r="AV137" s="13" t="s">
        <v>164</v>
      </c>
      <c r="AW137" s="13" t="s">
        <v>34</v>
      </c>
      <c r="AX137" s="13" t="s">
        <v>85</v>
      </c>
      <c r="AY137" s="266" t="s">
        <v>157</v>
      </c>
    </row>
    <row r="138" spans="2:65" s="1" customFormat="1" ht="16.5" customHeight="1">
      <c r="B138" s="37"/>
      <c r="C138" s="231" t="s">
        <v>87</v>
      </c>
      <c r="D138" s="231" t="s">
        <v>159</v>
      </c>
      <c r="E138" s="232" t="s">
        <v>169</v>
      </c>
      <c r="F138" s="233" t="s">
        <v>170</v>
      </c>
      <c r="G138" s="234" t="s">
        <v>162</v>
      </c>
      <c r="H138" s="235">
        <v>6.448</v>
      </c>
      <c r="I138" s="236"/>
      <c r="J138" s="237">
        <f>ROUND(I138*H138,2)</f>
        <v>0</v>
      </c>
      <c r="K138" s="233" t="s">
        <v>163</v>
      </c>
      <c r="L138" s="42"/>
      <c r="M138" s="238" t="s">
        <v>1</v>
      </c>
      <c r="N138" s="239" t="s">
        <v>42</v>
      </c>
      <c r="O138" s="85"/>
      <c r="P138" s="240">
        <f>O138*H138</f>
        <v>0</v>
      </c>
      <c r="Q138" s="240">
        <v>0</v>
      </c>
      <c r="R138" s="240">
        <f>Q138*H138</f>
        <v>0</v>
      </c>
      <c r="S138" s="240">
        <v>0.29</v>
      </c>
      <c r="T138" s="241">
        <f>S138*H138</f>
        <v>1.86992</v>
      </c>
      <c r="AR138" s="242" t="s">
        <v>164</v>
      </c>
      <c r="AT138" s="242" t="s">
        <v>159</v>
      </c>
      <c r="AU138" s="242" t="s">
        <v>87</v>
      </c>
      <c r="AY138" s="16" t="s">
        <v>157</v>
      </c>
      <c r="BE138" s="243">
        <f>IF(N138="základní",J138,0)</f>
        <v>0</v>
      </c>
      <c r="BF138" s="243">
        <f>IF(N138="snížená",J138,0)</f>
        <v>0</v>
      </c>
      <c r="BG138" s="243">
        <f>IF(N138="zákl. přenesená",J138,0)</f>
        <v>0</v>
      </c>
      <c r="BH138" s="243">
        <f>IF(N138="sníž. přenesená",J138,0)</f>
        <v>0</v>
      </c>
      <c r="BI138" s="243">
        <f>IF(N138="nulová",J138,0)</f>
        <v>0</v>
      </c>
      <c r="BJ138" s="16" t="s">
        <v>85</v>
      </c>
      <c r="BK138" s="243">
        <f>ROUND(I138*H138,2)</f>
        <v>0</v>
      </c>
      <c r="BL138" s="16" t="s">
        <v>164</v>
      </c>
      <c r="BM138" s="242" t="s">
        <v>171</v>
      </c>
    </row>
    <row r="139" spans="2:51" s="12" customFormat="1" ht="12">
      <c r="B139" s="244"/>
      <c r="C139" s="245"/>
      <c r="D139" s="246" t="s">
        <v>166</v>
      </c>
      <c r="E139" s="247" t="s">
        <v>1</v>
      </c>
      <c r="F139" s="248" t="s">
        <v>172</v>
      </c>
      <c r="G139" s="245"/>
      <c r="H139" s="249">
        <v>6.448</v>
      </c>
      <c r="I139" s="250"/>
      <c r="J139" s="245"/>
      <c r="K139" s="245"/>
      <c r="L139" s="251"/>
      <c r="M139" s="252"/>
      <c r="N139" s="253"/>
      <c r="O139" s="253"/>
      <c r="P139" s="253"/>
      <c r="Q139" s="253"/>
      <c r="R139" s="253"/>
      <c r="S139" s="253"/>
      <c r="T139" s="254"/>
      <c r="AT139" s="255" t="s">
        <v>166</v>
      </c>
      <c r="AU139" s="255" t="s">
        <v>87</v>
      </c>
      <c r="AV139" s="12" t="s">
        <v>87</v>
      </c>
      <c r="AW139" s="12" t="s">
        <v>34</v>
      </c>
      <c r="AX139" s="12" t="s">
        <v>77</v>
      </c>
      <c r="AY139" s="255" t="s">
        <v>157</v>
      </c>
    </row>
    <row r="140" spans="2:51" s="13" customFormat="1" ht="12">
      <c r="B140" s="256"/>
      <c r="C140" s="257"/>
      <c r="D140" s="246" t="s">
        <v>166</v>
      </c>
      <c r="E140" s="258" t="s">
        <v>1</v>
      </c>
      <c r="F140" s="259" t="s">
        <v>168</v>
      </c>
      <c r="G140" s="257"/>
      <c r="H140" s="260">
        <v>6.448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AT140" s="266" t="s">
        <v>166</v>
      </c>
      <c r="AU140" s="266" t="s">
        <v>87</v>
      </c>
      <c r="AV140" s="13" t="s">
        <v>164</v>
      </c>
      <c r="AW140" s="13" t="s">
        <v>34</v>
      </c>
      <c r="AX140" s="13" t="s">
        <v>85</v>
      </c>
      <c r="AY140" s="266" t="s">
        <v>157</v>
      </c>
    </row>
    <row r="141" spans="2:65" s="1" customFormat="1" ht="16.5" customHeight="1">
      <c r="B141" s="37"/>
      <c r="C141" s="231" t="s">
        <v>173</v>
      </c>
      <c r="D141" s="231" t="s">
        <v>159</v>
      </c>
      <c r="E141" s="232" t="s">
        <v>174</v>
      </c>
      <c r="F141" s="233" t="s">
        <v>175</v>
      </c>
      <c r="G141" s="234" t="s">
        <v>162</v>
      </c>
      <c r="H141" s="235">
        <v>12.35</v>
      </c>
      <c r="I141" s="236"/>
      <c r="J141" s="237">
        <f>ROUND(I141*H141,2)</f>
        <v>0</v>
      </c>
      <c r="K141" s="233" t="s">
        <v>163</v>
      </c>
      <c r="L141" s="42"/>
      <c r="M141" s="238" t="s">
        <v>1</v>
      </c>
      <c r="N141" s="239" t="s">
        <v>42</v>
      </c>
      <c r="O141" s="85"/>
      <c r="P141" s="240">
        <f>O141*H141</f>
        <v>0</v>
      </c>
      <c r="Q141" s="240">
        <v>0</v>
      </c>
      <c r="R141" s="240">
        <f>Q141*H141</f>
        <v>0</v>
      </c>
      <c r="S141" s="240">
        <v>0.33</v>
      </c>
      <c r="T141" s="241">
        <f>S141*H141</f>
        <v>4.0755</v>
      </c>
      <c r="AR141" s="242" t="s">
        <v>164</v>
      </c>
      <c r="AT141" s="242" t="s">
        <v>159</v>
      </c>
      <c r="AU141" s="242" t="s">
        <v>87</v>
      </c>
      <c r="AY141" s="16" t="s">
        <v>157</v>
      </c>
      <c r="BE141" s="243">
        <f>IF(N141="základní",J141,0)</f>
        <v>0</v>
      </c>
      <c r="BF141" s="243">
        <f>IF(N141="snížená",J141,0)</f>
        <v>0</v>
      </c>
      <c r="BG141" s="243">
        <f>IF(N141="zákl. přenesená",J141,0)</f>
        <v>0</v>
      </c>
      <c r="BH141" s="243">
        <f>IF(N141="sníž. přenesená",J141,0)</f>
        <v>0</v>
      </c>
      <c r="BI141" s="243">
        <f>IF(N141="nulová",J141,0)</f>
        <v>0</v>
      </c>
      <c r="BJ141" s="16" t="s">
        <v>85</v>
      </c>
      <c r="BK141" s="243">
        <f>ROUND(I141*H141,2)</f>
        <v>0</v>
      </c>
      <c r="BL141" s="16" t="s">
        <v>164</v>
      </c>
      <c r="BM141" s="242" t="s">
        <v>176</v>
      </c>
    </row>
    <row r="142" spans="2:51" s="12" customFormat="1" ht="12">
      <c r="B142" s="244"/>
      <c r="C142" s="245"/>
      <c r="D142" s="246" t="s">
        <v>166</v>
      </c>
      <c r="E142" s="247" t="s">
        <v>1</v>
      </c>
      <c r="F142" s="248" t="s">
        <v>167</v>
      </c>
      <c r="G142" s="245"/>
      <c r="H142" s="249">
        <v>12.35</v>
      </c>
      <c r="I142" s="250"/>
      <c r="J142" s="245"/>
      <c r="K142" s="245"/>
      <c r="L142" s="251"/>
      <c r="M142" s="252"/>
      <c r="N142" s="253"/>
      <c r="O142" s="253"/>
      <c r="P142" s="253"/>
      <c r="Q142" s="253"/>
      <c r="R142" s="253"/>
      <c r="S142" s="253"/>
      <c r="T142" s="254"/>
      <c r="AT142" s="255" t="s">
        <v>166</v>
      </c>
      <c r="AU142" s="255" t="s">
        <v>87</v>
      </c>
      <c r="AV142" s="12" t="s">
        <v>87</v>
      </c>
      <c r="AW142" s="12" t="s">
        <v>34</v>
      </c>
      <c r="AX142" s="12" t="s">
        <v>77</v>
      </c>
      <c r="AY142" s="255" t="s">
        <v>157</v>
      </c>
    </row>
    <row r="143" spans="2:51" s="13" customFormat="1" ht="12">
      <c r="B143" s="256"/>
      <c r="C143" s="257"/>
      <c r="D143" s="246" t="s">
        <v>166</v>
      </c>
      <c r="E143" s="258" t="s">
        <v>1</v>
      </c>
      <c r="F143" s="259" t="s">
        <v>168</v>
      </c>
      <c r="G143" s="257"/>
      <c r="H143" s="260">
        <v>12.35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AT143" s="266" t="s">
        <v>166</v>
      </c>
      <c r="AU143" s="266" t="s">
        <v>87</v>
      </c>
      <c r="AV143" s="13" t="s">
        <v>164</v>
      </c>
      <c r="AW143" s="13" t="s">
        <v>34</v>
      </c>
      <c r="AX143" s="13" t="s">
        <v>85</v>
      </c>
      <c r="AY143" s="266" t="s">
        <v>157</v>
      </c>
    </row>
    <row r="144" spans="2:65" s="1" customFormat="1" ht="16.5" customHeight="1">
      <c r="B144" s="37"/>
      <c r="C144" s="231" t="s">
        <v>164</v>
      </c>
      <c r="D144" s="231" t="s">
        <v>159</v>
      </c>
      <c r="E144" s="232" t="s">
        <v>177</v>
      </c>
      <c r="F144" s="233" t="s">
        <v>178</v>
      </c>
      <c r="G144" s="234" t="s">
        <v>179</v>
      </c>
      <c r="H144" s="235">
        <v>2.649</v>
      </c>
      <c r="I144" s="236"/>
      <c r="J144" s="237">
        <f>ROUND(I144*H144,2)</f>
        <v>0</v>
      </c>
      <c r="K144" s="233" t="s">
        <v>163</v>
      </c>
      <c r="L144" s="42"/>
      <c r="M144" s="238" t="s">
        <v>1</v>
      </c>
      <c r="N144" s="239" t="s">
        <v>42</v>
      </c>
      <c r="O144" s="85"/>
      <c r="P144" s="240">
        <f>O144*H144</f>
        <v>0</v>
      </c>
      <c r="Q144" s="240">
        <v>0</v>
      </c>
      <c r="R144" s="240">
        <f>Q144*H144</f>
        <v>0</v>
      </c>
      <c r="S144" s="240">
        <v>0</v>
      </c>
      <c r="T144" s="241">
        <f>S144*H144</f>
        <v>0</v>
      </c>
      <c r="AR144" s="242" t="s">
        <v>164</v>
      </c>
      <c r="AT144" s="242" t="s">
        <v>159</v>
      </c>
      <c r="AU144" s="242" t="s">
        <v>87</v>
      </c>
      <c r="AY144" s="16" t="s">
        <v>157</v>
      </c>
      <c r="BE144" s="243">
        <f>IF(N144="základní",J144,0)</f>
        <v>0</v>
      </c>
      <c r="BF144" s="243">
        <f>IF(N144="snížená",J144,0)</f>
        <v>0</v>
      </c>
      <c r="BG144" s="243">
        <f>IF(N144="zákl. přenesená",J144,0)</f>
        <v>0</v>
      </c>
      <c r="BH144" s="243">
        <f>IF(N144="sníž. přenesená",J144,0)</f>
        <v>0</v>
      </c>
      <c r="BI144" s="243">
        <f>IF(N144="nulová",J144,0)</f>
        <v>0</v>
      </c>
      <c r="BJ144" s="16" t="s">
        <v>85</v>
      </c>
      <c r="BK144" s="243">
        <f>ROUND(I144*H144,2)</f>
        <v>0</v>
      </c>
      <c r="BL144" s="16" t="s">
        <v>164</v>
      </c>
      <c r="BM144" s="242" t="s">
        <v>180</v>
      </c>
    </row>
    <row r="145" spans="2:51" s="14" customFormat="1" ht="12">
      <c r="B145" s="267"/>
      <c r="C145" s="268"/>
      <c r="D145" s="246" t="s">
        <v>166</v>
      </c>
      <c r="E145" s="269" t="s">
        <v>1</v>
      </c>
      <c r="F145" s="270" t="s">
        <v>181</v>
      </c>
      <c r="G145" s="268"/>
      <c r="H145" s="269" t="s">
        <v>1</v>
      </c>
      <c r="I145" s="271"/>
      <c r="J145" s="268"/>
      <c r="K145" s="268"/>
      <c r="L145" s="272"/>
      <c r="M145" s="273"/>
      <c r="N145" s="274"/>
      <c r="O145" s="274"/>
      <c r="P145" s="274"/>
      <c r="Q145" s="274"/>
      <c r="R145" s="274"/>
      <c r="S145" s="274"/>
      <c r="T145" s="275"/>
      <c r="AT145" s="276" t="s">
        <v>166</v>
      </c>
      <c r="AU145" s="276" t="s">
        <v>87</v>
      </c>
      <c r="AV145" s="14" t="s">
        <v>85</v>
      </c>
      <c r="AW145" s="14" t="s">
        <v>34</v>
      </c>
      <c r="AX145" s="14" t="s">
        <v>77</v>
      </c>
      <c r="AY145" s="276" t="s">
        <v>157</v>
      </c>
    </row>
    <row r="146" spans="2:51" s="12" customFormat="1" ht="12">
      <c r="B146" s="244"/>
      <c r="C146" s="245"/>
      <c r="D146" s="246" t="s">
        <v>166</v>
      </c>
      <c r="E146" s="247" t="s">
        <v>1</v>
      </c>
      <c r="F146" s="248" t="s">
        <v>182</v>
      </c>
      <c r="G146" s="245"/>
      <c r="H146" s="249">
        <v>4.52855</v>
      </c>
      <c r="I146" s="250"/>
      <c r="J146" s="245"/>
      <c r="K146" s="245"/>
      <c r="L146" s="251"/>
      <c r="M146" s="252"/>
      <c r="N146" s="253"/>
      <c r="O146" s="253"/>
      <c r="P146" s="253"/>
      <c r="Q146" s="253"/>
      <c r="R146" s="253"/>
      <c r="S146" s="253"/>
      <c r="T146" s="254"/>
      <c r="AT146" s="255" t="s">
        <v>166</v>
      </c>
      <c r="AU146" s="255" t="s">
        <v>87</v>
      </c>
      <c r="AV146" s="12" t="s">
        <v>87</v>
      </c>
      <c r="AW146" s="12" t="s">
        <v>34</v>
      </c>
      <c r="AX146" s="12" t="s">
        <v>77</v>
      </c>
      <c r="AY146" s="255" t="s">
        <v>157</v>
      </c>
    </row>
    <row r="147" spans="2:51" s="12" customFormat="1" ht="12">
      <c r="B147" s="244"/>
      <c r="C147" s="245"/>
      <c r="D147" s="246" t="s">
        <v>166</v>
      </c>
      <c r="E147" s="247" t="s">
        <v>1</v>
      </c>
      <c r="F147" s="248" t="s">
        <v>183</v>
      </c>
      <c r="G147" s="245"/>
      <c r="H147" s="249">
        <v>-1.235</v>
      </c>
      <c r="I147" s="250"/>
      <c r="J147" s="245"/>
      <c r="K147" s="245"/>
      <c r="L147" s="251"/>
      <c r="M147" s="252"/>
      <c r="N147" s="253"/>
      <c r="O147" s="253"/>
      <c r="P147" s="253"/>
      <c r="Q147" s="253"/>
      <c r="R147" s="253"/>
      <c r="S147" s="253"/>
      <c r="T147" s="254"/>
      <c r="AT147" s="255" t="s">
        <v>166</v>
      </c>
      <c r="AU147" s="255" t="s">
        <v>87</v>
      </c>
      <c r="AV147" s="12" t="s">
        <v>87</v>
      </c>
      <c r="AW147" s="12" t="s">
        <v>34</v>
      </c>
      <c r="AX147" s="12" t="s">
        <v>77</v>
      </c>
      <c r="AY147" s="255" t="s">
        <v>157</v>
      </c>
    </row>
    <row r="148" spans="2:51" s="12" customFormat="1" ht="12">
      <c r="B148" s="244"/>
      <c r="C148" s="245"/>
      <c r="D148" s="246" t="s">
        <v>166</v>
      </c>
      <c r="E148" s="247" t="s">
        <v>1</v>
      </c>
      <c r="F148" s="248" t="s">
        <v>184</v>
      </c>
      <c r="G148" s="245"/>
      <c r="H148" s="249">
        <v>-0.6448</v>
      </c>
      <c r="I148" s="250"/>
      <c r="J148" s="245"/>
      <c r="K148" s="245"/>
      <c r="L148" s="251"/>
      <c r="M148" s="252"/>
      <c r="N148" s="253"/>
      <c r="O148" s="253"/>
      <c r="P148" s="253"/>
      <c r="Q148" s="253"/>
      <c r="R148" s="253"/>
      <c r="S148" s="253"/>
      <c r="T148" s="254"/>
      <c r="AT148" s="255" t="s">
        <v>166</v>
      </c>
      <c r="AU148" s="255" t="s">
        <v>87</v>
      </c>
      <c r="AV148" s="12" t="s">
        <v>87</v>
      </c>
      <c r="AW148" s="12" t="s">
        <v>34</v>
      </c>
      <c r="AX148" s="12" t="s">
        <v>77</v>
      </c>
      <c r="AY148" s="255" t="s">
        <v>157</v>
      </c>
    </row>
    <row r="149" spans="2:51" s="13" customFormat="1" ht="12">
      <c r="B149" s="256"/>
      <c r="C149" s="257"/>
      <c r="D149" s="246" t="s">
        <v>166</v>
      </c>
      <c r="E149" s="258" t="s">
        <v>110</v>
      </c>
      <c r="F149" s="259" t="s">
        <v>168</v>
      </c>
      <c r="G149" s="257"/>
      <c r="H149" s="260">
        <v>2.64875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AT149" s="266" t="s">
        <v>166</v>
      </c>
      <c r="AU149" s="266" t="s">
        <v>87</v>
      </c>
      <c r="AV149" s="13" t="s">
        <v>164</v>
      </c>
      <c r="AW149" s="13" t="s">
        <v>34</v>
      </c>
      <c r="AX149" s="13" t="s">
        <v>85</v>
      </c>
      <c r="AY149" s="266" t="s">
        <v>157</v>
      </c>
    </row>
    <row r="150" spans="2:65" s="1" customFormat="1" ht="16.5" customHeight="1">
      <c r="B150" s="37"/>
      <c r="C150" s="231" t="s">
        <v>185</v>
      </c>
      <c r="D150" s="231" t="s">
        <v>159</v>
      </c>
      <c r="E150" s="232" t="s">
        <v>186</v>
      </c>
      <c r="F150" s="233" t="s">
        <v>187</v>
      </c>
      <c r="G150" s="234" t="s">
        <v>179</v>
      </c>
      <c r="H150" s="235">
        <v>31.352</v>
      </c>
      <c r="I150" s="236"/>
      <c r="J150" s="237">
        <f>ROUND(I150*H150,2)</f>
        <v>0</v>
      </c>
      <c r="K150" s="233" t="s">
        <v>163</v>
      </c>
      <c r="L150" s="42"/>
      <c r="M150" s="238" t="s">
        <v>1</v>
      </c>
      <c r="N150" s="239" t="s">
        <v>42</v>
      </c>
      <c r="O150" s="85"/>
      <c r="P150" s="240">
        <f>O150*H150</f>
        <v>0</v>
      </c>
      <c r="Q150" s="240">
        <v>0</v>
      </c>
      <c r="R150" s="240">
        <f>Q150*H150</f>
        <v>0</v>
      </c>
      <c r="S150" s="240">
        <v>0</v>
      </c>
      <c r="T150" s="241">
        <f>S150*H150</f>
        <v>0</v>
      </c>
      <c r="AR150" s="242" t="s">
        <v>164</v>
      </c>
      <c r="AT150" s="242" t="s">
        <v>159</v>
      </c>
      <c r="AU150" s="242" t="s">
        <v>87</v>
      </c>
      <c r="AY150" s="16" t="s">
        <v>157</v>
      </c>
      <c r="BE150" s="243">
        <f>IF(N150="základní",J150,0)</f>
        <v>0</v>
      </c>
      <c r="BF150" s="243">
        <f>IF(N150="snížená",J150,0)</f>
        <v>0</v>
      </c>
      <c r="BG150" s="243">
        <f>IF(N150="zákl. přenesená",J150,0)</f>
        <v>0</v>
      </c>
      <c r="BH150" s="243">
        <f>IF(N150="sníž. přenesená",J150,0)</f>
        <v>0</v>
      </c>
      <c r="BI150" s="243">
        <f>IF(N150="nulová",J150,0)</f>
        <v>0</v>
      </c>
      <c r="BJ150" s="16" t="s">
        <v>85</v>
      </c>
      <c r="BK150" s="243">
        <f>ROUND(I150*H150,2)</f>
        <v>0</v>
      </c>
      <c r="BL150" s="16" t="s">
        <v>164</v>
      </c>
      <c r="BM150" s="242" t="s">
        <v>188</v>
      </c>
    </row>
    <row r="151" spans="2:51" s="14" customFormat="1" ht="12">
      <c r="B151" s="267"/>
      <c r="C151" s="268"/>
      <c r="D151" s="246" t="s">
        <v>166</v>
      </c>
      <c r="E151" s="269" t="s">
        <v>1</v>
      </c>
      <c r="F151" s="270" t="s">
        <v>181</v>
      </c>
      <c r="G151" s="268"/>
      <c r="H151" s="269" t="s">
        <v>1</v>
      </c>
      <c r="I151" s="271"/>
      <c r="J151" s="268"/>
      <c r="K151" s="268"/>
      <c r="L151" s="272"/>
      <c r="M151" s="273"/>
      <c r="N151" s="274"/>
      <c r="O151" s="274"/>
      <c r="P151" s="274"/>
      <c r="Q151" s="274"/>
      <c r="R151" s="274"/>
      <c r="S151" s="274"/>
      <c r="T151" s="275"/>
      <c r="AT151" s="276" t="s">
        <v>166</v>
      </c>
      <c r="AU151" s="276" t="s">
        <v>87</v>
      </c>
      <c r="AV151" s="14" t="s">
        <v>85</v>
      </c>
      <c r="AW151" s="14" t="s">
        <v>34</v>
      </c>
      <c r="AX151" s="14" t="s">
        <v>77</v>
      </c>
      <c r="AY151" s="276" t="s">
        <v>157</v>
      </c>
    </row>
    <row r="152" spans="2:51" s="12" customFormat="1" ht="12">
      <c r="B152" s="244"/>
      <c r="C152" s="245"/>
      <c r="D152" s="246" t="s">
        <v>166</v>
      </c>
      <c r="E152" s="247" t="s">
        <v>115</v>
      </c>
      <c r="F152" s="248" t="s">
        <v>189</v>
      </c>
      <c r="G152" s="245"/>
      <c r="H152" s="249">
        <v>31.3515</v>
      </c>
      <c r="I152" s="250"/>
      <c r="J152" s="245"/>
      <c r="K152" s="245"/>
      <c r="L152" s="251"/>
      <c r="M152" s="252"/>
      <c r="N152" s="253"/>
      <c r="O152" s="253"/>
      <c r="P152" s="253"/>
      <c r="Q152" s="253"/>
      <c r="R152" s="253"/>
      <c r="S152" s="253"/>
      <c r="T152" s="254"/>
      <c r="AT152" s="255" t="s">
        <v>166</v>
      </c>
      <c r="AU152" s="255" t="s">
        <v>87</v>
      </c>
      <c r="AV152" s="12" t="s">
        <v>87</v>
      </c>
      <c r="AW152" s="12" t="s">
        <v>34</v>
      </c>
      <c r="AX152" s="12" t="s">
        <v>77</v>
      </c>
      <c r="AY152" s="255" t="s">
        <v>157</v>
      </c>
    </row>
    <row r="153" spans="2:51" s="13" customFormat="1" ht="12">
      <c r="B153" s="256"/>
      <c r="C153" s="257"/>
      <c r="D153" s="246" t="s">
        <v>166</v>
      </c>
      <c r="E153" s="258" t="s">
        <v>1</v>
      </c>
      <c r="F153" s="259" t="s">
        <v>168</v>
      </c>
      <c r="G153" s="257"/>
      <c r="H153" s="260">
        <v>31.3515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AT153" s="266" t="s">
        <v>166</v>
      </c>
      <c r="AU153" s="266" t="s">
        <v>87</v>
      </c>
      <c r="AV153" s="13" t="s">
        <v>164</v>
      </c>
      <c r="AW153" s="13" t="s">
        <v>34</v>
      </c>
      <c r="AX153" s="13" t="s">
        <v>85</v>
      </c>
      <c r="AY153" s="266" t="s">
        <v>157</v>
      </c>
    </row>
    <row r="154" spans="2:65" s="1" customFormat="1" ht="16.5" customHeight="1">
      <c r="B154" s="37"/>
      <c r="C154" s="231" t="s">
        <v>190</v>
      </c>
      <c r="D154" s="231" t="s">
        <v>159</v>
      </c>
      <c r="E154" s="232" t="s">
        <v>191</v>
      </c>
      <c r="F154" s="233" t="s">
        <v>192</v>
      </c>
      <c r="G154" s="234" t="s">
        <v>179</v>
      </c>
      <c r="H154" s="235">
        <v>31.352</v>
      </c>
      <c r="I154" s="236"/>
      <c r="J154" s="237">
        <f>ROUND(I154*H154,2)</f>
        <v>0</v>
      </c>
      <c r="K154" s="233" t="s">
        <v>163</v>
      </c>
      <c r="L154" s="42"/>
      <c r="M154" s="238" t="s">
        <v>1</v>
      </c>
      <c r="N154" s="239" t="s">
        <v>42</v>
      </c>
      <c r="O154" s="85"/>
      <c r="P154" s="240">
        <f>O154*H154</f>
        <v>0</v>
      </c>
      <c r="Q154" s="240">
        <v>0</v>
      </c>
      <c r="R154" s="240">
        <f>Q154*H154</f>
        <v>0</v>
      </c>
      <c r="S154" s="240">
        <v>0</v>
      </c>
      <c r="T154" s="241">
        <f>S154*H154</f>
        <v>0</v>
      </c>
      <c r="AR154" s="242" t="s">
        <v>164</v>
      </c>
      <c r="AT154" s="242" t="s">
        <v>159</v>
      </c>
      <c r="AU154" s="242" t="s">
        <v>87</v>
      </c>
      <c r="AY154" s="16" t="s">
        <v>157</v>
      </c>
      <c r="BE154" s="243">
        <f>IF(N154="základní",J154,0)</f>
        <v>0</v>
      </c>
      <c r="BF154" s="243">
        <f>IF(N154="snížená",J154,0)</f>
        <v>0</v>
      </c>
      <c r="BG154" s="243">
        <f>IF(N154="zákl. přenesená",J154,0)</f>
        <v>0</v>
      </c>
      <c r="BH154" s="243">
        <f>IF(N154="sníž. přenesená",J154,0)</f>
        <v>0</v>
      </c>
      <c r="BI154" s="243">
        <f>IF(N154="nulová",J154,0)</f>
        <v>0</v>
      </c>
      <c r="BJ154" s="16" t="s">
        <v>85</v>
      </c>
      <c r="BK154" s="243">
        <f>ROUND(I154*H154,2)</f>
        <v>0</v>
      </c>
      <c r="BL154" s="16" t="s">
        <v>164</v>
      </c>
      <c r="BM154" s="242" t="s">
        <v>193</v>
      </c>
    </row>
    <row r="155" spans="2:51" s="12" customFormat="1" ht="12">
      <c r="B155" s="244"/>
      <c r="C155" s="245"/>
      <c r="D155" s="246" t="s">
        <v>166</v>
      </c>
      <c r="E155" s="247" t="s">
        <v>1</v>
      </c>
      <c r="F155" s="248" t="s">
        <v>115</v>
      </c>
      <c r="G155" s="245"/>
      <c r="H155" s="249">
        <v>31.3515</v>
      </c>
      <c r="I155" s="250"/>
      <c r="J155" s="245"/>
      <c r="K155" s="245"/>
      <c r="L155" s="251"/>
      <c r="M155" s="252"/>
      <c r="N155" s="253"/>
      <c r="O155" s="253"/>
      <c r="P155" s="253"/>
      <c r="Q155" s="253"/>
      <c r="R155" s="253"/>
      <c r="S155" s="253"/>
      <c r="T155" s="254"/>
      <c r="AT155" s="255" t="s">
        <v>166</v>
      </c>
      <c r="AU155" s="255" t="s">
        <v>87</v>
      </c>
      <c r="AV155" s="12" t="s">
        <v>87</v>
      </c>
      <c r="AW155" s="12" t="s">
        <v>34</v>
      </c>
      <c r="AX155" s="12" t="s">
        <v>77</v>
      </c>
      <c r="AY155" s="255" t="s">
        <v>157</v>
      </c>
    </row>
    <row r="156" spans="2:51" s="13" customFormat="1" ht="12">
      <c r="B156" s="256"/>
      <c r="C156" s="257"/>
      <c r="D156" s="246" t="s">
        <v>166</v>
      </c>
      <c r="E156" s="258" t="s">
        <v>1</v>
      </c>
      <c r="F156" s="259" t="s">
        <v>168</v>
      </c>
      <c r="G156" s="257"/>
      <c r="H156" s="260">
        <v>31.3515</v>
      </c>
      <c r="I156" s="261"/>
      <c r="J156" s="257"/>
      <c r="K156" s="257"/>
      <c r="L156" s="262"/>
      <c r="M156" s="263"/>
      <c r="N156" s="264"/>
      <c r="O156" s="264"/>
      <c r="P156" s="264"/>
      <c r="Q156" s="264"/>
      <c r="R156" s="264"/>
      <c r="S156" s="264"/>
      <c r="T156" s="265"/>
      <c r="AT156" s="266" t="s">
        <v>166</v>
      </c>
      <c r="AU156" s="266" t="s">
        <v>87</v>
      </c>
      <c r="AV156" s="13" t="s">
        <v>164</v>
      </c>
      <c r="AW156" s="13" t="s">
        <v>34</v>
      </c>
      <c r="AX156" s="13" t="s">
        <v>85</v>
      </c>
      <c r="AY156" s="266" t="s">
        <v>157</v>
      </c>
    </row>
    <row r="157" spans="2:65" s="1" customFormat="1" ht="16.5" customHeight="1">
      <c r="B157" s="37"/>
      <c r="C157" s="231" t="s">
        <v>194</v>
      </c>
      <c r="D157" s="231" t="s">
        <v>159</v>
      </c>
      <c r="E157" s="232" t="s">
        <v>195</v>
      </c>
      <c r="F157" s="233" t="s">
        <v>196</v>
      </c>
      <c r="G157" s="234" t="s">
        <v>179</v>
      </c>
      <c r="H157" s="235">
        <v>1</v>
      </c>
      <c r="I157" s="236"/>
      <c r="J157" s="237">
        <f>ROUND(I157*H157,2)</f>
        <v>0</v>
      </c>
      <c r="K157" s="233" t="s">
        <v>163</v>
      </c>
      <c r="L157" s="42"/>
      <c r="M157" s="238" t="s">
        <v>1</v>
      </c>
      <c r="N157" s="239" t="s">
        <v>42</v>
      </c>
      <c r="O157" s="85"/>
      <c r="P157" s="240">
        <f>O157*H157</f>
        <v>0</v>
      </c>
      <c r="Q157" s="240">
        <v>0</v>
      </c>
      <c r="R157" s="240">
        <f>Q157*H157</f>
        <v>0</v>
      </c>
      <c r="S157" s="240">
        <v>0</v>
      </c>
      <c r="T157" s="241">
        <f>S157*H157</f>
        <v>0</v>
      </c>
      <c r="AR157" s="242" t="s">
        <v>164</v>
      </c>
      <c r="AT157" s="242" t="s">
        <v>159</v>
      </c>
      <c r="AU157" s="242" t="s">
        <v>87</v>
      </c>
      <c r="AY157" s="16" t="s">
        <v>157</v>
      </c>
      <c r="BE157" s="243">
        <f>IF(N157="základní",J157,0)</f>
        <v>0</v>
      </c>
      <c r="BF157" s="243">
        <f>IF(N157="snížená",J157,0)</f>
        <v>0</v>
      </c>
      <c r="BG157" s="243">
        <f>IF(N157="zákl. přenesená",J157,0)</f>
        <v>0</v>
      </c>
      <c r="BH157" s="243">
        <f>IF(N157="sníž. přenesená",J157,0)</f>
        <v>0</v>
      </c>
      <c r="BI157" s="243">
        <f>IF(N157="nulová",J157,0)</f>
        <v>0</v>
      </c>
      <c r="BJ157" s="16" t="s">
        <v>85</v>
      </c>
      <c r="BK157" s="243">
        <f>ROUND(I157*H157,2)</f>
        <v>0</v>
      </c>
      <c r="BL157" s="16" t="s">
        <v>164</v>
      </c>
      <c r="BM157" s="242" t="s">
        <v>197</v>
      </c>
    </row>
    <row r="158" spans="2:65" s="1" customFormat="1" ht="16.5" customHeight="1">
      <c r="B158" s="37"/>
      <c r="C158" s="231" t="s">
        <v>198</v>
      </c>
      <c r="D158" s="231" t="s">
        <v>159</v>
      </c>
      <c r="E158" s="232" t="s">
        <v>199</v>
      </c>
      <c r="F158" s="233" t="s">
        <v>200</v>
      </c>
      <c r="G158" s="234" t="s">
        <v>179</v>
      </c>
      <c r="H158" s="235">
        <v>5.225</v>
      </c>
      <c r="I158" s="236"/>
      <c r="J158" s="237">
        <f>ROUND(I158*H158,2)</f>
        <v>0</v>
      </c>
      <c r="K158" s="233" t="s">
        <v>163</v>
      </c>
      <c r="L158" s="42"/>
      <c r="M158" s="238" t="s">
        <v>1</v>
      </c>
      <c r="N158" s="239" t="s">
        <v>42</v>
      </c>
      <c r="O158" s="85"/>
      <c r="P158" s="240">
        <f>O158*H158</f>
        <v>0</v>
      </c>
      <c r="Q158" s="240">
        <v>0</v>
      </c>
      <c r="R158" s="240">
        <f>Q158*H158</f>
        <v>0</v>
      </c>
      <c r="S158" s="240">
        <v>0</v>
      </c>
      <c r="T158" s="241">
        <f>S158*H158</f>
        <v>0</v>
      </c>
      <c r="AR158" s="242" t="s">
        <v>164</v>
      </c>
      <c r="AT158" s="242" t="s">
        <v>159</v>
      </c>
      <c r="AU158" s="242" t="s">
        <v>87</v>
      </c>
      <c r="AY158" s="16" t="s">
        <v>157</v>
      </c>
      <c r="BE158" s="243">
        <f>IF(N158="základní",J158,0)</f>
        <v>0</v>
      </c>
      <c r="BF158" s="243">
        <f>IF(N158="snížená",J158,0)</f>
        <v>0</v>
      </c>
      <c r="BG158" s="243">
        <f>IF(N158="zákl. přenesená",J158,0)</f>
        <v>0</v>
      </c>
      <c r="BH158" s="243">
        <f>IF(N158="sníž. přenesená",J158,0)</f>
        <v>0</v>
      </c>
      <c r="BI158" s="243">
        <f>IF(N158="nulová",J158,0)</f>
        <v>0</v>
      </c>
      <c r="BJ158" s="16" t="s">
        <v>85</v>
      </c>
      <c r="BK158" s="243">
        <f>ROUND(I158*H158,2)</f>
        <v>0</v>
      </c>
      <c r="BL158" s="16" t="s">
        <v>164</v>
      </c>
      <c r="BM158" s="242" t="s">
        <v>201</v>
      </c>
    </row>
    <row r="159" spans="2:51" s="12" customFormat="1" ht="12">
      <c r="B159" s="244"/>
      <c r="C159" s="245"/>
      <c r="D159" s="246" t="s">
        <v>166</v>
      </c>
      <c r="E159" s="247" t="s">
        <v>1</v>
      </c>
      <c r="F159" s="248" t="s">
        <v>113</v>
      </c>
      <c r="G159" s="245"/>
      <c r="H159" s="249">
        <v>5.22525</v>
      </c>
      <c r="I159" s="250"/>
      <c r="J159" s="245"/>
      <c r="K159" s="245"/>
      <c r="L159" s="251"/>
      <c r="M159" s="252"/>
      <c r="N159" s="253"/>
      <c r="O159" s="253"/>
      <c r="P159" s="253"/>
      <c r="Q159" s="253"/>
      <c r="R159" s="253"/>
      <c r="S159" s="253"/>
      <c r="T159" s="254"/>
      <c r="AT159" s="255" t="s">
        <v>166</v>
      </c>
      <c r="AU159" s="255" t="s">
        <v>87</v>
      </c>
      <c r="AV159" s="12" t="s">
        <v>87</v>
      </c>
      <c r="AW159" s="12" t="s">
        <v>34</v>
      </c>
      <c r="AX159" s="12" t="s">
        <v>77</v>
      </c>
      <c r="AY159" s="255" t="s">
        <v>157</v>
      </c>
    </row>
    <row r="160" spans="2:51" s="13" customFormat="1" ht="12">
      <c r="B160" s="256"/>
      <c r="C160" s="257"/>
      <c r="D160" s="246" t="s">
        <v>166</v>
      </c>
      <c r="E160" s="258" t="s">
        <v>1</v>
      </c>
      <c r="F160" s="259" t="s">
        <v>168</v>
      </c>
      <c r="G160" s="257"/>
      <c r="H160" s="260">
        <v>5.22525</v>
      </c>
      <c r="I160" s="261"/>
      <c r="J160" s="257"/>
      <c r="K160" s="257"/>
      <c r="L160" s="262"/>
      <c r="M160" s="263"/>
      <c r="N160" s="264"/>
      <c r="O160" s="264"/>
      <c r="P160" s="264"/>
      <c r="Q160" s="264"/>
      <c r="R160" s="264"/>
      <c r="S160" s="264"/>
      <c r="T160" s="265"/>
      <c r="AT160" s="266" t="s">
        <v>166</v>
      </c>
      <c r="AU160" s="266" t="s">
        <v>87</v>
      </c>
      <c r="AV160" s="13" t="s">
        <v>164</v>
      </c>
      <c r="AW160" s="13" t="s">
        <v>34</v>
      </c>
      <c r="AX160" s="13" t="s">
        <v>85</v>
      </c>
      <c r="AY160" s="266" t="s">
        <v>157</v>
      </c>
    </row>
    <row r="161" spans="2:65" s="1" customFormat="1" ht="16.5" customHeight="1">
      <c r="B161" s="37"/>
      <c r="C161" s="231" t="s">
        <v>202</v>
      </c>
      <c r="D161" s="231" t="s">
        <v>159</v>
      </c>
      <c r="E161" s="232" t="s">
        <v>203</v>
      </c>
      <c r="F161" s="233" t="s">
        <v>204</v>
      </c>
      <c r="G161" s="234" t="s">
        <v>179</v>
      </c>
      <c r="H161" s="235">
        <v>26.126</v>
      </c>
      <c r="I161" s="236"/>
      <c r="J161" s="237">
        <f>ROUND(I161*H161,2)</f>
        <v>0</v>
      </c>
      <c r="K161" s="233" t="s">
        <v>163</v>
      </c>
      <c r="L161" s="42"/>
      <c r="M161" s="238" t="s">
        <v>1</v>
      </c>
      <c r="N161" s="239" t="s">
        <v>42</v>
      </c>
      <c r="O161" s="85"/>
      <c r="P161" s="240">
        <f>O161*H161</f>
        <v>0</v>
      </c>
      <c r="Q161" s="240">
        <v>0</v>
      </c>
      <c r="R161" s="240">
        <f>Q161*H161</f>
        <v>0</v>
      </c>
      <c r="S161" s="240">
        <v>0</v>
      </c>
      <c r="T161" s="241">
        <f>S161*H161</f>
        <v>0</v>
      </c>
      <c r="AR161" s="242" t="s">
        <v>164</v>
      </c>
      <c r="AT161" s="242" t="s">
        <v>159</v>
      </c>
      <c r="AU161" s="242" t="s">
        <v>87</v>
      </c>
      <c r="AY161" s="16" t="s">
        <v>157</v>
      </c>
      <c r="BE161" s="243">
        <f>IF(N161="základní",J161,0)</f>
        <v>0</v>
      </c>
      <c r="BF161" s="243">
        <f>IF(N161="snížená",J161,0)</f>
        <v>0</v>
      </c>
      <c r="BG161" s="243">
        <f>IF(N161="zákl. přenesená",J161,0)</f>
        <v>0</v>
      </c>
      <c r="BH161" s="243">
        <f>IF(N161="sníž. přenesená",J161,0)</f>
        <v>0</v>
      </c>
      <c r="BI161" s="243">
        <f>IF(N161="nulová",J161,0)</f>
        <v>0</v>
      </c>
      <c r="BJ161" s="16" t="s">
        <v>85</v>
      </c>
      <c r="BK161" s="243">
        <f>ROUND(I161*H161,2)</f>
        <v>0</v>
      </c>
      <c r="BL161" s="16" t="s">
        <v>164</v>
      </c>
      <c r="BM161" s="242" t="s">
        <v>205</v>
      </c>
    </row>
    <row r="162" spans="2:51" s="12" customFormat="1" ht="12">
      <c r="B162" s="244"/>
      <c r="C162" s="245"/>
      <c r="D162" s="246" t="s">
        <v>166</v>
      </c>
      <c r="E162" s="247" t="s">
        <v>1</v>
      </c>
      <c r="F162" s="248" t="s">
        <v>206</v>
      </c>
      <c r="G162" s="245"/>
      <c r="H162" s="249">
        <v>26.12625</v>
      </c>
      <c r="I162" s="250"/>
      <c r="J162" s="245"/>
      <c r="K162" s="245"/>
      <c r="L162" s="251"/>
      <c r="M162" s="252"/>
      <c r="N162" s="253"/>
      <c r="O162" s="253"/>
      <c r="P162" s="253"/>
      <c r="Q162" s="253"/>
      <c r="R162" s="253"/>
      <c r="S162" s="253"/>
      <c r="T162" s="254"/>
      <c r="AT162" s="255" t="s">
        <v>166</v>
      </c>
      <c r="AU162" s="255" t="s">
        <v>87</v>
      </c>
      <c r="AV162" s="12" t="s">
        <v>87</v>
      </c>
      <c r="AW162" s="12" t="s">
        <v>34</v>
      </c>
      <c r="AX162" s="12" t="s">
        <v>77</v>
      </c>
      <c r="AY162" s="255" t="s">
        <v>157</v>
      </c>
    </row>
    <row r="163" spans="2:51" s="13" customFormat="1" ht="12">
      <c r="B163" s="256"/>
      <c r="C163" s="257"/>
      <c r="D163" s="246" t="s">
        <v>166</v>
      </c>
      <c r="E163" s="258" t="s">
        <v>1</v>
      </c>
      <c r="F163" s="259" t="s">
        <v>168</v>
      </c>
      <c r="G163" s="257"/>
      <c r="H163" s="260">
        <v>26.12625</v>
      </c>
      <c r="I163" s="261"/>
      <c r="J163" s="257"/>
      <c r="K163" s="257"/>
      <c r="L163" s="262"/>
      <c r="M163" s="263"/>
      <c r="N163" s="264"/>
      <c r="O163" s="264"/>
      <c r="P163" s="264"/>
      <c r="Q163" s="264"/>
      <c r="R163" s="264"/>
      <c r="S163" s="264"/>
      <c r="T163" s="265"/>
      <c r="AT163" s="266" t="s">
        <v>166</v>
      </c>
      <c r="AU163" s="266" t="s">
        <v>87</v>
      </c>
      <c r="AV163" s="13" t="s">
        <v>164</v>
      </c>
      <c r="AW163" s="13" t="s">
        <v>34</v>
      </c>
      <c r="AX163" s="13" t="s">
        <v>85</v>
      </c>
      <c r="AY163" s="266" t="s">
        <v>157</v>
      </c>
    </row>
    <row r="164" spans="2:65" s="1" customFormat="1" ht="16.5" customHeight="1">
      <c r="B164" s="37"/>
      <c r="C164" s="231" t="s">
        <v>207</v>
      </c>
      <c r="D164" s="231" t="s">
        <v>159</v>
      </c>
      <c r="E164" s="232" t="s">
        <v>208</v>
      </c>
      <c r="F164" s="233" t="s">
        <v>209</v>
      </c>
      <c r="G164" s="234" t="s">
        <v>179</v>
      </c>
      <c r="H164" s="235">
        <v>7.874</v>
      </c>
      <c r="I164" s="236"/>
      <c r="J164" s="237">
        <f>ROUND(I164*H164,2)</f>
        <v>0</v>
      </c>
      <c r="K164" s="233" t="s">
        <v>163</v>
      </c>
      <c r="L164" s="42"/>
      <c r="M164" s="238" t="s">
        <v>1</v>
      </c>
      <c r="N164" s="239" t="s">
        <v>42</v>
      </c>
      <c r="O164" s="85"/>
      <c r="P164" s="240">
        <f>O164*H164</f>
        <v>0</v>
      </c>
      <c r="Q164" s="240">
        <v>0</v>
      </c>
      <c r="R164" s="240">
        <f>Q164*H164</f>
        <v>0</v>
      </c>
      <c r="S164" s="240">
        <v>0</v>
      </c>
      <c r="T164" s="241">
        <f>S164*H164</f>
        <v>0</v>
      </c>
      <c r="AR164" s="242" t="s">
        <v>164</v>
      </c>
      <c r="AT164" s="242" t="s">
        <v>159</v>
      </c>
      <c r="AU164" s="242" t="s">
        <v>87</v>
      </c>
      <c r="AY164" s="16" t="s">
        <v>157</v>
      </c>
      <c r="BE164" s="243">
        <f>IF(N164="základní",J164,0)</f>
        <v>0</v>
      </c>
      <c r="BF164" s="243">
        <f>IF(N164="snížená",J164,0)</f>
        <v>0</v>
      </c>
      <c r="BG164" s="243">
        <f>IF(N164="zákl. přenesená",J164,0)</f>
        <v>0</v>
      </c>
      <c r="BH164" s="243">
        <f>IF(N164="sníž. přenesená",J164,0)</f>
        <v>0</v>
      </c>
      <c r="BI164" s="243">
        <f>IF(N164="nulová",J164,0)</f>
        <v>0</v>
      </c>
      <c r="BJ164" s="16" t="s">
        <v>85</v>
      </c>
      <c r="BK164" s="243">
        <f>ROUND(I164*H164,2)</f>
        <v>0</v>
      </c>
      <c r="BL164" s="16" t="s">
        <v>164</v>
      </c>
      <c r="BM164" s="242" t="s">
        <v>210</v>
      </c>
    </row>
    <row r="165" spans="2:51" s="12" customFormat="1" ht="12">
      <c r="B165" s="244"/>
      <c r="C165" s="245"/>
      <c r="D165" s="246" t="s">
        <v>166</v>
      </c>
      <c r="E165" s="247" t="s">
        <v>1</v>
      </c>
      <c r="F165" s="248" t="s">
        <v>211</v>
      </c>
      <c r="G165" s="245"/>
      <c r="H165" s="249">
        <v>2.64875</v>
      </c>
      <c r="I165" s="250"/>
      <c r="J165" s="245"/>
      <c r="K165" s="245"/>
      <c r="L165" s="251"/>
      <c r="M165" s="252"/>
      <c r="N165" s="253"/>
      <c r="O165" s="253"/>
      <c r="P165" s="253"/>
      <c r="Q165" s="253"/>
      <c r="R165" s="253"/>
      <c r="S165" s="253"/>
      <c r="T165" s="254"/>
      <c r="AT165" s="255" t="s">
        <v>166</v>
      </c>
      <c r="AU165" s="255" t="s">
        <v>87</v>
      </c>
      <c r="AV165" s="12" t="s">
        <v>87</v>
      </c>
      <c r="AW165" s="12" t="s">
        <v>34</v>
      </c>
      <c r="AX165" s="12" t="s">
        <v>77</v>
      </c>
      <c r="AY165" s="255" t="s">
        <v>157</v>
      </c>
    </row>
    <row r="166" spans="2:51" s="12" customFormat="1" ht="12">
      <c r="B166" s="244"/>
      <c r="C166" s="245"/>
      <c r="D166" s="246" t="s">
        <v>166</v>
      </c>
      <c r="E166" s="247" t="s">
        <v>113</v>
      </c>
      <c r="F166" s="248" t="s">
        <v>212</v>
      </c>
      <c r="G166" s="245"/>
      <c r="H166" s="249">
        <v>5.22525</v>
      </c>
      <c r="I166" s="250"/>
      <c r="J166" s="245"/>
      <c r="K166" s="245"/>
      <c r="L166" s="251"/>
      <c r="M166" s="252"/>
      <c r="N166" s="253"/>
      <c r="O166" s="253"/>
      <c r="P166" s="253"/>
      <c r="Q166" s="253"/>
      <c r="R166" s="253"/>
      <c r="S166" s="253"/>
      <c r="T166" s="254"/>
      <c r="AT166" s="255" t="s">
        <v>166</v>
      </c>
      <c r="AU166" s="255" t="s">
        <v>87</v>
      </c>
      <c r="AV166" s="12" t="s">
        <v>87</v>
      </c>
      <c r="AW166" s="12" t="s">
        <v>34</v>
      </c>
      <c r="AX166" s="12" t="s">
        <v>77</v>
      </c>
      <c r="AY166" s="255" t="s">
        <v>157</v>
      </c>
    </row>
    <row r="167" spans="2:51" s="13" customFormat="1" ht="12">
      <c r="B167" s="256"/>
      <c r="C167" s="257"/>
      <c r="D167" s="246" t="s">
        <v>166</v>
      </c>
      <c r="E167" s="258" t="s">
        <v>1</v>
      </c>
      <c r="F167" s="259" t="s">
        <v>168</v>
      </c>
      <c r="G167" s="257"/>
      <c r="H167" s="260">
        <v>7.874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AT167" s="266" t="s">
        <v>166</v>
      </c>
      <c r="AU167" s="266" t="s">
        <v>87</v>
      </c>
      <c r="AV167" s="13" t="s">
        <v>164</v>
      </c>
      <c r="AW167" s="13" t="s">
        <v>34</v>
      </c>
      <c r="AX167" s="13" t="s">
        <v>85</v>
      </c>
      <c r="AY167" s="266" t="s">
        <v>157</v>
      </c>
    </row>
    <row r="168" spans="2:65" s="1" customFormat="1" ht="16.5" customHeight="1">
      <c r="B168" s="37"/>
      <c r="C168" s="231" t="s">
        <v>213</v>
      </c>
      <c r="D168" s="231" t="s">
        <v>159</v>
      </c>
      <c r="E168" s="232" t="s">
        <v>214</v>
      </c>
      <c r="F168" s="233" t="s">
        <v>215</v>
      </c>
      <c r="G168" s="234" t="s">
        <v>179</v>
      </c>
      <c r="H168" s="235">
        <v>5.225</v>
      </c>
      <c r="I168" s="236"/>
      <c r="J168" s="237">
        <f>ROUND(I168*H168,2)</f>
        <v>0</v>
      </c>
      <c r="K168" s="233" t="s">
        <v>163</v>
      </c>
      <c r="L168" s="42"/>
      <c r="M168" s="238" t="s">
        <v>1</v>
      </c>
      <c r="N168" s="239" t="s">
        <v>42</v>
      </c>
      <c r="O168" s="85"/>
      <c r="P168" s="240">
        <f>O168*H168</f>
        <v>0</v>
      </c>
      <c r="Q168" s="240">
        <v>0</v>
      </c>
      <c r="R168" s="240">
        <f>Q168*H168</f>
        <v>0</v>
      </c>
      <c r="S168" s="240">
        <v>0</v>
      </c>
      <c r="T168" s="241">
        <f>S168*H168</f>
        <v>0</v>
      </c>
      <c r="AR168" s="242" t="s">
        <v>164</v>
      </c>
      <c r="AT168" s="242" t="s">
        <v>159</v>
      </c>
      <c r="AU168" s="242" t="s">
        <v>87</v>
      </c>
      <c r="AY168" s="16" t="s">
        <v>157</v>
      </c>
      <c r="BE168" s="243">
        <f>IF(N168="základní",J168,0)</f>
        <v>0</v>
      </c>
      <c r="BF168" s="243">
        <f>IF(N168="snížená",J168,0)</f>
        <v>0</v>
      </c>
      <c r="BG168" s="243">
        <f>IF(N168="zákl. přenesená",J168,0)</f>
        <v>0</v>
      </c>
      <c r="BH168" s="243">
        <f>IF(N168="sníž. přenesená",J168,0)</f>
        <v>0</v>
      </c>
      <c r="BI168" s="243">
        <f>IF(N168="nulová",J168,0)</f>
        <v>0</v>
      </c>
      <c r="BJ168" s="16" t="s">
        <v>85</v>
      </c>
      <c r="BK168" s="243">
        <f>ROUND(I168*H168,2)</f>
        <v>0</v>
      </c>
      <c r="BL168" s="16" t="s">
        <v>164</v>
      </c>
      <c r="BM168" s="242" t="s">
        <v>216</v>
      </c>
    </row>
    <row r="169" spans="2:51" s="12" customFormat="1" ht="12">
      <c r="B169" s="244"/>
      <c r="C169" s="245"/>
      <c r="D169" s="246" t="s">
        <v>166</v>
      </c>
      <c r="E169" s="247" t="s">
        <v>1</v>
      </c>
      <c r="F169" s="248" t="s">
        <v>113</v>
      </c>
      <c r="G169" s="245"/>
      <c r="H169" s="249">
        <v>5.22525</v>
      </c>
      <c r="I169" s="250"/>
      <c r="J169" s="245"/>
      <c r="K169" s="245"/>
      <c r="L169" s="251"/>
      <c r="M169" s="252"/>
      <c r="N169" s="253"/>
      <c r="O169" s="253"/>
      <c r="P169" s="253"/>
      <c r="Q169" s="253"/>
      <c r="R169" s="253"/>
      <c r="S169" s="253"/>
      <c r="T169" s="254"/>
      <c r="AT169" s="255" t="s">
        <v>166</v>
      </c>
      <c r="AU169" s="255" t="s">
        <v>87</v>
      </c>
      <c r="AV169" s="12" t="s">
        <v>87</v>
      </c>
      <c r="AW169" s="12" t="s">
        <v>34</v>
      </c>
      <c r="AX169" s="12" t="s">
        <v>77</v>
      </c>
      <c r="AY169" s="255" t="s">
        <v>157</v>
      </c>
    </row>
    <row r="170" spans="2:51" s="13" customFormat="1" ht="12">
      <c r="B170" s="256"/>
      <c r="C170" s="257"/>
      <c r="D170" s="246" t="s">
        <v>166</v>
      </c>
      <c r="E170" s="258" t="s">
        <v>1</v>
      </c>
      <c r="F170" s="259" t="s">
        <v>168</v>
      </c>
      <c r="G170" s="257"/>
      <c r="H170" s="260">
        <v>5.22525</v>
      </c>
      <c r="I170" s="261"/>
      <c r="J170" s="257"/>
      <c r="K170" s="257"/>
      <c r="L170" s="262"/>
      <c r="M170" s="263"/>
      <c r="N170" s="264"/>
      <c r="O170" s="264"/>
      <c r="P170" s="264"/>
      <c r="Q170" s="264"/>
      <c r="R170" s="264"/>
      <c r="S170" s="264"/>
      <c r="T170" s="265"/>
      <c r="AT170" s="266" t="s">
        <v>166</v>
      </c>
      <c r="AU170" s="266" t="s">
        <v>87</v>
      </c>
      <c r="AV170" s="13" t="s">
        <v>164</v>
      </c>
      <c r="AW170" s="13" t="s">
        <v>34</v>
      </c>
      <c r="AX170" s="13" t="s">
        <v>85</v>
      </c>
      <c r="AY170" s="266" t="s">
        <v>157</v>
      </c>
    </row>
    <row r="171" spans="2:65" s="1" customFormat="1" ht="16.5" customHeight="1">
      <c r="B171" s="37"/>
      <c r="C171" s="231" t="s">
        <v>217</v>
      </c>
      <c r="D171" s="231" t="s">
        <v>159</v>
      </c>
      <c r="E171" s="232" t="s">
        <v>218</v>
      </c>
      <c r="F171" s="233" t="s">
        <v>219</v>
      </c>
      <c r="G171" s="234" t="s">
        <v>220</v>
      </c>
      <c r="H171" s="235">
        <v>9.667</v>
      </c>
      <c r="I171" s="236"/>
      <c r="J171" s="237">
        <f>ROUND(I171*H171,2)</f>
        <v>0</v>
      </c>
      <c r="K171" s="233" t="s">
        <v>163</v>
      </c>
      <c r="L171" s="42"/>
      <c r="M171" s="238" t="s">
        <v>1</v>
      </c>
      <c r="N171" s="239" t="s">
        <v>42</v>
      </c>
      <c r="O171" s="85"/>
      <c r="P171" s="240">
        <f>O171*H171</f>
        <v>0</v>
      </c>
      <c r="Q171" s="240">
        <v>0</v>
      </c>
      <c r="R171" s="240">
        <f>Q171*H171</f>
        <v>0</v>
      </c>
      <c r="S171" s="240">
        <v>0</v>
      </c>
      <c r="T171" s="241">
        <f>S171*H171</f>
        <v>0</v>
      </c>
      <c r="AR171" s="242" t="s">
        <v>164</v>
      </c>
      <c r="AT171" s="242" t="s">
        <v>159</v>
      </c>
      <c r="AU171" s="242" t="s">
        <v>87</v>
      </c>
      <c r="AY171" s="16" t="s">
        <v>157</v>
      </c>
      <c r="BE171" s="243">
        <f>IF(N171="základní",J171,0)</f>
        <v>0</v>
      </c>
      <c r="BF171" s="243">
        <f>IF(N171="snížená",J171,0)</f>
        <v>0</v>
      </c>
      <c r="BG171" s="243">
        <f>IF(N171="zákl. přenesená",J171,0)</f>
        <v>0</v>
      </c>
      <c r="BH171" s="243">
        <f>IF(N171="sníž. přenesená",J171,0)</f>
        <v>0</v>
      </c>
      <c r="BI171" s="243">
        <f>IF(N171="nulová",J171,0)</f>
        <v>0</v>
      </c>
      <c r="BJ171" s="16" t="s">
        <v>85</v>
      </c>
      <c r="BK171" s="243">
        <f>ROUND(I171*H171,2)</f>
        <v>0</v>
      </c>
      <c r="BL171" s="16" t="s">
        <v>164</v>
      </c>
      <c r="BM171" s="242" t="s">
        <v>221</v>
      </c>
    </row>
    <row r="172" spans="2:51" s="12" customFormat="1" ht="12">
      <c r="B172" s="244"/>
      <c r="C172" s="245"/>
      <c r="D172" s="246" t="s">
        <v>166</v>
      </c>
      <c r="E172" s="247" t="s">
        <v>1</v>
      </c>
      <c r="F172" s="248" t="s">
        <v>222</v>
      </c>
      <c r="G172" s="245"/>
      <c r="H172" s="249">
        <v>9.6667125</v>
      </c>
      <c r="I172" s="250"/>
      <c r="J172" s="245"/>
      <c r="K172" s="245"/>
      <c r="L172" s="251"/>
      <c r="M172" s="252"/>
      <c r="N172" s="253"/>
      <c r="O172" s="253"/>
      <c r="P172" s="253"/>
      <c r="Q172" s="253"/>
      <c r="R172" s="253"/>
      <c r="S172" s="253"/>
      <c r="T172" s="254"/>
      <c r="AT172" s="255" t="s">
        <v>166</v>
      </c>
      <c r="AU172" s="255" t="s">
        <v>87</v>
      </c>
      <c r="AV172" s="12" t="s">
        <v>87</v>
      </c>
      <c r="AW172" s="12" t="s">
        <v>34</v>
      </c>
      <c r="AX172" s="12" t="s">
        <v>77</v>
      </c>
      <c r="AY172" s="255" t="s">
        <v>157</v>
      </c>
    </row>
    <row r="173" spans="2:51" s="13" customFormat="1" ht="12">
      <c r="B173" s="256"/>
      <c r="C173" s="257"/>
      <c r="D173" s="246" t="s">
        <v>166</v>
      </c>
      <c r="E173" s="258" t="s">
        <v>1</v>
      </c>
      <c r="F173" s="259" t="s">
        <v>168</v>
      </c>
      <c r="G173" s="257"/>
      <c r="H173" s="260">
        <v>9.6667125</v>
      </c>
      <c r="I173" s="261"/>
      <c r="J173" s="257"/>
      <c r="K173" s="257"/>
      <c r="L173" s="262"/>
      <c r="M173" s="263"/>
      <c r="N173" s="264"/>
      <c r="O173" s="264"/>
      <c r="P173" s="264"/>
      <c r="Q173" s="264"/>
      <c r="R173" s="264"/>
      <c r="S173" s="264"/>
      <c r="T173" s="265"/>
      <c r="AT173" s="266" t="s">
        <v>166</v>
      </c>
      <c r="AU173" s="266" t="s">
        <v>87</v>
      </c>
      <c r="AV173" s="13" t="s">
        <v>164</v>
      </c>
      <c r="AW173" s="13" t="s">
        <v>34</v>
      </c>
      <c r="AX173" s="13" t="s">
        <v>85</v>
      </c>
      <c r="AY173" s="266" t="s">
        <v>157</v>
      </c>
    </row>
    <row r="174" spans="2:65" s="1" customFormat="1" ht="16.5" customHeight="1">
      <c r="B174" s="37"/>
      <c r="C174" s="231" t="s">
        <v>223</v>
      </c>
      <c r="D174" s="231" t="s">
        <v>159</v>
      </c>
      <c r="E174" s="232" t="s">
        <v>224</v>
      </c>
      <c r="F174" s="233" t="s">
        <v>225</v>
      </c>
      <c r="G174" s="234" t="s">
        <v>179</v>
      </c>
      <c r="H174" s="235">
        <v>26.126</v>
      </c>
      <c r="I174" s="236"/>
      <c r="J174" s="237">
        <f>ROUND(I174*H174,2)</f>
        <v>0</v>
      </c>
      <c r="K174" s="233" t="s">
        <v>163</v>
      </c>
      <c r="L174" s="42"/>
      <c r="M174" s="238" t="s">
        <v>1</v>
      </c>
      <c r="N174" s="239" t="s">
        <v>42</v>
      </c>
      <c r="O174" s="85"/>
      <c r="P174" s="240">
        <f>O174*H174</f>
        <v>0</v>
      </c>
      <c r="Q174" s="240">
        <v>0</v>
      </c>
      <c r="R174" s="240">
        <f>Q174*H174</f>
        <v>0</v>
      </c>
      <c r="S174" s="240">
        <v>0</v>
      </c>
      <c r="T174" s="241">
        <f>S174*H174</f>
        <v>0</v>
      </c>
      <c r="AR174" s="242" t="s">
        <v>164</v>
      </c>
      <c r="AT174" s="242" t="s">
        <v>159</v>
      </c>
      <c r="AU174" s="242" t="s">
        <v>87</v>
      </c>
      <c r="AY174" s="16" t="s">
        <v>157</v>
      </c>
      <c r="BE174" s="243">
        <f>IF(N174="základní",J174,0)</f>
        <v>0</v>
      </c>
      <c r="BF174" s="243">
        <f>IF(N174="snížená",J174,0)</f>
        <v>0</v>
      </c>
      <c r="BG174" s="243">
        <f>IF(N174="zákl. přenesená",J174,0)</f>
        <v>0</v>
      </c>
      <c r="BH174" s="243">
        <f>IF(N174="sníž. přenesená",J174,0)</f>
        <v>0</v>
      </c>
      <c r="BI174" s="243">
        <f>IF(N174="nulová",J174,0)</f>
        <v>0</v>
      </c>
      <c r="BJ174" s="16" t="s">
        <v>85</v>
      </c>
      <c r="BK174" s="243">
        <f>ROUND(I174*H174,2)</f>
        <v>0</v>
      </c>
      <c r="BL174" s="16" t="s">
        <v>164</v>
      </c>
      <c r="BM174" s="242" t="s">
        <v>226</v>
      </c>
    </row>
    <row r="175" spans="2:51" s="14" customFormat="1" ht="12">
      <c r="B175" s="267"/>
      <c r="C175" s="268"/>
      <c r="D175" s="246" t="s">
        <v>166</v>
      </c>
      <c r="E175" s="269" t="s">
        <v>1</v>
      </c>
      <c r="F175" s="270" t="s">
        <v>181</v>
      </c>
      <c r="G175" s="268"/>
      <c r="H175" s="269" t="s">
        <v>1</v>
      </c>
      <c r="I175" s="271"/>
      <c r="J175" s="268"/>
      <c r="K175" s="268"/>
      <c r="L175" s="272"/>
      <c r="M175" s="273"/>
      <c r="N175" s="274"/>
      <c r="O175" s="274"/>
      <c r="P175" s="274"/>
      <c r="Q175" s="274"/>
      <c r="R175" s="274"/>
      <c r="S175" s="274"/>
      <c r="T175" s="275"/>
      <c r="AT175" s="276" t="s">
        <v>166</v>
      </c>
      <c r="AU175" s="276" t="s">
        <v>87</v>
      </c>
      <c r="AV175" s="14" t="s">
        <v>85</v>
      </c>
      <c r="AW175" s="14" t="s">
        <v>34</v>
      </c>
      <c r="AX175" s="14" t="s">
        <v>77</v>
      </c>
      <c r="AY175" s="276" t="s">
        <v>157</v>
      </c>
    </row>
    <row r="176" spans="2:51" s="12" customFormat="1" ht="12">
      <c r="B176" s="244"/>
      <c r="C176" s="245"/>
      <c r="D176" s="246" t="s">
        <v>166</v>
      </c>
      <c r="E176" s="247" t="s">
        <v>1</v>
      </c>
      <c r="F176" s="248" t="s">
        <v>227</v>
      </c>
      <c r="G176" s="245"/>
      <c r="H176" s="249">
        <v>26.12625</v>
      </c>
      <c r="I176" s="250"/>
      <c r="J176" s="245"/>
      <c r="K176" s="245"/>
      <c r="L176" s="251"/>
      <c r="M176" s="252"/>
      <c r="N176" s="253"/>
      <c r="O176" s="253"/>
      <c r="P176" s="253"/>
      <c r="Q176" s="253"/>
      <c r="R176" s="253"/>
      <c r="S176" s="253"/>
      <c r="T176" s="254"/>
      <c r="AT176" s="255" t="s">
        <v>166</v>
      </c>
      <c r="AU176" s="255" t="s">
        <v>87</v>
      </c>
      <c r="AV176" s="12" t="s">
        <v>87</v>
      </c>
      <c r="AW176" s="12" t="s">
        <v>34</v>
      </c>
      <c r="AX176" s="12" t="s">
        <v>77</v>
      </c>
      <c r="AY176" s="255" t="s">
        <v>157</v>
      </c>
    </row>
    <row r="177" spans="2:51" s="13" customFormat="1" ht="12">
      <c r="B177" s="256"/>
      <c r="C177" s="257"/>
      <c r="D177" s="246" t="s">
        <v>166</v>
      </c>
      <c r="E177" s="258" t="s">
        <v>117</v>
      </c>
      <c r="F177" s="259" t="s">
        <v>168</v>
      </c>
      <c r="G177" s="257"/>
      <c r="H177" s="260">
        <v>26.12625</v>
      </c>
      <c r="I177" s="261"/>
      <c r="J177" s="257"/>
      <c r="K177" s="257"/>
      <c r="L177" s="262"/>
      <c r="M177" s="263"/>
      <c r="N177" s="264"/>
      <c r="O177" s="264"/>
      <c r="P177" s="264"/>
      <c r="Q177" s="264"/>
      <c r="R177" s="264"/>
      <c r="S177" s="264"/>
      <c r="T177" s="265"/>
      <c r="AT177" s="266" t="s">
        <v>166</v>
      </c>
      <c r="AU177" s="266" t="s">
        <v>87</v>
      </c>
      <c r="AV177" s="13" t="s">
        <v>164</v>
      </c>
      <c r="AW177" s="13" t="s">
        <v>34</v>
      </c>
      <c r="AX177" s="13" t="s">
        <v>85</v>
      </c>
      <c r="AY177" s="266" t="s">
        <v>157</v>
      </c>
    </row>
    <row r="178" spans="2:65" s="1" customFormat="1" ht="16.5" customHeight="1">
      <c r="B178" s="37"/>
      <c r="C178" s="231" t="s">
        <v>228</v>
      </c>
      <c r="D178" s="231" t="s">
        <v>159</v>
      </c>
      <c r="E178" s="232" t="s">
        <v>229</v>
      </c>
      <c r="F178" s="233" t="s">
        <v>230</v>
      </c>
      <c r="G178" s="234" t="s">
        <v>162</v>
      </c>
      <c r="H178" s="235">
        <v>26.488</v>
      </c>
      <c r="I178" s="236"/>
      <c r="J178" s="237">
        <f>ROUND(I178*H178,2)</f>
        <v>0</v>
      </c>
      <c r="K178" s="233" t="s">
        <v>163</v>
      </c>
      <c r="L178" s="42"/>
      <c r="M178" s="238" t="s">
        <v>1</v>
      </c>
      <c r="N178" s="239" t="s">
        <v>42</v>
      </c>
      <c r="O178" s="85"/>
      <c r="P178" s="240">
        <f>O178*H178</f>
        <v>0</v>
      </c>
      <c r="Q178" s="240">
        <v>0</v>
      </c>
      <c r="R178" s="240">
        <f>Q178*H178</f>
        <v>0</v>
      </c>
      <c r="S178" s="240">
        <v>0</v>
      </c>
      <c r="T178" s="241">
        <f>S178*H178</f>
        <v>0</v>
      </c>
      <c r="AR178" s="242" t="s">
        <v>164</v>
      </c>
      <c r="AT178" s="242" t="s">
        <v>159</v>
      </c>
      <c r="AU178" s="242" t="s">
        <v>87</v>
      </c>
      <c r="AY178" s="16" t="s">
        <v>157</v>
      </c>
      <c r="BE178" s="243">
        <f>IF(N178="základní",J178,0)</f>
        <v>0</v>
      </c>
      <c r="BF178" s="243">
        <f>IF(N178="snížená",J178,0)</f>
        <v>0</v>
      </c>
      <c r="BG178" s="243">
        <f>IF(N178="zákl. přenesená",J178,0)</f>
        <v>0</v>
      </c>
      <c r="BH178" s="243">
        <f>IF(N178="sníž. přenesená",J178,0)</f>
        <v>0</v>
      </c>
      <c r="BI178" s="243">
        <f>IF(N178="nulová",J178,0)</f>
        <v>0</v>
      </c>
      <c r="BJ178" s="16" t="s">
        <v>85</v>
      </c>
      <c r="BK178" s="243">
        <f>ROUND(I178*H178,2)</f>
        <v>0</v>
      </c>
      <c r="BL178" s="16" t="s">
        <v>164</v>
      </c>
      <c r="BM178" s="242" t="s">
        <v>231</v>
      </c>
    </row>
    <row r="179" spans="2:51" s="12" customFormat="1" ht="12">
      <c r="B179" s="244"/>
      <c r="C179" s="245"/>
      <c r="D179" s="246" t="s">
        <v>166</v>
      </c>
      <c r="E179" s="247" t="s">
        <v>1</v>
      </c>
      <c r="F179" s="248" t="s">
        <v>232</v>
      </c>
      <c r="G179" s="245"/>
      <c r="H179" s="249">
        <v>26.4875</v>
      </c>
      <c r="I179" s="250"/>
      <c r="J179" s="245"/>
      <c r="K179" s="245"/>
      <c r="L179" s="251"/>
      <c r="M179" s="252"/>
      <c r="N179" s="253"/>
      <c r="O179" s="253"/>
      <c r="P179" s="253"/>
      <c r="Q179" s="253"/>
      <c r="R179" s="253"/>
      <c r="S179" s="253"/>
      <c r="T179" s="254"/>
      <c r="AT179" s="255" t="s">
        <v>166</v>
      </c>
      <c r="AU179" s="255" t="s">
        <v>87</v>
      </c>
      <c r="AV179" s="12" t="s">
        <v>87</v>
      </c>
      <c r="AW179" s="12" t="s">
        <v>34</v>
      </c>
      <c r="AX179" s="12" t="s">
        <v>77</v>
      </c>
      <c r="AY179" s="255" t="s">
        <v>157</v>
      </c>
    </row>
    <row r="180" spans="2:51" s="13" customFormat="1" ht="12">
      <c r="B180" s="256"/>
      <c r="C180" s="257"/>
      <c r="D180" s="246" t="s">
        <v>166</v>
      </c>
      <c r="E180" s="258" t="s">
        <v>1</v>
      </c>
      <c r="F180" s="259" t="s">
        <v>168</v>
      </c>
      <c r="G180" s="257"/>
      <c r="H180" s="260">
        <v>26.4875</v>
      </c>
      <c r="I180" s="261"/>
      <c r="J180" s="257"/>
      <c r="K180" s="257"/>
      <c r="L180" s="262"/>
      <c r="M180" s="263"/>
      <c r="N180" s="264"/>
      <c r="O180" s="264"/>
      <c r="P180" s="264"/>
      <c r="Q180" s="264"/>
      <c r="R180" s="264"/>
      <c r="S180" s="264"/>
      <c r="T180" s="265"/>
      <c r="AT180" s="266" t="s">
        <v>166</v>
      </c>
      <c r="AU180" s="266" t="s">
        <v>87</v>
      </c>
      <c r="AV180" s="13" t="s">
        <v>164</v>
      </c>
      <c r="AW180" s="13" t="s">
        <v>34</v>
      </c>
      <c r="AX180" s="13" t="s">
        <v>85</v>
      </c>
      <c r="AY180" s="266" t="s">
        <v>157</v>
      </c>
    </row>
    <row r="181" spans="2:65" s="1" customFormat="1" ht="16.5" customHeight="1">
      <c r="B181" s="37"/>
      <c r="C181" s="231" t="s">
        <v>8</v>
      </c>
      <c r="D181" s="231" t="s">
        <v>159</v>
      </c>
      <c r="E181" s="232" t="s">
        <v>233</v>
      </c>
      <c r="F181" s="233" t="s">
        <v>234</v>
      </c>
      <c r="G181" s="234" t="s">
        <v>162</v>
      </c>
      <c r="H181" s="235">
        <v>26.488</v>
      </c>
      <c r="I181" s="236"/>
      <c r="J181" s="237">
        <f>ROUND(I181*H181,2)</f>
        <v>0</v>
      </c>
      <c r="K181" s="233" t="s">
        <v>163</v>
      </c>
      <c r="L181" s="42"/>
      <c r="M181" s="238" t="s">
        <v>1</v>
      </c>
      <c r="N181" s="239" t="s">
        <v>42</v>
      </c>
      <c r="O181" s="85"/>
      <c r="P181" s="240">
        <f>O181*H181</f>
        <v>0</v>
      </c>
      <c r="Q181" s="240">
        <v>0</v>
      </c>
      <c r="R181" s="240">
        <f>Q181*H181</f>
        <v>0</v>
      </c>
      <c r="S181" s="240">
        <v>0</v>
      </c>
      <c r="T181" s="241">
        <f>S181*H181</f>
        <v>0</v>
      </c>
      <c r="AR181" s="242" t="s">
        <v>164</v>
      </c>
      <c r="AT181" s="242" t="s">
        <v>159</v>
      </c>
      <c r="AU181" s="242" t="s">
        <v>87</v>
      </c>
      <c r="AY181" s="16" t="s">
        <v>157</v>
      </c>
      <c r="BE181" s="243">
        <f>IF(N181="základní",J181,0)</f>
        <v>0</v>
      </c>
      <c r="BF181" s="243">
        <f>IF(N181="snížená",J181,0)</f>
        <v>0</v>
      </c>
      <c r="BG181" s="243">
        <f>IF(N181="zákl. přenesená",J181,0)</f>
        <v>0</v>
      </c>
      <c r="BH181" s="243">
        <f>IF(N181="sníž. přenesená",J181,0)</f>
        <v>0</v>
      </c>
      <c r="BI181" s="243">
        <f>IF(N181="nulová",J181,0)</f>
        <v>0</v>
      </c>
      <c r="BJ181" s="16" t="s">
        <v>85</v>
      </c>
      <c r="BK181" s="243">
        <f>ROUND(I181*H181,2)</f>
        <v>0</v>
      </c>
      <c r="BL181" s="16" t="s">
        <v>164</v>
      </c>
      <c r="BM181" s="242" t="s">
        <v>235</v>
      </c>
    </row>
    <row r="182" spans="2:51" s="12" customFormat="1" ht="12">
      <c r="B182" s="244"/>
      <c r="C182" s="245"/>
      <c r="D182" s="246" t="s">
        <v>166</v>
      </c>
      <c r="E182" s="247" t="s">
        <v>1</v>
      </c>
      <c r="F182" s="248" t="s">
        <v>232</v>
      </c>
      <c r="G182" s="245"/>
      <c r="H182" s="249">
        <v>26.4875</v>
      </c>
      <c r="I182" s="250"/>
      <c r="J182" s="245"/>
      <c r="K182" s="245"/>
      <c r="L182" s="251"/>
      <c r="M182" s="252"/>
      <c r="N182" s="253"/>
      <c r="O182" s="253"/>
      <c r="P182" s="253"/>
      <c r="Q182" s="253"/>
      <c r="R182" s="253"/>
      <c r="S182" s="253"/>
      <c r="T182" s="254"/>
      <c r="AT182" s="255" t="s">
        <v>166</v>
      </c>
      <c r="AU182" s="255" t="s">
        <v>87</v>
      </c>
      <c r="AV182" s="12" t="s">
        <v>87</v>
      </c>
      <c r="AW182" s="12" t="s">
        <v>34</v>
      </c>
      <c r="AX182" s="12" t="s">
        <v>77</v>
      </c>
      <c r="AY182" s="255" t="s">
        <v>157</v>
      </c>
    </row>
    <row r="183" spans="2:51" s="13" customFormat="1" ht="12">
      <c r="B183" s="256"/>
      <c r="C183" s="257"/>
      <c r="D183" s="246" t="s">
        <v>166</v>
      </c>
      <c r="E183" s="258" t="s">
        <v>1</v>
      </c>
      <c r="F183" s="259" t="s">
        <v>168</v>
      </c>
      <c r="G183" s="257"/>
      <c r="H183" s="260">
        <v>26.4875</v>
      </c>
      <c r="I183" s="261"/>
      <c r="J183" s="257"/>
      <c r="K183" s="257"/>
      <c r="L183" s="262"/>
      <c r="M183" s="263"/>
      <c r="N183" s="264"/>
      <c r="O183" s="264"/>
      <c r="P183" s="264"/>
      <c r="Q183" s="264"/>
      <c r="R183" s="264"/>
      <c r="S183" s="264"/>
      <c r="T183" s="265"/>
      <c r="AT183" s="266" t="s">
        <v>166</v>
      </c>
      <c r="AU183" s="266" t="s">
        <v>87</v>
      </c>
      <c r="AV183" s="13" t="s">
        <v>164</v>
      </c>
      <c r="AW183" s="13" t="s">
        <v>34</v>
      </c>
      <c r="AX183" s="13" t="s">
        <v>85</v>
      </c>
      <c r="AY183" s="266" t="s">
        <v>157</v>
      </c>
    </row>
    <row r="184" spans="2:65" s="1" customFormat="1" ht="16.5" customHeight="1">
      <c r="B184" s="37"/>
      <c r="C184" s="277" t="s">
        <v>236</v>
      </c>
      <c r="D184" s="277" t="s">
        <v>237</v>
      </c>
      <c r="E184" s="278" t="s">
        <v>238</v>
      </c>
      <c r="F184" s="279" t="s">
        <v>239</v>
      </c>
      <c r="G184" s="280" t="s">
        <v>240</v>
      </c>
      <c r="H184" s="281">
        <v>0.397</v>
      </c>
      <c r="I184" s="282"/>
      <c r="J184" s="283">
        <f>ROUND(I184*H184,2)</f>
        <v>0</v>
      </c>
      <c r="K184" s="279" t="s">
        <v>163</v>
      </c>
      <c r="L184" s="284"/>
      <c r="M184" s="285" t="s">
        <v>1</v>
      </c>
      <c r="N184" s="286" t="s">
        <v>42</v>
      </c>
      <c r="O184" s="85"/>
      <c r="P184" s="240">
        <f>O184*H184</f>
        <v>0</v>
      </c>
      <c r="Q184" s="240">
        <v>0.001</v>
      </c>
      <c r="R184" s="240">
        <f>Q184*H184</f>
        <v>0.00039700000000000005</v>
      </c>
      <c r="S184" s="240">
        <v>0</v>
      </c>
      <c r="T184" s="241">
        <f>S184*H184</f>
        <v>0</v>
      </c>
      <c r="AR184" s="242" t="s">
        <v>198</v>
      </c>
      <c r="AT184" s="242" t="s">
        <v>237</v>
      </c>
      <c r="AU184" s="242" t="s">
        <v>87</v>
      </c>
      <c r="AY184" s="16" t="s">
        <v>157</v>
      </c>
      <c r="BE184" s="243">
        <f>IF(N184="základní",J184,0)</f>
        <v>0</v>
      </c>
      <c r="BF184" s="243">
        <f>IF(N184="snížená",J184,0)</f>
        <v>0</v>
      </c>
      <c r="BG184" s="243">
        <f>IF(N184="zákl. přenesená",J184,0)</f>
        <v>0</v>
      </c>
      <c r="BH184" s="243">
        <f>IF(N184="sníž. přenesená",J184,0)</f>
        <v>0</v>
      </c>
      <c r="BI184" s="243">
        <f>IF(N184="nulová",J184,0)</f>
        <v>0</v>
      </c>
      <c r="BJ184" s="16" t="s">
        <v>85</v>
      </c>
      <c r="BK184" s="243">
        <f>ROUND(I184*H184,2)</f>
        <v>0</v>
      </c>
      <c r="BL184" s="16" t="s">
        <v>164</v>
      </c>
      <c r="BM184" s="242" t="s">
        <v>241</v>
      </c>
    </row>
    <row r="185" spans="2:51" s="12" customFormat="1" ht="12">
      <c r="B185" s="244"/>
      <c r="C185" s="245"/>
      <c r="D185" s="246" t="s">
        <v>166</v>
      </c>
      <c r="E185" s="245"/>
      <c r="F185" s="248" t="s">
        <v>242</v>
      </c>
      <c r="G185" s="245"/>
      <c r="H185" s="249">
        <v>0.397</v>
      </c>
      <c r="I185" s="250"/>
      <c r="J185" s="245"/>
      <c r="K185" s="245"/>
      <c r="L185" s="251"/>
      <c r="M185" s="252"/>
      <c r="N185" s="253"/>
      <c r="O185" s="253"/>
      <c r="P185" s="253"/>
      <c r="Q185" s="253"/>
      <c r="R185" s="253"/>
      <c r="S185" s="253"/>
      <c r="T185" s="254"/>
      <c r="AT185" s="255" t="s">
        <v>166</v>
      </c>
      <c r="AU185" s="255" t="s">
        <v>87</v>
      </c>
      <c r="AV185" s="12" t="s">
        <v>87</v>
      </c>
      <c r="AW185" s="12" t="s">
        <v>4</v>
      </c>
      <c r="AX185" s="12" t="s">
        <v>85</v>
      </c>
      <c r="AY185" s="255" t="s">
        <v>157</v>
      </c>
    </row>
    <row r="186" spans="2:65" s="1" customFormat="1" ht="16.5" customHeight="1">
      <c r="B186" s="37"/>
      <c r="C186" s="231" t="s">
        <v>243</v>
      </c>
      <c r="D186" s="231" t="s">
        <v>159</v>
      </c>
      <c r="E186" s="232" t="s">
        <v>244</v>
      </c>
      <c r="F186" s="233" t="s">
        <v>245</v>
      </c>
      <c r="G186" s="234" t="s">
        <v>162</v>
      </c>
      <c r="H186" s="235">
        <v>45.286</v>
      </c>
      <c r="I186" s="236"/>
      <c r="J186" s="237">
        <f>ROUND(I186*H186,2)</f>
        <v>0</v>
      </c>
      <c r="K186" s="233" t="s">
        <v>163</v>
      </c>
      <c r="L186" s="42"/>
      <c r="M186" s="238" t="s">
        <v>1</v>
      </c>
      <c r="N186" s="239" t="s">
        <v>42</v>
      </c>
      <c r="O186" s="85"/>
      <c r="P186" s="240">
        <f>O186*H186</f>
        <v>0</v>
      </c>
      <c r="Q186" s="240">
        <v>0</v>
      </c>
      <c r="R186" s="240">
        <f>Q186*H186</f>
        <v>0</v>
      </c>
      <c r="S186" s="240">
        <v>0</v>
      </c>
      <c r="T186" s="241">
        <f>S186*H186</f>
        <v>0</v>
      </c>
      <c r="AR186" s="242" t="s">
        <v>164</v>
      </c>
      <c r="AT186" s="242" t="s">
        <v>159</v>
      </c>
      <c r="AU186" s="242" t="s">
        <v>87</v>
      </c>
      <c r="AY186" s="16" t="s">
        <v>157</v>
      </c>
      <c r="BE186" s="243">
        <f>IF(N186="základní",J186,0)</f>
        <v>0</v>
      </c>
      <c r="BF186" s="243">
        <f>IF(N186="snížená",J186,0)</f>
        <v>0</v>
      </c>
      <c r="BG186" s="243">
        <f>IF(N186="zákl. přenesená",J186,0)</f>
        <v>0</v>
      </c>
      <c r="BH186" s="243">
        <f>IF(N186="sníž. přenesená",J186,0)</f>
        <v>0</v>
      </c>
      <c r="BI186" s="243">
        <f>IF(N186="nulová",J186,0)</f>
        <v>0</v>
      </c>
      <c r="BJ186" s="16" t="s">
        <v>85</v>
      </c>
      <c r="BK186" s="243">
        <f>ROUND(I186*H186,2)</f>
        <v>0</v>
      </c>
      <c r="BL186" s="16" t="s">
        <v>164</v>
      </c>
      <c r="BM186" s="242" t="s">
        <v>246</v>
      </c>
    </row>
    <row r="187" spans="2:51" s="14" customFormat="1" ht="12">
      <c r="B187" s="267"/>
      <c r="C187" s="268"/>
      <c r="D187" s="246" t="s">
        <v>166</v>
      </c>
      <c r="E187" s="269" t="s">
        <v>1</v>
      </c>
      <c r="F187" s="270" t="s">
        <v>181</v>
      </c>
      <c r="G187" s="268"/>
      <c r="H187" s="269" t="s">
        <v>1</v>
      </c>
      <c r="I187" s="271"/>
      <c r="J187" s="268"/>
      <c r="K187" s="268"/>
      <c r="L187" s="272"/>
      <c r="M187" s="273"/>
      <c r="N187" s="274"/>
      <c r="O187" s="274"/>
      <c r="P187" s="274"/>
      <c r="Q187" s="274"/>
      <c r="R187" s="274"/>
      <c r="S187" s="274"/>
      <c r="T187" s="275"/>
      <c r="AT187" s="276" t="s">
        <v>166</v>
      </c>
      <c r="AU187" s="276" t="s">
        <v>87</v>
      </c>
      <c r="AV187" s="14" t="s">
        <v>85</v>
      </c>
      <c r="AW187" s="14" t="s">
        <v>34</v>
      </c>
      <c r="AX187" s="14" t="s">
        <v>77</v>
      </c>
      <c r="AY187" s="276" t="s">
        <v>157</v>
      </c>
    </row>
    <row r="188" spans="2:51" s="12" customFormat="1" ht="12">
      <c r="B188" s="244"/>
      <c r="C188" s="245"/>
      <c r="D188" s="246" t="s">
        <v>166</v>
      </c>
      <c r="E188" s="247" t="s">
        <v>247</v>
      </c>
      <c r="F188" s="248" t="s">
        <v>248</v>
      </c>
      <c r="G188" s="245"/>
      <c r="H188" s="249">
        <v>45.2855</v>
      </c>
      <c r="I188" s="250"/>
      <c r="J188" s="245"/>
      <c r="K188" s="245"/>
      <c r="L188" s="251"/>
      <c r="M188" s="252"/>
      <c r="N188" s="253"/>
      <c r="O188" s="253"/>
      <c r="P188" s="253"/>
      <c r="Q188" s="253"/>
      <c r="R188" s="253"/>
      <c r="S188" s="253"/>
      <c r="T188" s="254"/>
      <c r="AT188" s="255" t="s">
        <v>166</v>
      </c>
      <c r="AU188" s="255" t="s">
        <v>87</v>
      </c>
      <c r="AV188" s="12" t="s">
        <v>87</v>
      </c>
      <c r="AW188" s="12" t="s">
        <v>34</v>
      </c>
      <c r="AX188" s="12" t="s">
        <v>77</v>
      </c>
      <c r="AY188" s="255" t="s">
        <v>157</v>
      </c>
    </row>
    <row r="189" spans="2:51" s="13" customFormat="1" ht="12">
      <c r="B189" s="256"/>
      <c r="C189" s="257"/>
      <c r="D189" s="246" t="s">
        <v>166</v>
      </c>
      <c r="E189" s="258" t="s">
        <v>1</v>
      </c>
      <c r="F189" s="259" t="s">
        <v>168</v>
      </c>
      <c r="G189" s="257"/>
      <c r="H189" s="260">
        <v>45.2855</v>
      </c>
      <c r="I189" s="261"/>
      <c r="J189" s="257"/>
      <c r="K189" s="257"/>
      <c r="L189" s="262"/>
      <c r="M189" s="263"/>
      <c r="N189" s="264"/>
      <c r="O189" s="264"/>
      <c r="P189" s="264"/>
      <c r="Q189" s="264"/>
      <c r="R189" s="264"/>
      <c r="S189" s="264"/>
      <c r="T189" s="265"/>
      <c r="AT189" s="266" t="s">
        <v>166</v>
      </c>
      <c r="AU189" s="266" t="s">
        <v>87</v>
      </c>
      <c r="AV189" s="13" t="s">
        <v>164</v>
      </c>
      <c r="AW189" s="13" t="s">
        <v>34</v>
      </c>
      <c r="AX189" s="13" t="s">
        <v>85</v>
      </c>
      <c r="AY189" s="266" t="s">
        <v>157</v>
      </c>
    </row>
    <row r="190" spans="2:63" s="11" customFormat="1" ht="22.8" customHeight="1">
      <c r="B190" s="215"/>
      <c r="C190" s="216"/>
      <c r="D190" s="217" t="s">
        <v>76</v>
      </c>
      <c r="E190" s="229" t="s">
        <v>173</v>
      </c>
      <c r="F190" s="229" t="s">
        <v>249</v>
      </c>
      <c r="G190" s="216"/>
      <c r="H190" s="216"/>
      <c r="I190" s="219"/>
      <c r="J190" s="230">
        <f>BK190</f>
        <v>0</v>
      </c>
      <c r="K190" s="216"/>
      <c r="L190" s="221"/>
      <c r="M190" s="222"/>
      <c r="N190" s="223"/>
      <c r="O190" s="223"/>
      <c r="P190" s="224">
        <f>SUM(P191:P194)</f>
        <v>0</v>
      </c>
      <c r="Q190" s="223"/>
      <c r="R190" s="224">
        <f>SUM(R191:R194)</f>
        <v>0.74809218</v>
      </c>
      <c r="S190" s="223"/>
      <c r="T190" s="225">
        <f>SUM(T191:T194)</f>
        <v>0</v>
      </c>
      <c r="AR190" s="226" t="s">
        <v>85</v>
      </c>
      <c r="AT190" s="227" t="s">
        <v>76</v>
      </c>
      <c r="AU190" s="227" t="s">
        <v>85</v>
      </c>
      <c r="AY190" s="226" t="s">
        <v>157</v>
      </c>
      <c r="BK190" s="228">
        <f>SUM(BK191:BK194)</f>
        <v>0</v>
      </c>
    </row>
    <row r="191" spans="2:65" s="1" customFormat="1" ht="16.5" customHeight="1">
      <c r="B191" s="37"/>
      <c r="C191" s="231" t="s">
        <v>250</v>
      </c>
      <c r="D191" s="231" t="s">
        <v>159</v>
      </c>
      <c r="E191" s="232" t="s">
        <v>251</v>
      </c>
      <c r="F191" s="233" t="s">
        <v>252</v>
      </c>
      <c r="G191" s="234" t="s">
        <v>179</v>
      </c>
      <c r="H191" s="235">
        <v>0.363</v>
      </c>
      <c r="I191" s="236"/>
      <c r="J191" s="237">
        <f>ROUND(I191*H191,2)</f>
        <v>0</v>
      </c>
      <c r="K191" s="233" t="s">
        <v>163</v>
      </c>
      <c r="L191" s="42"/>
      <c r="M191" s="238" t="s">
        <v>1</v>
      </c>
      <c r="N191" s="239" t="s">
        <v>42</v>
      </c>
      <c r="O191" s="85"/>
      <c r="P191" s="240">
        <f>O191*H191</f>
        <v>0</v>
      </c>
      <c r="Q191" s="240">
        <v>2.06086</v>
      </c>
      <c r="R191" s="240">
        <f>Q191*H191</f>
        <v>0.74809218</v>
      </c>
      <c r="S191" s="240">
        <v>0</v>
      </c>
      <c r="T191" s="241">
        <f>S191*H191</f>
        <v>0</v>
      </c>
      <c r="AR191" s="242" t="s">
        <v>164</v>
      </c>
      <c r="AT191" s="242" t="s">
        <v>159</v>
      </c>
      <c r="AU191" s="242" t="s">
        <v>87</v>
      </c>
      <c r="AY191" s="16" t="s">
        <v>157</v>
      </c>
      <c r="BE191" s="243">
        <f>IF(N191="základní",J191,0)</f>
        <v>0</v>
      </c>
      <c r="BF191" s="243">
        <f>IF(N191="snížená",J191,0)</f>
        <v>0</v>
      </c>
      <c r="BG191" s="243">
        <f>IF(N191="zákl. přenesená",J191,0)</f>
        <v>0</v>
      </c>
      <c r="BH191" s="243">
        <f>IF(N191="sníž. přenesená",J191,0)</f>
        <v>0</v>
      </c>
      <c r="BI191" s="243">
        <f>IF(N191="nulová",J191,0)</f>
        <v>0</v>
      </c>
      <c r="BJ191" s="16" t="s">
        <v>85</v>
      </c>
      <c r="BK191" s="243">
        <f>ROUND(I191*H191,2)</f>
        <v>0</v>
      </c>
      <c r="BL191" s="16" t="s">
        <v>164</v>
      </c>
      <c r="BM191" s="242" t="s">
        <v>253</v>
      </c>
    </row>
    <row r="192" spans="2:51" s="12" customFormat="1" ht="12">
      <c r="B192" s="244"/>
      <c r="C192" s="245"/>
      <c r="D192" s="246" t="s">
        <v>166</v>
      </c>
      <c r="E192" s="247" t="s">
        <v>1</v>
      </c>
      <c r="F192" s="248" t="s">
        <v>254</v>
      </c>
      <c r="G192" s="245"/>
      <c r="H192" s="249">
        <v>0.31464</v>
      </c>
      <c r="I192" s="250"/>
      <c r="J192" s="245"/>
      <c r="K192" s="245"/>
      <c r="L192" s="251"/>
      <c r="M192" s="252"/>
      <c r="N192" s="253"/>
      <c r="O192" s="253"/>
      <c r="P192" s="253"/>
      <c r="Q192" s="253"/>
      <c r="R192" s="253"/>
      <c r="S192" s="253"/>
      <c r="T192" s="254"/>
      <c r="AT192" s="255" t="s">
        <v>166</v>
      </c>
      <c r="AU192" s="255" t="s">
        <v>87</v>
      </c>
      <c r="AV192" s="12" t="s">
        <v>87</v>
      </c>
      <c r="AW192" s="12" t="s">
        <v>34</v>
      </c>
      <c r="AX192" s="12" t="s">
        <v>77</v>
      </c>
      <c r="AY192" s="255" t="s">
        <v>157</v>
      </c>
    </row>
    <row r="193" spans="2:51" s="12" customFormat="1" ht="12">
      <c r="B193" s="244"/>
      <c r="C193" s="245"/>
      <c r="D193" s="246" t="s">
        <v>166</v>
      </c>
      <c r="E193" s="247" t="s">
        <v>1</v>
      </c>
      <c r="F193" s="248" t="s">
        <v>255</v>
      </c>
      <c r="G193" s="245"/>
      <c r="H193" s="249">
        <v>0.048</v>
      </c>
      <c r="I193" s="250"/>
      <c r="J193" s="245"/>
      <c r="K193" s="245"/>
      <c r="L193" s="251"/>
      <c r="M193" s="252"/>
      <c r="N193" s="253"/>
      <c r="O193" s="253"/>
      <c r="P193" s="253"/>
      <c r="Q193" s="253"/>
      <c r="R193" s="253"/>
      <c r="S193" s="253"/>
      <c r="T193" s="254"/>
      <c r="AT193" s="255" t="s">
        <v>166</v>
      </c>
      <c r="AU193" s="255" t="s">
        <v>87</v>
      </c>
      <c r="AV193" s="12" t="s">
        <v>87</v>
      </c>
      <c r="AW193" s="12" t="s">
        <v>34</v>
      </c>
      <c r="AX193" s="12" t="s">
        <v>77</v>
      </c>
      <c r="AY193" s="255" t="s">
        <v>157</v>
      </c>
    </row>
    <row r="194" spans="2:51" s="13" customFormat="1" ht="12">
      <c r="B194" s="256"/>
      <c r="C194" s="257"/>
      <c r="D194" s="246" t="s">
        <v>166</v>
      </c>
      <c r="E194" s="258" t="s">
        <v>1</v>
      </c>
      <c r="F194" s="259" t="s">
        <v>168</v>
      </c>
      <c r="G194" s="257"/>
      <c r="H194" s="260">
        <v>0.36264</v>
      </c>
      <c r="I194" s="261"/>
      <c r="J194" s="257"/>
      <c r="K194" s="257"/>
      <c r="L194" s="262"/>
      <c r="M194" s="263"/>
      <c r="N194" s="264"/>
      <c r="O194" s="264"/>
      <c r="P194" s="264"/>
      <c r="Q194" s="264"/>
      <c r="R194" s="264"/>
      <c r="S194" s="264"/>
      <c r="T194" s="265"/>
      <c r="AT194" s="266" t="s">
        <v>166</v>
      </c>
      <c r="AU194" s="266" t="s">
        <v>87</v>
      </c>
      <c r="AV194" s="13" t="s">
        <v>164</v>
      </c>
      <c r="AW194" s="13" t="s">
        <v>34</v>
      </c>
      <c r="AX194" s="13" t="s">
        <v>85</v>
      </c>
      <c r="AY194" s="266" t="s">
        <v>157</v>
      </c>
    </row>
    <row r="195" spans="2:63" s="11" customFormat="1" ht="22.8" customHeight="1">
      <c r="B195" s="215"/>
      <c r="C195" s="216"/>
      <c r="D195" s="217" t="s">
        <v>76</v>
      </c>
      <c r="E195" s="229" t="s">
        <v>185</v>
      </c>
      <c r="F195" s="229" t="s">
        <v>256</v>
      </c>
      <c r="G195" s="216"/>
      <c r="H195" s="216"/>
      <c r="I195" s="219"/>
      <c r="J195" s="230">
        <f>BK195</f>
        <v>0</v>
      </c>
      <c r="K195" s="216"/>
      <c r="L195" s="221"/>
      <c r="M195" s="222"/>
      <c r="N195" s="223"/>
      <c r="O195" s="223"/>
      <c r="P195" s="224">
        <f>SUM(P196:P204)</f>
        <v>0</v>
      </c>
      <c r="Q195" s="223"/>
      <c r="R195" s="224">
        <f>SUM(R196:R204)</f>
        <v>8.807035899999999</v>
      </c>
      <c r="S195" s="223"/>
      <c r="T195" s="225">
        <f>SUM(T196:T204)</f>
        <v>0</v>
      </c>
      <c r="AR195" s="226" t="s">
        <v>85</v>
      </c>
      <c r="AT195" s="227" t="s">
        <v>76</v>
      </c>
      <c r="AU195" s="227" t="s">
        <v>85</v>
      </c>
      <c r="AY195" s="226" t="s">
        <v>157</v>
      </c>
      <c r="BK195" s="228">
        <f>SUM(BK196:BK204)</f>
        <v>0</v>
      </c>
    </row>
    <row r="196" spans="2:65" s="1" customFormat="1" ht="16.5" customHeight="1">
      <c r="B196" s="37"/>
      <c r="C196" s="231" t="s">
        <v>257</v>
      </c>
      <c r="D196" s="231" t="s">
        <v>159</v>
      </c>
      <c r="E196" s="232" t="s">
        <v>258</v>
      </c>
      <c r="F196" s="233" t="s">
        <v>259</v>
      </c>
      <c r="G196" s="234" t="s">
        <v>162</v>
      </c>
      <c r="H196" s="235">
        <v>12.35</v>
      </c>
      <c r="I196" s="236"/>
      <c r="J196" s="237">
        <f>ROUND(I196*H196,2)</f>
        <v>0</v>
      </c>
      <c r="K196" s="233" t="s">
        <v>163</v>
      </c>
      <c r="L196" s="42"/>
      <c r="M196" s="238" t="s">
        <v>1</v>
      </c>
      <c r="N196" s="239" t="s">
        <v>42</v>
      </c>
      <c r="O196" s="85"/>
      <c r="P196" s="240">
        <f>O196*H196</f>
        <v>0</v>
      </c>
      <c r="Q196" s="240">
        <v>0.25094</v>
      </c>
      <c r="R196" s="240">
        <f>Q196*H196</f>
        <v>3.099109</v>
      </c>
      <c r="S196" s="240">
        <v>0</v>
      </c>
      <c r="T196" s="241">
        <f>S196*H196</f>
        <v>0</v>
      </c>
      <c r="AR196" s="242" t="s">
        <v>164</v>
      </c>
      <c r="AT196" s="242" t="s">
        <v>159</v>
      </c>
      <c r="AU196" s="242" t="s">
        <v>87</v>
      </c>
      <c r="AY196" s="16" t="s">
        <v>157</v>
      </c>
      <c r="BE196" s="243">
        <f>IF(N196="základní",J196,0)</f>
        <v>0</v>
      </c>
      <c r="BF196" s="243">
        <f>IF(N196="snížená",J196,0)</f>
        <v>0</v>
      </c>
      <c r="BG196" s="243">
        <f>IF(N196="zákl. přenesená",J196,0)</f>
        <v>0</v>
      </c>
      <c r="BH196" s="243">
        <f>IF(N196="sníž. přenesená",J196,0)</f>
        <v>0</v>
      </c>
      <c r="BI196" s="243">
        <f>IF(N196="nulová",J196,0)</f>
        <v>0</v>
      </c>
      <c r="BJ196" s="16" t="s">
        <v>85</v>
      </c>
      <c r="BK196" s="243">
        <f>ROUND(I196*H196,2)</f>
        <v>0</v>
      </c>
      <c r="BL196" s="16" t="s">
        <v>164</v>
      </c>
      <c r="BM196" s="242" t="s">
        <v>260</v>
      </c>
    </row>
    <row r="197" spans="2:51" s="12" customFormat="1" ht="12">
      <c r="B197" s="244"/>
      <c r="C197" s="245"/>
      <c r="D197" s="246" t="s">
        <v>166</v>
      </c>
      <c r="E197" s="247" t="s">
        <v>1</v>
      </c>
      <c r="F197" s="248" t="s">
        <v>167</v>
      </c>
      <c r="G197" s="245"/>
      <c r="H197" s="249">
        <v>12.35</v>
      </c>
      <c r="I197" s="250"/>
      <c r="J197" s="245"/>
      <c r="K197" s="245"/>
      <c r="L197" s="251"/>
      <c r="M197" s="252"/>
      <c r="N197" s="253"/>
      <c r="O197" s="253"/>
      <c r="P197" s="253"/>
      <c r="Q197" s="253"/>
      <c r="R197" s="253"/>
      <c r="S197" s="253"/>
      <c r="T197" s="254"/>
      <c r="AT197" s="255" t="s">
        <v>166</v>
      </c>
      <c r="AU197" s="255" t="s">
        <v>87</v>
      </c>
      <c r="AV197" s="12" t="s">
        <v>87</v>
      </c>
      <c r="AW197" s="12" t="s">
        <v>34</v>
      </c>
      <c r="AX197" s="12" t="s">
        <v>77</v>
      </c>
      <c r="AY197" s="255" t="s">
        <v>157</v>
      </c>
    </row>
    <row r="198" spans="2:51" s="13" customFormat="1" ht="12">
      <c r="B198" s="256"/>
      <c r="C198" s="257"/>
      <c r="D198" s="246" t="s">
        <v>166</v>
      </c>
      <c r="E198" s="258" t="s">
        <v>1</v>
      </c>
      <c r="F198" s="259" t="s">
        <v>168</v>
      </c>
      <c r="G198" s="257"/>
      <c r="H198" s="260">
        <v>12.35</v>
      </c>
      <c r="I198" s="261"/>
      <c r="J198" s="257"/>
      <c r="K198" s="257"/>
      <c r="L198" s="262"/>
      <c r="M198" s="263"/>
      <c r="N198" s="264"/>
      <c r="O198" s="264"/>
      <c r="P198" s="264"/>
      <c r="Q198" s="264"/>
      <c r="R198" s="264"/>
      <c r="S198" s="264"/>
      <c r="T198" s="265"/>
      <c r="AT198" s="266" t="s">
        <v>166</v>
      </c>
      <c r="AU198" s="266" t="s">
        <v>87</v>
      </c>
      <c r="AV198" s="13" t="s">
        <v>164</v>
      </c>
      <c r="AW198" s="13" t="s">
        <v>34</v>
      </c>
      <c r="AX198" s="13" t="s">
        <v>85</v>
      </c>
      <c r="AY198" s="266" t="s">
        <v>157</v>
      </c>
    </row>
    <row r="199" spans="2:65" s="1" customFormat="1" ht="16.5" customHeight="1">
      <c r="B199" s="37"/>
      <c r="C199" s="231" t="s">
        <v>261</v>
      </c>
      <c r="D199" s="231" t="s">
        <v>159</v>
      </c>
      <c r="E199" s="232" t="s">
        <v>262</v>
      </c>
      <c r="F199" s="233" t="s">
        <v>263</v>
      </c>
      <c r="G199" s="234" t="s">
        <v>162</v>
      </c>
      <c r="H199" s="235">
        <v>6.448</v>
      </c>
      <c r="I199" s="236"/>
      <c r="J199" s="237">
        <f>ROUND(I199*H199,2)</f>
        <v>0</v>
      </c>
      <c r="K199" s="233" t="s">
        <v>163</v>
      </c>
      <c r="L199" s="42"/>
      <c r="M199" s="238" t="s">
        <v>1</v>
      </c>
      <c r="N199" s="239" t="s">
        <v>42</v>
      </c>
      <c r="O199" s="85"/>
      <c r="P199" s="240">
        <f>O199*H199</f>
        <v>0</v>
      </c>
      <c r="Q199" s="240">
        <v>0.4153</v>
      </c>
      <c r="R199" s="240">
        <f>Q199*H199</f>
        <v>2.6778544</v>
      </c>
      <c r="S199" s="240">
        <v>0</v>
      </c>
      <c r="T199" s="241">
        <f>S199*H199</f>
        <v>0</v>
      </c>
      <c r="AR199" s="242" t="s">
        <v>164</v>
      </c>
      <c r="AT199" s="242" t="s">
        <v>159</v>
      </c>
      <c r="AU199" s="242" t="s">
        <v>87</v>
      </c>
      <c r="AY199" s="16" t="s">
        <v>157</v>
      </c>
      <c r="BE199" s="243">
        <f>IF(N199="základní",J199,0)</f>
        <v>0</v>
      </c>
      <c r="BF199" s="243">
        <f>IF(N199="snížená",J199,0)</f>
        <v>0</v>
      </c>
      <c r="BG199" s="243">
        <f>IF(N199="zákl. přenesená",J199,0)</f>
        <v>0</v>
      </c>
      <c r="BH199" s="243">
        <f>IF(N199="sníž. přenesená",J199,0)</f>
        <v>0</v>
      </c>
      <c r="BI199" s="243">
        <f>IF(N199="nulová",J199,0)</f>
        <v>0</v>
      </c>
      <c r="BJ199" s="16" t="s">
        <v>85</v>
      </c>
      <c r="BK199" s="243">
        <f>ROUND(I199*H199,2)</f>
        <v>0</v>
      </c>
      <c r="BL199" s="16" t="s">
        <v>164</v>
      </c>
      <c r="BM199" s="242" t="s">
        <v>264</v>
      </c>
    </row>
    <row r="200" spans="2:51" s="12" customFormat="1" ht="12">
      <c r="B200" s="244"/>
      <c r="C200" s="245"/>
      <c r="D200" s="246" t="s">
        <v>166</v>
      </c>
      <c r="E200" s="247" t="s">
        <v>1</v>
      </c>
      <c r="F200" s="248" t="s">
        <v>265</v>
      </c>
      <c r="G200" s="245"/>
      <c r="H200" s="249">
        <v>6.448</v>
      </c>
      <c r="I200" s="250"/>
      <c r="J200" s="245"/>
      <c r="K200" s="245"/>
      <c r="L200" s="251"/>
      <c r="M200" s="252"/>
      <c r="N200" s="253"/>
      <c r="O200" s="253"/>
      <c r="P200" s="253"/>
      <c r="Q200" s="253"/>
      <c r="R200" s="253"/>
      <c r="S200" s="253"/>
      <c r="T200" s="254"/>
      <c r="AT200" s="255" t="s">
        <v>166</v>
      </c>
      <c r="AU200" s="255" t="s">
        <v>87</v>
      </c>
      <c r="AV200" s="12" t="s">
        <v>87</v>
      </c>
      <c r="AW200" s="12" t="s">
        <v>34</v>
      </c>
      <c r="AX200" s="12" t="s">
        <v>77</v>
      </c>
      <c r="AY200" s="255" t="s">
        <v>157</v>
      </c>
    </row>
    <row r="201" spans="2:51" s="13" customFormat="1" ht="12">
      <c r="B201" s="256"/>
      <c r="C201" s="257"/>
      <c r="D201" s="246" t="s">
        <v>166</v>
      </c>
      <c r="E201" s="258" t="s">
        <v>1</v>
      </c>
      <c r="F201" s="259" t="s">
        <v>168</v>
      </c>
      <c r="G201" s="257"/>
      <c r="H201" s="260">
        <v>6.448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AT201" s="266" t="s">
        <v>166</v>
      </c>
      <c r="AU201" s="266" t="s">
        <v>87</v>
      </c>
      <c r="AV201" s="13" t="s">
        <v>164</v>
      </c>
      <c r="AW201" s="13" t="s">
        <v>34</v>
      </c>
      <c r="AX201" s="13" t="s">
        <v>85</v>
      </c>
      <c r="AY201" s="266" t="s">
        <v>157</v>
      </c>
    </row>
    <row r="202" spans="2:65" s="1" customFormat="1" ht="16.5" customHeight="1">
      <c r="B202" s="37"/>
      <c r="C202" s="231" t="s">
        <v>7</v>
      </c>
      <c r="D202" s="231" t="s">
        <v>159</v>
      </c>
      <c r="E202" s="232" t="s">
        <v>266</v>
      </c>
      <c r="F202" s="233" t="s">
        <v>267</v>
      </c>
      <c r="G202" s="234" t="s">
        <v>162</v>
      </c>
      <c r="H202" s="235">
        <v>12.35</v>
      </c>
      <c r="I202" s="236"/>
      <c r="J202" s="237">
        <f>ROUND(I202*H202,2)</f>
        <v>0</v>
      </c>
      <c r="K202" s="233" t="s">
        <v>163</v>
      </c>
      <c r="L202" s="42"/>
      <c r="M202" s="238" t="s">
        <v>1</v>
      </c>
      <c r="N202" s="239" t="s">
        <v>42</v>
      </c>
      <c r="O202" s="85"/>
      <c r="P202" s="240">
        <f>O202*H202</f>
        <v>0</v>
      </c>
      <c r="Q202" s="240">
        <v>0.24535</v>
      </c>
      <c r="R202" s="240">
        <f>Q202*H202</f>
        <v>3.0300725</v>
      </c>
      <c r="S202" s="240">
        <v>0</v>
      </c>
      <c r="T202" s="241">
        <f>S202*H202</f>
        <v>0</v>
      </c>
      <c r="AR202" s="242" t="s">
        <v>164</v>
      </c>
      <c r="AT202" s="242" t="s">
        <v>159</v>
      </c>
      <c r="AU202" s="242" t="s">
        <v>87</v>
      </c>
      <c r="AY202" s="16" t="s">
        <v>157</v>
      </c>
      <c r="BE202" s="243">
        <f>IF(N202="základní",J202,0)</f>
        <v>0</v>
      </c>
      <c r="BF202" s="243">
        <f>IF(N202="snížená",J202,0)</f>
        <v>0</v>
      </c>
      <c r="BG202" s="243">
        <f>IF(N202="zákl. přenesená",J202,0)</f>
        <v>0</v>
      </c>
      <c r="BH202" s="243">
        <f>IF(N202="sníž. přenesená",J202,0)</f>
        <v>0</v>
      </c>
      <c r="BI202" s="243">
        <f>IF(N202="nulová",J202,0)</f>
        <v>0</v>
      </c>
      <c r="BJ202" s="16" t="s">
        <v>85</v>
      </c>
      <c r="BK202" s="243">
        <f>ROUND(I202*H202,2)</f>
        <v>0</v>
      </c>
      <c r="BL202" s="16" t="s">
        <v>164</v>
      </c>
      <c r="BM202" s="242" t="s">
        <v>268</v>
      </c>
    </row>
    <row r="203" spans="2:51" s="12" customFormat="1" ht="12">
      <c r="B203" s="244"/>
      <c r="C203" s="245"/>
      <c r="D203" s="246" t="s">
        <v>166</v>
      </c>
      <c r="E203" s="247" t="s">
        <v>1</v>
      </c>
      <c r="F203" s="248" t="s">
        <v>167</v>
      </c>
      <c r="G203" s="245"/>
      <c r="H203" s="249">
        <v>12.35</v>
      </c>
      <c r="I203" s="250"/>
      <c r="J203" s="245"/>
      <c r="K203" s="245"/>
      <c r="L203" s="251"/>
      <c r="M203" s="252"/>
      <c r="N203" s="253"/>
      <c r="O203" s="253"/>
      <c r="P203" s="253"/>
      <c r="Q203" s="253"/>
      <c r="R203" s="253"/>
      <c r="S203" s="253"/>
      <c r="T203" s="254"/>
      <c r="AT203" s="255" t="s">
        <v>166</v>
      </c>
      <c r="AU203" s="255" t="s">
        <v>87</v>
      </c>
      <c r="AV203" s="12" t="s">
        <v>87</v>
      </c>
      <c r="AW203" s="12" t="s">
        <v>34</v>
      </c>
      <c r="AX203" s="12" t="s">
        <v>77</v>
      </c>
      <c r="AY203" s="255" t="s">
        <v>157</v>
      </c>
    </row>
    <row r="204" spans="2:51" s="13" customFormat="1" ht="12">
      <c r="B204" s="256"/>
      <c r="C204" s="257"/>
      <c r="D204" s="246" t="s">
        <v>166</v>
      </c>
      <c r="E204" s="258" t="s">
        <v>1</v>
      </c>
      <c r="F204" s="259" t="s">
        <v>168</v>
      </c>
      <c r="G204" s="257"/>
      <c r="H204" s="260">
        <v>12.35</v>
      </c>
      <c r="I204" s="261"/>
      <c r="J204" s="257"/>
      <c r="K204" s="257"/>
      <c r="L204" s="262"/>
      <c r="M204" s="263"/>
      <c r="N204" s="264"/>
      <c r="O204" s="264"/>
      <c r="P204" s="264"/>
      <c r="Q204" s="264"/>
      <c r="R204" s="264"/>
      <c r="S204" s="264"/>
      <c r="T204" s="265"/>
      <c r="AT204" s="266" t="s">
        <v>166</v>
      </c>
      <c r="AU204" s="266" t="s">
        <v>87</v>
      </c>
      <c r="AV204" s="13" t="s">
        <v>164</v>
      </c>
      <c r="AW204" s="13" t="s">
        <v>34</v>
      </c>
      <c r="AX204" s="13" t="s">
        <v>85</v>
      </c>
      <c r="AY204" s="266" t="s">
        <v>157</v>
      </c>
    </row>
    <row r="205" spans="2:63" s="11" customFormat="1" ht="22.8" customHeight="1">
      <c r="B205" s="215"/>
      <c r="C205" s="216"/>
      <c r="D205" s="217" t="s">
        <v>76</v>
      </c>
      <c r="E205" s="229" t="s">
        <v>190</v>
      </c>
      <c r="F205" s="229" t="s">
        <v>269</v>
      </c>
      <c r="G205" s="216"/>
      <c r="H205" s="216"/>
      <c r="I205" s="219"/>
      <c r="J205" s="230">
        <f>BK205</f>
        <v>0</v>
      </c>
      <c r="K205" s="216"/>
      <c r="L205" s="221"/>
      <c r="M205" s="222"/>
      <c r="N205" s="223"/>
      <c r="O205" s="223"/>
      <c r="P205" s="224">
        <f>SUM(P206:P442)</f>
        <v>0</v>
      </c>
      <c r="Q205" s="223"/>
      <c r="R205" s="224">
        <f>SUM(R206:R442)</f>
        <v>21.08779225</v>
      </c>
      <c r="S205" s="223"/>
      <c r="T205" s="225">
        <f>SUM(T206:T442)</f>
        <v>0</v>
      </c>
      <c r="AR205" s="226" t="s">
        <v>85</v>
      </c>
      <c r="AT205" s="227" t="s">
        <v>76</v>
      </c>
      <c r="AU205" s="227" t="s">
        <v>85</v>
      </c>
      <c r="AY205" s="226" t="s">
        <v>157</v>
      </c>
      <c r="BK205" s="228">
        <f>SUM(BK206:BK442)</f>
        <v>0</v>
      </c>
    </row>
    <row r="206" spans="2:65" s="1" customFormat="1" ht="16.5" customHeight="1">
      <c r="B206" s="37"/>
      <c r="C206" s="231" t="s">
        <v>270</v>
      </c>
      <c r="D206" s="231" t="s">
        <v>159</v>
      </c>
      <c r="E206" s="232" t="s">
        <v>271</v>
      </c>
      <c r="F206" s="233" t="s">
        <v>272</v>
      </c>
      <c r="G206" s="234" t="s">
        <v>162</v>
      </c>
      <c r="H206" s="235">
        <v>0.664</v>
      </c>
      <c r="I206" s="236"/>
      <c r="J206" s="237">
        <f>ROUND(I206*H206,2)</f>
        <v>0</v>
      </c>
      <c r="K206" s="233" t="s">
        <v>163</v>
      </c>
      <c r="L206" s="42"/>
      <c r="M206" s="238" t="s">
        <v>1</v>
      </c>
      <c r="N206" s="239" t="s">
        <v>42</v>
      </c>
      <c r="O206" s="85"/>
      <c r="P206" s="240">
        <f>O206*H206</f>
        <v>0</v>
      </c>
      <c r="Q206" s="240">
        <v>0.01838</v>
      </c>
      <c r="R206" s="240">
        <f>Q206*H206</f>
        <v>0.012204320000000001</v>
      </c>
      <c r="S206" s="240">
        <v>0</v>
      </c>
      <c r="T206" s="241">
        <f>S206*H206</f>
        <v>0</v>
      </c>
      <c r="AR206" s="242" t="s">
        <v>164</v>
      </c>
      <c r="AT206" s="242" t="s">
        <v>159</v>
      </c>
      <c r="AU206" s="242" t="s">
        <v>87</v>
      </c>
      <c r="AY206" s="16" t="s">
        <v>157</v>
      </c>
      <c r="BE206" s="243">
        <f>IF(N206="základní",J206,0)</f>
        <v>0</v>
      </c>
      <c r="BF206" s="243">
        <f>IF(N206="snížená",J206,0)</f>
        <v>0</v>
      </c>
      <c r="BG206" s="243">
        <f>IF(N206="zákl. přenesená",J206,0)</f>
        <v>0</v>
      </c>
      <c r="BH206" s="243">
        <f>IF(N206="sníž. přenesená",J206,0)</f>
        <v>0</v>
      </c>
      <c r="BI206" s="243">
        <f>IF(N206="nulová",J206,0)</f>
        <v>0</v>
      </c>
      <c r="BJ206" s="16" t="s">
        <v>85</v>
      </c>
      <c r="BK206" s="243">
        <f>ROUND(I206*H206,2)</f>
        <v>0</v>
      </c>
      <c r="BL206" s="16" t="s">
        <v>164</v>
      </c>
      <c r="BM206" s="242" t="s">
        <v>273</v>
      </c>
    </row>
    <row r="207" spans="2:51" s="12" customFormat="1" ht="12">
      <c r="B207" s="244"/>
      <c r="C207" s="245"/>
      <c r="D207" s="246" t="s">
        <v>166</v>
      </c>
      <c r="E207" s="247" t="s">
        <v>1</v>
      </c>
      <c r="F207" s="248" t="s">
        <v>274</v>
      </c>
      <c r="G207" s="245"/>
      <c r="H207" s="249">
        <v>0.5244</v>
      </c>
      <c r="I207" s="250"/>
      <c r="J207" s="245"/>
      <c r="K207" s="245"/>
      <c r="L207" s="251"/>
      <c r="M207" s="252"/>
      <c r="N207" s="253"/>
      <c r="O207" s="253"/>
      <c r="P207" s="253"/>
      <c r="Q207" s="253"/>
      <c r="R207" s="253"/>
      <c r="S207" s="253"/>
      <c r="T207" s="254"/>
      <c r="AT207" s="255" t="s">
        <v>166</v>
      </c>
      <c r="AU207" s="255" t="s">
        <v>87</v>
      </c>
      <c r="AV207" s="12" t="s">
        <v>87</v>
      </c>
      <c r="AW207" s="12" t="s">
        <v>34</v>
      </c>
      <c r="AX207" s="12" t="s">
        <v>77</v>
      </c>
      <c r="AY207" s="255" t="s">
        <v>157</v>
      </c>
    </row>
    <row r="208" spans="2:51" s="12" customFormat="1" ht="12">
      <c r="B208" s="244"/>
      <c r="C208" s="245"/>
      <c r="D208" s="246" t="s">
        <v>166</v>
      </c>
      <c r="E208" s="247" t="s">
        <v>1</v>
      </c>
      <c r="F208" s="248" t="s">
        <v>275</v>
      </c>
      <c r="G208" s="245"/>
      <c r="H208" s="249">
        <v>0.14</v>
      </c>
      <c r="I208" s="250"/>
      <c r="J208" s="245"/>
      <c r="K208" s="245"/>
      <c r="L208" s="251"/>
      <c r="M208" s="252"/>
      <c r="N208" s="253"/>
      <c r="O208" s="253"/>
      <c r="P208" s="253"/>
      <c r="Q208" s="253"/>
      <c r="R208" s="253"/>
      <c r="S208" s="253"/>
      <c r="T208" s="254"/>
      <c r="AT208" s="255" t="s">
        <v>166</v>
      </c>
      <c r="AU208" s="255" t="s">
        <v>87</v>
      </c>
      <c r="AV208" s="12" t="s">
        <v>87</v>
      </c>
      <c r="AW208" s="12" t="s">
        <v>34</v>
      </c>
      <c r="AX208" s="12" t="s">
        <v>77</v>
      </c>
      <c r="AY208" s="255" t="s">
        <v>157</v>
      </c>
    </row>
    <row r="209" spans="2:51" s="13" customFormat="1" ht="12">
      <c r="B209" s="256"/>
      <c r="C209" s="257"/>
      <c r="D209" s="246" t="s">
        <v>166</v>
      </c>
      <c r="E209" s="258" t="s">
        <v>1</v>
      </c>
      <c r="F209" s="259" t="s">
        <v>168</v>
      </c>
      <c r="G209" s="257"/>
      <c r="H209" s="260">
        <v>0.6644</v>
      </c>
      <c r="I209" s="261"/>
      <c r="J209" s="257"/>
      <c r="K209" s="257"/>
      <c r="L209" s="262"/>
      <c r="M209" s="263"/>
      <c r="N209" s="264"/>
      <c r="O209" s="264"/>
      <c r="P209" s="264"/>
      <c r="Q209" s="264"/>
      <c r="R209" s="264"/>
      <c r="S209" s="264"/>
      <c r="T209" s="265"/>
      <c r="AT209" s="266" t="s">
        <v>166</v>
      </c>
      <c r="AU209" s="266" t="s">
        <v>87</v>
      </c>
      <c r="AV209" s="13" t="s">
        <v>164</v>
      </c>
      <c r="AW209" s="13" t="s">
        <v>34</v>
      </c>
      <c r="AX209" s="13" t="s">
        <v>85</v>
      </c>
      <c r="AY209" s="266" t="s">
        <v>157</v>
      </c>
    </row>
    <row r="210" spans="2:65" s="1" customFormat="1" ht="16.5" customHeight="1">
      <c r="B210" s="37"/>
      <c r="C210" s="231" t="s">
        <v>276</v>
      </c>
      <c r="D210" s="231" t="s">
        <v>159</v>
      </c>
      <c r="E210" s="232" t="s">
        <v>277</v>
      </c>
      <c r="F210" s="233" t="s">
        <v>278</v>
      </c>
      <c r="G210" s="234" t="s">
        <v>162</v>
      </c>
      <c r="H210" s="235">
        <v>1.2</v>
      </c>
      <c r="I210" s="236"/>
      <c r="J210" s="237">
        <f>ROUND(I210*H210,2)</f>
        <v>0</v>
      </c>
      <c r="K210" s="233" t="s">
        <v>163</v>
      </c>
      <c r="L210" s="42"/>
      <c r="M210" s="238" t="s">
        <v>1</v>
      </c>
      <c r="N210" s="239" t="s">
        <v>42</v>
      </c>
      <c r="O210" s="85"/>
      <c r="P210" s="240">
        <f>O210*H210</f>
        <v>0</v>
      </c>
      <c r="Q210" s="240">
        <v>0.00026</v>
      </c>
      <c r="R210" s="240">
        <f>Q210*H210</f>
        <v>0.00031199999999999994</v>
      </c>
      <c r="S210" s="240">
        <v>0</v>
      </c>
      <c r="T210" s="241">
        <f>S210*H210</f>
        <v>0</v>
      </c>
      <c r="AR210" s="242" t="s">
        <v>164</v>
      </c>
      <c r="AT210" s="242" t="s">
        <v>159</v>
      </c>
      <c r="AU210" s="242" t="s">
        <v>87</v>
      </c>
      <c r="AY210" s="16" t="s">
        <v>157</v>
      </c>
      <c r="BE210" s="243">
        <f>IF(N210="základní",J210,0)</f>
        <v>0</v>
      </c>
      <c r="BF210" s="243">
        <f>IF(N210="snížená",J210,0)</f>
        <v>0</v>
      </c>
      <c r="BG210" s="243">
        <f>IF(N210="zákl. přenesená",J210,0)</f>
        <v>0</v>
      </c>
      <c r="BH210" s="243">
        <f>IF(N210="sníž. přenesená",J210,0)</f>
        <v>0</v>
      </c>
      <c r="BI210" s="243">
        <f>IF(N210="nulová",J210,0)</f>
        <v>0</v>
      </c>
      <c r="BJ210" s="16" t="s">
        <v>85</v>
      </c>
      <c r="BK210" s="243">
        <f>ROUND(I210*H210,2)</f>
        <v>0</v>
      </c>
      <c r="BL210" s="16" t="s">
        <v>164</v>
      </c>
      <c r="BM210" s="242" t="s">
        <v>279</v>
      </c>
    </row>
    <row r="211" spans="2:51" s="12" customFormat="1" ht="12">
      <c r="B211" s="244"/>
      <c r="C211" s="245"/>
      <c r="D211" s="246" t="s">
        <v>166</v>
      </c>
      <c r="E211" s="247" t="s">
        <v>1</v>
      </c>
      <c r="F211" s="248" t="s">
        <v>280</v>
      </c>
      <c r="G211" s="245"/>
      <c r="H211" s="249">
        <v>1.2</v>
      </c>
      <c r="I211" s="250"/>
      <c r="J211" s="245"/>
      <c r="K211" s="245"/>
      <c r="L211" s="251"/>
      <c r="M211" s="252"/>
      <c r="N211" s="253"/>
      <c r="O211" s="253"/>
      <c r="P211" s="253"/>
      <c r="Q211" s="253"/>
      <c r="R211" s="253"/>
      <c r="S211" s="253"/>
      <c r="T211" s="254"/>
      <c r="AT211" s="255" t="s">
        <v>166</v>
      </c>
      <c r="AU211" s="255" t="s">
        <v>87</v>
      </c>
      <c r="AV211" s="12" t="s">
        <v>87</v>
      </c>
      <c r="AW211" s="12" t="s">
        <v>34</v>
      </c>
      <c r="AX211" s="12" t="s">
        <v>77</v>
      </c>
      <c r="AY211" s="255" t="s">
        <v>157</v>
      </c>
    </row>
    <row r="212" spans="2:51" s="13" customFormat="1" ht="12">
      <c r="B212" s="256"/>
      <c r="C212" s="257"/>
      <c r="D212" s="246" t="s">
        <v>166</v>
      </c>
      <c r="E212" s="258" t="s">
        <v>1</v>
      </c>
      <c r="F212" s="259" t="s">
        <v>168</v>
      </c>
      <c r="G212" s="257"/>
      <c r="H212" s="260">
        <v>1.2</v>
      </c>
      <c r="I212" s="261"/>
      <c r="J212" s="257"/>
      <c r="K212" s="257"/>
      <c r="L212" s="262"/>
      <c r="M212" s="263"/>
      <c r="N212" s="264"/>
      <c r="O212" s="264"/>
      <c r="P212" s="264"/>
      <c r="Q212" s="264"/>
      <c r="R212" s="264"/>
      <c r="S212" s="264"/>
      <c r="T212" s="265"/>
      <c r="AT212" s="266" t="s">
        <v>166</v>
      </c>
      <c r="AU212" s="266" t="s">
        <v>87</v>
      </c>
      <c r="AV212" s="13" t="s">
        <v>164</v>
      </c>
      <c r="AW212" s="13" t="s">
        <v>34</v>
      </c>
      <c r="AX212" s="13" t="s">
        <v>85</v>
      </c>
      <c r="AY212" s="266" t="s">
        <v>157</v>
      </c>
    </row>
    <row r="213" spans="2:65" s="1" customFormat="1" ht="16.5" customHeight="1">
      <c r="B213" s="37"/>
      <c r="C213" s="231" t="s">
        <v>281</v>
      </c>
      <c r="D213" s="231" t="s">
        <v>159</v>
      </c>
      <c r="E213" s="232" t="s">
        <v>282</v>
      </c>
      <c r="F213" s="233" t="s">
        <v>283</v>
      </c>
      <c r="G213" s="234" t="s">
        <v>162</v>
      </c>
      <c r="H213" s="235">
        <v>1.2</v>
      </c>
      <c r="I213" s="236"/>
      <c r="J213" s="237">
        <f>ROUND(I213*H213,2)</f>
        <v>0</v>
      </c>
      <c r="K213" s="233" t="s">
        <v>163</v>
      </c>
      <c r="L213" s="42"/>
      <c r="M213" s="238" t="s">
        <v>1</v>
      </c>
      <c r="N213" s="239" t="s">
        <v>42</v>
      </c>
      <c r="O213" s="85"/>
      <c r="P213" s="240">
        <f>O213*H213</f>
        <v>0</v>
      </c>
      <c r="Q213" s="240">
        <v>0.01596</v>
      </c>
      <c r="R213" s="240">
        <f>Q213*H213</f>
        <v>0.019152</v>
      </c>
      <c r="S213" s="240">
        <v>0</v>
      </c>
      <c r="T213" s="241">
        <f>S213*H213</f>
        <v>0</v>
      </c>
      <c r="AR213" s="242" t="s">
        <v>164</v>
      </c>
      <c r="AT213" s="242" t="s">
        <v>159</v>
      </c>
      <c r="AU213" s="242" t="s">
        <v>87</v>
      </c>
      <c r="AY213" s="16" t="s">
        <v>157</v>
      </c>
      <c r="BE213" s="243">
        <f>IF(N213="základní",J213,0)</f>
        <v>0</v>
      </c>
      <c r="BF213" s="243">
        <f>IF(N213="snížená",J213,0)</f>
        <v>0</v>
      </c>
      <c r="BG213" s="243">
        <f>IF(N213="zákl. přenesená",J213,0)</f>
        <v>0</v>
      </c>
      <c r="BH213" s="243">
        <f>IF(N213="sníž. přenesená",J213,0)</f>
        <v>0</v>
      </c>
      <c r="BI213" s="243">
        <f>IF(N213="nulová",J213,0)</f>
        <v>0</v>
      </c>
      <c r="BJ213" s="16" t="s">
        <v>85</v>
      </c>
      <c r="BK213" s="243">
        <f>ROUND(I213*H213,2)</f>
        <v>0</v>
      </c>
      <c r="BL213" s="16" t="s">
        <v>164</v>
      </c>
      <c r="BM213" s="242" t="s">
        <v>284</v>
      </c>
    </row>
    <row r="214" spans="2:51" s="12" customFormat="1" ht="12">
      <c r="B214" s="244"/>
      <c r="C214" s="245"/>
      <c r="D214" s="246" t="s">
        <v>166</v>
      </c>
      <c r="E214" s="247" t="s">
        <v>1</v>
      </c>
      <c r="F214" s="248" t="s">
        <v>280</v>
      </c>
      <c r="G214" s="245"/>
      <c r="H214" s="249">
        <v>1.2</v>
      </c>
      <c r="I214" s="250"/>
      <c r="J214" s="245"/>
      <c r="K214" s="245"/>
      <c r="L214" s="251"/>
      <c r="M214" s="252"/>
      <c r="N214" s="253"/>
      <c r="O214" s="253"/>
      <c r="P214" s="253"/>
      <c r="Q214" s="253"/>
      <c r="R214" s="253"/>
      <c r="S214" s="253"/>
      <c r="T214" s="254"/>
      <c r="AT214" s="255" t="s">
        <v>166</v>
      </c>
      <c r="AU214" s="255" t="s">
        <v>87</v>
      </c>
      <c r="AV214" s="12" t="s">
        <v>87</v>
      </c>
      <c r="AW214" s="12" t="s">
        <v>34</v>
      </c>
      <c r="AX214" s="12" t="s">
        <v>77</v>
      </c>
      <c r="AY214" s="255" t="s">
        <v>157</v>
      </c>
    </row>
    <row r="215" spans="2:51" s="13" customFormat="1" ht="12">
      <c r="B215" s="256"/>
      <c r="C215" s="257"/>
      <c r="D215" s="246" t="s">
        <v>166</v>
      </c>
      <c r="E215" s="258" t="s">
        <v>1</v>
      </c>
      <c r="F215" s="259" t="s">
        <v>168</v>
      </c>
      <c r="G215" s="257"/>
      <c r="H215" s="260">
        <v>1.2</v>
      </c>
      <c r="I215" s="261"/>
      <c r="J215" s="257"/>
      <c r="K215" s="257"/>
      <c r="L215" s="262"/>
      <c r="M215" s="263"/>
      <c r="N215" s="264"/>
      <c r="O215" s="264"/>
      <c r="P215" s="264"/>
      <c r="Q215" s="264"/>
      <c r="R215" s="264"/>
      <c r="S215" s="264"/>
      <c r="T215" s="265"/>
      <c r="AT215" s="266" t="s">
        <v>166</v>
      </c>
      <c r="AU215" s="266" t="s">
        <v>87</v>
      </c>
      <c r="AV215" s="13" t="s">
        <v>164</v>
      </c>
      <c r="AW215" s="13" t="s">
        <v>34</v>
      </c>
      <c r="AX215" s="13" t="s">
        <v>85</v>
      </c>
      <c r="AY215" s="266" t="s">
        <v>157</v>
      </c>
    </row>
    <row r="216" spans="2:65" s="1" customFormat="1" ht="16.5" customHeight="1">
      <c r="B216" s="37"/>
      <c r="C216" s="231" t="s">
        <v>285</v>
      </c>
      <c r="D216" s="231" t="s">
        <v>159</v>
      </c>
      <c r="E216" s="232" t="s">
        <v>286</v>
      </c>
      <c r="F216" s="233" t="s">
        <v>287</v>
      </c>
      <c r="G216" s="234" t="s">
        <v>162</v>
      </c>
      <c r="H216" s="235">
        <v>1.2</v>
      </c>
      <c r="I216" s="236"/>
      <c r="J216" s="237">
        <f>ROUND(I216*H216,2)</f>
        <v>0</v>
      </c>
      <c r="K216" s="233" t="s">
        <v>163</v>
      </c>
      <c r="L216" s="42"/>
      <c r="M216" s="238" t="s">
        <v>1</v>
      </c>
      <c r="N216" s="239" t="s">
        <v>42</v>
      </c>
      <c r="O216" s="85"/>
      <c r="P216" s="240">
        <f>O216*H216</f>
        <v>0</v>
      </c>
      <c r="Q216" s="240">
        <v>0.00228</v>
      </c>
      <c r="R216" s="240">
        <f>Q216*H216</f>
        <v>0.0027359999999999997</v>
      </c>
      <c r="S216" s="240">
        <v>0</v>
      </c>
      <c r="T216" s="241">
        <f>S216*H216</f>
        <v>0</v>
      </c>
      <c r="AR216" s="242" t="s">
        <v>164</v>
      </c>
      <c r="AT216" s="242" t="s">
        <v>159</v>
      </c>
      <c r="AU216" s="242" t="s">
        <v>87</v>
      </c>
      <c r="AY216" s="16" t="s">
        <v>157</v>
      </c>
      <c r="BE216" s="243">
        <f>IF(N216="základní",J216,0)</f>
        <v>0</v>
      </c>
      <c r="BF216" s="243">
        <f>IF(N216="snížená",J216,0)</f>
        <v>0</v>
      </c>
      <c r="BG216" s="243">
        <f>IF(N216="zákl. přenesená",J216,0)</f>
        <v>0</v>
      </c>
      <c r="BH216" s="243">
        <f>IF(N216="sníž. přenesená",J216,0)</f>
        <v>0</v>
      </c>
      <c r="BI216" s="243">
        <f>IF(N216="nulová",J216,0)</f>
        <v>0</v>
      </c>
      <c r="BJ216" s="16" t="s">
        <v>85</v>
      </c>
      <c r="BK216" s="243">
        <f>ROUND(I216*H216,2)</f>
        <v>0</v>
      </c>
      <c r="BL216" s="16" t="s">
        <v>164</v>
      </c>
      <c r="BM216" s="242" t="s">
        <v>288</v>
      </c>
    </row>
    <row r="217" spans="2:51" s="12" customFormat="1" ht="12">
      <c r="B217" s="244"/>
      <c r="C217" s="245"/>
      <c r="D217" s="246" t="s">
        <v>166</v>
      </c>
      <c r="E217" s="247" t="s">
        <v>1</v>
      </c>
      <c r="F217" s="248" t="s">
        <v>280</v>
      </c>
      <c r="G217" s="245"/>
      <c r="H217" s="249">
        <v>1.2</v>
      </c>
      <c r="I217" s="250"/>
      <c r="J217" s="245"/>
      <c r="K217" s="245"/>
      <c r="L217" s="251"/>
      <c r="M217" s="252"/>
      <c r="N217" s="253"/>
      <c r="O217" s="253"/>
      <c r="P217" s="253"/>
      <c r="Q217" s="253"/>
      <c r="R217" s="253"/>
      <c r="S217" s="253"/>
      <c r="T217" s="254"/>
      <c r="AT217" s="255" t="s">
        <v>166</v>
      </c>
      <c r="AU217" s="255" t="s">
        <v>87</v>
      </c>
      <c r="AV217" s="12" t="s">
        <v>87</v>
      </c>
      <c r="AW217" s="12" t="s">
        <v>34</v>
      </c>
      <c r="AX217" s="12" t="s">
        <v>77</v>
      </c>
      <c r="AY217" s="255" t="s">
        <v>157</v>
      </c>
    </row>
    <row r="218" spans="2:51" s="13" customFormat="1" ht="12">
      <c r="B218" s="256"/>
      <c r="C218" s="257"/>
      <c r="D218" s="246" t="s">
        <v>166</v>
      </c>
      <c r="E218" s="258" t="s">
        <v>1</v>
      </c>
      <c r="F218" s="259" t="s">
        <v>168</v>
      </c>
      <c r="G218" s="257"/>
      <c r="H218" s="260">
        <v>1.2</v>
      </c>
      <c r="I218" s="261"/>
      <c r="J218" s="257"/>
      <c r="K218" s="257"/>
      <c r="L218" s="262"/>
      <c r="M218" s="263"/>
      <c r="N218" s="264"/>
      <c r="O218" s="264"/>
      <c r="P218" s="264"/>
      <c r="Q218" s="264"/>
      <c r="R218" s="264"/>
      <c r="S218" s="264"/>
      <c r="T218" s="265"/>
      <c r="AT218" s="266" t="s">
        <v>166</v>
      </c>
      <c r="AU218" s="266" t="s">
        <v>87</v>
      </c>
      <c r="AV218" s="13" t="s">
        <v>164</v>
      </c>
      <c r="AW218" s="13" t="s">
        <v>34</v>
      </c>
      <c r="AX218" s="13" t="s">
        <v>85</v>
      </c>
      <c r="AY218" s="266" t="s">
        <v>157</v>
      </c>
    </row>
    <row r="219" spans="2:65" s="1" customFormat="1" ht="16.5" customHeight="1">
      <c r="B219" s="37"/>
      <c r="C219" s="231" t="s">
        <v>289</v>
      </c>
      <c r="D219" s="231" t="s">
        <v>159</v>
      </c>
      <c r="E219" s="232" t="s">
        <v>290</v>
      </c>
      <c r="F219" s="233" t="s">
        <v>291</v>
      </c>
      <c r="G219" s="234" t="s">
        <v>162</v>
      </c>
      <c r="H219" s="235">
        <v>34.755</v>
      </c>
      <c r="I219" s="236"/>
      <c r="J219" s="237">
        <f>ROUND(I219*H219,2)</f>
        <v>0</v>
      </c>
      <c r="K219" s="233" t="s">
        <v>163</v>
      </c>
      <c r="L219" s="42"/>
      <c r="M219" s="238" t="s">
        <v>1</v>
      </c>
      <c r="N219" s="239" t="s">
        <v>42</v>
      </c>
      <c r="O219" s="85"/>
      <c r="P219" s="240">
        <f>O219*H219</f>
        <v>0</v>
      </c>
      <c r="Q219" s="240">
        <v>0.0284</v>
      </c>
      <c r="R219" s="240">
        <f>Q219*H219</f>
        <v>0.9870420000000001</v>
      </c>
      <c r="S219" s="240">
        <v>0</v>
      </c>
      <c r="T219" s="241">
        <f>S219*H219</f>
        <v>0</v>
      </c>
      <c r="AR219" s="242" t="s">
        <v>164</v>
      </c>
      <c r="AT219" s="242" t="s">
        <v>159</v>
      </c>
      <c r="AU219" s="242" t="s">
        <v>87</v>
      </c>
      <c r="AY219" s="16" t="s">
        <v>157</v>
      </c>
      <c r="BE219" s="243">
        <f>IF(N219="základní",J219,0)</f>
        <v>0</v>
      </c>
      <c r="BF219" s="243">
        <f>IF(N219="snížená",J219,0)</f>
        <v>0</v>
      </c>
      <c r="BG219" s="243">
        <f>IF(N219="zákl. přenesená",J219,0)</f>
        <v>0</v>
      </c>
      <c r="BH219" s="243">
        <f>IF(N219="sníž. přenesená",J219,0)</f>
        <v>0</v>
      </c>
      <c r="BI219" s="243">
        <f>IF(N219="nulová",J219,0)</f>
        <v>0</v>
      </c>
      <c r="BJ219" s="16" t="s">
        <v>85</v>
      </c>
      <c r="BK219" s="243">
        <f>ROUND(I219*H219,2)</f>
        <v>0</v>
      </c>
      <c r="BL219" s="16" t="s">
        <v>164</v>
      </c>
      <c r="BM219" s="242" t="s">
        <v>292</v>
      </c>
    </row>
    <row r="220" spans="2:51" s="14" customFormat="1" ht="12">
      <c r="B220" s="267"/>
      <c r="C220" s="268"/>
      <c r="D220" s="246" t="s">
        <v>166</v>
      </c>
      <c r="E220" s="269" t="s">
        <v>1</v>
      </c>
      <c r="F220" s="270" t="s">
        <v>293</v>
      </c>
      <c r="G220" s="268"/>
      <c r="H220" s="269" t="s">
        <v>1</v>
      </c>
      <c r="I220" s="271"/>
      <c r="J220" s="268"/>
      <c r="K220" s="268"/>
      <c r="L220" s="272"/>
      <c r="M220" s="273"/>
      <c r="N220" s="274"/>
      <c r="O220" s="274"/>
      <c r="P220" s="274"/>
      <c r="Q220" s="274"/>
      <c r="R220" s="274"/>
      <c r="S220" s="274"/>
      <c r="T220" s="275"/>
      <c r="AT220" s="276" t="s">
        <v>166</v>
      </c>
      <c r="AU220" s="276" t="s">
        <v>87</v>
      </c>
      <c r="AV220" s="14" t="s">
        <v>85</v>
      </c>
      <c r="AW220" s="14" t="s">
        <v>34</v>
      </c>
      <c r="AX220" s="14" t="s">
        <v>77</v>
      </c>
      <c r="AY220" s="276" t="s">
        <v>157</v>
      </c>
    </row>
    <row r="221" spans="2:51" s="14" customFormat="1" ht="12">
      <c r="B221" s="267"/>
      <c r="C221" s="268"/>
      <c r="D221" s="246" t="s">
        <v>166</v>
      </c>
      <c r="E221" s="269" t="s">
        <v>1</v>
      </c>
      <c r="F221" s="270" t="s">
        <v>294</v>
      </c>
      <c r="G221" s="268"/>
      <c r="H221" s="269" t="s">
        <v>1</v>
      </c>
      <c r="I221" s="271"/>
      <c r="J221" s="268"/>
      <c r="K221" s="268"/>
      <c r="L221" s="272"/>
      <c r="M221" s="273"/>
      <c r="N221" s="274"/>
      <c r="O221" s="274"/>
      <c r="P221" s="274"/>
      <c r="Q221" s="274"/>
      <c r="R221" s="274"/>
      <c r="S221" s="274"/>
      <c r="T221" s="275"/>
      <c r="AT221" s="276" t="s">
        <v>166</v>
      </c>
      <c r="AU221" s="276" t="s">
        <v>87</v>
      </c>
      <c r="AV221" s="14" t="s">
        <v>85</v>
      </c>
      <c r="AW221" s="14" t="s">
        <v>34</v>
      </c>
      <c r="AX221" s="14" t="s">
        <v>77</v>
      </c>
      <c r="AY221" s="276" t="s">
        <v>157</v>
      </c>
    </row>
    <row r="222" spans="2:51" s="12" customFormat="1" ht="12">
      <c r="B222" s="244"/>
      <c r="C222" s="245"/>
      <c r="D222" s="246" t="s">
        <v>166</v>
      </c>
      <c r="E222" s="247" t="s">
        <v>1</v>
      </c>
      <c r="F222" s="248" t="s">
        <v>295</v>
      </c>
      <c r="G222" s="245"/>
      <c r="H222" s="249">
        <v>4.311</v>
      </c>
      <c r="I222" s="250"/>
      <c r="J222" s="245"/>
      <c r="K222" s="245"/>
      <c r="L222" s="251"/>
      <c r="M222" s="252"/>
      <c r="N222" s="253"/>
      <c r="O222" s="253"/>
      <c r="P222" s="253"/>
      <c r="Q222" s="253"/>
      <c r="R222" s="253"/>
      <c r="S222" s="253"/>
      <c r="T222" s="254"/>
      <c r="AT222" s="255" t="s">
        <v>166</v>
      </c>
      <c r="AU222" s="255" t="s">
        <v>87</v>
      </c>
      <c r="AV222" s="12" t="s">
        <v>87</v>
      </c>
      <c r="AW222" s="12" t="s">
        <v>34</v>
      </c>
      <c r="AX222" s="12" t="s">
        <v>77</v>
      </c>
      <c r="AY222" s="255" t="s">
        <v>157</v>
      </c>
    </row>
    <row r="223" spans="2:51" s="12" customFormat="1" ht="12">
      <c r="B223" s="244"/>
      <c r="C223" s="245"/>
      <c r="D223" s="246" t="s">
        <v>166</v>
      </c>
      <c r="E223" s="247" t="s">
        <v>1</v>
      </c>
      <c r="F223" s="248" t="s">
        <v>296</v>
      </c>
      <c r="G223" s="245"/>
      <c r="H223" s="249">
        <v>2.848</v>
      </c>
      <c r="I223" s="250"/>
      <c r="J223" s="245"/>
      <c r="K223" s="245"/>
      <c r="L223" s="251"/>
      <c r="M223" s="252"/>
      <c r="N223" s="253"/>
      <c r="O223" s="253"/>
      <c r="P223" s="253"/>
      <c r="Q223" s="253"/>
      <c r="R223" s="253"/>
      <c r="S223" s="253"/>
      <c r="T223" s="254"/>
      <c r="AT223" s="255" t="s">
        <v>166</v>
      </c>
      <c r="AU223" s="255" t="s">
        <v>87</v>
      </c>
      <c r="AV223" s="12" t="s">
        <v>87</v>
      </c>
      <c r="AW223" s="12" t="s">
        <v>34</v>
      </c>
      <c r="AX223" s="12" t="s">
        <v>77</v>
      </c>
      <c r="AY223" s="255" t="s">
        <v>157</v>
      </c>
    </row>
    <row r="224" spans="2:51" s="14" customFormat="1" ht="12">
      <c r="B224" s="267"/>
      <c r="C224" s="268"/>
      <c r="D224" s="246" t="s">
        <v>166</v>
      </c>
      <c r="E224" s="269" t="s">
        <v>1</v>
      </c>
      <c r="F224" s="270" t="s">
        <v>297</v>
      </c>
      <c r="G224" s="268"/>
      <c r="H224" s="269" t="s">
        <v>1</v>
      </c>
      <c r="I224" s="271"/>
      <c r="J224" s="268"/>
      <c r="K224" s="268"/>
      <c r="L224" s="272"/>
      <c r="M224" s="273"/>
      <c r="N224" s="274"/>
      <c r="O224" s="274"/>
      <c r="P224" s="274"/>
      <c r="Q224" s="274"/>
      <c r="R224" s="274"/>
      <c r="S224" s="274"/>
      <c r="T224" s="275"/>
      <c r="AT224" s="276" t="s">
        <v>166</v>
      </c>
      <c r="AU224" s="276" t="s">
        <v>87</v>
      </c>
      <c r="AV224" s="14" t="s">
        <v>85</v>
      </c>
      <c r="AW224" s="14" t="s">
        <v>34</v>
      </c>
      <c r="AX224" s="14" t="s">
        <v>77</v>
      </c>
      <c r="AY224" s="276" t="s">
        <v>157</v>
      </c>
    </row>
    <row r="225" spans="2:51" s="14" customFormat="1" ht="12">
      <c r="B225" s="267"/>
      <c r="C225" s="268"/>
      <c r="D225" s="246" t="s">
        <v>166</v>
      </c>
      <c r="E225" s="269" t="s">
        <v>1</v>
      </c>
      <c r="F225" s="270" t="s">
        <v>294</v>
      </c>
      <c r="G225" s="268"/>
      <c r="H225" s="269" t="s">
        <v>1</v>
      </c>
      <c r="I225" s="271"/>
      <c r="J225" s="268"/>
      <c r="K225" s="268"/>
      <c r="L225" s="272"/>
      <c r="M225" s="273"/>
      <c r="N225" s="274"/>
      <c r="O225" s="274"/>
      <c r="P225" s="274"/>
      <c r="Q225" s="274"/>
      <c r="R225" s="274"/>
      <c r="S225" s="274"/>
      <c r="T225" s="275"/>
      <c r="AT225" s="276" t="s">
        <v>166</v>
      </c>
      <c r="AU225" s="276" t="s">
        <v>87</v>
      </c>
      <c r="AV225" s="14" t="s">
        <v>85</v>
      </c>
      <c r="AW225" s="14" t="s">
        <v>34</v>
      </c>
      <c r="AX225" s="14" t="s">
        <v>77</v>
      </c>
      <c r="AY225" s="276" t="s">
        <v>157</v>
      </c>
    </row>
    <row r="226" spans="2:51" s="12" customFormat="1" ht="12">
      <c r="B226" s="244"/>
      <c r="C226" s="245"/>
      <c r="D226" s="246" t="s">
        <v>166</v>
      </c>
      <c r="E226" s="247" t="s">
        <v>1</v>
      </c>
      <c r="F226" s="248" t="s">
        <v>298</v>
      </c>
      <c r="G226" s="245"/>
      <c r="H226" s="249">
        <v>9.854</v>
      </c>
      <c r="I226" s="250"/>
      <c r="J226" s="245"/>
      <c r="K226" s="245"/>
      <c r="L226" s="251"/>
      <c r="M226" s="252"/>
      <c r="N226" s="253"/>
      <c r="O226" s="253"/>
      <c r="P226" s="253"/>
      <c r="Q226" s="253"/>
      <c r="R226" s="253"/>
      <c r="S226" s="253"/>
      <c r="T226" s="254"/>
      <c r="AT226" s="255" t="s">
        <v>166</v>
      </c>
      <c r="AU226" s="255" t="s">
        <v>87</v>
      </c>
      <c r="AV226" s="12" t="s">
        <v>87</v>
      </c>
      <c r="AW226" s="12" t="s">
        <v>34</v>
      </c>
      <c r="AX226" s="12" t="s">
        <v>77</v>
      </c>
      <c r="AY226" s="255" t="s">
        <v>157</v>
      </c>
    </row>
    <row r="227" spans="2:51" s="12" customFormat="1" ht="12">
      <c r="B227" s="244"/>
      <c r="C227" s="245"/>
      <c r="D227" s="246" t="s">
        <v>166</v>
      </c>
      <c r="E227" s="247" t="s">
        <v>1</v>
      </c>
      <c r="F227" s="248" t="s">
        <v>299</v>
      </c>
      <c r="G227" s="245"/>
      <c r="H227" s="249">
        <v>4.1025</v>
      </c>
      <c r="I227" s="250"/>
      <c r="J227" s="245"/>
      <c r="K227" s="245"/>
      <c r="L227" s="251"/>
      <c r="M227" s="252"/>
      <c r="N227" s="253"/>
      <c r="O227" s="253"/>
      <c r="P227" s="253"/>
      <c r="Q227" s="253"/>
      <c r="R227" s="253"/>
      <c r="S227" s="253"/>
      <c r="T227" s="254"/>
      <c r="AT227" s="255" t="s">
        <v>166</v>
      </c>
      <c r="AU227" s="255" t="s">
        <v>87</v>
      </c>
      <c r="AV227" s="12" t="s">
        <v>87</v>
      </c>
      <c r="AW227" s="12" t="s">
        <v>34</v>
      </c>
      <c r="AX227" s="12" t="s">
        <v>77</v>
      </c>
      <c r="AY227" s="255" t="s">
        <v>157</v>
      </c>
    </row>
    <row r="228" spans="2:51" s="14" customFormat="1" ht="12">
      <c r="B228" s="267"/>
      <c r="C228" s="268"/>
      <c r="D228" s="246" t="s">
        <v>166</v>
      </c>
      <c r="E228" s="269" t="s">
        <v>1</v>
      </c>
      <c r="F228" s="270" t="s">
        <v>300</v>
      </c>
      <c r="G228" s="268"/>
      <c r="H228" s="269" t="s">
        <v>1</v>
      </c>
      <c r="I228" s="271"/>
      <c r="J228" s="268"/>
      <c r="K228" s="268"/>
      <c r="L228" s="272"/>
      <c r="M228" s="273"/>
      <c r="N228" s="274"/>
      <c r="O228" s="274"/>
      <c r="P228" s="274"/>
      <c r="Q228" s="274"/>
      <c r="R228" s="274"/>
      <c r="S228" s="274"/>
      <c r="T228" s="275"/>
      <c r="AT228" s="276" t="s">
        <v>166</v>
      </c>
      <c r="AU228" s="276" t="s">
        <v>87</v>
      </c>
      <c r="AV228" s="14" t="s">
        <v>85</v>
      </c>
      <c r="AW228" s="14" t="s">
        <v>34</v>
      </c>
      <c r="AX228" s="14" t="s">
        <v>77</v>
      </c>
      <c r="AY228" s="276" t="s">
        <v>157</v>
      </c>
    </row>
    <row r="229" spans="2:51" s="14" customFormat="1" ht="12">
      <c r="B229" s="267"/>
      <c r="C229" s="268"/>
      <c r="D229" s="246" t="s">
        <v>166</v>
      </c>
      <c r="E229" s="269" t="s">
        <v>1</v>
      </c>
      <c r="F229" s="270" t="s">
        <v>294</v>
      </c>
      <c r="G229" s="268"/>
      <c r="H229" s="269" t="s">
        <v>1</v>
      </c>
      <c r="I229" s="271"/>
      <c r="J229" s="268"/>
      <c r="K229" s="268"/>
      <c r="L229" s="272"/>
      <c r="M229" s="273"/>
      <c r="N229" s="274"/>
      <c r="O229" s="274"/>
      <c r="P229" s="274"/>
      <c r="Q229" s="274"/>
      <c r="R229" s="274"/>
      <c r="S229" s="274"/>
      <c r="T229" s="275"/>
      <c r="AT229" s="276" t="s">
        <v>166</v>
      </c>
      <c r="AU229" s="276" t="s">
        <v>87</v>
      </c>
      <c r="AV229" s="14" t="s">
        <v>85</v>
      </c>
      <c r="AW229" s="14" t="s">
        <v>34</v>
      </c>
      <c r="AX229" s="14" t="s">
        <v>77</v>
      </c>
      <c r="AY229" s="276" t="s">
        <v>157</v>
      </c>
    </row>
    <row r="230" spans="2:51" s="12" customFormat="1" ht="12">
      <c r="B230" s="244"/>
      <c r="C230" s="245"/>
      <c r="D230" s="246" t="s">
        <v>166</v>
      </c>
      <c r="E230" s="247" t="s">
        <v>1</v>
      </c>
      <c r="F230" s="248" t="s">
        <v>301</v>
      </c>
      <c r="G230" s="245"/>
      <c r="H230" s="249">
        <v>9.359</v>
      </c>
      <c r="I230" s="250"/>
      <c r="J230" s="245"/>
      <c r="K230" s="245"/>
      <c r="L230" s="251"/>
      <c r="M230" s="252"/>
      <c r="N230" s="253"/>
      <c r="O230" s="253"/>
      <c r="P230" s="253"/>
      <c r="Q230" s="253"/>
      <c r="R230" s="253"/>
      <c r="S230" s="253"/>
      <c r="T230" s="254"/>
      <c r="AT230" s="255" t="s">
        <v>166</v>
      </c>
      <c r="AU230" s="255" t="s">
        <v>87</v>
      </c>
      <c r="AV230" s="12" t="s">
        <v>87</v>
      </c>
      <c r="AW230" s="12" t="s">
        <v>34</v>
      </c>
      <c r="AX230" s="12" t="s">
        <v>77</v>
      </c>
      <c r="AY230" s="255" t="s">
        <v>157</v>
      </c>
    </row>
    <row r="231" spans="2:51" s="12" customFormat="1" ht="12">
      <c r="B231" s="244"/>
      <c r="C231" s="245"/>
      <c r="D231" s="246" t="s">
        <v>166</v>
      </c>
      <c r="E231" s="247" t="s">
        <v>1</v>
      </c>
      <c r="F231" s="248" t="s">
        <v>302</v>
      </c>
      <c r="G231" s="245"/>
      <c r="H231" s="249">
        <v>4.28</v>
      </c>
      <c r="I231" s="250"/>
      <c r="J231" s="245"/>
      <c r="K231" s="245"/>
      <c r="L231" s="251"/>
      <c r="M231" s="252"/>
      <c r="N231" s="253"/>
      <c r="O231" s="253"/>
      <c r="P231" s="253"/>
      <c r="Q231" s="253"/>
      <c r="R231" s="253"/>
      <c r="S231" s="253"/>
      <c r="T231" s="254"/>
      <c r="AT231" s="255" t="s">
        <v>166</v>
      </c>
      <c r="AU231" s="255" t="s">
        <v>87</v>
      </c>
      <c r="AV231" s="12" t="s">
        <v>87</v>
      </c>
      <c r="AW231" s="12" t="s">
        <v>34</v>
      </c>
      <c r="AX231" s="12" t="s">
        <v>77</v>
      </c>
      <c r="AY231" s="255" t="s">
        <v>157</v>
      </c>
    </row>
    <row r="232" spans="2:51" s="13" customFormat="1" ht="12">
      <c r="B232" s="256"/>
      <c r="C232" s="257"/>
      <c r="D232" s="246" t="s">
        <v>166</v>
      </c>
      <c r="E232" s="258" t="s">
        <v>1</v>
      </c>
      <c r="F232" s="259" t="s">
        <v>168</v>
      </c>
      <c r="G232" s="257"/>
      <c r="H232" s="260">
        <v>34.7545</v>
      </c>
      <c r="I232" s="261"/>
      <c r="J232" s="257"/>
      <c r="K232" s="257"/>
      <c r="L232" s="262"/>
      <c r="M232" s="263"/>
      <c r="N232" s="264"/>
      <c r="O232" s="264"/>
      <c r="P232" s="264"/>
      <c r="Q232" s="264"/>
      <c r="R232" s="264"/>
      <c r="S232" s="264"/>
      <c r="T232" s="265"/>
      <c r="AT232" s="266" t="s">
        <v>166</v>
      </c>
      <c r="AU232" s="266" t="s">
        <v>87</v>
      </c>
      <c r="AV232" s="13" t="s">
        <v>164</v>
      </c>
      <c r="AW232" s="13" t="s">
        <v>34</v>
      </c>
      <c r="AX232" s="13" t="s">
        <v>85</v>
      </c>
      <c r="AY232" s="266" t="s">
        <v>157</v>
      </c>
    </row>
    <row r="233" spans="2:65" s="1" customFormat="1" ht="16.5" customHeight="1">
      <c r="B233" s="37"/>
      <c r="C233" s="231" t="s">
        <v>303</v>
      </c>
      <c r="D233" s="231" t="s">
        <v>159</v>
      </c>
      <c r="E233" s="232" t="s">
        <v>304</v>
      </c>
      <c r="F233" s="233" t="s">
        <v>305</v>
      </c>
      <c r="G233" s="234" t="s">
        <v>162</v>
      </c>
      <c r="H233" s="235">
        <v>346.686</v>
      </c>
      <c r="I233" s="236"/>
      <c r="J233" s="237">
        <f>ROUND(I233*H233,2)</f>
        <v>0</v>
      </c>
      <c r="K233" s="233" t="s">
        <v>163</v>
      </c>
      <c r="L233" s="42"/>
      <c r="M233" s="238" t="s">
        <v>1</v>
      </c>
      <c r="N233" s="239" t="s">
        <v>42</v>
      </c>
      <c r="O233" s="85"/>
      <c r="P233" s="240">
        <f>O233*H233</f>
        <v>0</v>
      </c>
      <c r="Q233" s="240">
        <v>0.00026</v>
      </c>
      <c r="R233" s="240">
        <f>Q233*H233</f>
        <v>0.09013835999999999</v>
      </c>
      <c r="S233" s="240">
        <v>0</v>
      </c>
      <c r="T233" s="241">
        <f>S233*H233</f>
        <v>0</v>
      </c>
      <c r="AR233" s="242" t="s">
        <v>164</v>
      </c>
      <c r="AT233" s="242" t="s">
        <v>159</v>
      </c>
      <c r="AU233" s="242" t="s">
        <v>87</v>
      </c>
      <c r="AY233" s="16" t="s">
        <v>157</v>
      </c>
      <c r="BE233" s="243">
        <f>IF(N233="základní",J233,0)</f>
        <v>0</v>
      </c>
      <c r="BF233" s="243">
        <f>IF(N233="snížená",J233,0)</f>
        <v>0</v>
      </c>
      <c r="BG233" s="243">
        <f>IF(N233="zákl. přenesená",J233,0)</f>
        <v>0</v>
      </c>
      <c r="BH233" s="243">
        <f>IF(N233="sníž. přenesená",J233,0)</f>
        <v>0</v>
      </c>
      <c r="BI233" s="243">
        <f>IF(N233="nulová",J233,0)</f>
        <v>0</v>
      </c>
      <c r="BJ233" s="16" t="s">
        <v>85</v>
      </c>
      <c r="BK233" s="243">
        <f>ROUND(I233*H233,2)</f>
        <v>0</v>
      </c>
      <c r="BL233" s="16" t="s">
        <v>164</v>
      </c>
      <c r="BM233" s="242" t="s">
        <v>306</v>
      </c>
    </row>
    <row r="234" spans="2:51" s="12" customFormat="1" ht="12">
      <c r="B234" s="244"/>
      <c r="C234" s="245"/>
      <c r="D234" s="246" t="s">
        <v>166</v>
      </c>
      <c r="E234" s="247" t="s">
        <v>1</v>
      </c>
      <c r="F234" s="248" t="s">
        <v>307</v>
      </c>
      <c r="G234" s="245"/>
      <c r="H234" s="249">
        <v>26.3</v>
      </c>
      <c r="I234" s="250"/>
      <c r="J234" s="245"/>
      <c r="K234" s="245"/>
      <c r="L234" s="251"/>
      <c r="M234" s="252"/>
      <c r="N234" s="253"/>
      <c r="O234" s="253"/>
      <c r="P234" s="253"/>
      <c r="Q234" s="253"/>
      <c r="R234" s="253"/>
      <c r="S234" s="253"/>
      <c r="T234" s="254"/>
      <c r="AT234" s="255" t="s">
        <v>166</v>
      </c>
      <c r="AU234" s="255" t="s">
        <v>87</v>
      </c>
      <c r="AV234" s="12" t="s">
        <v>87</v>
      </c>
      <c r="AW234" s="12" t="s">
        <v>34</v>
      </c>
      <c r="AX234" s="12" t="s">
        <v>77</v>
      </c>
      <c r="AY234" s="255" t="s">
        <v>157</v>
      </c>
    </row>
    <row r="235" spans="2:51" s="12" customFormat="1" ht="12">
      <c r="B235" s="244"/>
      <c r="C235" s="245"/>
      <c r="D235" s="246" t="s">
        <v>166</v>
      </c>
      <c r="E235" s="247" t="s">
        <v>1</v>
      </c>
      <c r="F235" s="248" t="s">
        <v>308</v>
      </c>
      <c r="G235" s="245"/>
      <c r="H235" s="249">
        <v>230.582</v>
      </c>
      <c r="I235" s="250"/>
      <c r="J235" s="245"/>
      <c r="K235" s="245"/>
      <c r="L235" s="251"/>
      <c r="M235" s="252"/>
      <c r="N235" s="253"/>
      <c r="O235" s="253"/>
      <c r="P235" s="253"/>
      <c r="Q235" s="253"/>
      <c r="R235" s="253"/>
      <c r="S235" s="253"/>
      <c r="T235" s="254"/>
      <c r="AT235" s="255" t="s">
        <v>166</v>
      </c>
      <c r="AU235" s="255" t="s">
        <v>87</v>
      </c>
      <c r="AV235" s="12" t="s">
        <v>87</v>
      </c>
      <c r="AW235" s="12" t="s">
        <v>34</v>
      </c>
      <c r="AX235" s="12" t="s">
        <v>77</v>
      </c>
      <c r="AY235" s="255" t="s">
        <v>157</v>
      </c>
    </row>
    <row r="236" spans="2:51" s="12" customFormat="1" ht="12">
      <c r="B236" s="244"/>
      <c r="C236" s="245"/>
      <c r="D236" s="246" t="s">
        <v>166</v>
      </c>
      <c r="E236" s="247" t="s">
        <v>1</v>
      </c>
      <c r="F236" s="248" t="s">
        <v>309</v>
      </c>
      <c r="G236" s="245"/>
      <c r="H236" s="249">
        <v>13.6368</v>
      </c>
      <c r="I236" s="250"/>
      <c r="J236" s="245"/>
      <c r="K236" s="245"/>
      <c r="L236" s="251"/>
      <c r="M236" s="252"/>
      <c r="N236" s="253"/>
      <c r="O236" s="253"/>
      <c r="P236" s="253"/>
      <c r="Q236" s="253"/>
      <c r="R236" s="253"/>
      <c r="S236" s="253"/>
      <c r="T236" s="254"/>
      <c r="AT236" s="255" t="s">
        <v>166</v>
      </c>
      <c r="AU236" s="255" t="s">
        <v>87</v>
      </c>
      <c r="AV236" s="12" t="s">
        <v>87</v>
      </c>
      <c r="AW236" s="12" t="s">
        <v>34</v>
      </c>
      <c r="AX236" s="12" t="s">
        <v>77</v>
      </c>
      <c r="AY236" s="255" t="s">
        <v>157</v>
      </c>
    </row>
    <row r="237" spans="2:51" s="12" customFormat="1" ht="12">
      <c r="B237" s="244"/>
      <c r="C237" s="245"/>
      <c r="D237" s="246" t="s">
        <v>166</v>
      </c>
      <c r="E237" s="247" t="s">
        <v>1</v>
      </c>
      <c r="F237" s="248" t="s">
        <v>310</v>
      </c>
      <c r="G237" s="245"/>
      <c r="H237" s="249">
        <v>25.242</v>
      </c>
      <c r="I237" s="250"/>
      <c r="J237" s="245"/>
      <c r="K237" s="245"/>
      <c r="L237" s="251"/>
      <c r="M237" s="252"/>
      <c r="N237" s="253"/>
      <c r="O237" s="253"/>
      <c r="P237" s="253"/>
      <c r="Q237" s="253"/>
      <c r="R237" s="253"/>
      <c r="S237" s="253"/>
      <c r="T237" s="254"/>
      <c r="AT237" s="255" t="s">
        <v>166</v>
      </c>
      <c r="AU237" s="255" t="s">
        <v>87</v>
      </c>
      <c r="AV237" s="12" t="s">
        <v>87</v>
      </c>
      <c r="AW237" s="12" t="s">
        <v>34</v>
      </c>
      <c r="AX237" s="12" t="s">
        <v>77</v>
      </c>
      <c r="AY237" s="255" t="s">
        <v>157</v>
      </c>
    </row>
    <row r="238" spans="2:51" s="12" customFormat="1" ht="12">
      <c r="B238" s="244"/>
      <c r="C238" s="245"/>
      <c r="D238" s="246" t="s">
        <v>166</v>
      </c>
      <c r="E238" s="247" t="s">
        <v>1</v>
      </c>
      <c r="F238" s="248" t="s">
        <v>311</v>
      </c>
      <c r="G238" s="245"/>
      <c r="H238" s="249">
        <v>19.329</v>
      </c>
      <c r="I238" s="250"/>
      <c r="J238" s="245"/>
      <c r="K238" s="245"/>
      <c r="L238" s="251"/>
      <c r="M238" s="252"/>
      <c r="N238" s="253"/>
      <c r="O238" s="253"/>
      <c r="P238" s="253"/>
      <c r="Q238" s="253"/>
      <c r="R238" s="253"/>
      <c r="S238" s="253"/>
      <c r="T238" s="254"/>
      <c r="AT238" s="255" t="s">
        <v>166</v>
      </c>
      <c r="AU238" s="255" t="s">
        <v>87</v>
      </c>
      <c r="AV238" s="12" t="s">
        <v>87</v>
      </c>
      <c r="AW238" s="12" t="s">
        <v>34</v>
      </c>
      <c r="AX238" s="12" t="s">
        <v>77</v>
      </c>
      <c r="AY238" s="255" t="s">
        <v>157</v>
      </c>
    </row>
    <row r="239" spans="2:51" s="12" customFormat="1" ht="12">
      <c r="B239" s="244"/>
      <c r="C239" s="245"/>
      <c r="D239" s="246" t="s">
        <v>166</v>
      </c>
      <c r="E239" s="247" t="s">
        <v>1</v>
      </c>
      <c r="F239" s="248" t="s">
        <v>312</v>
      </c>
      <c r="G239" s="245"/>
      <c r="H239" s="249">
        <v>0.13</v>
      </c>
      <c r="I239" s="250"/>
      <c r="J239" s="245"/>
      <c r="K239" s="245"/>
      <c r="L239" s="251"/>
      <c r="M239" s="252"/>
      <c r="N239" s="253"/>
      <c r="O239" s="253"/>
      <c r="P239" s="253"/>
      <c r="Q239" s="253"/>
      <c r="R239" s="253"/>
      <c r="S239" s="253"/>
      <c r="T239" s="254"/>
      <c r="AT239" s="255" t="s">
        <v>166</v>
      </c>
      <c r="AU239" s="255" t="s">
        <v>87</v>
      </c>
      <c r="AV239" s="12" t="s">
        <v>87</v>
      </c>
      <c r="AW239" s="12" t="s">
        <v>34</v>
      </c>
      <c r="AX239" s="12" t="s">
        <v>77</v>
      </c>
      <c r="AY239" s="255" t="s">
        <v>157</v>
      </c>
    </row>
    <row r="240" spans="2:51" s="12" customFormat="1" ht="12">
      <c r="B240" s="244"/>
      <c r="C240" s="245"/>
      <c r="D240" s="246" t="s">
        <v>166</v>
      </c>
      <c r="E240" s="247" t="s">
        <v>1</v>
      </c>
      <c r="F240" s="248" t="s">
        <v>313</v>
      </c>
      <c r="G240" s="245"/>
      <c r="H240" s="249">
        <v>2.055</v>
      </c>
      <c r="I240" s="250"/>
      <c r="J240" s="245"/>
      <c r="K240" s="245"/>
      <c r="L240" s="251"/>
      <c r="M240" s="252"/>
      <c r="N240" s="253"/>
      <c r="O240" s="253"/>
      <c r="P240" s="253"/>
      <c r="Q240" s="253"/>
      <c r="R240" s="253"/>
      <c r="S240" s="253"/>
      <c r="T240" s="254"/>
      <c r="AT240" s="255" t="s">
        <v>166</v>
      </c>
      <c r="AU240" s="255" t="s">
        <v>87</v>
      </c>
      <c r="AV240" s="12" t="s">
        <v>87</v>
      </c>
      <c r="AW240" s="12" t="s">
        <v>34</v>
      </c>
      <c r="AX240" s="12" t="s">
        <v>77</v>
      </c>
      <c r="AY240" s="255" t="s">
        <v>157</v>
      </c>
    </row>
    <row r="241" spans="2:51" s="12" customFormat="1" ht="12">
      <c r="B241" s="244"/>
      <c r="C241" s="245"/>
      <c r="D241" s="246" t="s">
        <v>166</v>
      </c>
      <c r="E241" s="247" t="s">
        <v>1</v>
      </c>
      <c r="F241" s="248" t="s">
        <v>275</v>
      </c>
      <c r="G241" s="245"/>
      <c r="H241" s="249">
        <v>0.14</v>
      </c>
      <c r="I241" s="250"/>
      <c r="J241" s="245"/>
      <c r="K241" s="245"/>
      <c r="L241" s="251"/>
      <c r="M241" s="252"/>
      <c r="N241" s="253"/>
      <c r="O241" s="253"/>
      <c r="P241" s="253"/>
      <c r="Q241" s="253"/>
      <c r="R241" s="253"/>
      <c r="S241" s="253"/>
      <c r="T241" s="254"/>
      <c r="AT241" s="255" t="s">
        <v>166</v>
      </c>
      <c r="AU241" s="255" t="s">
        <v>87</v>
      </c>
      <c r="AV241" s="12" t="s">
        <v>87</v>
      </c>
      <c r="AW241" s="12" t="s">
        <v>34</v>
      </c>
      <c r="AX241" s="12" t="s">
        <v>77</v>
      </c>
      <c r="AY241" s="255" t="s">
        <v>157</v>
      </c>
    </row>
    <row r="242" spans="2:51" s="12" customFormat="1" ht="12">
      <c r="B242" s="244"/>
      <c r="C242" s="245"/>
      <c r="D242" s="246" t="s">
        <v>166</v>
      </c>
      <c r="E242" s="247" t="s">
        <v>1</v>
      </c>
      <c r="F242" s="248" t="s">
        <v>314</v>
      </c>
      <c r="G242" s="245"/>
      <c r="H242" s="249">
        <v>29.2708</v>
      </c>
      <c r="I242" s="250"/>
      <c r="J242" s="245"/>
      <c r="K242" s="245"/>
      <c r="L242" s="251"/>
      <c r="M242" s="252"/>
      <c r="N242" s="253"/>
      <c r="O242" s="253"/>
      <c r="P242" s="253"/>
      <c r="Q242" s="253"/>
      <c r="R242" s="253"/>
      <c r="S242" s="253"/>
      <c r="T242" s="254"/>
      <c r="AT242" s="255" t="s">
        <v>166</v>
      </c>
      <c r="AU242" s="255" t="s">
        <v>87</v>
      </c>
      <c r="AV242" s="12" t="s">
        <v>87</v>
      </c>
      <c r="AW242" s="12" t="s">
        <v>34</v>
      </c>
      <c r="AX242" s="12" t="s">
        <v>77</v>
      </c>
      <c r="AY242" s="255" t="s">
        <v>157</v>
      </c>
    </row>
    <row r="243" spans="2:51" s="13" customFormat="1" ht="12">
      <c r="B243" s="256"/>
      <c r="C243" s="257"/>
      <c r="D243" s="246" t="s">
        <v>166</v>
      </c>
      <c r="E243" s="258" t="s">
        <v>1</v>
      </c>
      <c r="F243" s="259" t="s">
        <v>168</v>
      </c>
      <c r="G243" s="257"/>
      <c r="H243" s="260">
        <v>346.6856</v>
      </c>
      <c r="I243" s="261"/>
      <c r="J243" s="257"/>
      <c r="K243" s="257"/>
      <c r="L243" s="262"/>
      <c r="M243" s="263"/>
      <c r="N243" s="264"/>
      <c r="O243" s="264"/>
      <c r="P243" s="264"/>
      <c r="Q243" s="264"/>
      <c r="R243" s="264"/>
      <c r="S243" s="264"/>
      <c r="T243" s="265"/>
      <c r="AT243" s="266" t="s">
        <v>166</v>
      </c>
      <c r="AU243" s="266" t="s">
        <v>87</v>
      </c>
      <c r="AV243" s="13" t="s">
        <v>164</v>
      </c>
      <c r="AW243" s="13" t="s">
        <v>34</v>
      </c>
      <c r="AX243" s="13" t="s">
        <v>85</v>
      </c>
      <c r="AY243" s="266" t="s">
        <v>157</v>
      </c>
    </row>
    <row r="244" spans="2:65" s="1" customFormat="1" ht="16.5" customHeight="1">
      <c r="B244" s="37"/>
      <c r="C244" s="231" t="s">
        <v>315</v>
      </c>
      <c r="D244" s="231" t="s">
        <v>159</v>
      </c>
      <c r="E244" s="232" t="s">
        <v>316</v>
      </c>
      <c r="F244" s="233" t="s">
        <v>317</v>
      </c>
      <c r="G244" s="234" t="s">
        <v>162</v>
      </c>
      <c r="H244" s="235">
        <v>18.79</v>
      </c>
      <c r="I244" s="236"/>
      <c r="J244" s="237">
        <f>ROUND(I244*H244,2)</f>
        <v>0</v>
      </c>
      <c r="K244" s="233" t="s">
        <v>163</v>
      </c>
      <c r="L244" s="42"/>
      <c r="M244" s="238" t="s">
        <v>1</v>
      </c>
      <c r="N244" s="239" t="s">
        <v>42</v>
      </c>
      <c r="O244" s="85"/>
      <c r="P244" s="240">
        <f>O244*H244</f>
        <v>0</v>
      </c>
      <c r="Q244" s="240">
        <v>0.00438</v>
      </c>
      <c r="R244" s="240">
        <f>Q244*H244</f>
        <v>0.0823002</v>
      </c>
      <c r="S244" s="240">
        <v>0</v>
      </c>
      <c r="T244" s="241">
        <f>S244*H244</f>
        <v>0</v>
      </c>
      <c r="AR244" s="242" t="s">
        <v>164</v>
      </c>
      <c r="AT244" s="242" t="s">
        <v>159</v>
      </c>
      <c r="AU244" s="242" t="s">
        <v>87</v>
      </c>
      <c r="AY244" s="16" t="s">
        <v>157</v>
      </c>
      <c r="BE244" s="243">
        <f>IF(N244="základní",J244,0)</f>
        <v>0</v>
      </c>
      <c r="BF244" s="243">
        <f>IF(N244="snížená",J244,0)</f>
        <v>0</v>
      </c>
      <c r="BG244" s="243">
        <f>IF(N244="zákl. přenesená",J244,0)</f>
        <v>0</v>
      </c>
      <c r="BH244" s="243">
        <f>IF(N244="sníž. přenesená",J244,0)</f>
        <v>0</v>
      </c>
      <c r="BI244" s="243">
        <f>IF(N244="nulová",J244,0)</f>
        <v>0</v>
      </c>
      <c r="BJ244" s="16" t="s">
        <v>85</v>
      </c>
      <c r="BK244" s="243">
        <f>ROUND(I244*H244,2)</f>
        <v>0</v>
      </c>
      <c r="BL244" s="16" t="s">
        <v>164</v>
      </c>
      <c r="BM244" s="242" t="s">
        <v>318</v>
      </c>
    </row>
    <row r="245" spans="2:51" s="14" customFormat="1" ht="12">
      <c r="B245" s="267"/>
      <c r="C245" s="268"/>
      <c r="D245" s="246" t="s">
        <v>166</v>
      </c>
      <c r="E245" s="269" t="s">
        <v>1</v>
      </c>
      <c r="F245" s="270" t="s">
        <v>293</v>
      </c>
      <c r="G245" s="268"/>
      <c r="H245" s="269" t="s">
        <v>1</v>
      </c>
      <c r="I245" s="271"/>
      <c r="J245" s="268"/>
      <c r="K245" s="268"/>
      <c r="L245" s="272"/>
      <c r="M245" s="273"/>
      <c r="N245" s="274"/>
      <c r="O245" s="274"/>
      <c r="P245" s="274"/>
      <c r="Q245" s="274"/>
      <c r="R245" s="274"/>
      <c r="S245" s="274"/>
      <c r="T245" s="275"/>
      <c r="AT245" s="276" t="s">
        <v>166</v>
      </c>
      <c r="AU245" s="276" t="s">
        <v>87</v>
      </c>
      <c r="AV245" s="14" t="s">
        <v>85</v>
      </c>
      <c r="AW245" s="14" t="s">
        <v>34</v>
      </c>
      <c r="AX245" s="14" t="s">
        <v>77</v>
      </c>
      <c r="AY245" s="276" t="s">
        <v>157</v>
      </c>
    </row>
    <row r="246" spans="2:51" s="14" customFormat="1" ht="12">
      <c r="B246" s="267"/>
      <c r="C246" s="268"/>
      <c r="D246" s="246" t="s">
        <v>166</v>
      </c>
      <c r="E246" s="269" t="s">
        <v>1</v>
      </c>
      <c r="F246" s="270" t="s">
        <v>319</v>
      </c>
      <c r="G246" s="268"/>
      <c r="H246" s="269" t="s">
        <v>1</v>
      </c>
      <c r="I246" s="271"/>
      <c r="J246" s="268"/>
      <c r="K246" s="268"/>
      <c r="L246" s="272"/>
      <c r="M246" s="273"/>
      <c r="N246" s="274"/>
      <c r="O246" s="274"/>
      <c r="P246" s="274"/>
      <c r="Q246" s="274"/>
      <c r="R246" s="274"/>
      <c r="S246" s="274"/>
      <c r="T246" s="275"/>
      <c r="AT246" s="276" t="s">
        <v>166</v>
      </c>
      <c r="AU246" s="276" t="s">
        <v>87</v>
      </c>
      <c r="AV246" s="14" t="s">
        <v>85</v>
      </c>
      <c r="AW246" s="14" t="s">
        <v>34</v>
      </c>
      <c r="AX246" s="14" t="s">
        <v>77</v>
      </c>
      <c r="AY246" s="276" t="s">
        <v>157</v>
      </c>
    </row>
    <row r="247" spans="2:51" s="12" customFormat="1" ht="12">
      <c r="B247" s="244"/>
      <c r="C247" s="245"/>
      <c r="D247" s="246" t="s">
        <v>166</v>
      </c>
      <c r="E247" s="247" t="s">
        <v>1</v>
      </c>
      <c r="F247" s="248" t="s">
        <v>320</v>
      </c>
      <c r="G247" s="245"/>
      <c r="H247" s="249">
        <v>1.7172</v>
      </c>
      <c r="I247" s="250"/>
      <c r="J247" s="245"/>
      <c r="K247" s="245"/>
      <c r="L247" s="251"/>
      <c r="M247" s="252"/>
      <c r="N247" s="253"/>
      <c r="O247" s="253"/>
      <c r="P247" s="253"/>
      <c r="Q247" s="253"/>
      <c r="R247" s="253"/>
      <c r="S247" s="253"/>
      <c r="T247" s="254"/>
      <c r="AT247" s="255" t="s">
        <v>166</v>
      </c>
      <c r="AU247" s="255" t="s">
        <v>87</v>
      </c>
      <c r="AV247" s="12" t="s">
        <v>87</v>
      </c>
      <c r="AW247" s="12" t="s">
        <v>34</v>
      </c>
      <c r="AX247" s="12" t="s">
        <v>77</v>
      </c>
      <c r="AY247" s="255" t="s">
        <v>157</v>
      </c>
    </row>
    <row r="248" spans="2:51" s="12" customFormat="1" ht="12">
      <c r="B248" s="244"/>
      <c r="C248" s="245"/>
      <c r="D248" s="246" t="s">
        <v>166</v>
      </c>
      <c r="E248" s="247" t="s">
        <v>1</v>
      </c>
      <c r="F248" s="248" t="s">
        <v>321</v>
      </c>
      <c r="G248" s="245"/>
      <c r="H248" s="249">
        <v>0.8784</v>
      </c>
      <c r="I248" s="250"/>
      <c r="J248" s="245"/>
      <c r="K248" s="245"/>
      <c r="L248" s="251"/>
      <c r="M248" s="252"/>
      <c r="N248" s="253"/>
      <c r="O248" s="253"/>
      <c r="P248" s="253"/>
      <c r="Q248" s="253"/>
      <c r="R248" s="253"/>
      <c r="S248" s="253"/>
      <c r="T248" s="254"/>
      <c r="AT248" s="255" t="s">
        <v>166</v>
      </c>
      <c r="AU248" s="255" t="s">
        <v>87</v>
      </c>
      <c r="AV248" s="12" t="s">
        <v>87</v>
      </c>
      <c r="AW248" s="12" t="s">
        <v>34</v>
      </c>
      <c r="AX248" s="12" t="s">
        <v>77</v>
      </c>
      <c r="AY248" s="255" t="s">
        <v>157</v>
      </c>
    </row>
    <row r="249" spans="2:51" s="14" customFormat="1" ht="12">
      <c r="B249" s="267"/>
      <c r="C249" s="268"/>
      <c r="D249" s="246" t="s">
        <v>166</v>
      </c>
      <c r="E249" s="269" t="s">
        <v>1</v>
      </c>
      <c r="F249" s="270" t="s">
        <v>297</v>
      </c>
      <c r="G249" s="268"/>
      <c r="H249" s="269" t="s">
        <v>1</v>
      </c>
      <c r="I249" s="271"/>
      <c r="J249" s="268"/>
      <c r="K249" s="268"/>
      <c r="L249" s="272"/>
      <c r="M249" s="273"/>
      <c r="N249" s="274"/>
      <c r="O249" s="274"/>
      <c r="P249" s="274"/>
      <c r="Q249" s="274"/>
      <c r="R249" s="274"/>
      <c r="S249" s="274"/>
      <c r="T249" s="275"/>
      <c r="AT249" s="276" t="s">
        <v>166</v>
      </c>
      <c r="AU249" s="276" t="s">
        <v>87</v>
      </c>
      <c r="AV249" s="14" t="s">
        <v>85</v>
      </c>
      <c r="AW249" s="14" t="s">
        <v>34</v>
      </c>
      <c r="AX249" s="14" t="s">
        <v>77</v>
      </c>
      <c r="AY249" s="276" t="s">
        <v>157</v>
      </c>
    </row>
    <row r="250" spans="2:51" s="14" customFormat="1" ht="12">
      <c r="B250" s="267"/>
      <c r="C250" s="268"/>
      <c r="D250" s="246" t="s">
        <v>166</v>
      </c>
      <c r="E250" s="269" t="s">
        <v>1</v>
      </c>
      <c r="F250" s="270" t="s">
        <v>319</v>
      </c>
      <c r="G250" s="268"/>
      <c r="H250" s="269" t="s">
        <v>1</v>
      </c>
      <c r="I250" s="271"/>
      <c r="J250" s="268"/>
      <c r="K250" s="268"/>
      <c r="L250" s="272"/>
      <c r="M250" s="273"/>
      <c r="N250" s="274"/>
      <c r="O250" s="274"/>
      <c r="P250" s="274"/>
      <c r="Q250" s="274"/>
      <c r="R250" s="274"/>
      <c r="S250" s="274"/>
      <c r="T250" s="275"/>
      <c r="AT250" s="276" t="s">
        <v>166</v>
      </c>
      <c r="AU250" s="276" t="s">
        <v>87</v>
      </c>
      <c r="AV250" s="14" t="s">
        <v>85</v>
      </c>
      <c r="AW250" s="14" t="s">
        <v>34</v>
      </c>
      <c r="AX250" s="14" t="s">
        <v>77</v>
      </c>
      <c r="AY250" s="276" t="s">
        <v>157</v>
      </c>
    </row>
    <row r="251" spans="2:51" s="12" customFormat="1" ht="12">
      <c r="B251" s="244"/>
      <c r="C251" s="245"/>
      <c r="D251" s="246" t="s">
        <v>166</v>
      </c>
      <c r="E251" s="247" t="s">
        <v>1</v>
      </c>
      <c r="F251" s="248" t="s">
        <v>322</v>
      </c>
      <c r="G251" s="245"/>
      <c r="H251" s="249">
        <v>3.8952</v>
      </c>
      <c r="I251" s="250"/>
      <c r="J251" s="245"/>
      <c r="K251" s="245"/>
      <c r="L251" s="251"/>
      <c r="M251" s="252"/>
      <c r="N251" s="253"/>
      <c r="O251" s="253"/>
      <c r="P251" s="253"/>
      <c r="Q251" s="253"/>
      <c r="R251" s="253"/>
      <c r="S251" s="253"/>
      <c r="T251" s="254"/>
      <c r="AT251" s="255" t="s">
        <v>166</v>
      </c>
      <c r="AU251" s="255" t="s">
        <v>87</v>
      </c>
      <c r="AV251" s="12" t="s">
        <v>87</v>
      </c>
      <c r="AW251" s="12" t="s">
        <v>34</v>
      </c>
      <c r="AX251" s="12" t="s">
        <v>77</v>
      </c>
      <c r="AY251" s="255" t="s">
        <v>157</v>
      </c>
    </row>
    <row r="252" spans="2:51" s="12" customFormat="1" ht="12">
      <c r="B252" s="244"/>
      <c r="C252" s="245"/>
      <c r="D252" s="246" t="s">
        <v>166</v>
      </c>
      <c r="E252" s="247" t="s">
        <v>1</v>
      </c>
      <c r="F252" s="248" t="s">
        <v>323</v>
      </c>
      <c r="G252" s="245"/>
      <c r="H252" s="249">
        <v>2.0934</v>
      </c>
      <c r="I252" s="250"/>
      <c r="J252" s="245"/>
      <c r="K252" s="245"/>
      <c r="L252" s="251"/>
      <c r="M252" s="252"/>
      <c r="N252" s="253"/>
      <c r="O252" s="253"/>
      <c r="P252" s="253"/>
      <c r="Q252" s="253"/>
      <c r="R252" s="253"/>
      <c r="S252" s="253"/>
      <c r="T252" s="254"/>
      <c r="AT252" s="255" t="s">
        <v>166</v>
      </c>
      <c r="AU252" s="255" t="s">
        <v>87</v>
      </c>
      <c r="AV252" s="12" t="s">
        <v>87</v>
      </c>
      <c r="AW252" s="12" t="s">
        <v>34</v>
      </c>
      <c r="AX252" s="12" t="s">
        <v>77</v>
      </c>
      <c r="AY252" s="255" t="s">
        <v>157</v>
      </c>
    </row>
    <row r="253" spans="2:51" s="14" customFormat="1" ht="12">
      <c r="B253" s="267"/>
      <c r="C253" s="268"/>
      <c r="D253" s="246" t="s">
        <v>166</v>
      </c>
      <c r="E253" s="269" t="s">
        <v>1</v>
      </c>
      <c r="F253" s="270" t="s">
        <v>300</v>
      </c>
      <c r="G253" s="268"/>
      <c r="H253" s="269" t="s">
        <v>1</v>
      </c>
      <c r="I253" s="271"/>
      <c r="J253" s="268"/>
      <c r="K253" s="268"/>
      <c r="L253" s="272"/>
      <c r="M253" s="273"/>
      <c r="N253" s="274"/>
      <c r="O253" s="274"/>
      <c r="P253" s="274"/>
      <c r="Q253" s="274"/>
      <c r="R253" s="274"/>
      <c r="S253" s="274"/>
      <c r="T253" s="275"/>
      <c r="AT253" s="276" t="s">
        <v>166</v>
      </c>
      <c r="AU253" s="276" t="s">
        <v>87</v>
      </c>
      <c r="AV253" s="14" t="s">
        <v>85</v>
      </c>
      <c r="AW253" s="14" t="s">
        <v>34</v>
      </c>
      <c r="AX253" s="14" t="s">
        <v>77</v>
      </c>
      <c r="AY253" s="276" t="s">
        <v>157</v>
      </c>
    </row>
    <row r="254" spans="2:51" s="14" customFormat="1" ht="12">
      <c r="B254" s="267"/>
      <c r="C254" s="268"/>
      <c r="D254" s="246" t="s">
        <v>166</v>
      </c>
      <c r="E254" s="269" t="s">
        <v>1</v>
      </c>
      <c r="F254" s="270" t="s">
        <v>319</v>
      </c>
      <c r="G254" s="268"/>
      <c r="H254" s="269" t="s">
        <v>1</v>
      </c>
      <c r="I254" s="271"/>
      <c r="J254" s="268"/>
      <c r="K254" s="268"/>
      <c r="L254" s="272"/>
      <c r="M254" s="273"/>
      <c r="N254" s="274"/>
      <c r="O254" s="274"/>
      <c r="P254" s="274"/>
      <c r="Q254" s="274"/>
      <c r="R254" s="274"/>
      <c r="S254" s="274"/>
      <c r="T254" s="275"/>
      <c r="AT254" s="276" t="s">
        <v>166</v>
      </c>
      <c r="AU254" s="276" t="s">
        <v>87</v>
      </c>
      <c r="AV254" s="14" t="s">
        <v>85</v>
      </c>
      <c r="AW254" s="14" t="s">
        <v>34</v>
      </c>
      <c r="AX254" s="14" t="s">
        <v>77</v>
      </c>
      <c r="AY254" s="276" t="s">
        <v>157</v>
      </c>
    </row>
    <row r="255" spans="2:51" s="12" customFormat="1" ht="12">
      <c r="B255" s="244"/>
      <c r="C255" s="245"/>
      <c r="D255" s="246" t="s">
        <v>166</v>
      </c>
      <c r="E255" s="247" t="s">
        <v>1</v>
      </c>
      <c r="F255" s="248" t="s">
        <v>324</v>
      </c>
      <c r="G255" s="245"/>
      <c r="H255" s="249">
        <v>4.1436</v>
      </c>
      <c r="I255" s="250"/>
      <c r="J255" s="245"/>
      <c r="K255" s="245"/>
      <c r="L255" s="251"/>
      <c r="M255" s="252"/>
      <c r="N255" s="253"/>
      <c r="O255" s="253"/>
      <c r="P255" s="253"/>
      <c r="Q255" s="253"/>
      <c r="R255" s="253"/>
      <c r="S255" s="253"/>
      <c r="T255" s="254"/>
      <c r="AT255" s="255" t="s">
        <v>166</v>
      </c>
      <c r="AU255" s="255" t="s">
        <v>87</v>
      </c>
      <c r="AV255" s="12" t="s">
        <v>87</v>
      </c>
      <c r="AW255" s="12" t="s">
        <v>34</v>
      </c>
      <c r="AX255" s="12" t="s">
        <v>77</v>
      </c>
      <c r="AY255" s="255" t="s">
        <v>157</v>
      </c>
    </row>
    <row r="256" spans="2:51" s="12" customFormat="1" ht="12">
      <c r="B256" s="244"/>
      <c r="C256" s="245"/>
      <c r="D256" s="246" t="s">
        <v>166</v>
      </c>
      <c r="E256" s="247" t="s">
        <v>1</v>
      </c>
      <c r="F256" s="248" t="s">
        <v>325</v>
      </c>
      <c r="G256" s="245"/>
      <c r="H256" s="249">
        <v>2.6136</v>
      </c>
      <c r="I256" s="250"/>
      <c r="J256" s="245"/>
      <c r="K256" s="245"/>
      <c r="L256" s="251"/>
      <c r="M256" s="252"/>
      <c r="N256" s="253"/>
      <c r="O256" s="253"/>
      <c r="P256" s="253"/>
      <c r="Q256" s="253"/>
      <c r="R256" s="253"/>
      <c r="S256" s="253"/>
      <c r="T256" s="254"/>
      <c r="AT256" s="255" t="s">
        <v>166</v>
      </c>
      <c r="AU256" s="255" t="s">
        <v>87</v>
      </c>
      <c r="AV256" s="12" t="s">
        <v>87</v>
      </c>
      <c r="AW256" s="12" t="s">
        <v>34</v>
      </c>
      <c r="AX256" s="12" t="s">
        <v>77</v>
      </c>
      <c r="AY256" s="255" t="s">
        <v>157</v>
      </c>
    </row>
    <row r="257" spans="2:51" s="12" customFormat="1" ht="12">
      <c r="B257" s="244"/>
      <c r="C257" s="245"/>
      <c r="D257" s="246" t="s">
        <v>166</v>
      </c>
      <c r="E257" s="247" t="s">
        <v>1</v>
      </c>
      <c r="F257" s="248" t="s">
        <v>326</v>
      </c>
      <c r="G257" s="245"/>
      <c r="H257" s="249">
        <v>3.4488</v>
      </c>
      <c r="I257" s="250"/>
      <c r="J257" s="245"/>
      <c r="K257" s="245"/>
      <c r="L257" s="251"/>
      <c r="M257" s="252"/>
      <c r="N257" s="253"/>
      <c r="O257" s="253"/>
      <c r="P257" s="253"/>
      <c r="Q257" s="253"/>
      <c r="R257" s="253"/>
      <c r="S257" s="253"/>
      <c r="T257" s="254"/>
      <c r="AT257" s="255" t="s">
        <v>166</v>
      </c>
      <c r="AU257" s="255" t="s">
        <v>87</v>
      </c>
      <c r="AV257" s="12" t="s">
        <v>87</v>
      </c>
      <c r="AW257" s="12" t="s">
        <v>34</v>
      </c>
      <c r="AX257" s="12" t="s">
        <v>77</v>
      </c>
      <c r="AY257" s="255" t="s">
        <v>157</v>
      </c>
    </row>
    <row r="258" spans="2:51" s="13" customFormat="1" ht="12">
      <c r="B258" s="256"/>
      <c r="C258" s="257"/>
      <c r="D258" s="246" t="s">
        <v>166</v>
      </c>
      <c r="E258" s="258" t="s">
        <v>1</v>
      </c>
      <c r="F258" s="259" t="s">
        <v>168</v>
      </c>
      <c r="G258" s="257"/>
      <c r="H258" s="260">
        <v>18.7902</v>
      </c>
      <c r="I258" s="261"/>
      <c r="J258" s="257"/>
      <c r="K258" s="257"/>
      <c r="L258" s="262"/>
      <c r="M258" s="263"/>
      <c r="N258" s="264"/>
      <c r="O258" s="264"/>
      <c r="P258" s="264"/>
      <c r="Q258" s="264"/>
      <c r="R258" s="264"/>
      <c r="S258" s="264"/>
      <c r="T258" s="265"/>
      <c r="AT258" s="266" t="s">
        <v>166</v>
      </c>
      <c r="AU258" s="266" t="s">
        <v>87</v>
      </c>
      <c r="AV258" s="13" t="s">
        <v>164</v>
      </c>
      <c r="AW258" s="13" t="s">
        <v>34</v>
      </c>
      <c r="AX258" s="13" t="s">
        <v>85</v>
      </c>
      <c r="AY258" s="266" t="s">
        <v>157</v>
      </c>
    </row>
    <row r="259" spans="2:65" s="1" customFormat="1" ht="16.5" customHeight="1">
      <c r="B259" s="37"/>
      <c r="C259" s="231" t="s">
        <v>327</v>
      </c>
      <c r="D259" s="231" t="s">
        <v>159</v>
      </c>
      <c r="E259" s="232" t="s">
        <v>328</v>
      </c>
      <c r="F259" s="233" t="s">
        <v>329</v>
      </c>
      <c r="G259" s="234" t="s">
        <v>330</v>
      </c>
      <c r="H259" s="235">
        <v>261.56</v>
      </c>
      <c r="I259" s="236"/>
      <c r="J259" s="237">
        <f>ROUND(I259*H259,2)</f>
        <v>0</v>
      </c>
      <c r="K259" s="233" t="s">
        <v>163</v>
      </c>
      <c r="L259" s="42"/>
      <c r="M259" s="238" t="s">
        <v>1</v>
      </c>
      <c r="N259" s="239" t="s">
        <v>42</v>
      </c>
      <c r="O259" s="85"/>
      <c r="P259" s="240">
        <f>O259*H259</f>
        <v>0</v>
      </c>
      <c r="Q259" s="240">
        <v>0</v>
      </c>
      <c r="R259" s="240">
        <f>Q259*H259</f>
        <v>0</v>
      </c>
      <c r="S259" s="240">
        <v>0</v>
      </c>
      <c r="T259" s="241">
        <f>S259*H259</f>
        <v>0</v>
      </c>
      <c r="AR259" s="242" t="s">
        <v>164</v>
      </c>
      <c r="AT259" s="242" t="s">
        <v>159</v>
      </c>
      <c r="AU259" s="242" t="s">
        <v>87</v>
      </c>
      <c r="AY259" s="16" t="s">
        <v>157</v>
      </c>
      <c r="BE259" s="243">
        <f>IF(N259="základní",J259,0)</f>
        <v>0</v>
      </c>
      <c r="BF259" s="243">
        <f>IF(N259="snížená",J259,0)</f>
        <v>0</v>
      </c>
      <c r="BG259" s="243">
        <f>IF(N259="zákl. přenesená",J259,0)</f>
        <v>0</v>
      </c>
      <c r="BH259" s="243">
        <f>IF(N259="sníž. přenesená",J259,0)</f>
        <v>0</v>
      </c>
      <c r="BI259" s="243">
        <f>IF(N259="nulová",J259,0)</f>
        <v>0</v>
      </c>
      <c r="BJ259" s="16" t="s">
        <v>85</v>
      </c>
      <c r="BK259" s="243">
        <f>ROUND(I259*H259,2)</f>
        <v>0</v>
      </c>
      <c r="BL259" s="16" t="s">
        <v>164</v>
      </c>
      <c r="BM259" s="242" t="s">
        <v>331</v>
      </c>
    </row>
    <row r="260" spans="2:51" s="14" customFormat="1" ht="12">
      <c r="B260" s="267"/>
      <c r="C260" s="268"/>
      <c r="D260" s="246" t="s">
        <v>166</v>
      </c>
      <c r="E260" s="269" t="s">
        <v>1</v>
      </c>
      <c r="F260" s="270" t="s">
        <v>293</v>
      </c>
      <c r="G260" s="268"/>
      <c r="H260" s="269" t="s">
        <v>1</v>
      </c>
      <c r="I260" s="271"/>
      <c r="J260" s="268"/>
      <c r="K260" s="268"/>
      <c r="L260" s="272"/>
      <c r="M260" s="273"/>
      <c r="N260" s="274"/>
      <c r="O260" s="274"/>
      <c r="P260" s="274"/>
      <c r="Q260" s="274"/>
      <c r="R260" s="274"/>
      <c r="S260" s="274"/>
      <c r="T260" s="275"/>
      <c r="AT260" s="276" t="s">
        <v>166</v>
      </c>
      <c r="AU260" s="276" t="s">
        <v>87</v>
      </c>
      <c r="AV260" s="14" t="s">
        <v>85</v>
      </c>
      <c r="AW260" s="14" t="s">
        <v>34</v>
      </c>
      <c r="AX260" s="14" t="s">
        <v>77</v>
      </c>
      <c r="AY260" s="276" t="s">
        <v>157</v>
      </c>
    </row>
    <row r="261" spans="2:51" s="14" customFormat="1" ht="12">
      <c r="B261" s="267"/>
      <c r="C261" s="268"/>
      <c r="D261" s="246" t="s">
        <v>166</v>
      </c>
      <c r="E261" s="269" t="s">
        <v>1</v>
      </c>
      <c r="F261" s="270" t="s">
        <v>319</v>
      </c>
      <c r="G261" s="268"/>
      <c r="H261" s="269" t="s">
        <v>1</v>
      </c>
      <c r="I261" s="271"/>
      <c r="J261" s="268"/>
      <c r="K261" s="268"/>
      <c r="L261" s="272"/>
      <c r="M261" s="273"/>
      <c r="N261" s="274"/>
      <c r="O261" s="274"/>
      <c r="P261" s="274"/>
      <c r="Q261" s="274"/>
      <c r="R261" s="274"/>
      <c r="S261" s="274"/>
      <c r="T261" s="275"/>
      <c r="AT261" s="276" t="s">
        <v>166</v>
      </c>
      <c r="AU261" s="276" t="s">
        <v>87</v>
      </c>
      <c r="AV261" s="14" t="s">
        <v>85</v>
      </c>
      <c r="AW261" s="14" t="s">
        <v>34</v>
      </c>
      <c r="AX261" s="14" t="s">
        <v>77</v>
      </c>
      <c r="AY261" s="276" t="s">
        <v>157</v>
      </c>
    </row>
    <row r="262" spans="2:51" s="12" customFormat="1" ht="12">
      <c r="B262" s="244"/>
      <c r="C262" s="245"/>
      <c r="D262" s="246" t="s">
        <v>166</v>
      </c>
      <c r="E262" s="247" t="s">
        <v>1</v>
      </c>
      <c r="F262" s="248" t="s">
        <v>332</v>
      </c>
      <c r="G262" s="245"/>
      <c r="H262" s="249">
        <v>9.54</v>
      </c>
      <c r="I262" s="250"/>
      <c r="J262" s="245"/>
      <c r="K262" s="245"/>
      <c r="L262" s="251"/>
      <c r="M262" s="252"/>
      <c r="N262" s="253"/>
      <c r="O262" s="253"/>
      <c r="P262" s="253"/>
      <c r="Q262" s="253"/>
      <c r="R262" s="253"/>
      <c r="S262" s="253"/>
      <c r="T262" s="254"/>
      <c r="AT262" s="255" t="s">
        <v>166</v>
      </c>
      <c r="AU262" s="255" t="s">
        <v>87</v>
      </c>
      <c r="AV262" s="12" t="s">
        <v>87</v>
      </c>
      <c r="AW262" s="12" t="s">
        <v>34</v>
      </c>
      <c r="AX262" s="12" t="s">
        <v>77</v>
      </c>
      <c r="AY262" s="255" t="s">
        <v>157</v>
      </c>
    </row>
    <row r="263" spans="2:51" s="12" customFormat="1" ht="12">
      <c r="B263" s="244"/>
      <c r="C263" s="245"/>
      <c r="D263" s="246" t="s">
        <v>166</v>
      </c>
      <c r="E263" s="247" t="s">
        <v>1</v>
      </c>
      <c r="F263" s="248" t="s">
        <v>333</v>
      </c>
      <c r="G263" s="245"/>
      <c r="H263" s="249">
        <v>4.88</v>
      </c>
      <c r="I263" s="250"/>
      <c r="J263" s="245"/>
      <c r="K263" s="245"/>
      <c r="L263" s="251"/>
      <c r="M263" s="252"/>
      <c r="N263" s="253"/>
      <c r="O263" s="253"/>
      <c r="P263" s="253"/>
      <c r="Q263" s="253"/>
      <c r="R263" s="253"/>
      <c r="S263" s="253"/>
      <c r="T263" s="254"/>
      <c r="AT263" s="255" t="s">
        <v>166</v>
      </c>
      <c r="AU263" s="255" t="s">
        <v>87</v>
      </c>
      <c r="AV263" s="12" t="s">
        <v>87</v>
      </c>
      <c r="AW263" s="12" t="s">
        <v>34</v>
      </c>
      <c r="AX263" s="12" t="s">
        <v>77</v>
      </c>
      <c r="AY263" s="255" t="s">
        <v>157</v>
      </c>
    </row>
    <row r="264" spans="2:51" s="14" customFormat="1" ht="12">
      <c r="B264" s="267"/>
      <c r="C264" s="268"/>
      <c r="D264" s="246" t="s">
        <v>166</v>
      </c>
      <c r="E264" s="269" t="s">
        <v>1</v>
      </c>
      <c r="F264" s="270" t="s">
        <v>294</v>
      </c>
      <c r="G264" s="268"/>
      <c r="H264" s="269" t="s">
        <v>1</v>
      </c>
      <c r="I264" s="271"/>
      <c r="J264" s="268"/>
      <c r="K264" s="268"/>
      <c r="L264" s="272"/>
      <c r="M264" s="273"/>
      <c r="N264" s="274"/>
      <c r="O264" s="274"/>
      <c r="P264" s="274"/>
      <c r="Q264" s="274"/>
      <c r="R264" s="274"/>
      <c r="S264" s="274"/>
      <c r="T264" s="275"/>
      <c r="AT264" s="276" t="s">
        <v>166</v>
      </c>
      <c r="AU264" s="276" t="s">
        <v>87</v>
      </c>
      <c r="AV264" s="14" t="s">
        <v>85</v>
      </c>
      <c r="AW264" s="14" t="s">
        <v>34</v>
      </c>
      <c r="AX264" s="14" t="s">
        <v>77</v>
      </c>
      <c r="AY264" s="276" t="s">
        <v>157</v>
      </c>
    </row>
    <row r="265" spans="2:51" s="12" customFormat="1" ht="12">
      <c r="B265" s="244"/>
      <c r="C265" s="245"/>
      <c r="D265" s="246" t="s">
        <v>166</v>
      </c>
      <c r="E265" s="247" t="s">
        <v>1</v>
      </c>
      <c r="F265" s="248" t="s">
        <v>334</v>
      </c>
      <c r="G265" s="245"/>
      <c r="H265" s="249">
        <v>12.96</v>
      </c>
      <c r="I265" s="250"/>
      <c r="J265" s="245"/>
      <c r="K265" s="245"/>
      <c r="L265" s="251"/>
      <c r="M265" s="252"/>
      <c r="N265" s="253"/>
      <c r="O265" s="253"/>
      <c r="P265" s="253"/>
      <c r="Q265" s="253"/>
      <c r="R265" s="253"/>
      <c r="S265" s="253"/>
      <c r="T265" s="254"/>
      <c r="AT265" s="255" t="s">
        <v>166</v>
      </c>
      <c r="AU265" s="255" t="s">
        <v>87</v>
      </c>
      <c r="AV265" s="12" t="s">
        <v>87</v>
      </c>
      <c r="AW265" s="12" t="s">
        <v>34</v>
      </c>
      <c r="AX265" s="12" t="s">
        <v>77</v>
      </c>
      <c r="AY265" s="255" t="s">
        <v>157</v>
      </c>
    </row>
    <row r="266" spans="2:51" s="12" customFormat="1" ht="12">
      <c r="B266" s="244"/>
      <c r="C266" s="245"/>
      <c r="D266" s="246" t="s">
        <v>166</v>
      </c>
      <c r="E266" s="247" t="s">
        <v>1</v>
      </c>
      <c r="F266" s="248" t="s">
        <v>335</v>
      </c>
      <c r="G266" s="245"/>
      <c r="H266" s="249">
        <v>8.56</v>
      </c>
      <c r="I266" s="250"/>
      <c r="J266" s="245"/>
      <c r="K266" s="245"/>
      <c r="L266" s="251"/>
      <c r="M266" s="252"/>
      <c r="N266" s="253"/>
      <c r="O266" s="253"/>
      <c r="P266" s="253"/>
      <c r="Q266" s="253"/>
      <c r="R266" s="253"/>
      <c r="S266" s="253"/>
      <c r="T266" s="254"/>
      <c r="AT266" s="255" t="s">
        <v>166</v>
      </c>
      <c r="AU266" s="255" t="s">
        <v>87</v>
      </c>
      <c r="AV266" s="12" t="s">
        <v>87</v>
      </c>
      <c r="AW266" s="12" t="s">
        <v>34</v>
      </c>
      <c r="AX266" s="12" t="s">
        <v>77</v>
      </c>
      <c r="AY266" s="255" t="s">
        <v>157</v>
      </c>
    </row>
    <row r="267" spans="2:51" s="14" customFormat="1" ht="12">
      <c r="B267" s="267"/>
      <c r="C267" s="268"/>
      <c r="D267" s="246" t="s">
        <v>166</v>
      </c>
      <c r="E267" s="269" t="s">
        <v>1</v>
      </c>
      <c r="F267" s="270" t="s">
        <v>297</v>
      </c>
      <c r="G267" s="268"/>
      <c r="H267" s="269" t="s">
        <v>1</v>
      </c>
      <c r="I267" s="271"/>
      <c r="J267" s="268"/>
      <c r="K267" s="268"/>
      <c r="L267" s="272"/>
      <c r="M267" s="273"/>
      <c r="N267" s="274"/>
      <c r="O267" s="274"/>
      <c r="P267" s="274"/>
      <c r="Q267" s="274"/>
      <c r="R267" s="274"/>
      <c r="S267" s="274"/>
      <c r="T267" s="275"/>
      <c r="AT267" s="276" t="s">
        <v>166</v>
      </c>
      <c r="AU267" s="276" t="s">
        <v>87</v>
      </c>
      <c r="AV267" s="14" t="s">
        <v>85</v>
      </c>
      <c r="AW267" s="14" t="s">
        <v>34</v>
      </c>
      <c r="AX267" s="14" t="s">
        <v>77</v>
      </c>
      <c r="AY267" s="276" t="s">
        <v>157</v>
      </c>
    </row>
    <row r="268" spans="2:51" s="14" customFormat="1" ht="12">
      <c r="B268" s="267"/>
      <c r="C268" s="268"/>
      <c r="D268" s="246" t="s">
        <v>166</v>
      </c>
      <c r="E268" s="269" t="s">
        <v>1</v>
      </c>
      <c r="F268" s="270" t="s">
        <v>319</v>
      </c>
      <c r="G268" s="268"/>
      <c r="H268" s="269" t="s">
        <v>1</v>
      </c>
      <c r="I268" s="271"/>
      <c r="J268" s="268"/>
      <c r="K268" s="268"/>
      <c r="L268" s="272"/>
      <c r="M268" s="273"/>
      <c r="N268" s="274"/>
      <c r="O268" s="274"/>
      <c r="P268" s="274"/>
      <c r="Q268" s="274"/>
      <c r="R268" s="274"/>
      <c r="S268" s="274"/>
      <c r="T268" s="275"/>
      <c r="AT268" s="276" t="s">
        <v>166</v>
      </c>
      <c r="AU268" s="276" t="s">
        <v>87</v>
      </c>
      <c r="AV268" s="14" t="s">
        <v>85</v>
      </c>
      <c r="AW268" s="14" t="s">
        <v>34</v>
      </c>
      <c r="AX268" s="14" t="s">
        <v>77</v>
      </c>
      <c r="AY268" s="276" t="s">
        <v>157</v>
      </c>
    </row>
    <row r="269" spans="2:51" s="12" customFormat="1" ht="12">
      <c r="B269" s="244"/>
      <c r="C269" s="245"/>
      <c r="D269" s="246" t="s">
        <v>166</v>
      </c>
      <c r="E269" s="247" t="s">
        <v>1</v>
      </c>
      <c r="F269" s="248" t="s">
        <v>336</v>
      </c>
      <c r="G269" s="245"/>
      <c r="H269" s="249">
        <v>40.36</v>
      </c>
      <c r="I269" s="250"/>
      <c r="J269" s="245"/>
      <c r="K269" s="245"/>
      <c r="L269" s="251"/>
      <c r="M269" s="252"/>
      <c r="N269" s="253"/>
      <c r="O269" s="253"/>
      <c r="P269" s="253"/>
      <c r="Q269" s="253"/>
      <c r="R269" s="253"/>
      <c r="S269" s="253"/>
      <c r="T269" s="254"/>
      <c r="AT269" s="255" t="s">
        <v>166</v>
      </c>
      <c r="AU269" s="255" t="s">
        <v>87</v>
      </c>
      <c r="AV269" s="12" t="s">
        <v>87</v>
      </c>
      <c r="AW269" s="12" t="s">
        <v>34</v>
      </c>
      <c r="AX269" s="12" t="s">
        <v>77</v>
      </c>
      <c r="AY269" s="255" t="s">
        <v>157</v>
      </c>
    </row>
    <row r="270" spans="2:51" s="12" customFormat="1" ht="12">
      <c r="B270" s="244"/>
      <c r="C270" s="245"/>
      <c r="D270" s="246" t="s">
        <v>166</v>
      </c>
      <c r="E270" s="247" t="s">
        <v>1</v>
      </c>
      <c r="F270" s="248" t="s">
        <v>337</v>
      </c>
      <c r="G270" s="245"/>
      <c r="H270" s="249">
        <v>13.63</v>
      </c>
      <c r="I270" s="250"/>
      <c r="J270" s="245"/>
      <c r="K270" s="245"/>
      <c r="L270" s="251"/>
      <c r="M270" s="252"/>
      <c r="N270" s="253"/>
      <c r="O270" s="253"/>
      <c r="P270" s="253"/>
      <c r="Q270" s="253"/>
      <c r="R270" s="253"/>
      <c r="S270" s="253"/>
      <c r="T270" s="254"/>
      <c r="AT270" s="255" t="s">
        <v>166</v>
      </c>
      <c r="AU270" s="255" t="s">
        <v>87</v>
      </c>
      <c r="AV270" s="12" t="s">
        <v>87</v>
      </c>
      <c r="AW270" s="12" t="s">
        <v>34</v>
      </c>
      <c r="AX270" s="12" t="s">
        <v>77</v>
      </c>
      <c r="AY270" s="255" t="s">
        <v>157</v>
      </c>
    </row>
    <row r="271" spans="2:51" s="14" customFormat="1" ht="12">
      <c r="B271" s="267"/>
      <c r="C271" s="268"/>
      <c r="D271" s="246" t="s">
        <v>166</v>
      </c>
      <c r="E271" s="269" t="s">
        <v>1</v>
      </c>
      <c r="F271" s="270" t="s">
        <v>294</v>
      </c>
      <c r="G271" s="268"/>
      <c r="H271" s="269" t="s">
        <v>1</v>
      </c>
      <c r="I271" s="271"/>
      <c r="J271" s="268"/>
      <c r="K271" s="268"/>
      <c r="L271" s="272"/>
      <c r="M271" s="273"/>
      <c r="N271" s="274"/>
      <c r="O271" s="274"/>
      <c r="P271" s="274"/>
      <c r="Q271" s="274"/>
      <c r="R271" s="274"/>
      <c r="S271" s="274"/>
      <c r="T271" s="275"/>
      <c r="AT271" s="276" t="s">
        <v>166</v>
      </c>
      <c r="AU271" s="276" t="s">
        <v>87</v>
      </c>
      <c r="AV271" s="14" t="s">
        <v>85</v>
      </c>
      <c r="AW271" s="14" t="s">
        <v>34</v>
      </c>
      <c r="AX271" s="14" t="s">
        <v>77</v>
      </c>
      <c r="AY271" s="276" t="s">
        <v>157</v>
      </c>
    </row>
    <row r="272" spans="2:51" s="12" customFormat="1" ht="12">
      <c r="B272" s="244"/>
      <c r="C272" s="245"/>
      <c r="D272" s="246" t="s">
        <v>166</v>
      </c>
      <c r="E272" s="247" t="s">
        <v>1</v>
      </c>
      <c r="F272" s="248" t="s">
        <v>338</v>
      </c>
      <c r="G272" s="245"/>
      <c r="H272" s="249">
        <v>33.8</v>
      </c>
      <c r="I272" s="250"/>
      <c r="J272" s="245"/>
      <c r="K272" s="245"/>
      <c r="L272" s="251"/>
      <c r="M272" s="252"/>
      <c r="N272" s="253"/>
      <c r="O272" s="253"/>
      <c r="P272" s="253"/>
      <c r="Q272" s="253"/>
      <c r="R272" s="253"/>
      <c r="S272" s="253"/>
      <c r="T272" s="254"/>
      <c r="AT272" s="255" t="s">
        <v>166</v>
      </c>
      <c r="AU272" s="255" t="s">
        <v>87</v>
      </c>
      <c r="AV272" s="12" t="s">
        <v>87</v>
      </c>
      <c r="AW272" s="12" t="s">
        <v>34</v>
      </c>
      <c r="AX272" s="12" t="s">
        <v>77</v>
      </c>
      <c r="AY272" s="255" t="s">
        <v>157</v>
      </c>
    </row>
    <row r="273" spans="2:51" s="12" customFormat="1" ht="12">
      <c r="B273" s="244"/>
      <c r="C273" s="245"/>
      <c r="D273" s="246" t="s">
        <v>166</v>
      </c>
      <c r="E273" s="247" t="s">
        <v>1</v>
      </c>
      <c r="F273" s="248" t="s">
        <v>339</v>
      </c>
      <c r="G273" s="245"/>
      <c r="H273" s="249">
        <v>15.21</v>
      </c>
      <c r="I273" s="250"/>
      <c r="J273" s="245"/>
      <c r="K273" s="245"/>
      <c r="L273" s="251"/>
      <c r="M273" s="252"/>
      <c r="N273" s="253"/>
      <c r="O273" s="253"/>
      <c r="P273" s="253"/>
      <c r="Q273" s="253"/>
      <c r="R273" s="253"/>
      <c r="S273" s="253"/>
      <c r="T273" s="254"/>
      <c r="AT273" s="255" t="s">
        <v>166</v>
      </c>
      <c r="AU273" s="255" t="s">
        <v>87</v>
      </c>
      <c r="AV273" s="12" t="s">
        <v>87</v>
      </c>
      <c r="AW273" s="12" t="s">
        <v>34</v>
      </c>
      <c r="AX273" s="12" t="s">
        <v>77</v>
      </c>
      <c r="AY273" s="255" t="s">
        <v>157</v>
      </c>
    </row>
    <row r="274" spans="2:51" s="14" customFormat="1" ht="12">
      <c r="B274" s="267"/>
      <c r="C274" s="268"/>
      <c r="D274" s="246" t="s">
        <v>166</v>
      </c>
      <c r="E274" s="269" t="s">
        <v>1</v>
      </c>
      <c r="F274" s="270" t="s">
        <v>300</v>
      </c>
      <c r="G274" s="268"/>
      <c r="H274" s="269" t="s">
        <v>1</v>
      </c>
      <c r="I274" s="271"/>
      <c r="J274" s="268"/>
      <c r="K274" s="268"/>
      <c r="L274" s="272"/>
      <c r="M274" s="273"/>
      <c r="N274" s="274"/>
      <c r="O274" s="274"/>
      <c r="P274" s="274"/>
      <c r="Q274" s="274"/>
      <c r="R274" s="274"/>
      <c r="S274" s="274"/>
      <c r="T274" s="275"/>
      <c r="AT274" s="276" t="s">
        <v>166</v>
      </c>
      <c r="AU274" s="276" t="s">
        <v>87</v>
      </c>
      <c r="AV274" s="14" t="s">
        <v>85</v>
      </c>
      <c r="AW274" s="14" t="s">
        <v>34</v>
      </c>
      <c r="AX274" s="14" t="s">
        <v>77</v>
      </c>
      <c r="AY274" s="276" t="s">
        <v>157</v>
      </c>
    </row>
    <row r="275" spans="2:51" s="14" customFormat="1" ht="12">
      <c r="B275" s="267"/>
      <c r="C275" s="268"/>
      <c r="D275" s="246" t="s">
        <v>166</v>
      </c>
      <c r="E275" s="269" t="s">
        <v>1</v>
      </c>
      <c r="F275" s="270" t="s">
        <v>319</v>
      </c>
      <c r="G275" s="268"/>
      <c r="H275" s="269" t="s">
        <v>1</v>
      </c>
      <c r="I275" s="271"/>
      <c r="J275" s="268"/>
      <c r="K275" s="268"/>
      <c r="L275" s="272"/>
      <c r="M275" s="273"/>
      <c r="N275" s="274"/>
      <c r="O275" s="274"/>
      <c r="P275" s="274"/>
      <c r="Q275" s="274"/>
      <c r="R275" s="274"/>
      <c r="S275" s="274"/>
      <c r="T275" s="275"/>
      <c r="AT275" s="276" t="s">
        <v>166</v>
      </c>
      <c r="AU275" s="276" t="s">
        <v>87</v>
      </c>
      <c r="AV275" s="14" t="s">
        <v>85</v>
      </c>
      <c r="AW275" s="14" t="s">
        <v>34</v>
      </c>
      <c r="AX275" s="14" t="s">
        <v>77</v>
      </c>
      <c r="AY275" s="276" t="s">
        <v>157</v>
      </c>
    </row>
    <row r="276" spans="2:51" s="12" customFormat="1" ht="12">
      <c r="B276" s="244"/>
      <c r="C276" s="245"/>
      <c r="D276" s="246" t="s">
        <v>166</v>
      </c>
      <c r="E276" s="247" t="s">
        <v>1</v>
      </c>
      <c r="F276" s="248" t="s">
        <v>340</v>
      </c>
      <c r="G276" s="245"/>
      <c r="H276" s="249">
        <v>29.88</v>
      </c>
      <c r="I276" s="250"/>
      <c r="J276" s="245"/>
      <c r="K276" s="245"/>
      <c r="L276" s="251"/>
      <c r="M276" s="252"/>
      <c r="N276" s="253"/>
      <c r="O276" s="253"/>
      <c r="P276" s="253"/>
      <c r="Q276" s="253"/>
      <c r="R276" s="253"/>
      <c r="S276" s="253"/>
      <c r="T276" s="254"/>
      <c r="AT276" s="255" t="s">
        <v>166</v>
      </c>
      <c r="AU276" s="255" t="s">
        <v>87</v>
      </c>
      <c r="AV276" s="12" t="s">
        <v>87</v>
      </c>
      <c r="AW276" s="12" t="s">
        <v>34</v>
      </c>
      <c r="AX276" s="12" t="s">
        <v>77</v>
      </c>
      <c r="AY276" s="255" t="s">
        <v>157</v>
      </c>
    </row>
    <row r="277" spans="2:51" s="12" customFormat="1" ht="12">
      <c r="B277" s="244"/>
      <c r="C277" s="245"/>
      <c r="D277" s="246" t="s">
        <v>166</v>
      </c>
      <c r="E277" s="247" t="s">
        <v>1</v>
      </c>
      <c r="F277" s="248" t="s">
        <v>341</v>
      </c>
      <c r="G277" s="245"/>
      <c r="H277" s="249">
        <v>14.52</v>
      </c>
      <c r="I277" s="250"/>
      <c r="J277" s="245"/>
      <c r="K277" s="245"/>
      <c r="L277" s="251"/>
      <c r="M277" s="252"/>
      <c r="N277" s="253"/>
      <c r="O277" s="253"/>
      <c r="P277" s="253"/>
      <c r="Q277" s="253"/>
      <c r="R277" s="253"/>
      <c r="S277" s="253"/>
      <c r="T277" s="254"/>
      <c r="AT277" s="255" t="s">
        <v>166</v>
      </c>
      <c r="AU277" s="255" t="s">
        <v>87</v>
      </c>
      <c r="AV277" s="12" t="s">
        <v>87</v>
      </c>
      <c r="AW277" s="12" t="s">
        <v>34</v>
      </c>
      <c r="AX277" s="12" t="s">
        <v>77</v>
      </c>
      <c r="AY277" s="255" t="s">
        <v>157</v>
      </c>
    </row>
    <row r="278" spans="2:51" s="14" customFormat="1" ht="12">
      <c r="B278" s="267"/>
      <c r="C278" s="268"/>
      <c r="D278" s="246" t="s">
        <v>166</v>
      </c>
      <c r="E278" s="269" t="s">
        <v>1</v>
      </c>
      <c r="F278" s="270" t="s">
        <v>294</v>
      </c>
      <c r="G278" s="268"/>
      <c r="H278" s="269" t="s">
        <v>1</v>
      </c>
      <c r="I278" s="271"/>
      <c r="J278" s="268"/>
      <c r="K278" s="268"/>
      <c r="L278" s="272"/>
      <c r="M278" s="273"/>
      <c r="N278" s="274"/>
      <c r="O278" s="274"/>
      <c r="P278" s="274"/>
      <c r="Q278" s="274"/>
      <c r="R278" s="274"/>
      <c r="S278" s="274"/>
      <c r="T278" s="275"/>
      <c r="AT278" s="276" t="s">
        <v>166</v>
      </c>
      <c r="AU278" s="276" t="s">
        <v>87</v>
      </c>
      <c r="AV278" s="14" t="s">
        <v>85</v>
      </c>
      <c r="AW278" s="14" t="s">
        <v>34</v>
      </c>
      <c r="AX278" s="14" t="s">
        <v>77</v>
      </c>
      <c r="AY278" s="276" t="s">
        <v>157</v>
      </c>
    </row>
    <row r="279" spans="2:51" s="12" customFormat="1" ht="12">
      <c r="B279" s="244"/>
      <c r="C279" s="245"/>
      <c r="D279" s="246" t="s">
        <v>166</v>
      </c>
      <c r="E279" s="247" t="s">
        <v>1</v>
      </c>
      <c r="F279" s="248" t="s">
        <v>342</v>
      </c>
      <c r="G279" s="245"/>
      <c r="H279" s="249">
        <v>58.7</v>
      </c>
      <c r="I279" s="250"/>
      <c r="J279" s="245"/>
      <c r="K279" s="245"/>
      <c r="L279" s="251"/>
      <c r="M279" s="252"/>
      <c r="N279" s="253"/>
      <c r="O279" s="253"/>
      <c r="P279" s="253"/>
      <c r="Q279" s="253"/>
      <c r="R279" s="253"/>
      <c r="S279" s="253"/>
      <c r="T279" s="254"/>
      <c r="AT279" s="255" t="s">
        <v>166</v>
      </c>
      <c r="AU279" s="255" t="s">
        <v>87</v>
      </c>
      <c r="AV279" s="12" t="s">
        <v>87</v>
      </c>
      <c r="AW279" s="12" t="s">
        <v>34</v>
      </c>
      <c r="AX279" s="12" t="s">
        <v>77</v>
      </c>
      <c r="AY279" s="255" t="s">
        <v>157</v>
      </c>
    </row>
    <row r="280" spans="2:51" s="12" customFormat="1" ht="12">
      <c r="B280" s="244"/>
      <c r="C280" s="245"/>
      <c r="D280" s="246" t="s">
        <v>166</v>
      </c>
      <c r="E280" s="247" t="s">
        <v>1</v>
      </c>
      <c r="F280" s="248" t="s">
        <v>343</v>
      </c>
      <c r="G280" s="245"/>
      <c r="H280" s="249">
        <v>19.52</v>
      </c>
      <c r="I280" s="250"/>
      <c r="J280" s="245"/>
      <c r="K280" s="245"/>
      <c r="L280" s="251"/>
      <c r="M280" s="252"/>
      <c r="N280" s="253"/>
      <c r="O280" s="253"/>
      <c r="P280" s="253"/>
      <c r="Q280" s="253"/>
      <c r="R280" s="253"/>
      <c r="S280" s="253"/>
      <c r="T280" s="254"/>
      <c r="AT280" s="255" t="s">
        <v>166</v>
      </c>
      <c r="AU280" s="255" t="s">
        <v>87</v>
      </c>
      <c r="AV280" s="12" t="s">
        <v>87</v>
      </c>
      <c r="AW280" s="12" t="s">
        <v>34</v>
      </c>
      <c r="AX280" s="12" t="s">
        <v>77</v>
      </c>
      <c r="AY280" s="255" t="s">
        <v>157</v>
      </c>
    </row>
    <row r="281" spans="2:51" s="13" customFormat="1" ht="12">
      <c r="B281" s="256"/>
      <c r="C281" s="257"/>
      <c r="D281" s="246" t="s">
        <v>166</v>
      </c>
      <c r="E281" s="258" t="s">
        <v>1</v>
      </c>
      <c r="F281" s="259" t="s">
        <v>168</v>
      </c>
      <c r="G281" s="257"/>
      <c r="H281" s="260">
        <v>261.56</v>
      </c>
      <c r="I281" s="261"/>
      <c r="J281" s="257"/>
      <c r="K281" s="257"/>
      <c r="L281" s="262"/>
      <c r="M281" s="263"/>
      <c r="N281" s="264"/>
      <c r="O281" s="264"/>
      <c r="P281" s="264"/>
      <c r="Q281" s="264"/>
      <c r="R281" s="264"/>
      <c r="S281" s="264"/>
      <c r="T281" s="265"/>
      <c r="AT281" s="266" t="s">
        <v>166</v>
      </c>
      <c r="AU281" s="266" t="s">
        <v>87</v>
      </c>
      <c r="AV281" s="13" t="s">
        <v>164</v>
      </c>
      <c r="AW281" s="13" t="s">
        <v>34</v>
      </c>
      <c r="AX281" s="13" t="s">
        <v>85</v>
      </c>
      <c r="AY281" s="266" t="s">
        <v>157</v>
      </c>
    </row>
    <row r="282" spans="2:65" s="1" customFormat="1" ht="16.5" customHeight="1">
      <c r="B282" s="37"/>
      <c r="C282" s="277" t="s">
        <v>344</v>
      </c>
      <c r="D282" s="277" t="s">
        <v>237</v>
      </c>
      <c r="E282" s="278" t="s">
        <v>345</v>
      </c>
      <c r="F282" s="279" t="s">
        <v>346</v>
      </c>
      <c r="G282" s="280" t="s">
        <v>330</v>
      </c>
      <c r="H282" s="281">
        <v>274.638</v>
      </c>
      <c r="I282" s="282"/>
      <c r="J282" s="283">
        <f>ROUND(I282*H282,2)</f>
        <v>0</v>
      </c>
      <c r="K282" s="279" t="s">
        <v>163</v>
      </c>
      <c r="L282" s="284"/>
      <c r="M282" s="285" t="s">
        <v>1</v>
      </c>
      <c r="N282" s="286" t="s">
        <v>42</v>
      </c>
      <c r="O282" s="85"/>
      <c r="P282" s="240">
        <f>O282*H282</f>
        <v>0</v>
      </c>
      <c r="Q282" s="240">
        <v>4E-05</v>
      </c>
      <c r="R282" s="240">
        <f>Q282*H282</f>
        <v>0.01098552</v>
      </c>
      <c r="S282" s="240">
        <v>0</v>
      </c>
      <c r="T282" s="241">
        <f>S282*H282</f>
        <v>0</v>
      </c>
      <c r="AR282" s="242" t="s">
        <v>198</v>
      </c>
      <c r="AT282" s="242" t="s">
        <v>237</v>
      </c>
      <c r="AU282" s="242" t="s">
        <v>87</v>
      </c>
      <c r="AY282" s="16" t="s">
        <v>157</v>
      </c>
      <c r="BE282" s="243">
        <f>IF(N282="základní",J282,0)</f>
        <v>0</v>
      </c>
      <c r="BF282" s="243">
        <f>IF(N282="snížená",J282,0)</f>
        <v>0</v>
      </c>
      <c r="BG282" s="243">
        <f>IF(N282="zákl. přenesená",J282,0)</f>
        <v>0</v>
      </c>
      <c r="BH282" s="243">
        <f>IF(N282="sníž. přenesená",J282,0)</f>
        <v>0</v>
      </c>
      <c r="BI282" s="243">
        <f>IF(N282="nulová",J282,0)</f>
        <v>0</v>
      </c>
      <c r="BJ282" s="16" t="s">
        <v>85</v>
      </c>
      <c r="BK282" s="243">
        <f>ROUND(I282*H282,2)</f>
        <v>0</v>
      </c>
      <c r="BL282" s="16" t="s">
        <v>164</v>
      </c>
      <c r="BM282" s="242" t="s">
        <v>347</v>
      </c>
    </row>
    <row r="283" spans="2:51" s="12" customFormat="1" ht="12">
      <c r="B283" s="244"/>
      <c r="C283" s="245"/>
      <c r="D283" s="246" t="s">
        <v>166</v>
      </c>
      <c r="E283" s="245"/>
      <c r="F283" s="248" t="s">
        <v>348</v>
      </c>
      <c r="G283" s="245"/>
      <c r="H283" s="249">
        <v>274.638</v>
      </c>
      <c r="I283" s="250"/>
      <c r="J283" s="245"/>
      <c r="K283" s="245"/>
      <c r="L283" s="251"/>
      <c r="M283" s="252"/>
      <c r="N283" s="253"/>
      <c r="O283" s="253"/>
      <c r="P283" s="253"/>
      <c r="Q283" s="253"/>
      <c r="R283" s="253"/>
      <c r="S283" s="253"/>
      <c r="T283" s="254"/>
      <c r="AT283" s="255" t="s">
        <v>166</v>
      </c>
      <c r="AU283" s="255" t="s">
        <v>87</v>
      </c>
      <c r="AV283" s="12" t="s">
        <v>87</v>
      </c>
      <c r="AW283" s="12" t="s">
        <v>4</v>
      </c>
      <c r="AX283" s="12" t="s">
        <v>85</v>
      </c>
      <c r="AY283" s="255" t="s">
        <v>157</v>
      </c>
    </row>
    <row r="284" spans="2:65" s="1" customFormat="1" ht="16.5" customHeight="1">
      <c r="B284" s="37"/>
      <c r="C284" s="231" t="s">
        <v>349</v>
      </c>
      <c r="D284" s="231" t="s">
        <v>159</v>
      </c>
      <c r="E284" s="232" t="s">
        <v>350</v>
      </c>
      <c r="F284" s="233" t="s">
        <v>351</v>
      </c>
      <c r="G284" s="234" t="s">
        <v>162</v>
      </c>
      <c r="H284" s="235">
        <v>25.382</v>
      </c>
      <c r="I284" s="236"/>
      <c r="J284" s="237">
        <f>ROUND(I284*H284,2)</f>
        <v>0</v>
      </c>
      <c r="K284" s="233" t="s">
        <v>163</v>
      </c>
      <c r="L284" s="42"/>
      <c r="M284" s="238" t="s">
        <v>1</v>
      </c>
      <c r="N284" s="239" t="s">
        <v>42</v>
      </c>
      <c r="O284" s="85"/>
      <c r="P284" s="240">
        <f>O284*H284</f>
        <v>0</v>
      </c>
      <c r="Q284" s="240">
        <v>0.0085</v>
      </c>
      <c r="R284" s="240">
        <f>Q284*H284</f>
        <v>0.21574700000000002</v>
      </c>
      <c r="S284" s="240">
        <v>0</v>
      </c>
      <c r="T284" s="241">
        <f>S284*H284</f>
        <v>0</v>
      </c>
      <c r="AR284" s="242" t="s">
        <v>164</v>
      </c>
      <c r="AT284" s="242" t="s">
        <v>159</v>
      </c>
      <c r="AU284" s="242" t="s">
        <v>87</v>
      </c>
      <c r="AY284" s="16" t="s">
        <v>157</v>
      </c>
      <c r="BE284" s="243">
        <f>IF(N284="základní",J284,0)</f>
        <v>0</v>
      </c>
      <c r="BF284" s="243">
        <f>IF(N284="snížená",J284,0)</f>
        <v>0</v>
      </c>
      <c r="BG284" s="243">
        <f>IF(N284="zákl. přenesená",J284,0)</f>
        <v>0</v>
      </c>
      <c r="BH284" s="243">
        <f>IF(N284="sníž. přenesená",J284,0)</f>
        <v>0</v>
      </c>
      <c r="BI284" s="243">
        <f>IF(N284="nulová",J284,0)</f>
        <v>0</v>
      </c>
      <c r="BJ284" s="16" t="s">
        <v>85</v>
      </c>
      <c r="BK284" s="243">
        <f>ROUND(I284*H284,2)</f>
        <v>0</v>
      </c>
      <c r="BL284" s="16" t="s">
        <v>164</v>
      </c>
      <c r="BM284" s="242" t="s">
        <v>352</v>
      </c>
    </row>
    <row r="285" spans="2:51" s="14" customFormat="1" ht="12">
      <c r="B285" s="267"/>
      <c r="C285" s="268"/>
      <c r="D285" s="246" t="s">
        <v>166</v>
      </c>
      <c r="E285" s="269" t="s">
        <v>1</v>
      </c>
      <c r="F285" s="270" t="s">
        <v>353</v>
      </c>
      <c r="G285" s="268"/>
      <c r="H285" s="269" t="s">
        <v>1</v>
      </c>
      <c r="I285" s="271"/>
      <c r="J285" s="268"/>
      <c r="K285" s="268"/>
      <c r="L285" s="272"/>
      <c r="M285" s="273"/>
      <c r="N285" s="274"/>
      <c r="O285" s="274"/>
      <c r="P285" s="274"/>
      <c r="Q285" s="274"/>
      <c r="R285" s="274"/>
      <c r="S285" s="274"/>
      <c r="T285" s="275"/>
      <c r="AT285" s="276" t="s">
        <v>166</v>
      </c>
      <c r="AU285" s="276" t="s">
        <v>87</v>
      </c>
      <c r="AV285" s="14" t="s">
        <v>85</v>
      </c>
      <c r="AW285" s="14" t="s">
        <v>34</v>
      </c>
      <c r="AX285" s="14" t="s">
        <v>77</v>
      </c>
      <c r="AY285" s="276" t="s">
        <v>157</v>
      </c>
    </row>
    <row r="286" spans="2:51" s="12" customFormat="1" ht="12">
      <c r="B286" s="244"/>
      <c r="C286" s="245"/>
      <c r="D286" s="246" t="s">
        <v>166</v>
      </c>
      <c r="E286" s="247" t="s">
        <v>1</v>
      </c>
      <c r="F286" s="248" t="s">
        <v>354</v>
      </c>
      <c r="G286" s="245"/>
      <c r="H286" s="249">
        <v>6.9</v>
      </c>
      <c r="I286" s="250"/>
      <c r="J286" s="245"/>
      <c r="K286" s="245"/>
      <c r="L286" s="251"/>
      <c r="M286" s="252"/>
      <c r="N286" s="253"/>
      <c r="O286" s="253"/>
      <c r="P286" s="253"/>
      <c r="Q286" s="253"/>
      <c r="R286" s="253"/>
      <c r="S286" s="253"/>
      <c r="T286" s="254"/>
      <c r="AT286" s="255" t="s">
        <v>166</v>
      </c>
      <c r="AU286" s="255" t="s">
        <v>87</v>
      </c>
      <c r="AV286" s="12" t="s">
        <v>87</v>
      </c>
      <c r="AW286" s="12" t="s">
        <v>34</v>
      </c>
      <c r="AX286" s="12" t="s">
        <v>77</v>
      </c>
      <c r="AY286" s="255" t="s">
        <v>157</v>
      </c>
    </row>
    <row r="287" spans="2:51" s="12" customFormat="1" ht="12">
      <c r="B287" s="244"/>
      <c r="C287" s="245"/>
      <c r="D287" s="246" t="s">
        <v>166</v>
      </c>
      <c r="E287" s="247" t="s">
        <v>1</v>
      </c>
      <c r="F287" s="248" t="s">
        <v>355</v>
      </c>
      <c r="G287" s="245"/>
      <c r="H287" s="249">
        <v>11.052</v>
      </c>
      <c r="I287" s="250"/>
      <c r="J287" s="245"/>
      <c r="K287" s="245"/>
      <c r="L287" s="251"/>
      <c r="M287" s="252"/>
      <c r="N287" s="253"/>
      <c r="O287" s="253"/>
      <c r="P287" s="253"/>
      <c r="Q287" s="253"/>
      <c r="R287" s="253"/>
      <c r="S287" s="253"/>
      <c r="T287" s="254"/>
      <c r="AT287" s="255" t="s">
        <v>166</v>
      </c>
      <c r="AU287" s="255" t="s">
        <v>87</v>
      </c>
      <c r="AV287" s="12" t="s">
        <v>87</v>
      </c>
      <c r="AW287" s="12" t="s">
        <v>34</v>
      </c>
      <c r="AX287" s="12" t="s">
        <v>77</v>
      </c>
      <c r="AY287" s="255" t="s">
        <v>157</v>
      </c>
    </row>
    <row r="288" spans="2:51" s="12" customFormat="1" ht="12">
      <c r="B288" s="244"/>
      <c r="C288" s="245"/>
      <c r="D288" s="246" t="s">
        <v>166</v>
      </c>
      <c r="E288" s="247" t="s">
        <v>1</v>
      </c>
      <c r="F288" s="248" t="s">
        <v>356</v>
      </c>
      <c r="G288" s="245"/>
      <c r="H288" s="249">
        <v>4.89</v>
      </c>
      <c r="I288" s="250"/>
      <c r="J288" s="245"/>
      <c r="K288" s="245"/>
      <c r="L288" s="251"/>
      <c r="M288" s="252"/>
      <c r="N288" s="253"/>
      <c r="O288" s="253"/>
      <c r="P288" s="253"/>
      <c r="Q288" s="253"/>
      <c r="R288" s="253"/>
      <c r="S288" s="253"/>
      <c r="T288" s="254"/>
      <c r="AT288" s="255" t="s">
        <v>166</v>
      </c>
      <c r="AU288" s="255" t="s">
        <v>87</v>
      </c>
      <c r="AV288" s="12" t="s">
        <v>87</v>
      </c>
      <c r="AW288" s="12" t="s">
        <v>34</v>
      </c>
      <c r="AX288" s="12" t="s">
        <v>77</v>
      </c>
      <c r="AY288" s="255" t="s">
        <v>157</v>
      </c>
    </row>
    <row r="289" spans="2:51" s="12" customFormat="1" ht="12">
      <c r="B289" s="244"/>
      <c r="C289" s="245"/>
      <c r="D289" s="246" t="s">
        <v>166</v>
      </c>
      <c r="E289" s="247" t="s">
        <v>1</v>
      </c>
      <c r="F289" s="248" t="s">
        <v>357</v>
      </c>
      <c r="G289" s="245"/>
      <c r="H289" s="249">
        <v>2.4</v>
      </c>
      <c r="I289" s="250"/>
      <c r="J289" s="245"/>
      <c r="K289" s="245"/>
      <c r="L289" s="251"/>
      <c r="M289" s="252"/>
      <c r="N289" s="253"/>
      <c r="O289" s="253"/>
      <c r="P289" s="253"/>
      <c r="Q289" s="253"/>
      <c r="R289" s="253"/>
      <c r="S289" s="253"/>
      <c r="T289" s="254"/>
      <c r="AT289" s="255" t="s">
        <v>166</v>
      </c>
      <c r="AU289" s="255" t="s">
        <v>87</v>
      </c>
      <c r="AV289" s="12" t="s">
        <v>87</v>
      </c>
      <c r="AW289" s="12" t="s">
        <v>34</v>
      </c>
      <c r="AX289" s="12" t="s">
        <v>77</v>
      </c>
      <c r="AY289" s="255" t="s">
        <v>157</v>
      </c>
    </row>
    <row r="290" spans="2:51" s="12" customFormat="1" ht="12">
      <c r="B290" s="244"/>
      <c r="C290" s="245"/>
      <c r="D290" s="246" t="s">
        <v>166</v>
      </c>
      <c r="E290" s="247" t="s">
        <v>1</v>
      </c>
      <c r="F290" s="248" t="s">
        <v>275</v>
      </c>
      <c r="G290" s="245"/>
      <c r="H290" s="249">
        <v>0.14</v>
      </c>
      <c r="I290" s="250"/>
      <c r="J290" s="245"/>
      <c r="K290" s="245"/>
      <c r="L290" s="251"/>
      <c r="M290" s="252"/>
      <c r="N290" s="253"/>
      <c r="O290" s="253"/>
      <c r="P290" s="253"/>
      <c r="Q290" s="253"/>
      <c r="R290" s="253"/>
      <c r="S290" s="253"/>
      <c r="T290" s="254"/>
      <c r="AT290" s="255" t="s">
        <v>166</v>
      </c>
      <c r="AU290" s="255" t="s">
        <v>87</v>
      </c>
      <c r="AV290" s="12" t="s">
        <v>87</v>
      </c>
      <c r="AW290" s="12" t="s">
        <v>34</v>
      </c>
      <c r="AX290" s="12" t="s">
        <v>77</v>
      </c>
      <c r="AY290" s="255" t="s">
        <v>157</v>
      </c>
    </row>
    <row r="291" spans="2:51" s="13" customFormat="1" ht="12">
      <c r="B291" s="256"/>
      <c r="C291" s="257"/>
      <c r="D291" s="246" t="s">
        <v>166</v>
      </c>
      <c r="E291" s="258" t="s">
        <v>1</v>
      </c>
      <c r="F291" s="259" t="s">
        <v>168</v>
      </c>
      <c r="G291" s="257"/>
      <c r="H291" s="260">
        <v>25.382</v>
      </c>
      <c r="I291" s="261"/>
      <c r="J291" s="257"/>
      <c r="K291" s="257"/>
      <c r="L291" s="262"/>
      <c r="M291" s="263"/>
      <c r="N291" s="264"/>
      <c r="O291" s="264"/>
      <c r="P291" s="264"/>
      <c r="Q291" s="264"/>
      <c r="R291" s="264"/>
      <c r="S291" s="264"/>
      <c r="T291" s="265"/>
      <c r="AT291" s="266" t="s">
        <v>166</v>
      </c>
      <c r="AU291" s="266" t="s">
        <v>87</v>
      </c>
      <c r="AV291" s="13" t="s">
        <v>164</v>
      </c>
      <c r="AW291" s="13" t="s">
        <v>34</v>
      </c>
      <c r="AX291" s="13" t="s">
        <v>85</v>
      </c>
      <c r="AY291" s="266" t="s">
        <v>157</v>
      </c>
    </row>
    <row r="292" spans="2:65" s="1" customFormat="1" ht="16.5" customHeight="1">
      <c r="B292" s="37"/>
      <c r="C292" s="277" t="s">
        <v>358</v>
      </c>
      <c r="D292" s="277" t="s">
        <v>237</v>
      </c>
      <c r="E292" s="278" t="s">
        <v>359</v>
      </c>
      <c r="F292" s="279" t="s">
        <v>360</v>
      </c>
      <c r="G292" s="280" t="s">
        <v>179</v>
      </c>
      <c r="H292" s="281">
        <v>4.142</v>
      </c>
      <c r="I292" s="282"/>
      <c r="J292" s="283">
        <f>ROUND(I292*H292,2)</f>
        <v>0</v>
      </c>
      <c r="K292" s="279" t="s">
        <v>163</v>
      </c>
      <c r="L292" s="284"/>
      <c r="M292" s="285" t="s">
        <v>1</v>
      </c>
      <c r="N292" s="286" t="s">
        <v>42</v>
      </c>
      <c r="O292" s="85"/>
      <c r="P292" s="240">
        <f>O292*H292</f>
        <v>0</v>
      </c>
      <c r="Q292" s="240">
        <v>0.03</v>
      </c>
      <c r="R292" s="240">
        <f>Q292*H292</f>
        <v>0.12426000000000001</v>
      </c>
      <c r="S292" s="240">
        <v>0</v>
      </c>
      <c r="T292" s="241">
        <f>S292*H292</f>
        <v>0</v>
      </c>
      <c r="AR292" s="242" t="s">
        <v>198</v>
      </c>
      <c r="AT292" s="242" t="s">
        <v>237</v>
      </c>
      <c r="AU292" s="242" t="s">
        <v>87</v>
      </c>
      <c r="AY292" s="16" t="s">
        <v>157</v>
      </c>
      <c r="BE292" s="243">
        <f>IF(N292="základní",J292,0)</f>
        <v>0</v>
      </c>
      <c r="BF292" s="243">
        <f>IF(N292="snížená",J292,0)</f>
        <v>0</v>
      </c>
      <c r="BG292" s="243">
        <f>IF(N292="zákl. přenesená",J292,0)</f>
        <v>0</v>
      </c>
      <c r="BH292" s="243">
        <f>IF(N292="sníž. přenesená",J292,0)</f>
        <v>0</v>
      </c>
      <c r="BI292" s="243">
        <f>IF(N292="nulová",J292,0)</f>
        <v>0</v>
      </c>
      <c r="BJ292" s="16" t="s">
        <v>85</v>
      </c>
      <c r="BK292" s="243">
        <f>ROUND(I292*H292,2)</f>
        <v>0</v>
      </c>
      <c r="BL292" s="16" t="s">
        <v>164</v>
      </c>
      <c r="BM292" s="242" t="s">
        <v>361</v>
      </c>
    </row>
    <row r="293" spans="2:51" s="12" customFormat="1" ht="12">
      <c r="B293" s="244"/>
      <c r="C293" s="245"/>
      <c r="D293" s="246" t="s">
        <v>166</v>
      </c>
      <c r="E293" s="247" t="s">
        <v>1</v>
      </c>
      <c r="F293" s="248" t="s">
        <v>362</v>
      </c>
      <c r="G293" s="245"/>
      <c r="H293" s="249">
        <v>4.061120000000001</v>
      </c>
      <c r="I293" s="250"/>
      <c r="J293" s="245"/>
      <c r="K293" s="245"/>
      <c r="L293" s="251"/>
      <c r="M293" s="252"/>
      <c r="N293" s="253"/>
      <c r="O293" s="253"/>
      <c r="P293" s="253"/>
      <c r="Q293" s="253"/>
      <c r="R293" s="253"/>
      <c r="S293" s="253"/>
      <c r="T293" s="254"/>
      <c r="AT293" s="255" t="s">
        <v>166</v>
      </c>
      <c r="AU293" s="255" t="s">
        <v>87</v>
      </c>
      <c r="AV293" s="12" t="s">
        <v>87</v>
      </c>
      <c r="AW293" s="12" t="s">
        <v>34</v>
      </c>
      <c r="AX293" s="12" t="s">
        <v>77</v>
      </c>
      <c r="AY293" s="255" t="s">
        <v>157</v>
      </c>
    </row>
    <row r="294" spans="2:51" s="13" customFormat="1" ht="12">
      <c r="B294" s="256"/>
      <c r="C294" s="257"/>
      <c r="D294" s="246" t="s">
        <v>166</v>
      </c>
      <c r="E294" s="258" t="s">
        <v>1</v>
      </c>
      <c r="F294" s="259" t="s">
        <v>168</v>
      </c>
      <c r="G294" s="257"/>
      <c r="H294" s="260">
        <v>4.061120000000001</v>
      </c>
      <c r="I294" s="261"/>
      <c r="J294" s="257"/>
      <c r="K294" s="257"/>
      <c r="L294" s="262"/>
      <c r="M294" s="263"/>
      <c r="N294" s="264"/>
      <c r="O294" s="264"/>
      <c r="P294" s="264"/>
      <c r="Q294" s="264"/>
      <c r="R294" s="264"/>
      <c r="S294" s="264"/>
      <c r="T294" s="265"/>
      <c r="AT294" s="266" t="s">
        <v>166</v>
      </c>
      <c r="AU294" s="266" t="s">
        <v>87</v>
      </c>
      <c r="AV294" s="13" t="s">
        <v>164</v>
      </c>
      <c r="AW294" s="13" t="s">
        <v>34</v>
      </c>
      <c r="AX294" s="13" t="s">
        <v>85</v>
      </c>
      <c r="AY294" s="266" t="s">
        <v>157</v>
      </c>
    </row>
    <row r="295" spans="2:51" s="12" customFormat="1" ht="12">
      <c r="B295" s="244"/>
      <c r="C295" s="245"/>
      <c r="D295" s="246" t="s">
        <v>166</v>
      </c>
      <c r="E295" s="245"/>
      <c r="F295" s="248" t="s">
        <v>363</v>
      </c>
      <c r="G295" s="245"/>
      <c r="H295" s="249">
        <v>4.142</v>
      </c>
      <c r="I295" s="250"/>
      <c r="J295" s="245"/>
      <c r="K295" s="245"/>
      <c r="L295" s="251"/>
      <c r="M295" s="252"/>
      <c r="N295" s="253"/>
      <c r="O295" s="253"/>
      <c r="P295" s="253"/>
      <c r="Q295" s="253"/>
      <c r="R295" s="253"/>
      <c r="S295" s="253"/>
      <c r="T295" s="254"/>
      <c r="AT295" s="255" t="s">
        <v>166</v>
      </c>
      <c r="AU295" s="255" t="s">
        <v>87</v>
      </c>
      <c r="AV295" s="12" t="s">
        <v>87</v>
      </c>
      <c r="AW295" s="12" t="s">
        <v>4</v>
      </c>
      <c r="AX295" s="12" t="s">
        <v>85</v>
      </c>
      <c r="AY295" s="255" t="s">
        <v>157</v>
      </c>
    </row>
    <row r="296" spans="2:65" s="1" customFormat="1" ht="16.5" customHeight="1">
      <c r="B296" s="37"/>
      <c r="C296" s="231" t="s">
        <v>364</v>
      </c>
      <c r="D296" s="231" t="s">
        <v>159</v>
      </c>
      <c r="E296" s="232" t="s">
        <v>365</v>
      </c>
      <c r="F296" s="233" t="s">
        <v>366</v>
      </c>
      <c r="G296" s="234" t="s">
        <v>162</v>
      </c>
      <c r="H296" s="235">
        <v>60.251</v>
      </c>
      <c r="I296" s="236"/>
      <c r="J296" s="237">
        <f>ROUND(I296*H296,2)</f>
        <v>0</v>
      </c>
      <c r="K296" s="233" t="s">
        <v>163</v>
      </c>
      <c r="L296" s="42"/>
      <c r="M296" s="238" t="s">
        <v>1</v>
      </c>
      <c r="N296" s="239" t="s">
        <v>42</v>
      </c>
      <c r="O296" s="85"/>
      <c r="P296" s="240">
        <f>O296*H296</f>
        <v>0</v>
      </c>
      <c r="Q296" s="240">
        <v>0.00938</v>
      </c>
      <c r="R296" s="240">
        <f>Q296*H296</f>
        <v>0.56515438</v>
      </c>
      <c r="S296" s="240">
        <v>0</v>
      </c>
      <c r="T296" s="241">
        <f>S296*H296</f>
        <v>0</v>
      </c>
      <c r="AR296" s="242" t="s">
        <v>164</v>
      </c>
      <c r="AT296" s="242" t="s">
        <v>159</v>
      </c>
      <c r="AU296" s="242" t="s">
        <v>87</v>
      </c>
      <c r="AY296" s="16" t="s">
        <v>157</v>
      </c>
      <c r="BE296" s="243">
        <f>IF(N296="základní",J296,0)</f>
        <v>0</v>
      </c>
      <c r="BF296" s="243">
        <f>IF(N296="snížená",J296,0)</f>
        <v>0</v>
      </c>
      <c r="BG296" s="243">
        <f>IF(N296="zákl. přenesená",J296,0)</f>
        <v>0</v>
      </c>
      <c r="BH296" s="243">
        <f>IF(N296="sníž. přenesená",J296,0)</f>
        <v>0</v>
      </c>
      <c r="BI296" s="243">
        <f>IF(N296="nulová",J296,0)</f>
        <v>0</v>
      </c>
      <c r="BJ296" s="16" t="s">
        <v>85</v>
      </c>
      <c r="BK296" s="243">
        <f>ROUND(I296*H296,2)</f>
        <v>0</v>
      </c>
      <c r="BL296" s="16" t="s">
        <v>164</v>
      </c>
      <c r="BM296" s="242" t="s">
        <v>367</v>
      </c>
    </row>
    <row r="297" spans="2:51" s="12" customFormat="1" ht="12">
      <c r="B297" s="244"/>
      <c r="C297" s="245"/>
      <c r="D297" s="246" t="s">
        <v>166</v>
      </c>
      <c r="E297" s="247" t="s">
        <v>1</v>
      </c>
      <c r="F297" s="248" t="s">
        <v>368</v>
      </c>
      <c r="G297" s="245"/>
      <c r="H297" s="249">
        <v>13</v>
      </c>
      <c r="I297" s="250"/>
      <c r="J297" s="245"/>
      <c r="K297" s="245"/>
      <c r="L297" s="251"/>
      <c r="M297" s="252"/>
      <c r="N297" s="253"/>
      <c r="O297" s="253"/>
      <c r="P297" s="253"/>
      <c r="Q297" s="253"/>
      <c r="R297" s="253"/>
      <c r="S297" s="253"/>
      <c r="T297" s="254"/>
      <c r="AT297" s="255" t="s">
        <v>166</v>
      </c>
      <c r="AU297" s="255" t="s">
        <v>87</v>
      </c>
      <c r="AV297" s="12" t="s">
        <v>87</v>
      </c>
      <c r="AW297" s="12" t="s">
        <v>34</v>
      </c>
      <c r="AX297" s="12" t="s">
        <v>77</v>
      </c>
      <c r="AY297" s="255" t="s">
        <v>157</v>
      </c>
    </row>
    <row r="298" spans="2:51" s="12" customFormat="1" ht="12">
      <c r="B298" s="244"/>
      <c r="C298" s="245"/>
      <c r="D298" s="246" t="s">
        <v>166</v>
      </c>
      <c r="E298" s="247" t="s">
        <v>1</v>
      </c>
      <c r="F298" s="248" t="s">
        <v>369</v>
      </c>
      <c r="G298" s="245"/>
      <c r="H298" s="249">
        <v>13.3</v>
      </c>
      <c r="I298" s="250"/>
      <c r="J298" s="245"/>
      <c r="K298" s="245"/>
      <c r="L298" s="251"/>
      <c r="M298" s="252"/>
      <c r="N298" s="253"/>
      <c r="O298" s="253"/>
      <c r="P298" s="253"/>
      <c r="Q298" s="253"/>
      <c r="R298" s="253"/>
      <c r="S298" s="253"/>
      <c r="T298" s="254"/>
      <c r="AT298" s="255" t="s">
        <v>166</v>
      </c>
      <c r="AU298" s="255" t="s">
        <v>87</v>
      </c>
      <c r="AV298" s="12" t="s">
        <v>87</v>
      </c>
      <c r="AW298" s="12" t="s">
        <v>34</v>
      </c>
      <c r="AX298" s="12" t="s">
        <v>77</v>
      </c>
      <c r="AY298" s="255" t="s">
        <v>157</v>
      </c>
    </row>
    <row r="299" spans="2:51" s="12" customFormat="1" ht="12">
      <c r="B299" s="244"/>
      <c r="C299" s="245"/>
      <c r="D299" s="246" t="s">
        <v>166</v>
      </c>
      <c r="E299" s="247" t="s">
        <v>1</v>
      </c>
      <c r="F299" s="248" t="s">
        <v>370</v>
      </c>
      <c r="G299" s="245"/>
      <c r="H299" s="249">
        <v>33.9508</v>
      </c>
      <c r="I299" s="250"/>
      <c r="J299" s="245"/>
      <c r="K299" s="245"/>
      <c r="L299" s="251"/>
      <c r="M299" s="252"/>
      <c r="N299" s="253"/>
      <c r="O299" s="253"/>
      <c r="P299" s="253"/>
      <c r="Q299" s="253"/>
      <c r="R299" s="253"/>
      <c r="S299" s="253"/>
      <c r="T299" s="254"/>
      <c r="AT299" s="255" t="s">
        <v>166</v>
      </c>
      <c r="AU299" s="255" t="s">
        <v>87</v>
      </c>
      <c r="AV299" s="12" t="s">
        <v>87</v>
      </c>
      <c r="AW299" s="12" t="s">
        <v>34</v>
      </c>
      <c r="AX299" s="12" t="s">
        <v>77</v>
      </c>
      <c r="AY299" s="255" t="s">
        <v>157</v>
      </c>
    </row>
    <row r="300" spans="2:51" s="13" customFormat="1" ht="12">
      <c r="B300" s="256"/>
      <c r="C300" s="257"/>
      <c r="D300" s="246" t="s">
        <v>166</v>
      </c>
      <c r="E300" s="258" t="s">
        <v>1</v>
      </c>
      <c r="F300" s="259" t="s">
        <v>168</v>
      </c>
      <c r="G300" s="257"/>
      <c r="H300" s="260">
        <v>60.2508</v>
      </c>
      <c r="I300" s="261"/>
      <c r="J300" s="257"/>
      <c r="K300" s="257"/>
      <c r="L300" s="262"/>
      <c r="M300" s="263"/>
      <c r="N300" s="264"/>
      <c r="O300" s="264"/>
      <c r="P300" s="264"/>
      <c r="Q300" s="264"/>
      <c r="R300" s="264"/>
      <c r="S300" s="264"/>
      <c r="T300" s="265"/>
      <c r="AT300" s="266" t="s">
        <v>166</v>
      </c>
      <c r="AU300" s="266" t="s">
        <v>87</v>
      </c>
      <c r="AV300" s="13" t="s">
        <v>164</v>
      </c>
      <c r="AW300" s="13" t="s">
        <v>34</v>
      </c>
      <c r="AX300" s="13" t="s">
        <v>85</v>
      </c>
      <c r="AY300" s="266" t="s">
        <v>157</v>
      </c>
    </row>
    <row r="301" spans="2:65" s="1" customFormat="1" ht="16.5" customHeight="1">
      <c r="B301" s="37"/>
      <c r="C301" s="277" t="s">
        <v>371</v>
      </c>
      <c r="D301" s="277" t="s">
        <v>237</v>
      </c>
      <c r="E301" s="278" t="s">
        <v>372</v>
      </c>
      <c r="F301" s="279" t="s">
        <v>373</v>
      </c>
      <c r="G301" s="280" t="s">
        <v>162</v>
      </c>
      <c r="H301" s="281">
        <v>61.456</v>
      </c>
      <c r="I301" s="282"/>
      <c r="J301" s="283">
        <f>ROUND(I301*H301,2)</f>
        <v>0</v>
      </c>
      <c r="K301" s="279" t="s">
        <v>1</v>
      </c>
      <c r="L301" s="284"/>
      <c r="M301" s="285" t="s">
        <v>1</v>
      </c>
      <c r="N301" s="286" t="s">
        <v>42</v>
      </c>
      <c r="O301" s="85"/>
      <c r="P301" s="240">
        <f>O301*H301</f>
        <v>0</v>
      </c>
      <c r="Q301" s="240">
        <v>0.015</v>
      </c>
      <c r="R301" s="240">
        <f>Q301*H301</f>
        <v>0.92184</v>
      </c>
      <c r="S301" s="240">
        <v>0</v>
      </c>
      <c r="T301" s="241">
        <f>S301*H301</f>
        <v>0</v>
      </c>
      <c r="AR301" s="242" t="s">
        <v>198</v>
      </c>
      <c r="AT301" s="242" t="s">
        <v>237</v>
      </c>
      <c r="AU301" s="242" t="s">
        <v>87</v>
      </c>
      <c r="AY301" s="16" t="s">
        <v>157</v>
      </c>
      <c r="BE301" s="243">
        <f>IF(N301="základní",J301,0)</f>
        <v>0</v>
      </c>
      <c r="BF301" s="243">
        <f>IF(N301="snížená",J301,0)</f>
        <v>0</v>
      </c>
      <c r="BG301" s="243">
        <f>IF(N301="zákl. přenesená",J301,0)</f>
        <v>0</v>
      </c>
      <c r="BH301" s="243">
        <f>IF(N301="sníž. přenesená",J301,0)</f>
        <v>0</v>
      </c>
      <c r="BI301" s="243">
        <f>IF(N301="nulová",J301,0)</f>
        <v>0</v>
      </c>
      <c r="BJ301" s="16" t="s">
        <v>85</v>
      </c>
      <c r="BK301" s="243">
        <f>ROUND(I301*H301,2)</f>
        <v>0</v>
      </c>
      <c r="BL301" s="16" t="s">
        <v>164</v>
      </c>
      <c r="BM301" s="242" t="s">
        <v>374</v>
      </c>
    </row>
    <row r="302" spans="2:51" s="12" customFormat="1" ht="12">
      <c r="B302" s="244"/>
      <c r="C302" s="245"/>
      <c r="D302" s="246" t="s">
        <v>166</v>
      </c>
      <c r="E302" s="245"/>
      <c r="F302" s="248" t="s">
        <v>375</v>
      </c>
      <c r="G302" s="245"/>
      <c r="H302" s="249">
        <v>61.456</v>
      </c>
      <c r="I302" s="250"/>
      <c r="J302" s="245"/>
      <c r="K302" s="245"/>
      <c r="L302" s="251"/>
      <c r="M302" s="252"/>
      <c r="N302" s="253"/>
      <c r="O302" s="253"/>
      <c r="P302" s="253"/>
      <c r="Q302" s="253"/>
      <c r="R302" s="253"/>
      <c r="S302" s="253"/>
      <c r="T302" s="254"/>
      <c r="AT302" s="255" t="s">
        <v>166</v>
      </c>
      <c r="AU302" s="255" t="s">
        <v>87</v>
      </c>
      <c r="AV302" s="12" t="s">
        <v>87</v>
      </c>
      <c r="AW302" s="12" t="s">
        <v>4</v>
      </c>
      <c r="AX302" s="12" t="s">
        <v>85</v>
      </c>
      <c r="AY302" s="255" t="s">
        <v>157</v>
      </c>
    </row>
    <row r="303" spans="2:65" s="1" customFormat="1" ht="16.5" customHeight="1">
      <c r="B303" s="37"/>
      <c r="C303" s="231" t="s">
        <v>376</v>
      </c>
      <c r="D303" s="231" t="s">
        <v>159</v>
      </c>
      <c r="E303" s="232" t="s">
        <v>377</v>
      </c>
      <c r="F303" s="233" t="s">
        <v>378</v>
      </c>
      <c r="G303" s="234" t="s">
        <v>162</v>
      </c>
      <c r="H303" s="235">
        <v>230.528</v>
      </c>
      <c r="I303" s="236"/>
      <c r="J303" s="237">
        <f>ROUND(I303*H303,2)</f>
        <v>0</v>
      </c>
      <c r="K303" s="233" t="s">
        <v>163</v>
      </c>
      <c r="L303" s="42"/>
      <c r="M303" s="238" t="s">
        <v>1</v>
      </c>
      <c r="N303" s="239" t="s">
        <v>42</v>
      </c>
      <c r="O303" s="85"/>
      <c r="P303" s="240">
        <f>O303*H303</f>
        <v>0</v>
      </c>
      <c r="Q303" s="240">
        <v>0.0095</v>
      </c>
      <c r="R303" s="240">
        <f>Q303*H303</f>
        <v>2.190016</v>
      </c>
      <c r="S303" s="240">
        <v>0</v>
      </c>
      <c r="T303" s="241">
        <f>S303*H303</f>
        <v>0</v>
      </c>
      <c r="AR303" s="242" t="s">
        <v>164</v>
      </c>
      <c r="AT303" s="242" t="s">
        <v>159</v>
      </c>
      <c r="AU303" s="242" t="s">
        <v>87</v>
      </c>
      <c r="AY303" s="16" t="s">
        <v>157</v>
      </c>
      <c r="BE303" s="243">
        <f>IF(N303="základní",J303,0)</f>
        <v>0</v>
      </c>
      <c r="BF303" s="243">
        <f>IF(N303="snížená",J303,0)</f>
        <v>0</v>
      </c>
      <c r="BG303" s="243">
        <f>IF(N303="zákl. přenesená",J303,0)</f>
        <v>0</v>
      </c>
      <c r="BH303" s="243">
        <f>IF(N303="sníž. přenesená",J303,0)</f>
        <v>0</v>
      </c>
      <c r="BI303" s="243">
        <f>IF(N303="nulová",J303,0)</f>
        <v>0</v>
      </c>
      <c r="BJ303" s="16" t="s">
        <v>85</v>
      </c>
      <c r="BK303" s="243">
        <f>ROUND(I303*H303,2)</f>
        <v>0</v>
      </c>
      <c r="BL303" s="16" t="s">
        <v>164</v>
      </c>
      <c r="BM303" s="242" t="s">
        <v>379</v>
      </c>
    </row>
    <row r="304" spans="2:51" s="12" customFormat="1" ht="12">
      <c r="B304" s="244"/>
      <c r="C304" s="245"/>
      <c r="D304" s="246" t="s">
        <v>166</v>
      </c>
      <c r="E304" s="247" t="s">
        <v>1</v>
      </c>
      <c r="F304" s="248" t="s">
        <v>380</v>
      </c>
      <c r="G304" s="245"/>
      <c r="H304" s="249">
        <v>50.6075</v>
      </c>
      <c r="I304" s="250"/>
      <c r="J304" s="245"/>
      <c r="K304" s="245"/>
      <c r="L304" s="251"/>
      <c r="M304" s="252"/>
      <c r="N304" s="253"/>
      <c r="O304" s="253"/>
      <c r="P304" s="253"/>
      <c r="Q304" s="253"/>
      <c r="R304" s="253"/>
      <c r="S304" s="253"/>
      <c r="T304" s="254"/>
      <c r="AT304" s="255" t="s">
        <v>166</v>
      </c>
      <c r="AU304" s="255" t="s">
        <v>87</v>
      </c>
      <c r="AV304" s="12" t="s">
        <v>87</v>
      </c>
      <c r="AW304" s="12" t="s">
        <v>34</v>
      </c>
      <c r="AX304" s="12" t="s">
        <v>77</v>
      </c>
      <c r="AY304" s="255" t="s">
        <v>157</v>
      </c>
    </row>
    <row r="305" spans="2:51" s="12" customFormat="1" ht="12">
      <c r="B305" s="244"/>
      <c r="C305" s="245"/>
      <c r="D305" s="246" t="s">
        <v>166</v>
      </c>
      <c r="E305" s="247" t="s">
        <v>1</v>
      </c>
      <c r="F305" s="248" t="s">
        <v>381</v>
      </c>
      <c r="G305" s="245"/>
      <c r="H305" s="249">
        <v>35.92</v>
      </c>
      <c r="I305" s="250"/>
      <c r="J305" s="245"/>
      <c r="K305" s="245"/>
      <c r="L305" s="251"/>
      <c r="M305" s="252"/>
      <c r="N305" s="253"/>
      <c r="O305" s="253"/>
      <c r="P305" s="253"/>
      <c r="Q305" s="253"/>
      <c r="R305" s="253"/>
      <c r="S305" s="253"/>
      <c r="T305" s="254"/>
      <c r="AT305" s="255" t="s">
        <v>166</v>
      </c>
      <c r="AU305" s="255" t="s">
        <v>87</v>
      </c>
      <c r="AV305" s="12" t="s">
        <v>87</v>
      </c>
      <c r="AW305" s="12" t="s">
        <v>34</v>
      </c>
      <c r="AX305" s="12" t="s">
        <v>77</v>
      </c>
      <c r="AY305" s="255" t="s">
        <v>157</v>
      </c>
    </row>
    <row r="306" spans="2:51" s="12" customFormat="1" ht="12">
      <c r="B306" s="244"/>
      <c r="C306" s="245"/>
      <c r="D306" s="246" t="s">
        <v>166</v>
      </c>
      <c r="E306" s="247" t="s">
        <v>1</v>
      </c>
      <c r="F306" s="248" t="s">
        <v>382</v>
      </c>
      <c r="G306" s="245"/>
      <c r="H306" s="249">
        <v>68.4</v>
      </c>
      <c r="I306" s="250"/>
      <c r="J306" s="245"/>
      <c r="K306" s="245"/>
      <c r="L306" s="251"/>
      <c r="M306" s="252"/>
      <c r="N306" s="253"/>
      <c r="O306" s="253"/>
      <c r="P306" s="253"/>
      <c r="Q306" s="253"/>
      <c r="R306" s="253"/>
      <c r="S306" s="253"/>
      <c r="T306" s="254"/>
      <c r="AT306" s="255" t="s">
        <v>166</v>
      </c>
      <c r="AU306" s="255" t="s">
        <v>87</v>
      </c>
      <c r="AV306" s="12" t="s">
        <v>87</v>
      </c>
      <c r="AW306" s="12" t="s">
        <v>34</v>
      </c>
      <c r="AX306" s="12" t="s">
        <v>77</v>
      </c>
      <c r="AY306" s="255" t="s">
        <v>157</v>
      </c>
    </row>
    <row r="307" spans="2:51" s="12" customFormat="1" ht="12">
      <c r="B307" s="244"/>
      <c r="C307" s="245"/>
      <c r="D307" s="246" t="s">
        <v>166</v>
      </c>
      <c r="E307" s="247" t="s">
        <v>1</v>
      </c>
      <c r="F307" s="248" t="s">
        <v>383</v>
      </c>
      <c r="G307" s="245"/>
      <c r="H307" s="249">
        <v>75.6</v>
      </c>
      <c r="I307" s="250"/>
      <c r="J307" s="245"/>
      <c r="K307" s="245"/>
      <c r="L307" s="251"/>
      <c r="M307" s="252"/>
      <c r="N307" s="253"/>
      <c r="O307" s="253"/>
      <c r="P307" s="253"/>
      <c r="Q307" s="253"/>
      <c r="R307" s="253"/>
      <c r="S307" s="253"/>
      <c r="T307" s="254"/>
      <c r="AT307" s="255" t="s">
        <v>166</v>
      </c>
      <c r="AU307" s="255" t="s">
        <v>87</v>
      </c>
      <c r="AV307" s="12" t="s">
        <v>87</v>
      </c>
      <c r="AW307" s="12" t="s">
        <v>34</v>
      </c>
      <c r="AX307" s="12" t="s">
        <v>77</v>
      </c>
      <c r="AY307" s="255" t="s">
        <v>157</v>
      </c>
    </row>
    <row r="308" spans="2:51" s="13" customFormat="1" ht="12">
      <c r="B308" s="256"/>
      <c r="C308" s="257"/>
      <c r="D308" s="246" t="s">
        <v>166</v>
      </c>
      <c r="E308" s="258" t="s">
        <v>1</v>
      </c>
      <c r="F308" s="259" t="s">
        <v>168</v>
      </c>
      <c r="G308" s="257"/>
      <c r="H308" s="260">
        <v>230.5275</v>
      </c>
      <c r="I308" s="261"/>
      <c r="J308" s="257"/>
      <c r="K308" s="257"/>
      <c r="L308" s="262"/>
      <c r="M308" s="263"/>
      <c r="N308" s="264"/>
      <c r="O308" s="264"/>
      <c r="P308" s="264"/>
      <c r="Q308" s="264"/>
      <c r="R308" s="264"/>
      <c r="S308" s="264"/>
      <c r="T308" s="265"/>
      <c r="AT308" s="266" t="s">
        <v>166</v>
      </c>
      <c r="AU308" s="266" t="s">
        <v>87</v>
      </c>
      <c r="AV308" s="13" t="s">
        <v>164</v>
      </c>
      <c r="AW308" s="13" t="s">
        <v>34</v>
      </c>
      <c r="AX308" s="13" t="s">
        <v>85</v>
      </c>
      <c r="AY308" s="266" t="s">
        <v>157</v>
      </c>
    </row>
    <row r="309" spans="2:65" s="1" customFormat="1" ht="16.5" customHeight="1">
      <c r="B309" s="37"/>
      <c r="C309" s="277" t="s">
        <v>384</v>
      </c>
      <c r="D309" s="277" t="s">
        <v>237</v>
      </c>
      <c r="E309" s="278" t="s">
        <v>385</v>
      </c>
      <c r="F309" s="279" t="s">
        <v>386</v>
      </c>
      <c r="G309" s="280" t="s">
        <v>162</v>
      </c>
      <c r="H309" s="281">
        <v>235.139</v>
      </c>
      <c r="I309" s="282"/>
      <c r="J309" s="283">
        <f>ROUND(I309*H309,2)</f>
        <v>0</v>
      </c>
      <c r="K309" s="279" t="s">
        <v>163</v>
      </c>
      <c r="L309" s="284"/>
      <c r="M309" s="285" t="s">
        <v>1</v>
      </c>
      <c r="N309" s="286" t="s">
        <v>42</v>
      </c>
      <c r="O309" s="85"/>
      <c r="P309" s="240">
        <f>O309*H309</f>
        <v>0</v>
      </c>
      <c r="Q309" s="240">
        <v>0.0195</v>
      </c>
      <c r="R309" s="240">
        <f>Q309*H309</f>
        <v>4.5852105000000005</v>
      </c>
      <c r="S309" s="240">
        <v>0</v>
      </c>
      <c r="T309" s="241">
        <f>S309*H309</f>
        <v>0</v>
      </c>
      <c r="AR309" s="242" t="s">
        <v>198</v>
      </c>
      <c r="AT309" s="242" t="s">
        <v>237</v>
      </c>
      <c r="AU309" s="242" t="s">
        <v>87</v>
      </c>
      <c r="AY309" s="16" t="s">
        <v>157</v>
      </c>
      <c r="BE309" s="243">
        <f>IF(N309="základní",J309,0)</f>
        <v>0</v>
      </c>
      <c r="BF309" s="243">
        <f>IF(N309="snížená",J309,0)</f>
        <v>0</v>
      </c>
      <c r="BG309" s="243">
        <f>IF(N309="zákl. přenesená",J309,0)</f>
        <v>0</v>
      </c>
      <c r="BH309" s="243">
        <f>IF(N309="sníž. přenesená",J309,0)</f>
        <v>0</v>
      </c>
      <c r="BI309" s="243">
        <f>IF(N309="nulová",J309,0)</f>
        <v>0</v>
      </c>
      <c r="BJ309" s="16" t="s">
        <v>85</v>
      </c>
      <c r="BK309" s="243">
        <f>ROUND(I309*H309,2)</f>
        <v>0</v>
      </c>
      <c r="BL309" s="16" t="s">
        <v>164</v>
      </c>
      <c r="BM309" s="242" t="s">
        <v>387</v>
      </c>
    </row>
    <row r="310" spans="2:51" s="12" customFormat="1" ht="12">
      <c r="B310" s="244"/>
      <c r="C310" s="245"/>
      <c r="D310" s="246" t="s">
        <v>166</v>
      </c>
      <c r="E310" s="245"/>
      <c r="F310" s="248" t="s">
        <v>388</v>
      </c>
      <c r="G310" s="245"/>
      <c r="H310" s="249">
        <v>235.139</v>
      </c>
      <c r="I310" s="250"/>
      <c r="J310" s="245"/>
      <c r="K310" s="245"/>
      <c r="L310" s="251"/>
      <c r="M310" s="252"/>
      <c r="N310" s="253"/>
      <c r="O310" s="253"/>
      <c r="P310" s="253"/>
      <c r="Q310" s="253"/>
      <c r="R310" s="253"/>
      <c r="S310" s="253"/>
      <c r="T310" s="254"/>
      <c r="AT310" s="255" t="s">
        <v>166</v>
      </c>
      <c r="AU310" s="255" t="s">
        <v>87</v>
      </c>
      <c r="AV310" s="12" t="s">
        <v>87</v>
      </c>
      <c r="AW310" s="12" t="s">
        <v>4</v>
      </c>
      <c r="AX310" s="12" t="s">
        <v>85</v>
      </c>
      <c r="AY310" s="255" t="s">
        <v>157</v>
      </c>
    </row>
    <row r="311" spans="2:65" s="1" customFormat="1" ht="16.5" customHeight="1">
      <c r="B311" s="37"/>
      <c r="C311" s="231" t="s">
        <v>389</v>
      </c>
      <c r="D311" s="231" t="s">
        <v>159</v>
      </c>
      <c r="E311" s="232" t="s">
        <v>390</v>
      </c>
      <c r="F311" s="233" t="s">
        <v>391</v>
      </c>
      <c r="G311" s="234" t="s">
        <v>330</v>
      </c>
      <c r="H311" s="235">
        <v>85.23</v>
      </c>
      <c r="I311" s="236"/>
      <c r="J311" s="237">
        <f>ROUND(I311*H311,2)</f>
        <v>0</v>
      </c>
      <c r="K311" s="233" t="s">
        <v>163</v>
      </c>
      <c r="L311" s="42"/>
      <c r="M311" s="238" t="s">
        <v>1</v>
      </c>
      <c r="N311" s="239" t="s">
        <v>42</v>
      </c>
      <c r="O311" s="85"/>
      <c r="P311" s="240">
        <f>O311*H311</f>
        <v>0</v>
      </c>
      <c r="Q311" s="240">
        <v>0.00176</v>
      </c>
      <c r="R311" s="240">
        <f>Q311*H311</f>
        <v>0.15000480000000002</v>
      </c>
      <c r="S311" s="240">
        <v>0</v>
      </c>
      <c r="T311" s="241">
        <f>S311*H311</f>
        <v>0</v>
      </c>
      <c r="AR311" s="242" t="s">
        <v>164</v>
      </c>
      <c r="AT311" s="242" t="s">
        <v>159</v>
      </c>
      <c r="AU311" s="242" t="s">
        <v>87</v>
      </c>
      <c r="AY311" s="16" t="s">
        <v>157</v>
      </c>
      <c r="BE311" s="243">
        <f>IF(N311="základní",J311,0)</f>
        <v>0</v>
      </c>
      <c r="BF311" s="243">
        <f>IF(N311="snížená",J311,0)</f>
        <v>0</v>
      </c>
      <c r="BG311" s="243">
        <f>IF(N311="zákl. přenesená",J311,0)</f>
        <v>0</v>
      </c>
      <c r="BH311" s="243">
        <f>IF(N311="sníž. přenesená",J311,0)</f>
        <v>0</v>
      </c>
      <c r="BI311" s="243">
        <f>IF(N311="nulová",J311,0)</f>
        <v>0</v>
      </c>
      <c r="BJ311" s="16" t="s">
        <v>85</v>
      </c>
      <c r="BK311" s="243">
        <f>ROUND(I311*H311,2)</f>
        <v>0</v>
      </c>
      <c r="BL311" s="16" t="s">
        <v>164</v>
      </c>
      <c r="BM311" s="242" t="s">
        <v>392</v>
      </c>
    </row>
    <row r="312" spans="2:51" s="14" customFormat="1" ht="12">
      <c r="B312" s="267"/>
      <c r="C312" s="268"/>
      <c r="D312" s="246" t="s">
        <v>166</v>
      </c>
      <c r="E312" s="269" t="s">
        <v>1</v>
      </c>
      <c r="F312" s="270" t="s">
        <v>293</v>
      </c>
      <c r="G312" s="268"/>
      <c r="H312" s="269" t="s">
        <v>1</v>
      </c>
      <c r="I312" s="271"/>
      <c r="J312" s="268"/>
      <c r="K312" s="268"/>
      <c r="L312" s="272"/>
      <c r="M312" s="273"/>
      <c r="N312" s="274"/>
      <c r="O312" s="274"/>
      <c r="P312" s="274"/>
      <c r="Q312" s="274"/>
      <c r="R312" s="274"/>
      <c r="S312" s="274"/>
      <c r="T312" s="275"/>
      <c r="AT312" s="276" t="s">
        <v>166</v>
      </c>
      <c r="AU312" s="276" t="s">
        <v>87</v>
      </c>
      <c r="AV312" s="14" t="s">
        <v>85</v>
      </c>
      <c r="AW312" s="14" t="s">
        <v>34</v>
      </c>
      <c r="AX312" s="14" t="s">
        <v>77</v>
      </c>
      <c r="AY312" s="276" t="s">
        <v>157</v>
      </c>
    </row>
    <row r="313" spans="2:51" s="14" customFormat="1" ht="12">
      <c r="B313" s="267"/>
      <c r="C313" s="268"/>
      <c r="D313" s="246" t="s">
        <v>166</v>
      </c>
      <c r="E313" s="269" t="s">
        <v>1</v>
      </c>
      <c r="F313" s="270" t="s">
        <v>319</v>
      </c>
      <c r="G313" s="268"/>
      <c r="H313" s="269" t="s">
        <v>1</v>
      </c>
      <c r="I313" s="271"/>
      <c r="J313" s="268"/>
      <c r="K313" s="268"/>
      <c r="L313" s="272"/>
      <c r="M313" s="273"/>
      <c r="N313" s="274"/>
      <c r="O313" s="274"/>
      <c r="P313" s="274"/>
      <c r="Q313" s="274"/>
      <c r="R313" s="274"/>
      <c r="S313" s="274"/>
      <c r="T313" s="275"/>
      <c r="AT313" s="276" t="s">
        <v>166</v>
      </c>
      <c r="AU313" s="276" t="s">
        <v>87</v>
      </c>
      <c r="AV313" s="14" t="s">
        <v>85</v>
      </c>
      <c r="AW313" s="14" t="s">
        <v>34</v>
      </c>
      <c r="AX313" s="14" t="s">
        <v>77</v>
      </c>
      <c r="AY313" s="276" t="s">
        <v>157</v>
      </c>
    </row>
    <row r="314" spans="2:51" s="12" customFormat="1" ht="12">
      <c r="B314" s="244"/>
      <c r="C314" s="245"/>
      <c r="D314" s="246" t="s">
        <v>166</v>
      </c>
      <c r="E314" s="247" t="s">
        <v>1</v>
      </c>
      <c r="F314" s="248" t="s">
        <v>393</v>
      </c>
      <c r="G314" s="245"/>
      <c r="H314" s="249">
        <v>9.54</v>
      </c>
      <c r="I314" s="250"/>
      <c r="J314" s="245"/>
      <c r="K314" s="245"/>
      <c r="L314" s="251"/>
      <c r="M314" s="252"/>
      <c r="N314" s="253"/>
      <c r="O314" s="253"/>
      <c r="P314" s="253"/>
      <c r="Q314" s="253"/>
      <c r="R314" s="253"/>
      <c r="S314" s="253"/>
      <c r="T314" s="254"/>
      <c r="AT314" s="255" t="s">
        <v>166</v>
      </c>
      <c r="AU314" s="255" t="s">
        <v>87</v>
      </c>
      <c r="AV314" s="12" t="s">
        <v>87</v>
      </c>
      <c r="AW314" s="12" t="s">
        <v>34</v>
      </c>
      <c r="AX314" s="12" t="s">
        <v>77</v>
      </c>
      <c r="AY314" s="255" t="s">
        <v>157</v>
      </c>
    </row>
    <row r="315" spans="2:51" s="12" customFormat="1" ht="12">
      <c r="B315" s="244"/>
      <c r="C315" s="245"/>
      <c r="D315" s="246" t="s">
        <v>166</v>
      </c>
      <c r="E315" s="247" t="s">
        <v>1</v>
      </c>
      <c r="F315" s="248" t="s">
        <v>394</v>
      </c>
      <c r="G315" s="245"/>
      <c r="H315" s="249">
        <v>4.88</v>
      </c>
      <c r="I315" s="250"/>
      <c r="J315" s="245"/>
      <c r="K315" s="245"/>
      <c r="L315" s="251"/>
      <c r="M315" s="252"/>
      <c r="N315" s="253"/>
      <c r="O315" s="253"/>
      <c r="P315" s="253"/>
      <c r="Q315" s="253"/>
      <c r="R315" s="253"/>
      <c r="S315" s="253"/>
      <c r="T315" s="254"/>
      <c r="AT315" s="255" t="s">
        <v>166</v>
      </c>
      <c r="AU315" s="255" t="s">
        <v>87</v>
      </c>
      <c r="AV315" s="12" t="s">
        <v>87</v>
      </c>
      <c r="AW315" s="12" t="s">
        <v>34</v>
      </c>
      <c r="AX315" s="12" t="s">
        <v>77</v>
      </c>
      <c r="AY315" s="255" t="s">
        <v>157</v>
      </c>
    </row>
    <row r="316" spans="2:51" s="14" customFormat="1" ht="12">
      <c r="B316" s="267"/>
      <c r="C316" s="268"/>
      <c r="D316" s="246" t="s">
        <v>166</v>
      </c>
      <c r="E316" s="269" t="s">
        <v>1</v>
      </c>
      <c r="F316" s="270" t="s">
        <v>297</v>
      </c>
      <c r="G316" s="268"/>
      <c r="H316" s="269" t="s">
        <v>1</v>
      </c>
      <c r="I316" s="271"/>
      <c r="J316" s="268"/>
      <c r="K316" s="268"/>
      <c r="L316" s="272"/>
      <c r="M316" s="273"/>
      <c r="N316" s="274"/>
      <c r="O316" s="274"/>
      <c r="P316" s="274"/>
      <c r="Q316" s="274"/>
      <c r="R316" s="274"/>
      <c r="S316" s="274"/>
      <c r="T316" s="275"/>
      <c r="AT316" s="276" t="s">
        <v>166</v>
      </c>
      <c r="AU316" s="276" t="s">
        <v>87</v>
      </c>
      <c r="AV316" s="14" t="s">
        <v>85</v>
      </c>
      <c r="AW316" s="14" t="s">
        <v>34</v>
      </c>
      <c r="AX316" s="14" t="s">
        <v>77</v>
      </c>
      <c r="AY316" s="276" t="s">
        <v>157</v>
      </c>
    </row>
    <row r="317" spans="2:51" s="14" customFormat="1" ht="12">
      <c r="B317" s="267"/>
      <c r="C317" s="268"/>
      <c r="D317" s="246" t="s">
        <v>166</v>
      </c>
      <c r="E317" s="269" t="s">
        <v>1</v>
      </c>
      <c r="F317" s="270" t="s">
        <v>319</v>
      </c>
      <c r="G317" s="268"/>
      <c r="H317" s="269" t="s">
        <v>1</v>
      </c>
      <c r="I317" s="271"/>
      <c r="J317" s="268"/>
      <c r="K317" s="268"/>
      <c r="L317" s="272"/>
      <c r="M317" s="273"/>
      <c r="N317" s="274"/>
      <c r="O317" s="274"/>
      <c r="P317" s="274"/>
      <c r="Q317" s="274"/>
      <c r="R317" s="274"/>
      <c r="S317" s="274"/>
      <c r="T317" s="275"/>
      <c r="AT317" s="276" t="s">
        <v>166</v>
      </c>
      <c r="AU317" s="276" t="s">
        <v>87</v>
      </c>
      <c r="AV317" s="14" t="s">
        <v>85</v>
      </c>
      <c r="AW317" s="14" t="s">
        <v>34</v>
      </c>
      <c r="AX317" s="14" t="s">
        <v>77</v>
      </c>
      <c r="AY317" s="276" t="s">
        <v>157</v>
      </c>
    </row>
    <row r="318" spans="2:51" s="12" customFormat="1" ht="12">
      <c r="B318" s="244"/>
      <c r="C318" s="245"/>
      <c r="D318" s="246" t="s">
        <v>166</v>
      </c>
      <c r="E318" s="247" t="s">
        <v>1</v>
      </c>
      <c r="F318" s="248" t="s">
        <v>395</v>
      </c>
      <c r="G318" s="245"/>
      <c r="H318" s="249">
        <v>21.64</v>
      </c>
      <c r="I318" s="250"/>
      <c r="J318" s="245"/>
      <c r="K318" s="245"/>
      <c r="L318" s="251"/>
      <c r="M318" s="252"/>
      <c r="N318" s="253"/>
      <c r="O318" s="253"/>
      <c r="P318" s="253"/>
      <c r="Q318" s="253"/>
      <c r="R318" s="253"/>
      <c r="S318" s="253"/>
      <c r="T318" s="254"/>
      <c r="AT318" s="255" t="s">
        <v>166</v>
      </c>
      <c r="AU318" s="255" t="s">
        <v>87</v>
      </c>
      <c r="AV318" s="12" t="s">
        <v>87</v>
      </c>
      <c r="AW318" s="12" t="s">
        <v>34</v>
      </c>
      <c r="AX318" s="12" t="s">
        <v>77</v>
      </c>
      <c r="AY318" s="255" t="s">
        <v>157</v>
      </c>
    </row>
    <row r="319" spans="2:51" s="12" customFormat="1" ht="12">
      <c r="B319" s="244"/>
      <c r="C319" s="245"/>
      <c r="D319" s="246" t="s">
        <v>166</v>
      </c>
      <c r="E319" s="247" t="s">
        <v>1</v>
      </c>
      <c r="F319" s="248" t="s">
        <v>396</v>
      </c>
      <c r="G319" s="245"/>
      <c r="H319" s="249">
        <v>11.63</v>
      </c>
      <c r="I319" s="250"/>
      <c r="J319" s="245"/>
      <c r="K319" s="245"/>
      <c r="L319" s="251"/>
      <c r="M319" s="252"/>
      <c r="N319" s="253"/>
      <c r="O319" s="253"/>
      <c r="P319" s="253"/>
      <c r="Q319" s="253"/>
      <c r="R319" s="253"/>
      <c r="S319" s="253"/>
      <c r="T319" s="254"/>
      <c r="AT319" s="255" t="s">
        <v>166</v>
      </c>
      <c r="AU319" s="255" t="s">
        <v>87</v>
      </c>
      <c r="AV319" s="12" t="s">
        <v>87</v>
      </c>
      <c r="AW319" s="12" t="s">
        <v>34</v>
      </c>
      <c r="AX319" s="12" t="s">
        <v>77</v>
      </c>
      <c r="AY319" s="255" t="s">
        <v>157</v>
      </c>
    </row>
    <row r="320" spans="2:51" s="14" customFormat="1" ht="12">
      <c r="B320" s="267"/>
      <c r="C320" s="268"/>
      <c r="D320" s="246" t="s">
        <v>166</v>
      </c>
      <c r="E320" s="269" t="s">
        <v>1</v>
      </c>
      <c r="F320" s="270" t="s">
        <v>300</v>
      </c>
      <c r="G320" s="268"/>
      <c r="H320" s="269" t="s">
        <v>1</v>
      </c>
      <c r="I320" s="271"/>
      <c r="J320" s="268"/>
      <c r="K320" s="268"/>
      <c r="L320" s="272"/>
      <c r="M320" s="273"/>
      <c r="N320" s="274"/>
      <c r="O320" s="274"/>
      <c r="P320" s="274"/>
      <c r="Q320" s="274"/>
      <c r="R320" s="274"/>
      <c r="S320" s="274"/>
      <c r="T320" s="275"/>
      <c r="AT320" s="276" t="s">
        <v>166</v>
      </c>
      <c r="AU320" s="276" t="s">
        <v>87</v>
      </c>
      <c r="AV320" s="14" t="s">
        <v>85</v>
      </c>
      <c r="AW320" s="14" t="s">
        <v>34</v>
      </c>
      <c r="AX320" s="14" t="s">
        <v>77</v>
      </c>
      <c r="AY320" s="276" t="s">
        <v>157</v>
      </c>
    </row>
    <row r="321" spans="2:51" s="14" customFormat="1" ht="12">
      <c r="B321" s="267"/>
      <c r="C321" s="268"/>
      <c r="D321" s="246" t="s">
        <v>166</v>
      </c>
      <c r="E321" s="269" t="s">
        <v>1</v>
      </c>
      <c r="F321" s="270" t="s">
        <v>319</v>
      </c>
      <c r="G321" s="268"/>
      <c r="H321" s="269" t="s">
        <v>1</v>
      </c>
      <c r="I321" s="271"/>
      <c r="J321" s="268"/>
      <c r="K321" s="268"/>
      <c r="L321" s="272"/>
      <c r="M321" s="273"/>
      <c r="N321" s="274"/>
      <c r="O321" s="274"/>
      <c r="P321" s="274"/>
      <c r="Q321" s="274"/>
      <c r="R321" s="274"/>
      <c r="S321" s="274"/>
      <c r="T321" s="275"/>
      <c r="AT321" s="276" t="s">
        <v>166</v>
      </c>
      <c r="AU321" s="276" t="s">
        <v>87</v>
      </c>
      <c r="AV321" s="14" t="s">
        <v>85</v>
      </c>
      <c r="AW321" s="14" t="s">
        <v>34</v>
      </c>
      <c r="AX321" s="14" t="s">
        <v>77</v>
      </c>
      <c r="AY321" s="276" t="s">
        <v>157</v>
      </c>
    </row>
    <row r="322" spans="2:51" s="12" customFormat="1" ht="12">
      <c r="B322" s="244"/>
      <c r="C322" s="245"/>
      <c r="D322" s="246" t="s">
        <v>166</v>
      </c>
      <c r="E322" s="247" t="s">
        <v>1</v>
      </c>
      <c r="F322" s="248" t="s">
        <v>397</v>
      </c>
      <c r="G322" s="245"/>
      <c r="H322" s="249">
        <v>23.02</v>
      </c>
      <c r="I322" s="250"/>
      <c r="J322" s="245"/>
      <c r="K322" s="245"/>
      <c r="L322" s="251"/>
      <c r="M322" s="252"/>
      <c r="N322" s="253"/>
      <c r="O322" s="253"/>
      <c r="P322" s="253"/>
      <c r="Q322" s="253"/>
      <c r="R322" s="253"/>
      <c r="S322" s="253"/>
      <c r="T322" s="254"/>
      <c r="AT322" s="255" t="s">
        <v>166</v>
      </c>
      <c r="AU322" s="255" t="s">
        <v>87</v>
      </c>
      <c r="AV322" s="12" t="s">
        <v>87</v>
      </c>
      <c r="AW322" s="12" t="s">
        <v>34</v>
      </c>
      <c r="AX322" s="12" t="s">
        <v>77</v>
      </c>
      <c r="AY322" s="255" t="s">
        <v>157</v>
      </c>
    </row>
    <row r="323" spans="2:51" s="12" customFormat="1" ht="12">
      <c r="B323" s="244"/>
      <c r="C323" s="245"/>
      <c r="D323" s="246" t="s">
        <v>166</v>
      </c>
      <c r="E323" s="247" t="s">
        <v>1</v>
      </c>
      <c r="F323" s="248" t="s">
        <v>398</v>
      </c>
      <c r="G323" s="245"/>
      <c r="H323" s="249">
        <v>14.52</v>
      </c>
      <c r="I323" s="250"/>
      <c r="J323" s="245"/>
      <c r="K323" s="245"/>
      <c r="L323" s="251"/>
      <c r="M323" s="252"/>
      <c r="N323" s="253"/>
      <c r="O323" s="253"/>
      <c r="P323" s="253"/>
      <c r="Q323" s="253"/>
      <c r="R323" s="253"/>
      <c r="S323" s="253"/>
      <c r="T323" s="254"/>
      <c r="AT323" s="255" t="s">
        <v>166</v>
      </c>
      <c r="AU323" s="255" t="s">
        <v>87</v>
      </c>
      <c r="AV323" s="12" t="s">
        <v>87</v>
      </c>
      <c r="AW323" s="12" t="s">
        <v>34</v>
      </c>
      <c r="AX323" s="12" t="s">
        <v>77</v>
      </c>
      <c r="AY323" s="255" t="s">
        <v>157</v>
      </c>
    </row>
    <row r="324" spans="2:51" s="13" customFormat="1" ht="12">
      <c r="B324" s="256"/>
      <c r="C324" s="257"/>
      <c r="D324" s="246" t="s">
        <v>166</v>
      </c>
      <c r="E324" s="258" t="s">
        <v>1</v>
      </c>
      <c r="F324" s="259" t="s">
        <v>168</v>
      </c>
      <c r="G324" s="257"/>
      <c r="H324" s="260">
        <v>85.23</v>
      </c>
      <c r="I324" s="261"/>
      <c r="J324" s="257"/>
      <c r="K324" s="257"/>
      <c r="L324" s="262"/>
      <c r="M324" s="263"/>
      <c r="N324" s="264"/>
      <c r="O324" s="264"/>
      <c r="P324" s="264"/>
      <c r="Q324" s="264"/>
      <c r="R324" s="264"/>
      <c r="S324" s="264"/>
      <c r="T324" s="265"/>
      <c r="AT324" s="266" t="s">
        <v>166</v>
      </c>
      <c r="AU324" s="266" t="s">
        <v>87</v>
      </c>
      <c r="AV324" s="13" t="s">
        <v>164</v>
      </c>
      <c r="AW324" s="13" t="s">
        <v>34</v>
      </c>
      <c r="AX324" s="13" t="s">
        <v>85</v>
      </c>
      <c r="AY324" s="266" t="s">
        <v>157</v>
      </c>
    </row>
    <row r="325" spans="2:65" s="1" customFormat="1" ht="16.5" customHeight="1">
      <c r="B325" s="37"/>
      <c r="C325" s="277" t="s">
        <v>399</v>
      </c>
      <c r="D325" s="277" t="s">
        <v>237</v>
      </c>
      <c r="E325" s="278" t="s">
        <v>400</v>
      </c>
      <c r="F325" s="279" t="s">
        <v>401</v>
      </c>
      <c r="G325" s="280" t="s">
        <v>162</v>
      </c>
      <c r="H325" s="281">
        <v>2.161</v>
      </c>
      <c r="I325" s="282"/>
      <c r="J325" s="283">
        <f>ROUND(I325*H325,2)</f>
        <v>0</v>
      </c>
      <c r="K325" s="279" t="s">
        <v>163</v>
      </c>
      <c r="L325" s="284"/>
      <c r="M325" s="285" t="s">
        <v>1</v>
      </c>
      <c r="N325" s="286" t="s">
        <v>42</v>
      </c>
      <c r="O325" s="85"/>
      <c r="P325" s="240">
        <f>O325*H325</f>
        <v>0</v>
      </c>
      <c r="Q325" s="240">
        <v>0.002</v>
      </c>
      <c r="R325" s="240">
        <f>Q325*H325</f>
        <v>0.004322</v>
      </c>
      <c r="S325" s="240">
        <v>0</v>
      </c>
      <c r="T325" s="241">
        <f>S325*H325</f>
        <v>0</v>
      </c>
      <c r="AR325" s="242" t="s">
        <v>198</v>
      </c>
      <c r="AT325" s="242" t="s">
        <v>237</v>
      </c>
      <c r="AU325" s="242" t="s">
        <v>87</v>
      </c>
      <c r="AY325" s="16" t="s">
        <v>157</v>
      </c>
      <c r="BE325" s="243">
        <f>IF(N325="základní",J325,0)</f>
        <v>0</v>
      </c>
      <c r="BF325" s="243">
        <f>IF(N325="snížená",J325,0)</f>
        <v>0</v>
      </c>
      <c r="BG325" s="243">
        <f>IF(N325="zákl. přenesená",J325,0)</f>
        <v>0</v>
      </c>
      <c r="BH325" s="243">
        <f>IF(N325="sníž. přenesená",J325,0)</f>
        <v>0</v>
      </c>
      <c r="BI325" s="243">
        <f>IF(N325="nulová",J325,0)</f>
        <v>0</v>
      </c>
      <c r="BJ325" s="16" t="s">
        <v>85</v>
      </c>
      <c r="BK325" s="243">
        <f>ROUND(I325*H325,2)</f>
        <v>0</v>
      </c>
      <c r="BL325" s="16" t="s">
        <v>164</v>
      </c>
      <c r="BM325" s="242" t="s">
        <v>402</v>
      </c>
    </row>
    <row r="326" spans="2:51" s="14" customFormat="1" ht="12">
      <c r="B326" s="267"/>
      <c r="C326" s="268"/>
      <c r="D326" s="246" t="s">
        <v>166</v>
      </c>
      <c r="E326" s="269" t="s">
        <v>1</v>
      </c>
      <c r="F326" s="270" t="s">
        <v>293</v>
      </c>
      <c r="G326" s="268"/>
      <c r="H326" s="269" t="s">
        <v>1</v>
      </c>
      <c r="I326" s="271"/>
      <c r="J326" s="268"/>
      <c r="K326" s="268"/>
      <c r="L326" s="272"/>
      <c r="M326" s="273"/>
      <c r="N326" s="274"/>
      <c r="O326" s="274"/>
      <c r="P326" s="274"/>
      <c r="Q326" s="274"/>
      <c r="R326" s="274"/>
      <c r="S326" s="274"/>
      <c r="T326" s="275"/>
      <c r="AT326" s="276" t="s">
        <v>166</v>
      </c>
      <c r="AU326" s="276" t="s">
        <v>87</v>
      </c>
      <c r="AV326" s="14" t="s">
        <v>85</v>
      </c>
      <c r="AW326" s="14" t="s">
        <v>34</v>
      </c>
      <c r="AX326" s="14" t="s">
        <v>77</v>
      </c>
      <c r="AY326" s="276" t="s">
        <v>157</v>
      </c>
    </row>
    <row r="327" spans="2:51" s="14" customFormat="1" ht="12">
      <c r="B327" s="267"/>
      <c r="C327" s="268"/>
      <c r="D327" s="246" t="s">
        <v>166</v>
      </c>
      <c r="E327" s="269" t="s">
        <v>1</v>
      </c>
      <c r="F327" s="270" t="s">
        <v>319</v>
      </c>
      <c r="G327" s="268"/>
      <c r="H327" s="269" t="s">
        <v>1</v>
      </c>
      <c r="I327" s="271"/>
      <c r="J327" s="268"/>
      <c r="K327" s="268"/>
      <c r="L327" s="272"/>
      <c r="M327" s="273"/>
      <c r="N327" s="274"/>
      <c r="O327" s="274"/>
      <c r="P327" s="274"/>
      <c r="Q327" s="274"/>
      <c r="R327" s="274"/>
      <c r="S327" s="274"/>
      <c r="T327" s="275"/>
      <c r="AT327" s="276" t="s">
        <v>166</v>
      </c>
      <c r="AU327" s="276" t="s">
        <v>87</v>
      </c>
      <c r="AV327" s="14" t="s">
        <v>85</v>
      </c>
      <c r="AW327" s="14" t="s">
        <v>34</v>
      </c>
      <c r="AX327" s="14" t="s">
        <v>77</v>
      </c>
      <c r="AY327" s="276" t="s">
        <v>157</v>
      </c>
    </row>
    <row r="328" spans="2:51" s="12" customFormat="1" ht="12">
      <c r="B328" s="244"/>
      <c r="C328" s="245"/>
      <c r="D328" s="246" t="s">
        <v>166</v>
      </c>
      <c r="E328" s="247" t="s">
        <v>1</v>
      </c>
      <c r="F328" s="248" t="s">
        <v>403</v>
      </c>
      <c r="G328" s="245"/>
      <c r="H328" s="249">
        <v>1.2832</v>
      </c>
      <c r="I328" s="250"/>
      <c r="J328" s="245"/>
      <c r="K328" s="245"/>
      <c r="L328" s="251"/>
      <c r="M328" s="252"/>
      <c r="N328" s="253"/>
      <c r="O328" s="253"/>
      <c r="P328" s="253"/>
      <c r="Q328" s="253"/>
      <c r="R328" s="253"/>
      <c r="S328" s="253"/>
      <c r="T328" s="254"/>
      <c r="AT328" s="255" t="s">
        <v>166</v>
      </c>
      <c r="AU328" s="255" t="s">
        <v>87</v>
      </c>
      <c r="AV328" s="12" t="s">
        <v>87</v>
      </c>
      <c r="AW328" s="12" t="s">
        <v>34</v>
      </c>
      <c r="AX328" s="12" t="s">
        <v>77</v>
      </c>
      <c r="AY328" s="255" t="s">
        <v>157</v>
      </c>
    </row>
    <row r="329" spans="2:51" s="12" customFormat="1" ht="12">
      <c r="B329" s="244"/>
      <c r="C329" s="245"/>
      <c r="D329" s="246" t="s">
        <v>166</v>
      </c>
      <c r="E329" s="247" t="s">
        <v>1</v>
      </c>
      <c r="F329" s="248" t="s">
        <v>404</v>
      </c>
      <c r="G329" s="245"/>
      <c r="H329" s="249">
        <v>0.6816</v>
      </c>
      <c r="I329" s="250"/>
      <c r="J329" s="245"/>
      <c r="K329" s="245"/>
      <c r="L329" s="251"/>
      <c r="M329" s="252"/>
      <c r="N329" s="253"/>
      <c r="O329" s="253"/>
      <c r="P329" s="253"/>
      <c r="Q329" s="253"/>
      <c r="R329" s="253"/>
      <c r="S329" s="253"/>
      <c r="T329" s="254"/>
      <c r="AT329" s="255" t="s">
        <v>166</v>
      </c>
      <c r="AU329" s="255" t="s">
        <v>87</v>
      </c>
      <c r="AV329" s="12" t="s">
        <v>87</v>
      </c>
      <c r="AW329" s="12" t="s">
        <v>34</v>
      </c>
      <c r="AX329" s="12" t="s">
        <v>77</v>
      </c>
      <c r="AY329" s="255" t="s">
        <v>157</v>
      </c>
    </row>
    <row r="330" spans="2:51" s="13" customFormat="1" ht="12">
      <c r="B330" s="256"/>
      <c r="C330" s="257"/>
      <c r="D330" s="246" t="s">
        <v>166</v>
      </c>
      <c r="E330" s="258" t="s">
        <v>1</v>
      </c>
      <c r="F330" s="259" t="s">
        <v>168</v>
      </c>
      <c r="G330" s="257"/>
      <c r="H330" s="260">
        <v>1.9648</v>
      </c>
      <c r="I330" s="261"/>
      <c r="J330" s="257"/>
      <c r="K330" s="257"/>
      <c r="L330" s="262"/>
      <c r="M330" s="263"/>
      <c r="N330" s="264"/>
      <c r="O330" s="264"/>
      <c r="P330" s="264"/>
      <c r="Q330" s="264"/>
      <c r="R330" s="264"/>
      <c r="S330" s="264"/>
      <c r="T330" s="265"/>
      <c r="AT330" s="266" t="s">
        <v>166</v>
      </c>
      <c r="AU330" s="266" t="s">
        <v>87</v>
      </c>
      <c r="AV330" s="13" t="s">
        <v>164</v>
      </c>
      <c r="AW330" s="13" t="s">
        <v>34</v>
      </c>
      <c r="AX330" s="13" t="s">
        <v>85</v>
      </c>
      <c r="AY330" s="266" t="s">
        <v>157</v>
      </c>
    </row>
    <row r="331" spans="2:51" s="12" customFormat="1" ht="12">
      <c r="B331" s="244"/>
      <c r="C331" s="245"/>
      <c r="D331" s="246" t="s">
        <v>166</v>
      </c>
      <c r="E331" s="245"/>
      <c r="F331" s="248" t="s">
        <v>405</v>
      </c>
      <c r="G331" s="245"/>
      <c r="H331" s="249">
        <v>2.161</v>
      </c>
      <c r="I331" s="250"/>
      <c r="J331" s="245"/>
      <c r="K331" s="245"/>
      <c r="L331" s="251"/>
      <c r="M331" s="252"/>
      <c r="N331" s="253"/>
      <c r="O331" s="253"/>
      <c r="P331" s="253"/>
      <c r="Q331" s="253"/>
      <c r="R331" s="253"/>
      <c r="S331" s="253"/>
      <c r="T331" s="254"/>
      <c r="AT331" s="255" t="s">
        <v>166</v>
      </c>
      <c r="AU331" s="255" t="s">
        <v>87</v>
      </c>
      <c r="AV331" s="12" t="s">
        <v>87</v>
      </c>
      <c r="AW331" s="12" t="s">
        <v>4</v>
      </c>
      <c r="AX331" s="12" t="s">
        <v>85</v>
      </c>
      <c r="AY331" s="255" t="s">
        <v>157</v>
      </c>
    </row>
    <row r="332" spans="2:65" s="1" customFormat="1" ht="16.5" customHeight="1">
      <c r="B332" s="37"/>
      <c r="C332" s="277" t="s">
        <v>406</v>
      </c>
      <c r="D332" s="277" t="s">
        <v>237</v>
      </c>
      <c r="E332" s="278" t="s">
        <v>407</v>
      </c>
      <c r="F332" s="279" t="s">
        <v>408</v>
      </c>
      <c r="G332" s="280" t="s">
        <v>162</v>
      </c>
      <c r="H332" s="281">
        <v>12.839</v>
      </c>
      <c r="I332" s="282"/>
      <c r="J332" s="283">
        <f>ROUND(I332*H332,2)</f>
        <v>0</v>
      </c>
      <c r="K332" s="279" t="s">
        <v>163</v>
      </c>
      <c r="L332" s="284"/>
      <c r="M332" s="285" t="s">
        <v>1</v>
      </c>
      <c r="N332" s="286" t="s">
        <v>42</v>
      </c>
      <c r="O332" s="85"/>
      <c r="P332" s="240">
        <f>O332*H332</f>
        <v>0</v>
      </c>
      <c r="Q332" s="240">
        <v>0.004</v>
      </c>
      <c r="R332" s="240">
        <f>Q332*H332</f>
        <v>0.051356000000000006</v>
      </c>
      <c r="S332" s="240">
        <v>0</v>
      </c>
      <c r="T332" s="241">
        <f>S332*H332</f>
        <v>0</v>
      </c>
      <c r="AR332" s="242" t="s">
        <v>198</v>
      </c>
      <c r="AT332" s="242" t="s">
        <v>237</v>
      </c>
      <c r="AU332" s="242" t="s">
        <v>87</v>
      </c>
      <c r="AY332" s="16" t="s">
        <v>157</v>
      </c>
      <c r="BE332" s="243">
        <f>IF(N332="základní",J332,0)</f>
        <v>0</v>
      </c>
      <c r="BF332" s="243">
        <f>IF(N332="snížená",J332,0)</f>
        <v>0</v>
      </c>
      <c r="BG332" s="243">
        <f>IF(N332="zákl. přenesená",J332,0)</f>
        <v>0</v>
      </c>
      <c r="BH332" s="243">
        <f>IF(N332="sníž. přenesená",J332,0)</f>
        <v>0</v>
      </c>
      <c r="BI332" s="243">
        <f>IF(N332="nulová",J332,0)</f>
        <v>0</v>
      </c>
      <c r="BJ332" s="16" t="s">
        <v>85</v>
      </c>
      <c r="BK332" s="243">
        <f>ROUND(I332*H332,2)</f>
        <v>0</v>
      </c>
      <c r="BL332" s="16" t="s">
        <v>164</v>
      </c>
      <c r="BM332" s="242" t="s">
        <v>409</v>
      </c>
    </row>
    <row r="333" spans="2:51" s="14" customFormat="1" ht="12">
      <c r="B333" s="267"/>
      <c r="C333" s="268"/>
      <c r="D333" s="246" t="s">
        <v>166</v>
      </c>
      <c r="E333" s="269" t="s">
        <v>1</v>
      </c>
      <c r="F333" s="270" t="s">
        <v>293</v>
      </c>
      <c r="G333" s="268"/>
      <c r="H333" s="269" t="s">
        <v>1</v>
      </c>
      <c r="I333" s="271"/>
      <c r="J333" s="268"/>
      <c r="K333" s="268"/>
      <c r="L333" s="272"/>
      <c r="M333" s="273"/>
      <c r="N333" s="274"/>
      <c r="O333" s="274"/>
      <c r="P333" s="274"/>
      <c r="Q333" s="274"/>
      <c r="R333" s="274"/>
      <c r="S333" s="274"/>
      <c r="T333" s="275"/>
      <c r="AT333" s="276" t="s">
        <v>166</v>
      </c>
      <c r="AU333" s="276" t="s">
        <v>87</v>
      </c>
      <c r="AV333" s="14" t="s">
        <v>85</v>
      </c>
      <c r="AW333" s="14" t="s">
        <v>34</v>
      </c>
      <c r="AX333" s="14" t="s">
        <v>77</v>
      </c>
      <c r="AY333" s="276" t="s">
        <v>157</v>
      </c>
    </row>
    <row r="334" spans="2:51" s="14" customFormat="1" ht="12">
      <c r="B334" s="267"/>
      <c r="C334" s="268"/>
      <c r="D334" s="246" t="s">
        <v>166</v>
      </c>
      <c r="E334" s="269" t="s">
        <v>1</v>
      </c>
      <c r="F334" s="270" t="s">
        <v>319</v>
      </c>
      <c r="G334" s="268"/>
      <c r="H334" s="269" t="s">
        <v>1</v>
      </c>
      <c r="I334" s="271"/>
      <c r="J334" s="268"/>
      <c r="K334" s="268"/>
      <c r="L334" s="272"/>
      <c r="M334" s="273"/>
      <c r="N334" s="274"/>
      <c r="O334" s="274"/>
      <c r="P334" s="274"/>
      <c r="Q334" s="274"/>
      <c r="R334" s="274"/>
      <c r="S334" s="274"/>
      <c r="T334" s="275"/>
      <c r="AT334" s="276" t="s">
        <v>166</v>
      </c>
      <c r="AU334" s="276" t="s">
        <v>87</v>
      </c>
      <c r="AV334" s="14" t="s">
        <v>85</v>
      </c>
      <c r="AW334" s="14" t="s">
        <v>34</v>
      </c>
      <c r="AX334" s="14" t="s">
        <v>77</v>
      </c>
      <c r="AY334" s="276" t="s">
        <v>157</v>
      </c>
    </row>
    <row r="335" spans="2:51" s="12" customFormat="1" ht="12">
      <c r="B335" s="244"/>
      <c r="C335" s="245"/>
      <c r="D335" s="246" t="s">
        <v>166</v>
      </c>
      <c r="E335" s="247" t="s">
        <v>1</v>
      </c>
      <c r="F335" s="248" t="s">
        <v>410</v>
      </c>
      <c r="G335" s="245"/>
      <c r="H335" s="249">
        <v>0.2432</v>
      </c>
      <c r="I335" s="250"/>
      <c r="J335" s="245"/>
      <c r="K335" s="245"/>
      <c r="L335" s="251"/>
      <c r="M335" s="252"/>
      <c r="N335" s="253"/>
      <c r="O335" s="253"/>
      <c r="P335" s="253"/>
      <c r="Q335" s="253"/>
      <c r="R335" s="253"/>
      <c r="S335" s="253"/>
      <c r="T335" s="254"/>
      <c r="AT335" s="255" t="s">
        <v>166</v>
      </c>
      <c r="AU335" s="255" t="s">
        <v>87</v>
      </c>
      <c r="AV335" s="12" t="s">
        <v>87</v>
      </c>
      <c r="AW335" s="12" t="s">
        <v>34</v>
      </c>
      <c r="AX335" s="12" t="s">
        <v>77</v>
      </c>
      <c r="AY335" s="255" t="s">
        <v>157</v>
      </c>
    </row>
    <row r="336" spans="2:51" s="12" customFormat="1" ht="12">
      <c r="B336" s="244"/>
      <c r="C336" s="245"/>
      <c r="D336" s="246" t="s">
        <v>166</v>
      </c>
      <c r="E336" s="247" t="s">
        <v>1</v>
      </c>
      <c r="F336" s="248" t="s">
        <v>411</v>
      </c>
      <c r="G336" s="245"/>
      <c r="H336" s="249">
        <v>0.0992</v>
      </c>
      <c r="I336" s="250"/>
      <c r="J336" s="245"/>
      <c r="K336" s="245"/>
      <c r="L336" s="251"/>
      <c r="M336" s="252"/>
      <c r="N336" s="253"/>
      <c r="O336" s="253"/>
      <c r="P336" s="253"/>
      <c r="Q336" s="253"/>
      <c r="R336" s="253"/>
      <c r="S336" s="253"/>
      <c r="T336" s="254"/>
      <c r="AT336" s="255" t="s">
        <v>166</v>
      </c>
      <c r="AU336" s="255" t="s">
        <v>87</v>
      </c>
      <c r="AV336" s="12" t="s">
        <v>87</v>
      </c>
      <c r="AW336" s="12" t="s">
        <v>34</v>
      </c>
      <c r="AX336" s="12" t="s">
        <v>77</v>
      </c>
      <c r="AY336" s="255" t="s">
        <v>157</v>
      </c>
    </row>
    <row r="337" spans="2:51" s="14" customFormat="1" ht="12">
      <c r="B337" s="267"/>
      <c r="C337" s="268"/>
      <c r="D337" s="246" t="s">
        <v>166</v>
      </c>
      <c r="E337" s="269" t="s">
        <v>1</v>
      </c>
      <c r="F337" s="270" t="s">
        <v>297</v>
      </c>
      <c r="G337" s="268"/>
      <c r="H337" s="269" t="s">
        <v>1</v>
      </c>
      <c r="I337" s="271"/>
      <c r="J337" s="268"/>
      <c r="K337" s="268"/>
      <c r="L337" s="272"/>
      <c r="M337" s="273"/>
      <c r="N337" s="274"/>
      <c r="O337" s="274"/>
      <c r="P337" s="274"/>
      <c r="Q337" s="274"/>
      <c r="R337" s="274"/>
      <c r="S337" s="274"/>
      <c r="T337" s="275"/>
      <c r="AT337" s="276" t="s">
        <v>166</v>
      </c>
      <c r="AU337" s="276" t="s">
        <v>87</v>
      </c>
      <c r="AV337" s="14" t="s">
        <v>85</v>
      </c>
      <c r="AW337" s="14" t="s">
        <v>34</v>
      </c>
      <c r="AX337" s="14" t="s">
        <v>77</v>
      </c>
      <c r="AY337" s="276" t="s">
        <v>157</v>
      </c>
    </row>
    <row r="338" spans="2:51" s="14" customFormat="1" ht="12">
      <c r="B338" s="267"/>
      <c r="C338" s="268"/>
      <c r="D338" s="246" t="s">
        <v>166</v>
      </c>
      <c r="E338" s="269" t="s">
        <v>1</v>
      </c>
      <c r="F338" s="270" t="s">
        <v>319</v>
      </c>
      <c r="G338" s="268"/>
      <c r="H338" s="269" t="s">
        <v>1</v>
      </c>
      <c r="I338" s="271"/>
      <c r="J338" s="268"/>
      <c r="K338" s="268"/>
      <c r="L338" s="272"/>
      <c r="M338" s="273"/>
      <c r="N338" s="274"/>
      <c r="O338" s="274"/>
      <c r="P338" s="274"/>
      <c r="Q338" s="274"/>
      <c r="R338" s="274"/>
      <c r="S338" s="274"/>
      <c r="T338" s="275"/>
      <c r="AT338" s="276" t="s">
        <v>166</v>
      </c>
      <c r="AU338" s="276" t="s">
        <v>87</v>
      </c>
      <c r="AV338" s="14" t="s">
        <v>85</v>
      </c>
      <c r="AW338" s="14" t="s">
        <v>34</v>
      </c>
      <c r="AX338" s="14" t="s">
        <v>77</v>
      </c>
      <c r="AY338" s="276" t="s">
        <v>157</v>
      </c>
    </row>
    <row r="339" spans="2:51" s="12" customFormat="1" ht="12">
      <c r="B339" s="244"/>
      <c r="C339" s="245"/>
      <c r="D339" s="246" t="s">
        <v>166</v>
      </c>
      <c r="E339" s="247" t="s">
        <v>1</v>
      </c>
      <c r="F339" s="248" t="s">
        <v>412</v>
      </c>
      <c r="G339" s="245"/>
      <c r="H339" s="249">
        <v>3.4624</v>
      </c>
      <c r="I339" s="250"/>
      <c r="J339" s="245"/>
      <c r="K339" s="245"/>
      <c r="L339" s="251"/>
      <c r="M339" s="252"/>
      <c r="N339" s="253"/>
      <c r="O339" s="253"/>
      <c r="P339" s="253"/>
      <c r="Q339" s="253"/>
      <c r="R339" s="253"/>
      <c r="S339" s="253"/>
      <c r="T339" s="254"/>
      <c r="AT339" s="255" t="s">
        <v>166</v>
      </c>
      <c r="AU339" s="255" t="s">
        <v>87</v>
      </c>
      <c r="AV339" s="12" t="s">
        <v>87</v>
      </c>
      <c r="AW339" s="12" t="s">
        <v>34</v>
      </c>
      <c r="AX339" s="12" t="s">
        <v>77</v>
      </c>
      <c r="AY339" s="255" t="s">
        <v>157</v>
      </c>
    </row>
    <row r="340" spans="2:51" s="12" customFormat="1" ht="12">
      <c r="B340" s="244"/>
      <c r="C340" s="245"/>
      <c r="D340" s="246" t="s">
        <v>166</v>
      </c>
      <c r="E340" s="247" t="s">
        <v>1</v>
      </c>
      <c r="F340" s="248" t="s">
        <v>413</v>
      </c>
      <c r="G340" s="245"/>
      <c r="H340" s="249">
        <v>1.8608</v>
      </c>
      <c r="I340" s="250"/>
      <c r="J340" s="245"/>
      <c r="K340" s="245"/>
      <c r="L340" s="251"/>
      <c r="M340" s="252"/>
      <c r="N340" s="253"/>
      <c r="O340" s="253"/>
      <c r="P340" s="253"/>
      <c r="Q340" s="253"/>
      <c r="R340" s="253"/>
      <c r="S340" s="253"/>
      <c r="T340" s="254"/>
      <c r="AT340" s="255" t="s">
        <v>166</v>
      </c>
      <c r="AU340" s="255" t="s">
        <v>87</v>
      </c>
      <c r="AV340" s="12" t="s">
        <v>87</v>
      </c>
      <c r="AW340" s="12" t="s">
        <v>34</v>
      </c>
      <c r="AX340" s="12" t="s">
        <v>77</v>
      </c>
      <c r="AY340" s="255" t="s">
        <v>157</v>
      </c>
    </row>
    <row r="341" spans="2:51" s="14" customFormat="1" ht="12">
      <c r="B341" s="267"/>
      <c r="C341" s="268"/>
      <c r="D341" s="246" t="s">
        <v>166</v>
      </c>
      <c r="E341" s="269" t="s">
        <v>1</v>
      </c>
      <c r="F341" s="270" t="s">
        <v>300</v>
      </c>
      <c r="G341" s="268"/>
      <c r="H341" s="269" t="s">
        <v>1</v>
      </c>
      <c r="I341" s="271"/>
      <c r="J341" s="268"/>
      <c r="K341" s="268"/>
      <c r="L341" s="272"/>
      <c r="M341" s="273"/>
      <c r="N341" s="274"/>
      <c r="O341" s="274"/>
      <c r="P341" s="274"/>
      <c r="Q341" s="274"/>
      <c r="R341" s="274"/>
      <c r="S341" s="274"/>
      <c r="T341" s="275"/>
      <c r="AT341" s="276" t="s">
        <v>166</v>
      </c>
      <c r="AU341" s="276" t="s">
        <v>87</v>
      </c>
      <c r="AV341" s="14" t="s">
        <v>85</v>
      </c>
      <c r="AW341" s="14" t="s">
        <v>34</v>
      </c>
      <c r="AX341" s="14" t="s">
        <v>77</v>
      </c>
      <c r="AY341" s="276" t="s">
        <v>157</v>
      </c>
    </row>
    <row r="342" spans="2:51" s="14" customFormat="1" ht="12">
      <c r="B342" s="267"/>
      <c r="C342" s="268"/>
      <c r="D342" s="246" t="s">
        <v>166</v>
      </c>
      <c r="E342" s="269" t="s">
        <v>1</v>
      </c>
      <c r="F342" s="270" t="s">
        <v>319</v>
      </c>
      <c r="G342" s="268"/>
      <c r="H342" s="269" t="s">
        <v>1</v>
      </c>
      <c r="I342" s="271"/>
      <c r="J342" s="268"/>
      <c r="K342" s="268"/>
      <c r="L342" s="272"/>
      <c r="M342" s="273"/>
      <c r="N342" s="274"/>
      <c r="O342" s="274"/>
      <c r="P342" s="274"/>
      <c r="Q342" s="274"/>
      <c r="R342" s="274"/>
      <c r="S342" s="274"/>
      <c r="T342" s="275"/>
      <c r="AT342" s="276" t="s">
        <v>166</v>
      </c>
      <c r="AU342" s="276" t="s">
        <v>87</v>
      </c>
      <c r="AV342" s="14" t="s">
        <v>85</v>
      </c>
      <c r="AW342" s="14" t="s">
        <v>34</v>
      </c>
      <c r="AX342" s="14" t="s">
        <v>77</v>
      </c>
      <c r="AY342" s="276" t="s">
        <v>157</v>
      </c>
    </row>
    <row r="343" spans="2:51" s="12" customFormat="1" ht="12">
      <c r="B343" s="244"/>
      <c r="C343" s="245"/>
      <c r="D343" s="246" t="s">
        <v>166</v>
      </c>
      <c r="E343" s="247" t="s">
        <v>1</v>
      </c>
      <c r="F343" s="248" t="s">
        <v>414</v>
      </c>
      <c r="G343" s="245"/>
      <c r="H343" s="249">
        <v>3.6832</v>
      </c>
      <c r="I343" s="250"/>
      <c r="J343" s="245"/>
      <c r="K343" s="245"/>
      <c r="L343" s="251"/>
      <c r="M343" s="252"/>
      <c r="N343" s="253"/>
      <c r="O343" s="253"/>
      <c r="P343" s="253"/>
      <c r="Q343" s="253"/>
      <c r="R343" s="253"/>
      <c r="S343" s="253"/>
      <c r="T343" s="254"/>
      <c r="AT343" s="255" t="s">
        <v>166</v>
      </c>
      <c r="AU343" s="255" t="s">
        <v>87</v>
      </c>
      <c r="AV343" s="12" t="s">
        <v>87</v>
      </c>
      <c r="AW343" s="12" t="s">
        <v>34</v>
      </c>
      <c r="AX343" s="12" t="s">
        <v>77</v>
      </c>
      <c r="AY343" s="255" t="s">
        <v>157</v>
      </c>
    </row>
    <row r="344" spans="2:51" s="12" customFormat="1" ht="12">
      <c r="B344" s="244"/>
      <c r="C344" s="245"/>
      <c r="D344" s="246" t="s">
        <v>166</v>
      </c>
      <c r="E344" s="247" t="s">
        <v>1</v>
      </c>
      <c r="F344" s="248" t="s">
        <v>415</v>
      </c>
      <c r="G344" s="245"/>
      <c r="H344" s="249">
        <v>2.3232</v>
      </c>
      <c r="I344" s="250"/>
      <c r="J344" s="245"/>
      <c r="K344" s="245"/>
      <c r="L344" s="251"/>
      <c r="M344" s="252"/>
      <c r="N344" s="253"/>
      <c r="O344" s="253"/>
      <c r="P344" s="253"/>
      <c r="Q344" s="253"/>
      <c r="R344" s="253"/>
      <c r="S344" s="253"/>
      <c r="T344" s="254"/>
      <c r="AT344" s="255" t="s">
        <v>166</v>
      </c>
      <c r="AU344" s="255" t="s">
        <v>87</v>
      </c>
      <c r="AV344" s="12" t="s">
        <v>87</v>
      </c>
      <c r="AW344" s="12" t="s">
        <v>34</v>
      </c>
      <c r="AX344" s="12" t="s">
        <v>77</v>
      </c>
      <c r="AY344" s="255" t="s">
        <v>157</v>
      </c>
    </row>
    <row r="345" spans="2:51" s="13" customFormat="1" ht="12">
      <c r="B345" s="256"/>
      <c r="C345" s="257"/>
      <c r="D345" s="246" t="s">
        <v>166</v>
      </c>
      <c r="E345" s="258" t="s">
        <v>1</v>
      </c>
      <c r="F345" s="259" t="s">
        <v>168</v>
      </c>
      <c r="G345" s="257"/>
      <c r="H345" s="260">
        <v>11.672</v>
      </c>
      <c r="I345" s="261"/>
      <c r="J345" s="257"/>
      <c r="K345" s="257"/>
      <c r="L345" s="262"/>
      <c r="M345" s="263"/>
      <c r="N345" s="264"/>
      <c r="O345" s="264"/>
      <c r="P345" s="264"/>
      <c r="Q345" s="264"/>
      <c r="R345" s="264"/>
      <c r="S345" s="264"/>
      <c r="T345" s="265"/>
      <c r="AT345" s="266" t="s">
        <v>166</v>
      </c>
      <c r="AU345" s="266" t="s">
        <v>87</v>
      </c>
      <c r="AV345" s="13" t="s">
        <v>164</v>
      </c>
      <c r="AW345" s="13" t="s">
        <v>34</v>
      </c>
      <c r="AX345" s="13" t="s">
        <v>85</v>
      </c>
      <c r="AY345" s="266" t="s">
        <v>157</v>
      </c>
    </row>
    <row r="346" spans="2:51" s="12" customFormat="1" ht="12">
      <c r="B346" s="244"/>
      <c r="C346" s="245"/>
      <c r="D346" s="246" t="s">
        <v>166</v>
      </c>
      <c r="E346" s="245"/>
      <c r="F346" s="248" t="s">
        <v>416</v>
      </c>
      <c r="G346" s="245"/>
      <c r="H346" s="249">
        <v>12.839</v>
      </c>
      <c r="I346" s="250"/>
      <c r="J346" s="245"/>
      <c r="K346" s="245"/>
      <c r="L346" s="251"/>
      <c r="M346" s="252"/>
      <c r="N346" s="253"/>
      <c r="O346" s="253"/>
      <c r="P346" s="253"/>
      <c r="Q346" s="253"/>
      <c r="R346" s="253"/>
      <c r="S346" s="253"/>
      <c r="T346" s="254"/>
      <c r="AT346" s="255" t="s">
        <v>166</v>
      </c>
      <c r="AU346" s="255" t="s">
        <v>87</v>
      </c>
      <c r="AV346" s="12" t="s">
        <v>87</v>
      </c>
      <c r="AW346" s="12" t="s">
        <v>4</v>
      </c>
      <c r="AX346" s="12" t="s">
        <v>85</v>
      </c>
      <c r="AY346" s="255" t="s">
        <v>157</v>
      </c>
    </row>
    <row r="347" spans="2:65" s="1" customFormat="1" ht="36" customHeight="1">
      <c r="B347" s="37"/>
      <c r="C347" s="231" t="s">
        <v>417</v>
      </c>
      <c r="D347" s="231" t="s">
        <v>159</v>
      </c>
      <c r="E347" s="232" t="s">
        <v>418</v>
      </c>
      <c r="F347" s="233" t="s">
        <v>419</v>
      </c>
      <c r="G347" s="234" t="s">
        <v>162</v>
      </c>
      <c r="H347" s="235">
        <v>15.84</v>
      </c>
      <c r="I347" s="236"/>
      <c r="J347" s="237">
        <f>ROUND(I347*H347,2)</f>
        <v>0</v>
      </c>
      <c r="K347" s="233" t="s">
        <v>420</v>
      </c>
      <c r="L347" s="42"/>
      <c r="M347" s="238" t="s">
        <v>1</v>
      </c>
      <c r="N347" s="239" t="s">
        <v>42</v>
      </c>
      <c r="O347" s="85"/>
      <c r="P347" s="240">
        <f>O347*H347</f>
        <v>0</v>
      </c>
      <c r="Q347" s="240">
        <v>0</v>
      </c>
      <c r="R347" s="240">
        <f>Q347*H347</f>
        <v>0</v>
      </c>
      <c r="S347" s="240">
        <v>0</v>
      </c>
      <c r="T347" s="241">
        <f>S347*H347</f>
        <v>0</v>
      </c>
      <c r="AR347" s="242" t="s">
        <v>164</v>
      </c>
      <c r="AT347" s="242" t="s">
        <v>159</v>
      </c>
      <c r="AU347" s="242" t="s">
        <v>87</v>
      </c>
      <c r="AY347" s="16" t="s">
        <v>157</v>
      </c>
      <c r="BE347" s="243">
        <f>IF(N347="základní",J347,0)</f>
        <v>0</v>
      </c>
      <c r="BF347" s="243">
        <f>IF(N347="snížená",J347,0)</f>
        <v>0</v>
      </c>
      <c r="BG347" s="243">
        <f>IF(N347="zákl. přenesená",J347,0)</f>
        <v>0</v>
      </c>
      <c r="BH347" s="243">
        <f>IF(N347="sníž. přenesená",J347,0)</f>
        <v>0</v>
      </c>
      <c r="BI347" s="243">
        <f>IF(N347="nulová",J347,0)</f>
        <v>0</v>
      </c>
      <c r="BJ347" s="16" t="s">
        <v>85</v>
      </c>
      <c r="BK347" s="243">
        <f>ROUND(I347*H347,2)</f>
        <v>0</v>
      </c>
      <c r="BL347" s="16" t="s">
        <v>164</v>
      </c>
      <c r="BM347" s="242" t="s">
        <v>421</v>
      </c>
    </row>
    <row r="348" spans="2:51" s="12" customFormat="1" ht="12">
      <c r="B348" s="244"/>
      <c r="C348" s="245"/>
      <c r="D348" s="246" t="s">
        <v>166</v>
      </c>
      <c r="E348" s="247" t="s">
        <v>1</v>
      </c>
      <c r="F348" s="248" t="s">
        <v>422</v>
      </c>
      <c r="G348" s="245"/>
      <c r="H348" s="249">
        <v>15.84</v>
      </c>
      <c r="I348" s="250"/>
      <c r="J348" s="245"/>
      <c r="K348" s="245"/>
      <c r="L348" s="251"/>
      <c r="M348" s="252"/>
      <c r="N348" s="253"/>
      <c r="O348" s="253"/>
      <c r="P348" s="253"/>
      <c r="Q348" s="253"/>
      <c r="R348" s="253"/>
      <c r="S348" s="253"/>
      <c r="T348" s="254"/>
      <c r="AT348" s="255" t="s">
        <v>166</v>
      </c>
      <c r="AU348" s="255" t="s">
        <v>87</v>
      </c>
      <c r="AV348" s="12" t="s">
        <v>87</v>
      </c>
      <c r="AW348" s="12" t="s">
        <v>34</v>
      </c>
      <c r="AX348" s="12" t="s">
        <v>77</v>
      </c>
      <c r="AY348" s="255" t="s">
        <v>157</v>
      </c>
    </row>
    <row r="349" spans="2:51" s="13" customFormat="1" ht="12">
      <c r="B349" s="256"/>
      <c r="C349" s="257"/>
      <c r="D349" s="246" t="s">
        <v>166</v>
      </c>
      <c r="E349" s="258" t="s">
        <v>1</v>
      </c>
      <c r="F349" s="259" t="s">
        <v>168</v>
      </c>
      <c r="G349" s="257"/>
      <c r="H349" s="260">
        <v>15.84</v>
      </c>
      <c r="I349" s="261"/>
      <c r="J349" s="257"/>
      <c r="K349" s="257"/>
      <c r="L349" s="262"/>
      <c r="M349" s="263"/>
      <c r="N349" s="264"/>
      <c r="O349" s="264"/>
      <c r="P349" s="264"/>
      <c r="Q349" s="264"/>
      <c r="R349" s="264"/>
      <c r="S349" s="264"/>
      <c r="T349" s="265"/>
      <c r="AT349" s="266" t="s">
        <v>166</v>
      </c>
      <c r="AU349" s="266" t="s">
        <v>87</v>
      </c>
      <c r="AV349" s="13" t="s">
        <v>164</v>
      </c>
      <c r="AW349" s="13" t="s">
        <v>34</v>
      </c>
      <c r="AX349" s="13" t="s">
        <v>85</v>
      </c>
      <c r="AY349" s="266" t="s">
        <v>157</v>
      </c>
    </row>
    <row r="350" spans="2:65" s="1" customFormat="1" ht="16.5" customHeight="1">
      <c r="B350" s="37"/>
      <c r="C350" s="231" t="s">
        <v>423</v>
      </c>
      <c r="D350" s="231" t="s">
        <v>159</v>
      </c>
      <c r="E350" s="232" t="s">
        <v>424</v>
      </c>
      <c r="F350" s="233" t="s">
        <v>425</v>
      </c>
      <c r="G350" s="234" t="s">
        <v>330</v>
      </c>
      <c r="H350" s="235">
        <v>49.91</v>
      </c>
      <c r="I350" s="236"/>
      <c r="J350" s="237">
        <f>ROUND(I350*H350,2)</f>
        <v>0</v>
      </c>
      <c r="K350" s="233" t="s">
        <v>163</v>
      </c>
      <c r="L350" s="42"/>
      <c r="M350" s="238" t="s">
        <v>1</v>
      </c>
      <c r="N350" s="239" t="s">
        <v>42</v>
      </c>
      <c r="O350" s="85"/>
      <c r="P350" s="240">
        <f>O350*H350</f>
        <v>0</v>
      </c>
      <c r="Q350" s="240">
        <v>6E-05</v>
      </c>
      <c r="R350" s="240">
        <f>Q350*H350</f>
        <v>0.0029946</v>
      </c>
      <c r="S350" s="240">
        <v>0</v>
      </c>
      <c r="T350" s="241">
        <f>S350*H350</f>
        <v>0</v>
      </c>
      <c r="AR350" s="242" t="s">
        <v>164</v>
      </c>
      <c r="AT350" s="242" t="s">
        <v>159</v>
      </c>
      <c r="AU350" s="242" t="s">
        <v>87</v>
      </c>
      <c r="AY350" s="16" t="s">
        <v>157</v>
      </c>
      <c r="BE350" s="243">
        <f>IF(N350="základní",J350,0)</f>
        <v>0</v>
      </c>
      <c r="BF350" s="243">
        <f>IF(N350="snížená",J350,0)</f>
        <v>0</v>
      </c>
      <c r="BG350" s="243">
        <f>IF(N350="zákl. přenesená",J350,0)</f>
        <v>0</v>
      </c>
      <c r="BH350" s="243">
        <f>IF(N350="sníž. přenesená",J350,0)</f>
        <v>0</v>
      </c>
      <c r="BI350" s="243">
        <f>IF(N350="nulová",J350,0)</f>
        <v>0</v>
      </c>
      <c r="BJ350" s="16" t="s">
        <v>85</v>
      </c>
      <c r="BK350" s="243">
        <f>ROUND(I350*H350,2)</f>
        <v>0</v>
      </c>
      <c r="BL350" s="16" t="s">
        <v>164</v>
      </c>
      <c r="BM350" s="242" t="s">
        <v>426</v>
      </c>
    </row>
    <row r="351" spans="2:51" s="12" customFormat="1" ht="12">
      <c r="B351" s="244"/>
      <c r="C351" s="245"/>
      <c r="D351" s="246" t="s">
        <v>166</v>
      </c>
      <c r="E351" s="247" t="s">
        <v>1</v>
      </c>
      <c r="F351" s="248" t="s">
        <v>427</v>
      </c>
      <c r="G351" s="245"/>
      <c r="H351" s="249">
        <v>41.05</v>
      </c>
      <c r="I351" s="250"/>
      <c r="J351" s="245"/>
      <c r="K351" s="245"/>
      <c r="L351" s="251"/>
      <c r="M351" s="252"/>
      <c r="N351" s="253"/>
      <c r="O351" s="253"/>
      <c r="P351" s="253"/>
      <c r="Q351" s="253"/>
      <c r="R351" s="253"/>
      <c r="S351" s="253"/>
      <c r="T351" s="254"/>
      <c r="AT351" s="255" t="s">
        <v>166</v>
      </c>
      <c r="AU351" s="255" t="s">
        <v>87</v>
      </c>
      <c r="AV351" s="12" t="s">
        <v>87</v>
      </c>
      <c r="AW351" s="12" t="s">
        <v>34</v>
      </c>
      <c r="AX351" s="12" t="s">
        <v>77</v>
      </c>
      <c r="AY351" s="255" t="s">
        <v>157</v>
      </c>
    </row>
    <row r="352" spans="2:51" s="12" customFormat="1" ht="12">
      <c r="B352" s="244"/>
      <c r="C352" s="245"/>
      <c r="D352" s="246" t="s">
        <v>166</v>
      </c>
      <c r="E352" s="247" t="s">
        <v>1</v>
      </c>
      <c r="F352" s="248" t="s">
        <v>428</v>
      </c>
      <c r="G352" s="245"/>
      <c r="H352" s="249">
        <v>8.86</v>
      </c>
      <c r="I352" s="250"/>
      <c r="J352" s="245"/>
      <c r="K352" s="245"/>
      <c r="L352" s="251"/>
      <c r="M352" s="252"/>
      <c r="N352" s="253"/>
      <c r="O352" s="253"/>
      <c r="P352" s="253"/>
      <c r="Q352" s="253"/>
      <c r="R352" s="253"/>
      <c r="S352" s="253"/>
      <c r="T352" s="254"/>
      <c r="AT352" s="255" t="s">
        <v>166</v>
      </c>
      <c r="AU352" s="255" t="s">
        <v>87</v>
      </c>
      <c r="AV352" s="12" t="s">
        <v>87</v>
      </c>
      <c r="AW352" s="12" t="s">
        <v>34</v>
      </c>
      <c r="AX352" s="12" t="s">
        <v>77</v>
      </c>
      <c r="AY352" s="255" t="s">
        <v>157</v>
      </c>
    </row>
    <row r="353" spans="2:51" s="13" customFormat="1" ht="12">
      <c r="B353" s="256"/>
      <c r="C353" s="257"/>
      <c r="D353" s="246" t="s">
        <v>166</v>
      </c>
      <c r="E353" s="258" t="s">
        <v>1</v>
      </c>
      <c r="F353" s="259" t="s">
        <v>168</v>
      </c>
      <c r="G353" s="257"/>
      <c r="H353" s="260">
        <v>49.91</v>
      </c>
      <c r="I353" s="261"/>
      <c r="J353" s="257"/>
      <c r="K353" s="257"/>
      <c r="L353" s="262"/>
      <c r="M353" s="263"/>
      <c r="N353" s="264"/>
      <c r="O353" s="264"/>
      <c r="P353" s="264"/>
      <c r="Q353" s="264"/>
      <c r="R353" s="264"/>
      <c r="S353" s="264"/>
      <c r="T353" s="265"/>
      <c r="AT353" s="266" t="s">
        <v>166</v>
      </c>
      <c r="AU353" s="266" t="s">
        <v>87</v>
      </c>
      <c r="AV353" s="13" t="s">
        <v>164</v>
      </c>
      <c r="AW353" s="13" t="s">
        <v>34</v>
      </c>
      <c r="AX353" s="13" t="s">
        <v>85</v>
      </c>
      <c r="AY353" s="266" t="s">
        <v>157</v>
      </c>
    </row>
    <row r="354" spans="2:65" s="1" customFormat="1" ht="16.5" customHeight="1">
      <c r="B354" s="37"/>
      <c r="C354" s="277" t="s">
        <v>429</v>
      </c>
      <c r="D354" s="277" t="s">
        <v>237</v>
      </c>
      <c r="E354" s="278" t="s">
        <v>430</v>
      </c>
      <c r="F354" s="279" t="s">
        <v>431</v>
      </c>
      <c r="G354" s="280" t="s">
        <v>330</v>
      </c>
      <c r="H354" s="281">
        <v>9.303</v>
      </c>
      <c r="I354" s="282"/>
      <c r="J354" s="283">
        <f>ROUND(I354*H354,2)</f>
        <v>0</v>
      </c>
      <c r="K354" s="279" t="s">
        <v>163</v>
      </c>
      <c r="L354" s="284"/>
      <c r="M354" s="285" t="s">
        <v>1</v>
      </c>
      <c r="N354" s="286" t="s">
        <v>42</v>
      </c>
      <c r="O354" s="85"/>
      <c r="P354" s="240">
        <f>O354*H354</f>
        <v>0</v>
      </c>
      <c r="Q354" s="240">
        <v>0.00042</v>
      </c>
      <c r="R354" s="240">
        <f>Q354*H354</f>
        <v>0.003907260000000001</v>
      </c>
      <c r="S354" s="240">
        <v>0</v>
      </c>
      <c r="T354" s="241">
        <f>S354*H354</f>
        <v>0</v>
      </c>
      <c r="AR354" s="242" t="s">
        <v>198</v>
      </c>
      <c r="AT354" s="242" t="s">
        <v>237</v>
      </c>
      <c r="AU354" s="242" t="s">
        <v>87</v>
      </c>
      <c r="AY354" s="16" t="s">
        <v>157</v>
      </c>
      <c r="BE354" s="243">
        <f>IF(N354="základní",J354,0)</f>
        <v>0</v>
      </c>
      <c r="BF354" s="243">
        <f>IF(N354="snížená",J354,0)</f>
        <v>0</v>
      </c>
      <c r="BG354" s="243">
        <f>IF(N354="zákl. přenesená",J354,0)</f>
        <v>0</v>
      </c>
      <c r="BH354" s="243">
        <f>IF(N354="sníž. přenesená",J354,0)</f>
        <v>0</v>
      </c>
      <c r="BI354" s="243">
        <f>IF(N354="nulová",J354,0)</f>
        <v>0</v>
      </c>
      <c r="BJ354" s="16" t="s">
        <v>85</v>
      </c>
      <c r="BK354" s="243">
        <f>ROUND(I354*H354,2)</f>
        <v>0</v>
      </c>
      <c r="BL354" s="16" t="s">
        <v>164</v>
      </c>
      <c r="BM354" s="242" t="s">
        <v>432</v>
      </c>
    </row>
    <row r="355" spans="2:51" s="12" customFormat="1" ht="12">
      <c r="B355" s="244"/>
      <c r="C355" s="245"/>
      <c r="D355" s="246" t="s">
        <v>166</v>
      </c>
      <c r="E355" s="247" t="s">
        <v>1</v>
      </c>
      <c r="F355" s="248" t="s">
        <v>428</v>
      </c>
      <c r="G355" s="245"/>
      <c r="H355" s="249">
        <v>8.86</v>
      </c>
      <c r="I355" s="250"/>
      <c r="J355" s="245"/>
      <c r="K355" s="245"/>
      <c r="L355" s="251"/>
      <c r="M355" s="252"/>
      <c r="N355" s="253"/>
      <c r="O355" s="253"/>
      <c r="P355" s="253"/>
      <c r="Q355" s="253"/>
      <c r="R355" s="253"/>
      <c r="S355" s="253"/>
      <c r="T355" s="254"/>
      <c r="AT355" s="255" t="s">
        <v>166</v>
      </c>
      <c r="AU355" s="255" t="s">
        <v>87</v>
      </c>
      <c r="AV355" s="12" t="s">
        <v>87</v>
      </c>
      <c r="AW355" s="12" t="s">
        <v>34</v>
      </c>
      <c r="AX355" s="12" t="s">
        <v>77</v>
      </c>
      <c r="AY355" s="255" t="s">
        <v>157</v>
      </c>
    </row>
    <row r="356" spans="2:51" s="13" customFormat="1" ht="12">
      <c r="B356" s="256"/>
      <c r="C356" s="257"/>
      <c r="D356" s="246" t="s">
        <v>166</v>
      </c>
      <c r="E356" s="258" t="s">
        <v>1</v>
      </c>
      <c r="F356" s="259" t="s">
        <v>168</v>
      </c>
      <c r="G356" s="257"/>
      <c r="H356" s="260">
        <v>8.86</v>
      </c>
      <c r="I356" s="261"/>
      <c r="J356" s="257"/>
      <c r="K356" s="257"/>
      <c r="L356" s="262"/>
      <c r="M356" s="263"/>
      <c r="N356" s="264"/>
      <c r="O356" s="264"/>
      <c r="P356" s="264"/>
      <c r="Q356" s="264"/>
      <c r="R356" s="264"/>
      <c r="S356" s="264"/>
      <c r="T356" s="265"/>
      <c r="AT356" s="266" t="s">
        <v>166</v>
      </c>
      <c r="AU356" s="266" t="s">
        <v>87</v>
      </c>
      <c r="AV356" s="13" t="s">
        <v>164</v>
      </c>
      <c r="AW356" s="13" t="s">
        <v>34</v>
      </c>
      <c r="AX356" s="13" t="s">
        <v>85</v>
      </c>
      <c r="AY356" s="266" t="s">
        <v>157</v>
      </c>
    </row>
    <row r="357" spans="2:51" s="12" customFormat="1" ht="12">
      <c r="B357" s="244"/>
      <c r="C357" s="245"/>
      <c r="D357" s="246" t="s">
        <v>166</v>
      </c>
      <c r="E357" s="245"/>
      <c r="F357" s="248" t="s">
        <v>433</v>
      </c>
      <c r="G357" s="245"/>
      <c r="H357" s="249">
        <v>9.303</v>
      </c>
      <c r="I357" s="250"/>
      <c r="J357" s="245"/>
      <c r="K357" s="245"/>
      <c r="L357" s="251"/>
      <c r="M357" s="252"/>
      <c r="N357" s="253"/>
      <c r="O357" s="253"/>
      <c r="P357" s="253"/>
      <c r="Q357" s="253"/>
      <c r="R357" s="253"/>
      <c r="S357" s="253"/>
      <c r="T357" s="254"/>
      <c r="AT357" s="255" t="s">
        <v>166</v>
      </c>
      <c r="AU357" s="255" t="s">
        <v>87</v>
      </c>
      <c r="AV357" s="12" t="s">
        <v>87</v>
      </c>
      <c r="AW357" s="12" t="s">
        <v>4</v>
      </c>
      <c r="AX357" s="12" t="s">
        <v>85</v>
      </c>
      <c r="AY357" s="255" t="s">
        <v>157</v>
      </c>
    </row>
    <row r="358" spans="2:65" s="1" customFormat="1" ht="16.5" customHeight="1">
      <c r="B358" s="37"/>
      <c r="C358" s="277" t="s">
        <v>434</v>
      </c>
      <c r="D358" s="277" t="s">
        <v>237</v>
      </c>
      <c r="E358" s="278" t="s">
        <v>435</v>
      </c>
      <c r="F358" s="279" t="s">
        <v>436</v>
      </c>
      <c r="G358" s="280" t="s">
        <v>330</v>
      </c>
      <c r="H358" s="281">
        <v>43.103</v>
      </c>
      <c r="I358" s="282"/>
      <c r="J358" s="283">
        <f>ROUND(I358*H358,2)</f>
        <v>0</v>
      </c>
      <c r="K358" s="279" t="s">
        <v>163</v>
      </c>
      <c r="L358" s="284"/>
      <c r="M358" s="285" t="s">
        <v>1</v>
      </c>
      <c r="N358" s="286" t="s">
        <v>42</v>
      </c>
      <c r="O358" s="85"/>
      <c r="P358" s="240">
        <f>O358*H358</f>
        <v>0</v>
      </c>
      <c r="Q358" s="240">
        <v>0.0006</v>
      </c>
      <c r="R358" s="240">
        <f>Q358*H358</f>
        <v>0.025861799999999997</v>
      </c>
      <c r="S358" s="240">
        <v>0</v>
      </c>
      <c r="T358" s="241">
        <f>S358*H358</f>
        <v>0</v>
      </c>
      <c r="AR358" s="242" t="s">
        <v>198</v>
      </c>
      <c r="AT358" s="242" t="s">
        <v>237</v>
      </c>
      <c r="AU358" s="242" t="s">
        <v>87</v>
      </c>
      <c r="AY358" s="16" t="s">
        <v>157</v>
      </c>
      <c r="BE358" s="243">
        <f>IF(N358="základní",J358,0)</f>
        <v>0</v>
      </c>
      <c r="BF358" s="243">
        <f>IF(N358="snížená",J358,0)</f>
        <v>0</v>
      </c>
      <c r="BG358" s="243">
        <f>IF(N358="zákl. přenesená",J358,0)</f>
        <v>0</v>
      </c>
      <c r="BH358" s="243">
        <f>IF(N358="sníž. přenesená",J358,0)</f>
        <v>0</v>
      </c>
      <c r="BI358" s="243">
        <f>IF(N358="nulová",J358,0)</f>
        <v>0</v>
      </c>
      <c r="BJ358" s="16" t="s">
        <v>85</v>
      </c>
      <c r="BK358" s="243">
        <f>ROUND(I358*H358,2)</f>
        <v>0</v>
      </c>
      <c r="BL358" s="16" t="s">
        <v>164</v>
      </c>
      <c r="BM358" s="242" t="s">
        <v>437</v>
      </c>
    </row>
    <row r="359" spans="2:51" s="12" customFormat="1" ht="12">
      <c r="B359" s="244"/>
      <c r="C359" s="245"/>
      <c r="D359" s="246" t="s">
        <v>166</v>
      </c>
      <c r="E359" s="247" t="s">
        <v>1</v>
      </c>
      <c r="F359" s="248" t="s">
        <v>427</v>
      </c>
      <c r="G359" s="245"/>
      <c r="H359" s="249">
        <v>41.05</v>
      </c>
      <c r="I359" s="250"/>
      <c r="J359" s="245"/>
      <c r="K359" s="245"/>
      <c r="L359" s="251"/>
      <c r="M359" s="252"/>
      <c r="N359" s="253"/>
      <c r="O359" s="253"/>
      <c r="P359" s="253"/>
      <c r="Q359" s="253"/>
      <c r="R359" s="253"/>
      <c r="S359" s="253"/>
      <c r="T359" s="254"/>
      <c r="AT359" s="255" t="s">
        <v>166</v>
      </c>
      <c r="AU359" s="255" t="s">
        <v>87</v>
      </c>
      <c r="AV359" s="12" t="s">
        <v>87</v>
      </c>
      <c r="AW359" s="12" t="s">
        <v>34</v>
      </c>
      <c r="AX359" s="12" t="s">
        <v>77</v>
      </c>
      <c r="AY359" s="255" t="s">
        <v>157</v>
      </c>
    </row>
    <row r="360" spans="2:51" s="13" customFormat="1" ht="12">
      <c r="B360" s="256"/>
      <c r="C360" s="257"/>
      <c r="D360" s="246" t="s">
        <v>166</v>
      </c>
      <c r="E360" s="258" t="s">
        <v>1</v>
      </c>
      <c r="F360" s="259" t="s">
        <v>168</v>
      </c>
      <c r="G360" s="257"/>
      <c r="H360" s="260">
        <v>41.05</v>
      </c>
      <c r="I360" s="261"/>
      <c r="J360" s="257"/>
      <c r="K360" s="257"/>
      <c r="L360" s="262"/>
      <c r="M360" s="263"/>
      <c r="N360" s="264"/>
      <c r="O360" s="264"/>
      <c r="P360" s="264"/>
      <c r="Q360" s="264"/>
      <c r="R360" s="264"/>
      <c r="S360" s="264"/>
      <c r="T360" s="265"/>
      <c r="AT360" s="266" t="s">
        <v>166</v>
      </c>
      <c r="AU360" s="266" t="s">
        <v>87</v>
      </c>
      <c r="AV360" s="13" t="s">
        <v>164</v>
      </c>
      <c r="AW360" s="13" t="s">
        <v>34</v>
      </c>
      <c r="AX360" s="13" t="s">
        <v>85</v>
      </c>
      <c r="AY360" s="266" t="s">
        <v>157</v>
      </c>
    </row>
    <row r="361" spans="2:51" s="12" customFormat="1" ht="12">
      <c r="B361" s="244"/>
      <c r="C361" s="245"/>
      <c r="D361" s="246" t="s">
        <v>166</v>
      </c>
      <c r="E361" s="245"/>
      <c r="F361" s="248" t="s">
        <v>438</v>
      </c>
      <c r="G361" s="245"/>
      <c r="H361" s="249">
        <v>43.103</v>
      </c>
      <c r="I361" s="250"/>
      <c r="J361" s="245"/>
      <c r="K361" s="245"/>
      <c r="L361" s="251"/>
      <c r="M361" s="252"/>
      <c r="N361" s="253"/>
      <c r="O361" s="253"/>
      <c r="P361" s="253"/>
      <c r="Q361" s="253"/>
      <c r="R361" s="253"/>
      <c r="S361" s="253"/>
      <c r="T361" s="254"/>
      <c r="AT361" s="255" t="s">
        <v>166</v>
      </c>
      <c r="AU361" s="255" t="s">
        <v>87</v>
      </c>
      <c r="AV361" s="12" t="s">
        <v>87</v>
      </c>
      <c r="AW361" s="12" t="s">
        <v>4</v>
      </c>
      <c r="AX361" s="12" t="s">
        <v>85</v>
      </c>
      <c r="AY361" s="255" t="s">
        <v>157</v>
      </c>
    </row>
    <row r="362" spans="2:65" s="1" customFormat="1" ht="16.5" customHeight="1">
      <c r="B362" s="37"/>
      <c r="C362" s="231" t="s">
        <v>439</v>
      </c>
      <c r="D362" s="231" t="s">
        <v>159</v>
      </c>
      <c r="E362" s="232" t="s">
        <v>440</v>
      </c>
      <c r="F362" s="233" t="s">
        <v>441</v>
      </c>
      <c r="G362" s="234" t="s">
        <v>330</v>
      </c>
      <c r="H362" s="235">
        <v>193.29</v>
      </c>
      <c r="I362" s="236"/>
      <c r="J362" s="237">
        <f>ROUND(I362*H362,2)</f>
        <v>0</v>
      </c>
      <c r="K362" s="233" t="s">
        <v>163</v>
      </c>
      <c r="L362" s="42"/>
      <c r="M362" s="238" t="s">
        <v>1</v>
      </c>
      <c r="N362" s="239" t="s">
        <v>42</v>
      </c>
      <c r="O362" s="85"/>
      <c r="P362" s="240">
        <f>O362*H362</f>
        <v>0</v>
      </c>
      <c r="Q362" s="240">
        <v>0.00025</v>
      </c>
      <c r="R362" s="240">
        <f>Q362*H362</f>
        <v>0.0483225</v>
      </c>
      <c r="S362" s="240">
        <v>0</v>
      </c>
      <c r="T362" s="241">
        <f>S362*H362</f>
        <v>0</v>
      </c>
      <c r="AR362" s="242" t="s">
        <v>164</v>
      </c>
      <c r="AT362" s="242" t="s">
        <v>159</v>
      </c>
      <c r="AU362" s="242" t="s">
        <v>87</v>
      </c>
      <c r="AY362" s="16" t="s">
        <v>157</v>
      </c>
      <c r="BE362" s="243">
        <f>IF(N362="základní",J362,0)</f>
        <v>0</v>
      </c>
      <c r="BF362" s="243">
        <f>IF(N362="snížená",J362,0)</f>
        <v>0</v>
      </c>
      <c r="BG362" s="243">
        <f>IF(N362="zákl. přenesená",J362,0)</f>
        <v>0</v>
      </c>
      <c r="BH362" s="243">
        <f>IF(N362="sníž. přenesená",J362,0)</f>
        <v>0</v>
      </c>
      <c r="BI362" s="243">
        <f>IF(N362="nulová",J362,0)</f>
        <v>0</v>
      </c>
      <c r="BJ362" s="16" t="s">
        <v>85</v>
      </c>
      <c r="BK362" s="243">
        <f>ROUND(I362*H362,2)</f>
        <v>0</v>
      </c>
      <c r="BL362" s="16" t="s">
        <v>164</v>
      </c>
      <c r="BM362" s="242" t="s">
        <v>442</v>
      </c>
    </row>
    <row r="363" spans="2:51" s="14" customFormat="1" ht="12">
      <c r="B363" s="267"/>
      <c r="C363" s="268"/>
      <c r="D363" s="246" t="s">
        <v>166</v>
      </c>
      <c r="E363" s="269" t="s">
        <v>1</v>
      </c>
      <c r="F363" s="270" t="s">
        <v>293</v>
      </c>
      <c r="G363" s="268"/>
      <c r="H363" s="269" t="s">
        <v>1</v>
      </c>
      <c r="I363" s="271"/>
      <c r="J363" s="268"/>
      <c r="K363" s="268"/>
      <c r="L363" s="272"/>
      <c r="M363" s="273"/>
      <c r="N363" s="274"/>
      <c r="O363" s="274"/>
      <c r="P363" s="274"/>
      <c r="Q363" s="274"/>
      <c r="R363" s="274"/>
      <c r="S363" s="274"/>
      <c r="T363" s="275"/>
      <c r="AT363" s="276" t="s">
        <v>166</v>
      </c>
      <c r="AU363" s="276" t="s">
        <v>87</v>
      </c>
      <c r="AV363" s="14" t="s">
        <v>85</v>
      </c>
      <c r="AW363" s="14" t="s">
        <v>34</v>
      </c>
      <c r="AX363" s="14" t="s">
        <v>77</v>
      </c>
      <c r="AY363" s="276" t="s">
        <v>157</v>
      </c>
    </row>
    <row r="364" spans="2:51" s="12" customFormat="1" ht="12">
      <c r="B364" s="244"/>
      <c r="C364" s="245"/>
      <c r="D364" s="246" t="s">
        <v>166</v>
      </c>
      <c r="E364" s="247" t="s">
        <v>1</v>
      </c>
      <c r="F364" s="248" t="s">
        <v>332</v>
      </c>
      <c r="G364" s="245"/>
      <c r="H364" s="249">
        <v>9.54</v>
      </c>
      <c r="I364" s="250"/>
      <c r="J364" s="245"/>
      <c r="K364" s="245"/>
      <c r="L364" s="251"/>
      <c r="M364" s="252"/>
      <c r="N364" s="253"/>
      <c r="O364" s="253"/>
      <c r="P364" s="253"/>
      <c r="Q364" s="253"/>
      <c r="R364" s="253"/>
      <c r="S364" s="253"/>
      <c r="T364" s="254"/>
      <c r="AT364" s="255" t="s">
        <v>166</v>
      </c>
      <c r="AU364" s="255" t="s">
        <v>87</v>
      </c>
      <c r="AV364" s="12" t="s">
        <v>87</v>
      </c>
      <c r="AW364" s="12" t="s">
        <v>34</v>
      </c>
      <c r="AX364" s="12" t="s">
        <v>77</v>
      </c>
      <c r="AY364" s="255" t="s">
        <v>157</v>
      </c>
    </row>
    <row r="365" spans="2:51" s="12" customFormat="1" ht="12">
      <c r="B365" s="244"/>
      <c r="C365" s="245"/>
      <c r="D365" s="246" t="s">
        <v>166</v>
      </c>
      <c r="E365" s="247" t="s">
        <v>1</v>
      </c>
      <c r="F365" s="248" t="s">
        <v>333</v>
      </c>
      <c r="G365" s="245"/>
      <c r="H365" s="249">
        <v>4.88</v>
      </c>
      <c r="I365" s="250"/>
      <c r="J365" s="245"/>
      <c r="K365" s="245"/>
      <c r="L365" s="251"/>
      <c r="M365" s="252"/>
      <c r="N365" s="253"/>
      <c r="O365" s="253"/>
      <c r="P365" s="253"/>
      <c r="Q365" s="253"/>
      <c r="R365" s="253"/>
      <c r="S365" s="253"/>
      <c r="T365" s="254"/>
      <c r="AT365" s="255" t="s">
        <v>166</v>
      </c>
      <c r="AU365" s="255" t="s">
        <v>87</v>
      </c>
      <c r="AV365" s="12" t="s">
        <v>87</v>
      </c>
      <c r="AW365" s="12" t="s">
        <v>34</v>
      </c>
      <c r="AX365" s="12" t="s">
        <v>77</v>
      </c>
      <c r="AY365" s="255" t="s">
        <v>157</v>
      </c>
    </row>
    <row r="366" spans="2:51" s="12" customFormat="1" ht="12">
      <c r="B366" s="244"/>
      <c r="C366" s="245"/>
      <c r="D366" s="246" t="s">
        <v>166</v>
      </c>
      <c r="E366" s="247" t="s">
        <v>1</v>
      </c>
      <c r="F366" s="248" t="s">
        <v>443</v>
      </c>
      <c r="G366" s="245"/>
      <c r="H366" s="249">
        <v>4.88</v>
      </c>
      <c r="I366" s="250"/>
      <c r="J366" s="245"/>
      <c r="K366" s="245"/>
      <c r="L366" s="251"/>
      <c r="M366" s="252"/>
      <c r="N366" s="253"/>
      <c r="O366" s="253"/>
      <c r="P366" s="253"/>
      <c r="Q366" s="253"/>
      <c r="R366" s="253"/>
      <c r="S366" s="253"/>
      <c r="T366" s="254"/>
      <c r="AT366" s="255" t="s">
        <v>166</v>
      </c>
      <c r="AU366" s="255" t="s">
        <v>87</v>
      </c>
      <c r="AV366" s="12" t="s">
        <v>87</v>
      </c>
      <c r="AW366" s="12" t="s">
        <v>34</v>
      </c>
      <c r="AX366" s="12" t="s">
        <v>77</v>
      </c>
      <c r="AY366" s="255" t="s">
        <v>157</v>
      </c>
    </row>
    <row r="367" spans="2:51" s="14" customFormat="1" ht="12">
      <c r="B367" s="267"/>
      <c r="C367" s="268"/>
      <c r="D367" s="246" t="s">
        <v>166</v>
      </c>
      <c r="E367" s="269" t="s">
        <v>1</v>
      </c>
      <c r="F367" s="270" t="s">
        <v>297</v>
      </c>
      <c r="G367" s="268"/>
      <c r="H367" s="269" t="s">
        <v>1</v>
      </c>
      <c r="I367" s="271"/>
      <c r="J367" s="268"/>
      <c r="K367" s="268"/>
      <c r="L367" s="272"/>
      <c r="M367" s="273"/>
      <c r="N367" s="274"/>
      <c r="O367" s="274"/>
      <c r="P367" s="274"/>
      <c r="Q367" s="274"/>
      <c r="R367" s="274"/>
      <c r="S367" s="274"/>
      <c r="T367" s="275"/>
      <c r="AT367" s="276" t="s">
        <v>166</v>
      </c>
      <c r="AU367" s="276" t="s">
        <v>87</v>
      </c>
      <c r="AV367" s="14" t="s">
        <v>85</v>
      </c>
      <c r="AW367" s="14" t="s">
        <v>34</v>
      </c>
      <c r="AX367" s="14" t="s">
        <v>77</v>
      </c>
      <c r="AY367" s="276" t="s">
        <v>157</v>
      </c>
    </row>
    <row r="368" spans="2:51" s="12" customFormat="1" ht="12">
      <c r="B368" s="244"/>
      <c r="C368" s="245"/>
      <c r="D368" s="246" t="s">
        <v>166</v>
      </c>
      <c r="E368" s="247" t="s">
        <v>1</v>
      </c>
      <c r="F368" s="248" t="s">
        <v>444</v>
      </c>
      <c r="G368" s="245"/>
      <c r="H368" s="249">
        <v>44.52</v>
      </c>
      <c r="I368" s="250"/>
      <c r="J368" s="245"/>
      <c r="K368" s="245"/>
      <c r="L368" s="251"/>
      <c r="M368" s="252"/>
      <c r="N368" s="253"/>
      <c r="O368" s="253"/>
      <c r="P368" s="253"/>
      <c r="Q368" s="253"/>
      <c r="R368" s="253"/>
      <c r="S368" s="253"/>
      <c r="T368" s="254"/>
      <c r="AT368" s="255" t="s">
        <v>166</v>
      </c>
      <c r="AU368" s="255" t="s">
        <v>87</v>
      </c>
      <c r="AV368" s="12" t="s">
        <v>87</v>
      </c>
      <c r="AW368" s="12" t="s">
        <v>34</v>
      </c>
      <c r="AX368" s="12" t="s">
        <v>77</v>
      </c>
      <c r="AY368" s="255" t="s">
        <v>157</v>
      </c>
    </row>
    <row r="369" spans="2:51" s="12" customFormat="1" ht="12">
      <c r="B369" s="244"/>
      <c r="C369" s="245"/>
      <c r="D369" s="246" t="s">
        <v>166</v>
      </c>
      <c r="E369" s="247" t="s">
        <v>1</v>
      </c>
      <c r="F369" s="248" t="s">
        <v>445</v>
      </c>
      <c r="G369" s="245"/>
      <c r="H369" s="249">
        <v>14.92</v>
      </c>
      <c r="I369" s="250"/>
      <c r="J369" s="245"/>
      <c r="K369" s="245"/>
      <c r="L369" s="251"/>
      <c r="M369" s="252"/>
      <c r="N369" s="253"/>
      <c r="O369" s="253"/>
      <c r="P369" s="253"/>
      <c r="Q369" s="253"/>
      <c r="R369" s="253"/>
      <c r="S369" s="253"/>
      <c r="T369" s="254"/>
      <c r="AT369" s="255" t="s">
        <v>166</v>
      </c>
      <c r="AU369" s="255" t="s">
        <v>87</v>
      </c>
      <c r="AV369" s="12" t="s">
        <v>87</v>
      </c>
      <c r="AW369" s="12" t="s">
        <v>34</v>
      </c>
      <c r="AX369" s="12" t="s">
        <v>77</v>
      </c>
      <c r="AY369" s="255" t="s">
        <v>157</v>
      </c>
    </row>
    <row r="370" spans="2:51" s="12" customFormat="1" ht="12">
      <c r="B370" s="244"/>
      <c r="C370" s="245"/>
      <c r="D370" s="246" t="s">
        <v>166</v>
      </c>
      <c r="E370" s="247" t="s">
        <v>1</v>
      </c>
      <c r="F370" s="248" t="s">
        <v>446</v>
      </c>
      <c r="G370" s="245"/>
      <c r="H370" s="249">
        <v>13.63</v>
      </c>
      <c r="I370" s="250"/>
      <c r="J370" s="245"/>
      <c r="K370" s="245"/>
      <c r="L370" s="251"/>
      <c r="M370" s="252"/>
      <c r="N370" s="253"/>
      <c r="O370" s="253"/>
      <c r="P370" s="253"/>
      <c r="Q370" s="253"/>
      <c r="R370" s="253"/>
      <c r="S370" s="253"/>
      <c r="T370" s="254"/>
      <c r="AT370" s="255" t="s">
        <v>166</v>
      </c>
      <c r="AU370" s="255" t="s">
        <v>87</v>
      </c>
      <c r="AV370" s="12" t="s">
        <v>87</v>
      </c>
      <c r="AW370" s="12" t="s">
        <v>34</v>
      </c>
      <c r="AX370" s="12" t="s">
        <v>77</v>
      </c>
      <c r="AY370" s="255" t="s">
        <v>157</v>
      </c>
    </row>
    <row r="371" spans="2:51" s="14" customFormat="1" ht="12">
      <c r="B371" s="267"/>
      <c r="C371" s="268"/>
      <c r="D371" s="246" t="s">
        <v>166</v>
      </c>
      <c r="E371" s="269" t="s">
        <v>1</v>
      </c>
      <c r="F371" s="270" t="s">
        <v>300</v>
      </c>
      <c r="G371" s="268"/>
      <c r="H371" s="269" t="s">
        <v>1</v>
      </c>
      <c r="I371" s="271"/>
      <c r="J371" s="268"/>
      <c r="K371" s="268"/>
      <c r="L371" s="272"/>
      <c r="M371" s="273"/>
      <c r="N371" s="274"/>
      <c r="O371" s="274"/>
      <c r="P371" s="274"/>
      <c r="Q371" s="274"/>
      <c r="R371" s="274"/>
      <c r="S371" s="274"/>
      <c r="T371" s="275"/>
      <c r="AT371" s="276" t="s">
        <v>166</v>
      </c>
      <c r="AU371" s="276" t="s">
        <v>87</v>
      </c>
      <c r="AV371" s="14" t="s">
        <v>85</v>
      </c>
      <c r="AW371" s="14" t="s">
        <v>34</v>
      </c>
      <c r="AX371" s="14" t="s">
        <v>77</v>
      </c>
      <c r="AY371" s="276" t="s">
        <v>157</v>
      </c>
    </row>
    <row r="372" spans="2:51" s="12" customFormat="1" ht="12">
      <c r="B372" s="244"/>
      <c r="C372" s="245"/>
      <c r="D372" s="246" t="s">
        <v>166</v>
      </c>
      <c r="E372" s="247" t="s">
        <v>1</v>
      </c>
      <c r="F372" s="248" t="s">
        <v>340</v>
      </c>
      <c r="G372" s="245"/>
      <c r="H372" s="249">
        <v>29.88</v>
      </c>
      <c r="I372" s="250"/>
      <c r="J372" s="245"/>
      <c r="K372" s="245"/>
      <c r="L372" s="251"/>
      <c r="M372" s="252"/>
      <c r="N372" s="253"/>
      <c r="O372" s="253"/>
      <c r="P372" s="253"/>
      <c r="Q372" s="253"/>
      <c r="R372" s="253"/>
      <c r="S372" s="253"/>
      <c r="T372" s="254"/>
      <c r="AT372" s="255" t="s">
        <v>166</v>
      </c>
      <c r="AU372" s="255" t="s">
        <v>87</v>
      </c>
      <c r="AV372" s="12" t="s">
        <v>87</v>
      </c>
      <c r="AW372" s="12" t="s">
        <v>34</v>
      </c>
      <c r="AX372" s="12" t="s">
        <v>77</v>
      </c>
      <c r="AY372" s="255" t="s">
        <v>157</v>
      </c>
    </row>
    <row r="373" spans="2:51" s="12" customFormat="1" ht="12">
      <c r="B373" s="244"/>
      <c r="C373" s="245"/>
      <c r="D373" s="246" t="s">
        <v>166</v>
      </c>
      <c r="E373" s="247" t="s">
        <v>1</v>
      </c>
      <c r="F373" s="248" t="s">
        <v>341</v>
      </c>
      <c r="G373" s="245"/>
      <c r="H373" s="249">
        <v>14.52</v>
      </c>
      <c r="I373" s="250"/>
      <c r="J373" s="245"/>
      <c r="K373" s="245"/>
      <c r="L373" s="251"/>
      <c r="M373" s="252"/>
      <c r="N373" s="253"/>
      <c r="O373" s="253"/>
      <c r="P373" s="253"/>
      <c r="Q373" s="253"/>
      <c r="R373" s="253"/>
      <c r="S373" s="253"/>
      <c r="T373" s="254"/>
      <c r="AT373" s="255" t="s">
        <v>166</v>
      </c>
      <c r="AU373" s="255" t="s">
        <v>87</v>
      </c>
      <c r="AV373" s="12" t="s">
        <v>87</v>
      </c>
      <c r="AW373" s="12" t="s">
        <v>34</v>
      </c>
      <c r="AX373" s="12" t="s">
        <v>77</v>
      </c>
      <c r="AY373" s="255" t="s">
        <v>157</v>
      </c>
    </row>
    <row r="374" spans="2:51" s="12" customFormat="1" ht="12">
      <c r="B374" s="244"/>
      <c r="C374" s="245"/>
      <c r="D374" s="246" t="s">
        <v>166</v>
      </c>
      <c r="E374" s="247" t="s">
        <v>1</v>
      </c>
      <c r="F374" s="248" t="s">
        <v>447</v>
      </c>
      <c r="G374" s="245"/>
      <c r="H374" s="249">
        <v>14.52</v>
      </c>
      <c r="I374" s="250"/>
      <c r="J374" s="245"/>
      <c r="K374" s="245"/>
      <c r="L374" s="251"/>
      <c r="M374" s="252"/>
      <c r="N374" s="253"/>
      <c r="O374" s="253"/>
      <c r="P374" s="253"/>
      <c r="Q374" s="253"/>
      <c r="R374" s="253"/>
      <c r="S374" s="253"/>
      <c r="T374" s="254"/>
      <c r="AT374" s="255" t="s">
        <v>166</v>
      </c>
      <c r="AU374" s="255" t="s">
        <v>87</v>
      </c>
      <c r="AV374" s="12" t="s">
        <v>87</v>
      </c>
      <c r="AW374" s="12" t="s">
        <v>34</v>
      </c>
      <c r="AX374" s="12" t="s">
        <v>77</v>
      </c>
      <c r="AY374" s="255" t="s">
        <v>157</v>
      </c>
    </row>
    <row r="375" spans="2:51" s="14" customFormat="1" ht="12">
      <c r="B375" s="267"/>
      <c r="C375" s="268"/>
      <c r="D375" s="246" t="s">
        <v>166</v>
      </c>
      <c r="E375" s="269" t="s">
        <v>1</v>
      </c>
      <c r="F375" s="270" t="s">
        <v>448</v>
      </c>
      <c r="G375" s="268"/>
      <c r="H375" s="269" t="s">
        <v>1</v>
      </c>
      <c r="I375" s="271"/>
      <c r="J375" s="268"/>
      <c r="K375" s="268"/>
      <c r="L375" s="272"/>
      <c r="M375" s="273"/>
      <c r="N375" s="274"/>
      <c r="O375" s="274"/>
      <c r="P375" s="274"/>
      <c r="Q375" s="274"/>
      <c r="R375" s="274"/>
      <c r="S375" s="274"/>
      <c r="T375" s="275"/>
      <c r="AT375" s="276" t="s">
        <v>166</v>
      </c>
      <c r="AU375" s="276" t="s">
        <v>87</v>
      </c>
      <c r="AV375" s="14" t="s">
        <v>85</v>
      </c>
      <c r="AW375" s="14" t="s">
        <v>34</v>
      </c>
      <c r="AX375" s="14" t="s">
        <v>77</v>
      </c>
      <c r="AY375" s="276" t="s">
        <v>157</v>
      </c>
    </row>
    <row r="376" spans="2:51" s="12" customFormat="1" ht="12">
      <c r="B376" s="244"/>
      <c r="C376" s="245"/>
      <c r="D376" s="246" t="s">
        <v>166</v>
      </c>
      <c r="E376" s="247" t="s">
        <v>1</v>
      </c>
      <c r="F376" s="248" t="s">
        <v>449</v>
      </c>
      <c r="G376" s="245"/>
      <c r="H376" s="249">
        <v>42</v>
      </c>
      <c r="I376" s="250"/>
      <c r="J376" s="245"/>
      <c r="K376" s="245"/>
      <c r="L376" s="251"/>
      <c r="M376" s="252"/>
      <c r="N376" s="253"/>
      <c r="O376" s="253"/>
      <c r="P376" s="253"/>
      <c r="Q376" s="253"/>
      <c r="R376" s="253"/>
      <c r="S376" s="253"/>
      <c r="T376" s="254"/>
      <c r="AT376" s="255" t="s">
        <v>166</v>
      </c>
      <c r="AU376" s="255" t="s">
        <v>87</v>
      </c>
      <c r="AV376" s="12" t="s">
        <v>87</v>
      </c>
      <c r="AW376" s="12" t="s">
        <v>34</v>
      </c>
      <c r="AX376" s="12" t="s">
        <v>77</v>
      </c>
      <c r="AY376" s="255" t="s">
        <v>157</v>
      </c>
    </row>
    <row r="377" spans="2:51" s="13" customFormat="1" ht="12">
      <c r="B377" s="256"/>
      <c r="C377" s="257"/>
      <c r="D377" s="246" t="s">
        <v>166</v>
      </c>
      <c r="E377" s="258" t="s">
        <v>1</v>
      </c>
      <c r="F377" s="259" t="s">
        <v>168</v>
      </c>
      <c r="G377" s="257"/>
      <c r="H377" s="260">
        <v>193.29</v>
      </c>
      <c r="I377" s="261"/>
      <c r="J377" s="257"/>
      <c r="K377" s="257"/>
      <c r="L377" s="262"/>
      <c r="M377" s="263"/>
      <c r="N377" s="264"/>
      <c r="O377" s="264"/>
      <c r="P377" s="264"/>
      <c r="Q377" s="264"/>
      <c r="R377" s="264"/>
      <c r="S377" s="264"/>
      <c r="T377" s="265"/>
      <c r="AT377" s="266" t="s">
        <v>166</v>
      </c>
      <c r="AU377" s="266" t="s">
        <v>87</v>
      </c>
      <c r="AV377" s="13" t="s">
        <v>164</v>
      </c>
      <c r="AW377" s="13" t="s">
        <v>34</v>
      </c>
      <c r="AX377" s="13" t="s">
        <v>85</v>
      </c>
      <c r="AY377" s="266" t="s">
        <v>157</v>
      </c>
    </row>
    <row r="378" spans="2:65" s="1" customFormat="1" ht="16.5" customHeight="1">
      <c r="B378" s="37"/>
      <c r="C378" s="277" t="s">
        <v>450</v>
      </c>
      <c r="D378" s="277" t="s">
        <v>237</v>
      </c>
      <c r="E378" s="278" t="s">
        <v>451</v>
      </c>
      <c r="F378" s="279" t="s">
        <v>452</v>
      </c>
      <c r="G378" s="280" t="s">
        <v>330</v>
      </c>
      <c r="H378" s="281">
        <v>132.237</v>
      </c>
      <c r="I378" s="282"/>
      <c r="J378" s="283">
        <f>ROUND(I378*H378,2)</f>
        <v>0</v>
      </c>
      <c r="K378" s="279" t="s">
        <v>163</v>
      </c>
      <c r="L378" s="284"/>
      <c r="M378" s="285" t="s">
        <v>1</v>
      </c>
      <c r="N378" s="286" t="s">
        <v>42</v>
      </c>
      <c r="O378" s="85"/>
      <c r="P378" s="240">
        <f>O378*H378</f>
        <v>0</v>
      </c>
      <c r="Q378" s="240">
        <v>3E-05</v>
      </c>
      <c r="R378" s="240">
        <f>Q378*H378</f>
        <v>0.00396711</v>
      </c>
      <c r="S378" s="240">
        <v>0</v>
      </c>
      <c r="T378" s="241">
        <f>S378*H378</f>
        <v>0</v>
      </c>
      <c r="AR378" s="242" t="s">
        <v>198</v>
      </c>
      <c r="AT378" s="242" t="s">
        <v>237</v>
      </c>
      <c r="AU378" s="242" t="s">
        <v>87</v>
      </c>
      <c r="AY378" s="16" t="s">
        <v>157</v>
      </c>
      <c r="BE378" s="243">
        <f>IF(N378="základní",J378,0)</f>
        <v>0</v>
      </c>
      <c r="BF378" s="243">
        <f>IF(N378="snížená",J378,0)</f>
        <v>0</v>
      </c>
      <c r="BG378" s="243">
        <f>IF(N378="zákl. přenesená",J378,0)</f>
        <v>0</v>
      </c>
      <c r="BH378" s="243">
        <f>IF(N378="sníž. přenesená",J378,0)</f>
        <v>0</v>
      </c>
      <c r="BI378" s="243">
        <f>IF(N378="nulová",J378,0)</f>
        <v>0</v>
      </c>
      <c r="BJ378" s="16" t="s">
        <v>85</v>
      </c>
      <c r="BK378" s="243">
        <f>ROUND(I378*H378,2)</f>
        <v>0</v>
      </c>
      <c r="BL378" s="16" t="s">
        <v>164</v>
      </c>
      <c r="BM378" s="242" t="s">
        <v>453</v>
      </c>
    </row>
    <row r="379" spans="2:51" s="14" customFormat="1" ht="12">
      <c r="B379" s="267"/>
      <c r="C379" s="268"/>
      <c r="D379" s="246" t="s">
        <v>166</v>
      </c>
      <c r="E379" s="269" t="s">
        <v>1</v>
      </c>
      <c r="F379" s="270" t="s">
        <v>293</v>
      </c>
      <c r="G379" s="268"/>
      <c r="H379" s="269" t="s">
        <v>1</v>
      </c>
      <c r="I379" s="271"/>
      <c r="J379" s="268"/>
      <c r="K379" s="268"/>
      <c r="L379" s="272"/>
      <c r="M379" s="273"/>
      <c r="N379" s="274"/>
      <c r="O379" s="274"/>
      <c r="P379" s="274"/>
      <c r="Q379" s="274"/>
      <c r="R379" s="274"/>
      <c r="S379" s="274"/>
      <c r="T379" s="275"/>
      <c r="AT379" s="276" t="s">
        <v>166</v>
      </c>
      <c r="AU379" s="276" t="s">
        <v>87</v>
      </c>
      <c r="AV379" s="14" t="s">
        <v>85</v>
      </c>
      <c r="AW379" s="14" t="s">
        <v>34</v>
      </c>
      <c r="AX379" s="14" t="s">
        <v>77</v>
      </c>
      <c r="AY379" s="276" t="s">
        <v>157</v>
      </c>
    </row>
    <row r="380" spans="2:51" s="12" customFormat="1" ht="12">
      <c r="B380" s="244"/>
      <c r="C380" s="245"/>
      <c r="D380" s="246" t="s">
        <v>166</v>
      </c>
      <c r="E380" s="247" t="s">
        <v>1</v>
      </c>
      <c r="F380" s="248" t="s">
        <v>332</v>
      </c>
      <c r="G380" s="245"/>
      <c r="H380" s="249">
        <v>9.54</v>
      </c>
      <c r="I380" s="250"/>
      <c r="J380" s="245"/>
      <c r="K380" s="245"/>
      <c r="L380" s="251"/>
      <c r="M380" s="252"/>
      <c r="N380" s="253"/>
      <c r="O380" s="253"/>
      <c r="P380" s="253"/>
      <c r="Q380" s="253"/>
      <c r="R380" s="253"/>
      <c r="S380" s="253"/>
      <c r="T380" s="254"/>
      <c r="AT380" s="255" t="s">
        <v>166</v>
      </c>
      <c r="AU380" s="255" t="s">
        <v>87</v>
      </c>
      <c r="AV380" s="12" t="s">
        <v>87</v>
      </c>
      <c r="AW380" s="12" t="s">
        <v>34</v>
      </c>
      <c r="AX380" s="12" t="s">
        <v>77</v>
      </c>
      <c r="AY380" s="255" t="s">
        <v>157</v>
      </c>
    </row>
    <row r="381" spans="2:51" s="14" customFormat="1" ht="12">
      <c r="B381" s="267"/>
      <c r="C381" s="268"/>
      <c r="D381" s="246" t="s">
        <v>166</v>
      </c>
      <c r="E381" s="269" t="s">
        <v>1</v>
      </c>
      <c r="F381" s="270" t="s">
        <v>297</v>
      </c>
      <c r="G381" s="268"/>
      <c r="H381" s="269" t="s">
        <v>1</v>
      </c>
      <c r="I381" s="271"/>
      <c r="J381" s="268"/>
      <c r="K381" s="268"/>
      <c r="L381" s="272"/>
      <c r="M381" s="273"/>
      <c r="N381" s="274"/>
      <c r="O381" s="274"/>
      <c r="P381" s="274"/>
      <c r="Q381" s="274"/>
      <c r="R381" s="274"/>
      <c r="S381" s="274"/>
      <c r="T381" s="275"/>
      <c r="AT381" s="276" t="s">
        <v>166</v>
      </c>
      <c r="AU381" s="276" t="s">
        <v>87</v>
      </c>
      <c r="AV381" s="14" t="s">
        <v>85</v>
      </c>
      <c r="AW381" s="14" t="s">
        <v>34</v>
      </c>
      <c r="AX381" s="14" t="s">
        <v>77</v>
      </c>
      <c r="AY381" s="276" t="s">
        <v>157</v>
      </c>
    </row>
    <row r="382" spans="2:51" s="12" customFormat="1" ht="12">
      <c r="B382" s="244"/>
      <c r="C382" s="245"/>
      <c r="D382" s="246" t="s">
        <v>166</v>
      </c>
      <c r="E382" s="247" t="s">
        <v>1</v>
      </c>
      <c r="F382" s="248" t="s">
        <v>444</v>
      </c>
      <c r="G382" s="245"/>
      <c r="H382" s="249">
        <v>44.52</v>
      </c>
      <c r="I382" s="250"/>
      <c r="J382" s="245"/>
      <c r="K382" s="245"/>
      <c r="L382" s="251"/>
      <c r="M382" s="252"/>
      <c r="N382" s="253"/>
      <c r="O382" s="253"/>
      <c r="P382" s="253"/>
      <c r="Q382" s="253"/>
      <c r="R382" s="253"/>
      <c r="S382" s="253"/>
      <c r="T382" s="254"/>
      <c r="AT382" s="255" t="s">
        <v>166</v>
      </c>
      <c r="AU382" s="255" t="s">
        <v>87</v>
      </c>
      <c r="AV382" s="12" t="s">
        <v>87</v>
      </c>
      <c r="AW382" s="12" t="s">
        <v>34</v>
      </c>
      <c r="AX382" s="12" t="s">
        <v>77</v>
      </c>
      <c r="AY382" s="255" t="s">
        <v>157</v>
      </c>
    </row>
    <row r="383" spans="2:51" s="14" customFormat="1" ht="12">
      <c r="B383" s="267"/>
      <c r="C383" s="268"/>
      <c r="D383" s="246" t="s">
        <v>166</v>
      </c>
      <c r="E383" s="269" t="s">
        <v>1</v>
      </c>
      <c r="F383" s="270" t="s">
        <v>300</v>
      </c>
      <c r="G383" s="268"/>
      <c r="H383" s="269" t="s">
        <v>1</v>
      </c>
      <c r="I383" s="271"/>
      <c r="J383" s="268"/>
      <c r="K383" s="268"/>
      <c r="L383" s="272"/>
      <c r="M383" s="273"/>
      <c r="N383" s="274"/>
      <c r="O383" s="274"/>
      <c r="P383" s="274"/>
      <c r="Q383" s="274"/>
      <c r="R383" s="274"/>
      <c r="S383" s="274"/>
      <c r="T383" s="275"/>
      <c r="AT383" s="276" t="s">
        <v>166</v>
      </c>
      <c r="AU383" s="276" t="s">
        <v>87</v>
      </c>
      <c r="AV383" s="14" t="s">
        <v>85</v>
      </c>
      <c r="AW383" s="14" t="s">
        <v>34</v>
      </c>
      <c r="AX383" s="14" t="s">
        <v>77</v>
      </c>
      <c r="AY383" s="276" t="s">
        <v>157</v>
      </c>
    </row>
    <row r="384" spans="2:51" s="12" customFormat="1" ht="12">
      <c r="B384" s="244"/>
      <c r="C384" s="245"/>
      <c r="D384" s="246" t="s">
        <v>166</v>
      </c>
      <c r="E384" s="247" t="s">
        <v>1</v>
      </c>
      <c r="F384" s="248" t="s">
        <v>340</v>
      </c>
      <c r="G384" s="245"/>
      <c r="H384" s="249">
        <v>29.88</v>
      </c>
      <c r="I384" s="250"/>
      <c r="J384" s="245"/>
      <c r="K384" s="245"/>
      <c r="L384" s="251"/>
      <c r="M384" s="252"/>
      <c r="N384" s="253"/>
      <c r="O384" s="253"/>
      <c r="P384" s="253"/>
      <c r="Q384" s="253"/>
      <c r="R384" s="253"/>
      <c r="S384" s="253"/>
      <c r="T384" s="254"/>
      <c r="AT384" s="255" t="s">
        <v>166</v>
      </c>
      <c r="AU384" s="255" t="s">
        <v>87</v>
      </c>
      <c r="AV384" s="12" t="s">
        <v>87</v>
      </c>
      <c r="AW384" s="12" t="s">
        <v>34</v>
      </c>
      <c r="AX384" s="12" t="s">
        <v>77</v>
      </c>
      <c r="AY384" s="255" t="s">
        <v>157</v>
      </c>
    </row>
    <row r="385" spans="2:51" s="14" customFormat="1" ht="12">
      <c r="B385" s="267"/>
      <c r="C385" s="268"/>
      <c r="D385" s="246" t="s">
        <v>166</v>
      </c>
      <c r="E385" s="269" t="s">
        <v>1</v>
      </c>
      <c r="F385" s="270" t="s">
        <v>448</v>
      </c>
      <c r="G385" s="268"/>
      <c r="H385" s="269" t="s">
        <v>1</v>
      </c>
      <c r="I385" s="271"/>
      <c r="J385" s="268"/>
      <c r="K385" s="268"/>
      <c r="L385" s="272"/>
      <c r="M385" s="273"/>
      <c r="N385" s="274"/>
      <c r="O385" s="274"/>
      <c r="P385" s="274"/>
      <c r="Q385" s="274"/>
      <c r="R385" s="274"/>
      <c r="S385" s="274"/>
      <c r="T385" s="275"/>
      <c r="AT385" s="276" t="s">
        <v>166</v>
      </c>
      <c r="AU385" s="276" t="s">
        <v>87</v>
      </c>
      <c r="AV385" s="14" t="s">
        <v>85</v>
      </c>
      <c r="AW385" s="14" t="s">
        <v>34</v>
      </c>
      <c r="AX385" s="14" t="s">
        <v>77</v>
      </c>
      <c r="AY385" s="276" t="s">
        <v>157</v>
      </c>
    </row>
    <row r="386" spans="2:51" s="12" customFormat="1" ht="12">
      <c r="B386" s="244"/>
      <c r="C386" s="245"/>
      <c r="D386" s="246" t="s">
        <v>166</v>
      </c>
      <c r="E386" s="247" t="s">
        <v>1</v>
      </c>
      <c r="F386" s="248" t="s">
        <v>449</v>
      </c>
      <c r="G386" s="245"/>
      <c r="H386" s="249">
        <v>42</v>
      </c>
      <c r="I386" s="250"/>
      <c r="J386" s="245"/>
      <c r="K386" s="245"/>
      <c r="L386" s="251"/>
      <c r="M386" s="252"/>
      <c r="N386" s="253"/>
      <c r="O386" s="253"/>
      <c r="P386" s="253"/>
      <c r="Q386" s="253"/>
      <c r="R386" s="253"/>
      <c r="S386" s="253"/>
      <c r="T386" s="254"/>
      <c r="AT386" s="255" t="s">
        <v>166</v>
      </c>
      <c r="AU386" s="255" t="s">
        <v>87</v>
      </c>
      <c r="AV386" s="12" t="s">
        <v>87</v>
      </c>
      <c r="AW386" s="12" t="s">
        <v>34</v>
      </c>
      <c r="AX386" s="12" t="s">
        <v>77</v>
      </c>
      <c r="AY386" s="255" t="s">
        <v>157</v>
      </c>
    </row>
    <row r="387" spans="2:51" s="13" customFormat="1" ht="12">
      <c r="B387" s="256"/>
      <c r="C387" s="257"/>
      <c r="D387" s="246" t="s">
        <v>166</v>
      </c>
      <c r="E387" s="258" t="s">
        <v>1</v>
      </c>
      <c r="F387" s="259" t="s">
        <v>168</v>
      </c>
      <c r="G387" s="257"/>
      <c r="H387" s="260">
        <v>125.94</v>
      </c>
      <c r="I387" s="261"/>
      <c r="J387" s="257"/>
      <c r="K387" s="257"/>
      <c r="L387" s="262"/>
      <c r="M387" s="263"/>
      <c r="N387" s="264"/>
      <c r="O387" s="264"/>
      <c r="P387" s="264"/>
      <c r="Q387" s="264"/>
      <c r="R387" s="264"/>
      <c r="S387" s="264"/>
      <c r="T387" s="265"/>
      <c r="AT387" s="266" t="s">
        <v>166</v>
      </c>
      <c r="AU387" s="266" t="s">
        <v>87</v>
      </c>
      <c r="AV387" s="13" t="s">
        <v>164</v>
      </c>
      <c r="AW387" s="13" t="s">
        <v>34</v>
      </c>
      <c r="AX387" s="13" t="s">
        <v>85</v>
      </c>
      <c r="AY387" s="266" t="s">
        <v>157</v>
      </c>
    </row>
    <row r="388" spans="2:51" s="12" customFormat="1" ht="12">
      <c r="B388" s="244"/>
      <c r="C388" s="245"/>
      <c r="D388" s="246" t="s">
        <v>166</v>
      </c>
      <c r="E388" s="245"/>
      <c r="F388" s="248" t="s">
        <v>454</v>
      </c>
      <c r="G388" s="245"/>
      <c r="H388" s="249">
        <v>132.237</v>
      </c>
      <c r="I388" s="250"/>
      <c r="J388" s="245"/>
      <c r="K388" s="245"/>
      <c r="L388" s="251"/>
      <c r="M388" s="252"/>
      <c r="N388" s="253"/>
      <c r="O388" s="253"/>
      <c r="P388" s="253"/>
      <c r="Q388" s="253"/>
      <c r="R388" s="253"/>
      <c r="S388" s="253"/>
      <c r="T388" s="254"/>
      <c r="AT388" s="255" t="s">
        <v>166</v>
      </c>
      <c r="AU388" s="255" t="s">
        <v>87</v>
      </c>
      <c r="AV388" s="12" t="s">
        <v>87</v>
      </c>
      <c r="AW388" s="12" t="s">
        <v>4</v>
      </c>
      <c r="AX388" s="12" t="s">
        <v>85</v>
      </c>
      <c r="AY388" s="255" t="s">
        <v>157</v>
      </c>
    </row>
    <row r="389" spans="2:65" s="1" customFormat="1" ht="16.5" customHeight="1">
      <c r="B389" s="37"/>
      <c r="C389" s="277" t="s">
        <v>455</v>
      </c>
      <c r="D389" s="277" t="s">
        <v>237</v>
      </c>
      <c r="E389" s="278" t="s">
        <v>456</v>
      </c>
      <c r="F389" s="279" t="s">
        <v>457</v>
      </c>
      <c r="G389" s="280" t="s">
        <v>330</v>
      </c>
      <c r="H389" s="281">
        <v>34.682</v>
      </c>
      <c r="I389" s="282"/>
      <c r="J389" s="283">
        <f>ROUND(I389*H389,2)</f>
        <v>0</v>
      </c>
      <c r="K389" s="279" t="s">
        <v>163</v>
      </c>
      <c r="L389" s="284"/>
      <c r="M389" s="285" t="s">
        <v>1</v>
      </c>
      <c r="N389" s="286" t="s">
        <v>42</v>
      </c>
      <c r="O389" s="85"/>
      <c r="P389" s="240">
        <f>O389*H389</f>
        <v>0</v>
      </c>
      <c r="Q389" s="240">
        <v>0.0002</v>
      </c>
      <c r="R389" s="240">
        <f>Q389*H389</f>
        <v>0.0069364000000000006</v>
      </c>
      <c r="S389" s="240">
        <v>0</v>
      </c>
      <c r="T389" s="241">
        <f>S389*H389</f>
        <v>0</v>
      </c>
      <c r="AR389" s="242" t="s">
        <v>198</v>
      </c>
      <c r="AT389" s="242" t="s">
        <v>237</v>
      </c>
      <c r="AU389" s="242" t="s">
        <v>87</v>
      </c>
      <c r="AY389" s="16" t="s">
        <v>157</v>
      </c>
      <c r="BE389" s="243">
        <f>IF(N389="základní",J389,0)</f>
        <v>0</v>
      </c>
      <c r="BF389" s="243">
        <f>IF(N389="snížená",J389,0)</f>
        <v>0</v>
      </c>
      <c r="BG389" s="243">
        <f>IF(N389="zákl. přenesená",J389,0)</f>
        <v>0</v>
      </c>
      <c r="BH389" s="243">
        <f>IF(N389="sníž. přenesená",J389,0)</f>
        <v>0</v>
      </c>
      <c r="BI389" s="243">
        <f>IF(N389="nulová",J389,0)</f>
        <v>0</v>
      </c>
      <c r="BJ389" s="16" t="s">
        <v>85</v>
      </c>
      <c r="BK389" s="243">
        <f>ROUND(I389*H389,2)</f>
        <v>0</v>
      </c>
      <c r="BL389" s="16" t="s">
        <v>164</v>
      </c>
      <c r="BM389" s="242" t="s">
        <v>458</v>
      </c>
    </row>
    <row r="390" spans="2:51" s="14" customFormat="1" ht="12">
      <c r="B390" s="267"/>
      <c r="C390" s="268"/>
      <c r="D390" s="246" t="s">
        <v>166</v>
      </c>
      <c r="E390" s="269" t="s">
        <v>1</v>
      </c>
      <c r="F390" s="270" t="s">
        <v>293</v>
      </c>
      <c r="G390" s="268"/>
      <c r="H390" s="269" t="s">
        <v>1</v>
      </c>
      <c r="I390" s="271"/>
      <c r="J390" s="268"/>
      <c r="K390" s="268"/>
      <c r="L390" s="272"/>
      <c r="M390" s="273"/>
      <c r="N390" s="274"/>
      <c r="O390" s="274"/>
      <c r="P390" s="274"/>
      <c r="Q390" s="274"/>
      <c r="R390" s="274"/>
      <c r="S390" s="274"/>
      <c r="T390" s="275"/>
      <c r="AT390" s="276" t="s">
        <v>166</v>
      </c>
      <c r="AU390" s="276" t="s">
        <v>87</v>
      </c>
      <c r="AV390" s="14" t="s">
        <v>85</v>
      </c>
      <c r="AW390" s="14" t="s">
        <v>34</v>
      </c>
      <c r="AX390" s="14" t="s">
        <v>77</v>
      </c>
      <c r="AY390" s="276" t="s">
        <v>157</v>
      </c>
    </row>
    <row r="391" spans="2:51" s="12" customFormat="1" ht="12">
      <c r="B391" s="244"/>
      <c r="C391" s="245"/>
      <c r="D391" s="246" t="s">
        <v>166</v>
      </c>
      <c r="E391" s="247" t="s">
        <v>1</v>
      </c>
      <c r="F391" s="248" t="s">
        <v>443</v>
      </c>
      <c r="G391" s="245"/>
      <c r="H391" s="249">
        <v>4.88</v>
      </c>
      <c r="I391" s="250"/>
      <c r="J391" s="245"/>
      <c r="K391" s="245"/>
      <c r="L391" s="251"/>
      <c r="M391" s="252"/>
      <c r="N391" s="253"/>
      <c r="O391" s="253"/>
      <c r="P391" s="253"/>
      <c r="Q391" s="253"/>
      <c r="R391" s="253"/>
      <c r="S391" s="253"/>
      <c r="T391" s="254"/>
      <c r="AT391" s="255" t="s">
        <v>166</v>
      </c>
      <c r="AU391" s="255" t="s">
        <v>87</v>
      </c>
      <c r="AV391" s="12" t="s">
        <v>87</v>
      </c>
      <c r="AW391" s="12" t="s">
        <v>34</v>
      </c>
      <c r="AX391" s="12" t="s">
        <v>77</v>
      </c>
      <c r="AY391" s="255" t="s">
        <v>157</v>
      </c>
    </row>
    <row r="392" spans="2:51" s="14" customFormat="1" ht="12">
      <c r="B392" s="267"/>
      <c r="C392" s="268"/>
      <c r="D392" s="246" t="s">
        <v>166</v>
      </c>
      <c r="E392" s="269" t="s">
        <v>1</v>
      </c>
      <c r="F392" s="270" t="s">
        <v>297</v>
      </c>
      <c r="G392" s="268"/>
      <c r="H392" s="269" t="s">
        <v>1</v>
      </c>
      <c r="I392" s="271"/>
      <c r="J392" s="268"/>
      <c r="K392" s="268"/>
      <c r="L392" s="272"/>
      <c r="M392" s="273"/>
      <c r="N392" s="274"/>
      <c r="O392" s="274"/>
      <c r="P392" s="274"/>
      <c r="Q392" s="274"/>
      <c r="R392" s="274"/>
      <c r="S392" s="274"/>
      <c r="T392" s="275"/>
      <c r="AT392" s="276" t="s">
        <v>166</v>
      </c>
      <c r="AU392" s="276" t="s">
        <v>87</v>
      </c>
      <c r="AV392" s="14" t="s">
        <v>85</v>
      </c>
      <c r="AW392" s="14" t="s">
        <v>34</v>
      </c>
      <c r="AX392" s="14" t="s">
        <v>77</v>
      </c>
      <c r="AY392" s="276" t="s">
        <v>157</v>
      </c>
    </row>
    <row r="393" spans="2:51" s="12" customFormat="1" ht="12">
      <c r="B393" s="244"/>
      <c r="C393" s="245"/>
      <c r="D393" s="246" t="s">
        <v>166</v>
      </c>
      <c r="E393" s="247" t="s">
        <v>1</v>
      </c>
      <c r="F393" s="248" t="s">
        <v>446</v>
      </c>
      <c r="G393" s="245"/>
      <c r="H393" s="249">
        <v>13.63</v>
      </c>
      <c r="I393" s="250"/>
      <c r="J393" s="245"/>
      <c r="K393" s="245"/>
      <c r="L393" s="251"/>
      <c r="M393" s="252"/>
      <c r="N393" s="253"/>
      <c r="O393" s="253"/>
      <c r="P393" s="253"/>
      <c r="Q393" s="253"/>
      <c r="R393" s="253"/>
      <c r="S393" s="253"/>
      <c r="T393" s="254"/>
      <c r="AT393" s="255" t="s">
        <v>166</v>
      </c>
      <c r="AU393" s="255" t="s">
        <v>87</v>
      </c>
      <c r="AV393" s="12" t="s">
        <v>87</v>
      </c>
      <c r="AW393" s="12" t="s">
        <v>34</v>
      </c>
      <c r="AX393" s="12" t="s">
        <v>77</v>
      </c>
      <c r="AY393" s="255" t="s">
        <v>157</v>
      </c>
    </row>
    <row r="394" spans="2:51" s="14" customFormat="1" ht="12">
      <c r="B394" s="267"/>
      <c r="C394" s="268"/>
      <c r="D394" s="246" t="s">
        <v>166</v>
      </c>
      <c r="E394" s="269" t="s">
        <v>1</v>
      </c>
      <c r="F394" s="270" t="s">
        <v>300</v>
      </c>
      <c r="G394" s="268"/>
      <c r="H394" s="269" t="s">
        <v>1</v>
      </c>
      <c r="I394" s="271"/>
      <c r="J394" s="268"/>
      <c r="K394" s="268"/>
      <c r="L394" s="272"/>
      <c r="M394" s="273"/>
      <c r="N394" s="274"/>
      <c r="O394" s="274"/>
      <c r="P394" s="274"/>
      <c r="Q394" s="274"/>
      <c r="R394" s="274"/>
      <c r="S394" s="274"/>
      <c r="T394" s="275"/>
      <c r="AT394" s="276" t="s">
        <v>166</v>
      </c>
      <c r="AU394" s="276" t="s">
        <v>87</v>
      </c>
      <c r="AV394" s="14" t="s">
        <v>85</v>
      </c>
      <c r="AW394" s="14" t="s">
        <v>34</v>
      </c>
      <c r="AX394" s="14" t="s">
        <v>77</v>
      </c>
      <c r="AY394" s="276" t="s">
        <v>157</v>
      </c>
    </row>
    <row r="395" spans="2:51" s="12" customFormat="1" ht="12">
      <c r="B395" s="244"/>
      <c r="C395" s="245"/>
      <c r="D395" s="246" t="s">
        <v>166</v>
      </c>
      <c r="E395" s="247" t="s">
        <v>1</v>
      </c>
      <c r="F395" s="248" t="s">
        <v>447</v>
      </c>
      <c r="G395" s="245"/>
      <c r="H395" s="249">
        <v>14.52</v>
      </c>
      <c r="I395" s="250"/>
      <c r="J395" s="245"/>
      <c r="K395" s="245"/>
      <c r="L395" s="251"/>
      <c r="M395" s="252"/>
      <c r="N395" s="253"/>
      <c r="O395" s="253"/>
      <c r="P395" s="253"/>
      <c r="Q395" s="253"/>
      <c r="R395" s="253"/>
      <c r="S395" s="253"/>
      <c r="T395" s="254"/>
      <c r="AT395" s="255" t="s">
        <v>166</v>
      </c>
      <c r="AU395" s="255" t="s">
        <v>87</v>
      </c>
      <c r="AV395" s="12" t="s">
        <v>87</v>
      </c>
      <c r="AW395" s="12" t="s">
        <v>34</v>
      </c>
      <c r="AX395" s="12" t="s">
        <v>77</v>
      </c>
      <c r="AY395" s="255" t="s">
        <v>157</v>
      </c>
    </row>
    <row r="396" spans="2:51" s="13" customFormat="1" ht="12">
      <c r="B396" s="256"/>
      <c r="C396" s="257"/>
      <c r="D396" s="246" t="s">
        <v>166</v>
      </c>
      <c r="E396" s="258" t="s">
        <v>1</v>
      </c>
      <c r="F396" s="259" t="s">
        <v>168</v>
      </c>
      <c r="G396" s="257"/>
      <c r="H396" s="260">
        <v>33.03</v>
      </c>
      <c r="I396" s="261"/>
      <c r="J396" s="257"/>
      <c r="K396" s="257"/>
      <c r="L396" s="262"/>
      <c r="M396" s="263"/>
      <c r="N396" s="264"/>
      <c r="O396" s="264"/>
      <c r="P396" s="264"/>
      <c r="Q396" s="264"/>
      <c r="R396" s="264"/>
      <c r="S396" s="264"/>
      <c r="T396" s="265"/>
      <c r="AT396" s="266" t="s">
        <v>166</v>
      </c>
      <c r="AU396" s="266" t="s">
        <v>87</v>
      </c>
      <c r="AV396" s="13" t="s">
        <v>164</v>
      </c>
      <c r="AW396" s="13" t="s">
        <v>34</v>
      </c>
      <c r="AX396" s="13" t="s">
        <v>85</v>
      </c>
      <c r="AY396" s="266" t="s">
        <v>157</v>
      </c>
    </row>
    <row r="397" spans="2:51" s="12" customFormat="1" ht="12">
      <c r="B397" s="244"/>
      <c r="C397" s="245"/>
      <c r="D397" s="246" t="s">
        <v>166</v>
      </c>
      <c r="E397" s="245"/>
      <c r="F397" s="248" t="s">
        <v>459</v>
      </c>
      <c r="G397" s="245"/>
      <c r="H397" s="249">
        <v>34.682</v>
      </c>
      <c r="I397" s="250"/>
      <c r="J397" s="245"/>
      <c r="K397" s="245"/>
      <c r="L397" s="251"/>
      <c r="M397" s="252"/>
      <c r="N397" s="253"/>
      <c r="O397" s="253"/>
      <c r="P397" s="253"/>
      <c r="Q397" s="253"/>
      <c r="R397" s="253"/>
      <c r="S397" s="253"/>
      <c r="T397" s="254"/>
      <c r="AT397" s="255" t="s">
        <v>166</v>
      </c>
      <c r="AU397" s="255" t="s">
        <v>87</v>
      </c>
      <c r="AV397" s="12" t="s">
        <v>87</v>
      </c>
      <c r="AW397" s="12" t="s">
        <v>4</v>
      </c>
      <c r="AX397" s="12" t="s">
        <v>85</v>
      </c>
      <c r="AY397" s="255" t="s">
        <v>157</v>
      </c>
    </row>
    <row r="398" spans="2:65" s="1" customFormat="1" ht="16.5" customHeight="1">
      <c r="B398" s="37"/>
      <c r="C398" s="277" t="s">
        <v>460</v>
      </c>
      <c r="D398" s="277" t="s">
        <v>237</v>
      </c>
      <c r="E398" s="278" t="s">
        <v>461</v>
      </c>
      <c r="F398" s="279" t="s">
        <v>462</v>
      </c>
      <c r="G398" s="280" t="s">
        <v>330</v>
      </c>
      <c r="H398" s="281">
        <v>36.036</v>
      </c>
      <c r="I398" s="282"/>
      <c r="J398" s="283">
        <f>ROUND(I398*H398,2)</f>
        <v>0</v>
      </c>
      <c r="K398" s="279" t="s">
        <v>163</v>
      </c>
      <c r="L398" s="284"/>
      <c r="M398" s="285" t="s">
        <v>1</v>
      </c>
      <c r="N398" s="286" t="s">
        <v>42</v>
      </c>
      <c r="O398" s="85"/>
      <c r="P398" s="240">
        <f>O398*H398</f>
        <v>0</v>
      </c>
      <c r="Q398" s="240">
        <v>0.0003</v>
      </c>
      <c r="R398" s="240">
        <f>Q398*H398</f>
        <v>0.010810799999999999</v>
      </c>
      <c r="S398" s="240">
        <v>0</v>
      </c>
      <c r="T398" s="241">
        <f>S398*H398</f>
        <v>0</v>
      </c>
      <c r="AR398" s="242" t="s">
        <v>198</v>
      </c>
      <c r="AT398" s="242" t="s">
        <v>237</v>
      </c>
      <c r="AU398" s="242" t="s">
        <v>87</v>
      </c>
      <c r="AY398" s="16" t="s">
        <v>157</v>
      </c>
      <c r="BE398" s="243">
        <f>IF(N398="základní",J398,0)</f>
        <v>0</v>
      </c>
      <c r="BF398" s="243">
        <f>IF(N398="snížená",J398,0)</f>
        <v>0</v>
      </c>
      <c r="BG398" s="243">
        <f>IF(N398="zákl. přenesená",J398,0)</f>
        <v>0</v>
      </c>
      <c r="BH398" s="243">
        <f>IF(N398="sníž. přenesená",J398,0)</f>
        <v>0</v>
      </c>
      <c r="BI398" s="243">
        <f>IF(N398="nulová",J398,0)</f>
        <v>0</v>
      </c>
      <c r="BJ398" s="16" t="s">
        <v>85</v>
      </c>
      <c r="BK398" s="243">
        <f>ROUND(I398*H398,2)</f>
        <v>0</v>
      </c>
      <c r="BL398" s="16" t="s">
        <v>164</v>
      </c>
      <c r="BM398" s="242" t="s">
        <v>463</v>
      </c>
    </row>
    <row r="399" spans="2:51" s="14" customFormat="1" ht="12">
      <c r="B399" s="267"/>
      <c r="C399" s="268"/>
      <c r="D399" s="246" t="s">
        <v>166</v>
      </c>
      <c r="E399" s="269" t="s">
        <v>1</v>
      </c>
      <c r="F399" s="270" t="s">
        <v>293</v>
      </c>
      <c r="G399" s="268"/>
      <c r="H399" s="269" t="s">
        <v>1</v>
      </c>
      <c r="I399" s="271"/>
      <c r="J399" s="268"/>
      <c r="K399" s="268"/>
      <c r="L399" s="272"/>
      <c r="M399" s="273"/>
      <c r="N399" s="274"/>
      <c r="O399" s="274"/>
      <c r="P399" s="274"/>
      <c r="Q399" s="274"/>
      <c r="R399" s="274"/>
      <c r="S399" s="274"/>
      <c r="T399" s="275"/>
      <c r="AT399" s="276" t="s">
        <v>166</v>
      </c>
      <c r="AU399" s="276" t="s">
        <v>87</v>
      </c>
      <c r="AV399" s="14" t="s">
        <v>85</v>
      </c>
      <c r="AW399" s="14" t="s">
        <v>34</v>
      </c>
      <c r="AX399" s="14" t="s">
        <v>77</v>
      </c>
      <c r="AY399" s="276" t="s">
        <v>157</v>
      </c>
    </row>
    <row r="400" spans="2:51" s="12" customFormat="1" ht="12">
      <c r="B400" s="244"/>
      <c r="C400" s="245"/>
      <c r="D400" s="246" t="s">
        <v>166</v>
      </c>
      <c r="E400" s="247" t="s">
        <v>1</v>
      </c>
      <c r="F400" s="248" t="s">
        <v>333</v>
      </c>
      <c r="G400" s="245"/>
      <c r="H400" s="249">
        <v>4.88</v>
      </c>
      <c r="I400" s="250"/>
      <c r="J400" s="245"/>
      <c r="K400" s="245"/>
      <c r="L400" s="251"/>
      <c r="M400" s="252"/>
      <c r="N400" s="253"/>
      <c r="O400" s="253"/>
      <c r="P400" s="253"/>
      <c r="Q400" s="253"/>
      <c r="R400" s="253"/>
      <c r="S400" s="253"/>
      <c r="T400" s="254"/>
      <c r="AT400" s="255" t="s">
        <v>166</v>
      </c>
      <c r="AU400" s="255" t="s">
        <v>87</v>
      </c>
      <c r="AV400" s="12" t="s">
        <v>87</v>
      </c>
      <c r="AW400" s="12" t="s">
        <v>34</v>
      </c>
      <c r="AX400" s="12" t="s">
        <v>77</v>
      </c>
      <c r="AY400" s="255" t="s">
        <v>157</v>
      </c>
    </row>
    <row r="401" spans="2:51" s="14" customFormat="1" ht="12">
      <c r="B401" s="267"/>
      <c r="C401" s="268"/>
      <c r="D401" s="246" t="s">
        <v>166</v>
      </c>
      <c r="E401" s="269" t="s">
        <v>1</v>
      </c>
      <c r="F401" s="270" t="s">
        <v>297</v>
      </c>
      <c r="G401" s="268"/>
      <c r="H401" s="269" t="s">
        <v>1</v>
      </c>
      <c r="I401" s="271"/>
      <c r="J401" s="268"/>
      <c r="K401" s="268"/>
      <c r="L401" s="272"/>
      <c r="M401" s="273"/>
      <c r="N401" s="274"/>
      <c r="O401" s="274"/>
      <c r="P401" s="274"/>
      <c r="Q401" s="274"/>
      <c r="R401" s="274"/>
      <c r="S401" s="274"/>
      <c r="T401" s="275"/>
      <c r="AT401" s="276" t="s">
        <v>166</v>
      </c>
      <c r="AU401" s="276" t="s">
        <v>87</v>
      </c>
      <c r="AV401" s="14" t="s">
        <v>85</v>
      </c>
      <c r="AW401" s="14" t="s">
        <v>34</v>
      </c>
      <c r="AX401" s="14" t="s">
        <v>77</v>
      </c>
      <c r="AY401" s="276" t="s">
        <v>157</v>
      </c>
    </row>
    <row r="402" spans="2:51" s="12" customFormat="1" ht="12">
      <c r="B402" s="244"/>
      <c r="C402" s="245"/>
      <c r="D402" s="246" t="s">
        <v>166</v>
      </c>
      <c r="E402" s="247" t="s">
        <v>1</v>
      </c>
      <c r="F402" s="248" t="s">
        <v>445</v>
      </c>
      <c r="G402" s="245"/>
      <c r="H402" s="249">
        <v>14.92</v>
      </c>
      <c r="I402" s="250"/>
      <c r="J402" s="245"/>
      <c r="K402" s="245"/>
      <c r="L402" s="251"/>
      <c r="M402" s="252"/>
      <c r="N402" s="253"/>
      <c r="O402" s="253"/>
      <c r="P402" s="253"/>
      <c r="Q402" s="253"/>
      <c r="R402" s="253"/>
      <c r="S402" s="253"/>
      <c r="T402" s="254"/>
      <c r="AT402" s="255" t="s">
        <v>166</v>
      </c>
      <c r="AU402" s="255" t="s">
        <v>87</v>
      </c>
      <c r="AV402" s="12" t="s">
        <v>87</v>
      </c>
      <c r="AW402" s="12" t="s">
        <v>34</v>
      </c>
      <c r="AX402" s="12" t="s">
        <v>77</v>
      </c>
      <c r="AY402" s="255" t="s">
        <v>157</v>
      </c>
    </row>
    <row r="403" spans="2:51" s="14" customFormat="1" ht="12">
      <c r="B403" s="267"/>
      <c r="C403" s="268"/>
      <c r="D403" s="246" t="s">
        <v>166</v>
      </c>
      <c r="E403" s="269" t="s">
        <v>1</v>
      </c>
      <c r="F403" s="270" t="s">
        <v>300</v>
      </c>
      <c r="G403" s="268"/>
      <c r="H403" s="269" t="s">
        <v>1</v>
      </c>
      <c r="I403" s="271"/>
      <c r="J403" s="268"/>
      <c r="K403" s="268"/>
      <c r="L403" s="272"/>
      <c r="M403" s="273"/>
      <c r="N403" s="274"/>
      <c r="O403" s="274"/>
      <c r="P403" s="274"/>
      <c r="Q403" s="274"/>
      <c r="R403" s="274"/>
      <c r="S403" s="274"/>
      <c r="T403" s="275"/>
      <c r="AT403" s="276" t="s">
        <v>166</v>
      </c>
      <c r="AU403" s="276" t="s">
        <v>87</v>
      </c>
      <c r="AV403" s="14" t="s">
        <v>85</v>
      </c>
      <c r="AW403" s="14" t="s">
        <v>34</v>
      </c>
      <c r="AX403" s="14" t="s">
        <v>77</v>
      </c>
      <c r="AY403" s="276" t="s">
        <v>157</v>
      </c>
    </row>
    <row r="404" spans="2:51" s="12" customFormat="1" ht="12">
      <c r="B404" s="244"/>
      <c r="C404" s="245"/>
      <c r="D404" s="246" t="s">
        <v>166</v>
      </c>
      <c r="E404" s="247" t="s">
        <v>1</v>
      </c>
      <c r="F404" s="248" t="s">
        <v>341</v>
      </c>
      <c r="G404" s="245"/>
      <c r="H404" s="249">
        <v>14.52</v>
      </c>
      <c r="I404" s="250"/>
      <c r="J404" s="245"/>
      <c r="K404" s="245"/>
      <c r="L404" s="251"/>
      <c r="M404" s="252"/>
      <c r="N404" s="253"/>
      <c r="O404" s="253"/>
      <c r="P404" s="253"/>
      <c r="Q404" s="253"/>
      <c r="R404" s="253"/>
      <c r="S404" s="253"/>
      <c r="T404" s="254"/>
      <c r="AT404" s="255" t="s">
        <v>166</v>
      </c>
      <c r="AU404" s="255" t="s">
        <v>87</v>
      </c>
      <c r="AV404" s="12" t="s">
        <v>87</v>
      </c>
      <c r="AW404" s="12" t="s">
        <v>34</v>
      </c>
      <c r="AX404" s="12" t="s">
        <v>77</v>
      </c>
      <c r="AY404" s="255" t="s">
        <v>157</v>
      </c>
    </row>
    <row r="405" spans="2:51" s="13" customFormat="1" ht="12">
      <c r="B405" s="256"/>
      <c r="C405" s="257"/>
      <c r="D405" s="246" t="s">
        <v>166</v>
      </c>
      <c r="E405" s="258" t="s">
        <v>1</v>
      </c>
      <c r="F405" s="259" t="s">
        <v>168</v>
      </c>
      <c r="G405" s="257"/>
      <c r="H405" s="260">
        <v>34.32</v>
      </c>
      <c r="I405" s="261"/>
      <c r="J405" s="257"/>
      <c r="K405" s="257"/>
      <c r="L405" s="262"/>
      <c r="M405" s="263"/>
      <c r="N405" s="264"/>
      <c r="O405" s="264"/>
      <c r="P405" s="264"/>
      <c r="Q405" s="264"/>
      <c r="R405" s="264"/>
      <c r="S405" s="264"/>
      <c r="T405" s="265"/>
      <c r="AT405" s="266" t="s">
        <v>166</v>
      </c>
      <c r="AU405" s="266" t="s">
        <v>87</v>
      </c>
      <c r="AV405" s="13" t="s">
        <v>164</v>
      </c>
      <c r="AW405" s="13" t="s">
        <v>34</v>
      </c>
      <c r="AX405" s="13" t="s">
        <v>85</v>
      </c>
      <c r="AY405" s="266" t="s">
        <v>157</v>
      </c>
    </row>
    <row r="406" spans="2:51" s="12" customFormat="1" ht="12">
      <c r="B406" s="244"/>
      <c r="C406" s="245"/>
      <c r="D406" s="246" t="s">
        <v>166</v>
      </c>
      <c r="E406" s="245"/>
      <c r="F406" s="248" t="s">
        <v>464</v>
      </c>
      <c r="G406" s="245"/>
      <c r="H406" s="249">
        <v>36.036</v>
      </c>
      <c r="I406" s="250"/>
      <c r="J406" s="245"/>
      <c r="K406" s="245"/>
      <c r="L406" s="251"/>
      <c r="M406" s="252"/>
      <c r="N406" s="253"/>
      <c r="O406" s="253"/>
      <c r="P406" s="253"/>
      <c r="Q406" s="253"/>
      <c r="R406" s="253"/>
      <c r="S406" s="253"/>
      <c r="T406" s="254"/>
      <c r="AT406" s="255" t="s">
        <v>166</v>
      </c>
      <c r="AU406" s="255" t="s">
        <v>87</v>
      </c>
      <c r="AV406" s="12" t="s">
        <v>87</v>
      </c>
      <c r="AW406" s="12" t="s">
        <v>4</v>
      </c>
      <c r="AX406" s="12" t="s">
        <v>85</v>
      </c>
      <c r="AY406" s="255" t="s">
        <v>157</v>
      </c>
    </row>
    <row r="407" spans="2:65" s="1" customFormat="1" ht="16.5" customHeight="1">
      <c r="B407" s="37"/>
      <c r="C407" s="231" t="s">
        <v>465</v>
      </c>
      <c r="D407" s="231" t="s">
        <v>159</v>
      </c>
      <c r="E407" s="232" t="s">
        <v>466</v>
      </c>
      <c r="F407" s="233" t="s">
        <v>467</v>
      </c>
      <c r="G407" s="234" t="s">
        <v>162</v>
      </c>
      <c r="H407" s="235">
        <v>29.795</v>
      </c>
      <c r="I407" s="236"/>
      <c r="J407" s="237">
        <f>ROUND(I407*H407,2)</f>
        <v>0</v>
      </c>
      <c r="K407" s="233" t="s">
        <v>163</v>
      </c>
      <c r="L407" s="42"/>
      <c r="M407" s="238" t="s">
        <v>1</v>
      </c>
      <c r="N407" s="239" t="s">
        <v>42</v>
      </c>
      <c r="O407" s="85"/>
      <c r="P407" s="240">
        <f>O407*H407</f>
        <v>0</v>
      </c>
      <c r="Q407" s="240">
        <v>0.0315</v>
      </c>
      <c r="R407" s="240">
        <f>Q407*H407</f>
        <v>0.9385425000000001</v>
      </c>
      <c r="S407" s="240">
        <v>0</v>
      </c>
      <c r="T407" s="241">
        <f>S407*H407</f>
        <v>0</v>
      </c>
      <c r="AR407" s="242" t="s">
        <v>164</v>
      </c>
      <c r="AT407" s="242" t="s">
        <v>159</v>
      </c>
      <c r="AU407" s="242" t="s">
        <v>87</v>
      </c>
      <c r="AY407" s="16" t="s">
        <v>157</v>
      </c>
      <c r="BE407" s="243">
        <f>IF(N407="základní",J407,0)</f>
        <v>0</v>
      </c>
      <c r="BF407" s="243">
        <f>IF(N407="snížená",J407,0)</f>
        <v>0</v>
      </c>
      <c r="BG407" s="243">
        <f>IF(N407="zákl. přenesená",J407,0)</f>
        <v>0</v>
      </c>
      <c r="BH407" s="243">
        <f>IF(N407="sníž. přenesená",J407,0)</f>
        <v>0</v>
      </c>
      <c r="BI407" s="243">
        <f>IF(N407="nulová",J407,0)</f>
        <v>0</v>
      </c>
      <c r="BJ407" s="16" t="s">
        <v>85</v>
      </c>
      <c r="BK407" s="243">
        <f>ROUND(I407*H407,2)</f>
        <v>0</v>
      </c>
      <c r="BL407" s="16" t="s">
        <v>164</v>
      </c>
      <c r="BM407" s="242" t="s">
        <v>468</v>
      </c>
    </row>
    <row r="408" spans="2:51" s="12" customFormat="1" ht="12">
      <c r="B408" s="244"/>
      <c r="C408" s="245"/>
      <c r="D408" s="246" t="s">
        <v>166</v>
      </c>
      <c r="E408" s="247" t="s">
        <v>1</v>
      </c>
      <c r="F408" s="248" t="s">
        <v>274</v>
      </c>
      <c r="G408" s="245"/>
      <c r="H408" s="249">
        <v>0.5244</v>
      </c>
      <c r="I408" s="250"/>
      <c r="J408" s="245"/>
      <c r="K408" s="245"/>
      <c r="L408" s="251"/>
      <c r="M408" s="252"/>
      <c r="N408" s="253"/>
      <c r="O408" s="253"/>
      <c r="P408" s="253"/>
      <c r="Q408" s="253"/>
      <c r="R408" s="253"/>
      <c r="S408" s="253"/>
      <c r="T408" s="254"/>
      <c r="AT408" s="255" t="s">
        <v>166</v>
      </c>
      <c r="AU408" s="255" t="s">
        <v>87</v>
      </c>
      <c r="AV408" s="12" t="s">
        <v>87</v>
      </c>
      <c r="AW408" s="12" t="s">
        <v>34</v>
      </c>
      <c r="AX408" s="12" t="s">
        <v>77</v>
      </c>
      <c r="AY408" s="255" t="s">
        <v>157</v>
      </c>
    </row>
    <row r="409" spans="2:51" s="12" customFormat="1" ht="12">
      <c r="B409" s="244"/>
      <c r="C409" s="245"/>
      <c r="D409" s="246" t="s">
        <v>166</v>
      </c>
      <c r="E409" s="247" t="s">
        <v>1</v>
      </c>
      <c r="F409" s="248" t="s">
        <v>314</v>
      </c>
      <c r="G409" s="245"/>
      <c r="H409" s="249">
        <v>29.2708</v>
      </c>
      <c r="I409" s="250"/>
      <c r="J409" s="245"/>
      <c r="K409" s="245"/>
      <c r="L409" s="251"/>
      <c r="M409" s="252"/>
      <c r="N409" s="253"/>
      <c r="O409" s="253"/>
      <c r="P409" s="253"/>
      <c r="Q409" s="253"/>
      <c r="R409" s="253"/>
      <c r="S409" s="253"/>
      <c r="T409" s="254"/>
      <c r="AT409" s="255" t="s">
        <v>166</v>
      </c>
      <c r="AU409" s="255" t="s">
        <v>87</v>
      </c>
      <c r="AV409" s="12" t="s">
        <v>87</v>
      </c>
      <c r="AW409" s="12" t="s">
        <v>34</v>
      </c>
      <c r="AX409" s="12" t="s">
        <v>77</v>
      </c>
      <c r="AY409" s="255" t="s">
        <v>157</v>
      </c>
    </row>
    <row r="410" spans="2:51" s="13" customFormat="1" ht="12">
      <c r="B410" s="256"/>
      <c r="C410" s="257"/>
      <c r="D410" s="246" t="s">
        <v>166</v>
      </c>
      <c r="E410" s="258" t="s">
        <v>1</v>
      </c>
      <c r="F410" s="259" t="s">
        <v>168</v>
      </c>
      <c r="G410" s="257"/>
      <c r="H410" s="260">
        <v>29.7952</v>
      </c>
      <c r="I410" s="261"/>
      <c r="J410" s="257"/>
      <c r="K410" s="257"/>
      <c r="L410" s="262"/>
      <c r="M410" s="263"/>
      <c r="N410" s="264"/>
      <c r="O410" s="264"/>
      <c r="P410" s="264"/>
      <c r="Q410" s="264"/>
      <c r="R410" s="264"/>
      <c r="S410" s="264"/>
      <c r="T410" s="265"/>
      <c r="AT410" s="266" t="s">
        <v>166</v>
      </c>
      <c r="AU410" s="266" t="s">
        <v>87</v>
      </c>
      <c r="AV410" s="13" t="s">
        <v>164</v>
      </c>
      <c r="AW410" s="13" t="s">
        <v>34</v>
      </c>
      <c r="AX410" s="13" t="s">
        <v>85</v>
      </c>
      <c r="AY410" s="266" t="s">
        <v>157</v>
      </c>
    </row>
    <row r="411" spans="2:65" s="1" customFormat="1" ht="16.5" customHeight="1">
      <c r="B411" s="37"/>
      <c r="C411" s="231" t="s">
        <v>469</v>
      </c>
      <c r="D411" s="231" t="s">
        <v>159</v>
      </c>
      <c r="E411" s="232" t="s">
        <v>470</v>
      </c>
      <c r="F411" s="233" t="s">
        <v>471</v>
      </c>
      <c r="G411" s="234" t="s">
        <v>162</v>
      </c>
      <c r="H411" s="235">
        <v>2.185</v>
      </c>
      <c r="I411" s="236"/>
      <c r="J411" s="237">
        <f>ROUND(I411*H411,2)</f>
        <v>0</v>
      </c>
      <c r="K411" s="233" t="s">
        <v>163</v>
      </c>
      <c r="L411" s="42"/>
      <c r="M411" s="238" t="s">
        <v>1</v>
      </c>
      <c r="N411" s="239" t="s">
        <v>42</v>
      </c>
      <c r="O411" s="85"/>
      <c r="P411" s="240">
        <f>O411*H411</f>
        <v>0</v>
      </c>
      <c r="Q411" s="240">
        <v>0.01596</v>
      </c>
      <c r="R411" s="240">
        <f>Q411*H411</f>
        <v>0.0348726</v>
      </c>
      <c r="S411" s="240">
        <v>0</v>
      </c>
      <c r="T411" s="241">
        <f>S411*H411</f>
        <v>0</v>
      </c>
      <c r="AR411" s="242" t="s">
        <v>164</v>
      </c>
      <c r="AT411" s="242" t="s">
        <v>159</v>
      </c>
      <c r="AU411" s="242" t="s">
        <v>87</v>
      </c>
      <c r="AY411" s="16" t="s">
        <v>157</v>
      </c>
      <c r="BE411" s="243">
        <f>IF(N411="základní",J411,0)</f>
        <v>0</v>
      </c>
      <c r="BF411" s="243">
        <f>IF(N411="snížená",J411,0)</f>
        <v>0</v>
      </c>
      <c r="BG411" s="243">
        <f>IF(N411="zákl. přenesená",J411,0)</f>
        <v>0</v>
      </c>
      <c r="BH411" s="243">
        <f>IF(N411="sníž. přenesená",J411,0)</f>
        <v>0</v>
      </c>
      <c r="BI411" s="243">
        <f>IF(N411="nulová",J411,0)</f>
        <v>0</v>
      </c>
      <c r="BJ411" s="16" t="s">
        <v>85</v>
      </c>
      <c r="BK411" s="243">
        <f>ROUND(I411*H411,2)</f>
        <v>0</v>
      </c>
      <c r="BL411" s="16" t="s">
        <v>164</v>
      </c>
      <c r="BM411" s="242" t="s">
        <v>472</v>
      </c>
    </row>
    <row r="412" spans="2:51" s="12" customFormat="1" ht="12">
      <c r="B412" s="244"/>
      <c r="C412" s="245"/>
      <c r="D412" s="246" t="s">
        <v>166</v>
      </c>
      <c r="E412" s="247" t="s">
        <v>1</v>
      </c>
      <c r="F412" s="248" t="s">
        <v>312</v>
      </c>
      <c r="G412" s="245"/>
      <c r="H412" s="249">
        <v>0.13</v>
      </c>
      <c r="I412" s="250"/>
      <c r="J412" s="245"/>
      <c r="K412" s="245"/>
      <c r="L412" s="251"/>
      <c r="M412" s="252"/>
      <c r="N412" s="253"/>
      <c r="O412" s="253"/>
      <c r="P412" s="253"/>
      <c r="Q412" s="253"/>
      <c r="R412" s="253"/>
      <c r="S412" s="253"/>
      <c r="T412" s="254"/>
      <c r="AT412" s="255" t="s">
        <v>166</v>
      </c>
      <c r="AU412" s="255" t="s">
        <v>87</v>
      </c>
      <c r="AV412" s="12" t="s">
        <v>87</v>
      </c>
      <c r="AW412" s="12" t="s">
        <v>34</v>
      </c>
      <c r="AX412" s="12" t="s">
        <v>77</v>
      </c>
      <c r="AY412" s="255" t="s">
        <v>157</v>
      </c>
    </row>
    <row r="413" spans="2:51" s="12" customFormat="1" ht="12">
      <c r="B413" s="244"/>
      <c r="C413" s="245"/>
      <c r="D413" s="246" t="s">
        <v>166</v>
      </c>
      <c r="E413" s="247" t="s">
        <v>1</v>
      </c>
      <c r="F413" s="248" t="s">
        <v>313</v>
      </c>
      <c r="G413" s="245"/>
      <c r="H413" s="249">
        <v>2.055</v>
      </c>
      <c r="I413" s="250"/>
      <c r="J413" s="245"/>
      <c r="K413" s="245"/>
      <c r="L413" s="251"/>
      <c r="M413" s="252"/>
      <c r="N413" s="253"/>
      <c r="O413" s="253"/>
      <c r="P413" s="253"/>
      <c r="Q413" s="253"/>
      <c r="R413" s="253"/>
      <c r="S413" s="253"/>
      <c r="T413" s="254"/>
      <c r="AT413" s="255" t="s">
        <v>166</v>
      </c>
      <c r="AU413" s="255" t="s">
        <v>87</v>
      </c>
      <c r="AV413" s="12" t="s">
        <v>87</v>
      </c>
      <c r="AW413" s="12" t="s">
        <v>34</v>
      </c>
      <c r="AX413" s="12" t="s">
        <v>77</v>
      </c>
      <c r="AY413" s="255" t="s">
        <v>157</v>
      </c>
    </row>
    <row r="414" spans="2:51" s="13" customFormat="1" ht="12">
      <c r="B414" s="256"/>
      <c r="C414" s="257"/>
      <c r="D414" s="246" t="s">
        <v>166</v>
      </c>
      <c r="E414" s="258" t="s">
        <v>1</v>
      </c>
      <c r="F414" s="259" t="s">
        <v>168</v>
      </c>
      <c r="G414" s="257"/>
      <c r="H414" s="260">
        <v>2.185</v>
      </c>
      <c r="I414" s="261"/>
      <c r="J414" s="257"/>
      <c r="K414" s="257"/>
      <c r="L414" s="262"/>
      <c r="M414" s="263"/>
      <c r="N414" s="264"/>
      <c r="O414" s="264"/>
      <c r="P414" s="264"/>
      <c r="Q414" s="264"/>
      <c r="R414" s="264"/>
      <c r="S414" s="264"/>
      <c r="T414" s="265"/>
      <c r="AT414" s="266" t="s">
        <v>166</v>
      </c>
      <c r="AU414" s="266" t="s">
        <v>87</v>
      </c>
      <c r="AV414" s="13" t="s">
        <v>164</v>
      </c>
      <c r="AW414" s="13" t="s">
        <v>34</v>
      </c>
      <c r="AX414" s="13" t="s">
        <v>85</v>
      </c>
      <c r="AY414" s="266" t="s">
        <v>157</v>
      </c>
    </row>
    <row r="415" spans="2:65" s="1" customFormat="1" ht="16.5" customHeight="1">
      <c r="B415" s="37"/>
      <c r="C415" s="231" t="s">
        <v>473</v>
      </c>
      <c r="D415" s="231" t="s">
        <v>159</v>
      </c>
      <c r="E415" s="232" t="s">
        <v>474</v>
      </c>
      <c r="F415" s="233" t="s">
        <v>475</v>
      </c>
      <c r="G415" s="234" t="s">
        <v>162</v>
      </c>
      <c r="H415" s="235">
        <v>10</v>
      </c>
      <c r="I415" s="236"/>
      <c r="J415" s="237">
        <f>ROUND(I415*H415,2)</f>
        <v>0</v>
      </c>
      <c r="K415" s="233" t="s">
        <v>163</v>
      </c>
      <c r="L415" s="42"/>
      <c r="M415" s="238" t="s">
        <v>1</v>
      </c>
      <c r="N415" s="239" t="s">
        <v>42</v>
      </c>
      <c r="O415" s="85"/>
      <c r="P415" s="240">
        <f>O415*H415</f>
        <v>0</v>
      </c>
      <c r="Q415" s="240">
        <v>0.02659</v>
      </c>
      <c r="R415" s="240">
        <f>Q415*H415</f>
        <v>0.26589999999999997</v>
      </c>
      <c r="S415" s="240">
        <v>0</v>
      </c>
      <c r="T415" s="241">
        <f>S415*H415</f>
        <v>0</v>
      </c>
      <c r="AR415" s="242" t="s">
        <v>164</v>
      </c>
      <c r="AT415" s="242" t="s">
        <v>159</v>
      </c>
      <c r="AU415" s="242" t="s">
        <v>87</v>
      </c>
      <c r="AY415" s="16" t="s">
        <v>157</v>
      </c>
      <c r="BE415" s="243">
        <f>IF(N415="základní",J415,0)</f>
        <v>0</v>
      </c>
      <c r="BF415" s="243">
        <f>IF(N415="snížená",J415,0)</f>
        <v>0</v>
      </c>
      <c r="BG415" s="243">
        <f>IF(N415="zákl. přenesená",J415,0)</f>
        <v>0</v>
      </c>
      <c r="BH415" s="243">
        <f>IF(N415="sníž. přenesená",J415,0)</f>
        <v>0</v>
      </c>
      <c r="BI415" s="243">
        <f>IF(N415="nulová",J415,0)</f>
        <v>0</v>
      </c>
      <c r="BJ415" s="16" t="s">
        <v>85</v>
      </c>
      <c r="BK415" s="243">
        <f>ROUND(I415*H415,2)</f>
        <v>0</v>
      </c>
      <c r="BL415" s="16" t="s">
        <v>164</v>
      </c>
      <c r="BM415" s="242" t="s">
        <v>476</v>
      </c>
    </row>
    <row r="416" spans="2:51" s="12" customFormat="1" ht="12">
      <c r="B416" s="244"/>
      <c r="C416" s="245"/>
      <c r="D416" s="246" t="s">
        <v>166</v>
      </c>
      <c r="E416" s="247" t="s">
        <v>1</v>
      </c>
      <c r="F416" s="248" t="s">
        <v>477</v>
      </c>
      <c r="G416" s="245"/>
      <c r="H416" s="249">
        <v>10</v>
      </c>
      <c r="I416" s="250"/>
      <c r="J416" s="245"/>
      <c r="K416" s="245"/>
      <c r="L416" s="251"/>
      <c r="M416" s="252"/>
      <c r="N416" s="253"/>
      <c r="O416" s="253"/>
      <c r="P416" s="253"/>
      <c r="Q416" s="253"/>
      <c r="R416" s="253"/>
      <c r="S416" s="253"/>
      <c r="T416" s="254"/>
      <c r="AT416" s="255" t="s">
        <v>166</v>
      </c>
      <c r="AU416" s="255" t="s">
        <v>87</v>
      </c>
      <c r="AV416" s="12" t="s">
        <v>87</v>
      </c>
      <c r="AW416" s="12" t="s">
        <v>34</v>
      </c>
      <c r="AX416" s="12" t="s">
        <v>77</v>
      </c>
      <c r="AY416" s="255" t="s">
        <v>157</v>
      </c>
    </row>
    <row r="417" spans="2:51" s="13" customFormat="1" ht="12">
      <c r="B417" s="256"/>
      <c r="C417" s="257"/>
      <c r="D417" s="246" t="s">
        <v>166</v>
      </c>
      <c r="E417" s="258" t="s">
        <v>1</v>
      </c>
      <c r="F417" s="259" t="s">
        <v>168</v>
      </c>
      <c r="G417" s="257"/>
      <c r="H417" s="260">
        <v>10</v>
      </c>
      <c r="I417" s="261"/>
      <c r="J417" s="257"/>
      <c r="K417" s="257"/>
      <c r="L417" s="262"/>
      <c r="M417" s="263"/>
      <c r="N417" s="264"/>
      <c r="O417" s="264"/>
      <c r="P417" s="264"/>
      <c r="Q417" s="264"/>
      <c r="R417" s="264"/>
      <c r="S417" s="264"/>
      <c r="T417" s="265"/>
      <c r="AT417" s="266" t="s">
        <v>166</v>
      </c>
      <c r="AU417" s="266" t="s">
        <v>87</v>
      </c>
      <c r="AV417" s="13" t="s">
        <v>164</v>
      </c>
      <c r="AW417" s="13" t="s">
        <v>34</v>
      </c>
      <c r="AX417" s="13" t="s">
        <v>85</v>
      </c>
      <c r="AY417" s="266" t="s">
        <v>157</v>
      </c>
    </row>
    <row r="418" spans="2:65" s="1" customFormat="1" ht="16.5" customHeight="1">
      <c r="B418" s="37"/>
      <c r="C418" s="231" t="s">
        <v>478</v>
      </c>
      <c r="D418" s="231" t="s">
        <v>159</v>
      </c>
      <c r="E418" s="232" t="s">
        <v>479</v>
      </c>
      <c r="F418" s="233" t="s">
        <v>480</v>
      </c>
      <c r="G418" s="234" t="s">
        <v>162</v>
      </c>
      <c r="H418" s="235">
        <v>288.045</v>
      </c>
      <c r="I418" s="236"/>
      <c r="J418" s="237">
        <f>ROUND(I418*H418,2)</f>
        <v>0</v>
      </c>
      <c r="K418" s="233" t="s">
        <v>163</v>
      </c>
      <c r="L418" s="42"/>
      <c r="M418" s="238" t="s">
        <v>1</v>
      </c>
      <c r="N418" s="239" t="s">
        <v>42</v>
      </c>
      <c r="O418" s="85"/>
      <c r="P418" s="240">
        <f>O418*H418</f>
        <v>0</v>
      </c>
      <c r="Q418" s="240">
        <v>0.00228</v>
      </c>
      <c r="R418" s="240">
        <f>Q418*H418</f>
        <v>0.6567426000000001</v>
      </c>
      <c r="S418" s="240">
        <v>0</v>
      </c>
      <c r="T418" s="241">
        <f>S418*H418</f>
        <v>0</v>
      </c>
      <c r="AR418" s="242" t="s">
        <v>164</v>
      </c>
      <c r="AT418" s="242" t="s">
        <v>159</v>
      </c>
      <c r="AU418" s="242" t="s">
        <v>87</v>
      </c>
      <c r="AY418" s="16" t="s">
        <v>157</v>
      </c>
      <c r="BE418" s="243">
        <f>IF(N418="základní",J418,0)</f>
        <v>0</v>
      </c>
      <c r="BF418" s="243">
        <f>IF(N418="snížená",J418,0)</f>
        <v>0</v>
      </c>
      <c r="BG418" s="243">
        <f>IF(N418="zákl. přenesená",J418,0)</f>
        <v>0</v>
      </c>
      <c r="BH418" s="243">
        <f>IF(N418="sníž. přenesená",J418,0)</f>
        <v>0</v>
      </c>
      <c r="BI418" s="243">
        <f>IF(N418="nulová",J418,0)</f>
        <v>0</v>
      </c>
      <c r="BJ418" s="16" t="s">
        <v>85</v>
      </c>
      <c r="BK418" s="243">
        <f>ROUND(I418*H418,2)</f>
        <v>0</v>
      </c>
      <c r="BL418" s="16" t="s">
        <v>164</v>
      </c>
      <c r="BM418" s="242" t="s">
        <v>481</v>
      </c>
    </row>
    <row r="419" spans="2:51" s="12" customFormat="1" ht="12">
      <c r="B419" s="244"/>
      <c r="C419" s="245"/>
      <c r="D419" s="246" t="s">
        <v>166</v>
      </c>
      <c r="E419" s="247" t="s">
        <v>1</v>
      </c>
      <c r="F419" s="248" t="s">
        <v>312</v>
      </c>
      <c r="G419" s="245"/>
      <c r="H419" s="249">
        <v>0.13</v>
      </c>
      <c r="I419" s="250"/>
      <c r="J419" s="245"/>
      <c r="K419" s="245"/>
      <c r="L419" s="251"/>
      <c r="M419" s="252"/>
      <c r="N419" s="253"/>
      <c r="O419" s="253"/>
      <c r="P419" s="253"/>
      <c r="Q419" s="253"/>
      <c r="R419" s="253"/>
      <c r="S419" s="253"/>
      <c r="T419" s="254"/>
      <c r="AT419" s="255" t="s">
        <v>166</v>
      </c>
      <c r="AU419" s="255" t="s">
        <v>87</v>
      </c>
      <c r="AV419" s="12" t="s">
        <v>87</v>
      </c>
      <c r="AW419" s="12" t="s">
        <v>34</v>
      </c>
      <c r="AX419" s="12" t="s">
        <v>77</v>
      </c>
      <c r="AY419" s="255" t="s">
        <v>157</v>
      </c>
    </row>
    <row r="420" spans="2:51" s="12" customFormat="1" ht="12">
      <c r="B420" s="244"/>
      <c r="C420" s="245"/>
      <c r="D420" s="246" t="s">
        <v>166</v>
      </c>
      <c r="E420" s="247" t="s">
        <v>1</v>
      </c>
      <c r="F420" s="248" t="s">
        <v>313</v>
      </c>
      <c r="G420" s="245"/>
      <c r="H420" s="249">
        <v>2.055</v>
      </c>
      <c r="I420" s="250"/>
      <c r="J420" s="245"/>
      <c r="K420" s="245"/>
      <c r="L420" s="251"/>
      <c r="M420" s="252"/>
      <c r="N420" s="253"/>
      <c r="O420" s="253"/>
      <c r="P420" s="253"/>
      <c r="Q420" s="253"/>
      <c r="R420" s="253"/>
      <c r="S420" s="253"/>
      <c r="T420" s="254"/>
      <c r="AT420" s="255" t="s">
        <v>166</v>
      </c>
      <c r="AU420" s="255" t="s">
        <v>87</v>
      </c>
      <c r="AV420" s="12" t="s">
        <v>87</v>
      </c>
      <c r="AW420" s="12" t="s">
        <v>34</v>
      </c>
      <c r="AX420" s="12" t="s">
        <v>77</v>
      </c>
      <c r="AY420" s="255" t="s">
        <v>157</v>
      </c>
    </row>
    <row r="421" spans="2:51" s="12" customFormat="1" ht="12">
      <c r="B421" s="244"/>
      <c r="C421" s="245"/>
      <c r="D421" s="246" t="s">
        <v>166</v>
      </c>
      <c r="E421" s="247" t="s">
        <v>1</v>
      </c>
      <c r="F421" s="248" t="s">
        <v>307</v>
      </c>
      <c r="G421" s="245"/>
      <c r="H421" s="249">
        <v>26.3</v>
      </c>
      <c r="I421" s="250"/>
      <c r="J421" s="245"/>
      <c r="K421" s="245"/>
      <c r="L421" s="251"/>
      <c r="M421" s="252"/>
      <c r="N421" s="253"/>
      <c r="O421" s="253"/>
      <c r="P421" s="253"/>
      <c r="Q421" s="253"/>
      <c r="R421" s="253"/>
      <c r="S421" s="253"/>
      <c r="T421" s="254"/>
      <c r="AT421" s="255" t="s">
        <v>166</v>
      </c>
      <c r="AU421" s="255" t="s">
        <v>87</v>
      </c>
      <c r="AV421" s="12" t="s">
        <v>87</v>
      </c>
      <c r="AW421" s="12" t="s">
        <v>34</v>
      </c>
      <c r="AX421" s="12" t="s">
        <v>77</v>
      </c>
      <c r="AY421" s="255" t="s">
        <v>157</v>
      </c>
    </row>
    <row r="422" spans="2:51" s="12" customFormat="1" ht="12">
      <c r="B422" s="244"/>
      <c r="C422" s="245"/>
      <c r="D422" s="246" t="s">
        <v>166</v>
      </c>
      <c r="E422" s="247" t="s">
        <v>1</v>
      </c>
      <c r="F422" s="248" t="s">
        <v>308</v>
      </c>
      <c r="G422" s="245"/>
      <c r="H422" s="249">
        <v>230.582</v>
      </c>
      <c r="I422" s="250"/>
      <c r="J422" s="245"/>
      <c r="K422" s="245"/>
      <c r="L422" s="251"/>
      <c r="M422" s="252"/>
      <c r="N422" s="253"/>
      <c r="O422" s="253"/>
      <c r="P422" s="253"/>
      <c r="Q422" s="253"/>
      <c r="R422" s="253"/>
      <c r="S422" s="253"/>
      <c r="T422" s="254"/>
      <c r="AT422" s="255" t="s">
        <v>166</v>
      </c>
      <c r="AU422" s="255" t="s">
        <v>87</v>
      </c>
      <c r="AV422" s="12" t="s">
        <v>87</v>
      </c>
      <c r="AW422" s="12" t="s">
        <v>34</v>
      </c>
      <c r="AX422" s="12" t="s">
        <v>77</v>
      </c>
      <c r="AY422" s="255" t="s">
        <v>157</v>
      </c>
    </row>
    <row r="423" spans="2:51" s="12" customFormat="1" ht="12">
      <c r="B423" s="244"/>
      <c r="C423" s="245"/>
      <c r="D423" s="246" t="s">
        <v>166</v>
      </c>
      <c r="E423" s="247" t="s">
        <v>1</v>
      </c>
      <c r="F423" s="248" t="s">
        <v>482</v>
      </c>
      <c r="G423" s="245"/>
      <c r="H423" s="249">
        <v>28.9782</v>
      </c>
      <c r="I423" s="250"/>
      <c r="J423" s="245"/>
      <c r="K423" s="245"/>
      <c r="L423" s="251"/>
      <c r="M423" s="252"/>
      <c r="N423" s="253"/>
      <c r="O423" s="253"/>
      <c r="P423" s="253"/>
      <c r="Q423" s="253"/>
      <c r="R423" s="253"/>
      <c r="S423" s="253"/>
      <c r="T423" s="254"/>
      <c r="AT423" s="255" t="s">
        <v>166</v>
      </c>
      <c r="AU423" s="255" t="s">
        <v>87</v>
      </c>
      <c r="AV423" s="12" t="s">
        <v>87</v>
      </c>
      <c r="AW423" s="12" t="s">
        <v>34</v>
      </c>
      <c r="AX423" s="12" t="s">
        <v>77</v>
      </c>
      <c r="AY423" s="255" t="s">
        <v>157</v>
      </c>
    </row>
    <row r="424" spans="2:51" s="13" customFormat="1" ht="12">
      <c r="B424" s="256"/>
      <c r="C424" s="257"/>
      <c r="D424" s="246" t="s">
        <v>166</v>
      </c>
      <c r="E424" s="258" t="s">
        <v>1</v>
      </c>
      <c r="F424" s="259" t="s">
        <v>168</v>
      </c>
      <c r="G424" s="257"/>
      <c r="H424" s="260">
        <v>288.0452</v>
      </c>
      <c r="I424" s="261"/>
      <c r="J424" s="257"/>
      <c r="K424" s="257"/>
      <c r="L424" s="262"/>
      <c r="M424" s="263"/>
      <c r="N424" s="264"/>
      <c r="O424" s="264"/>
      <c r="P424" s="264"/>
      <c r="Q424" s="264"/>
      <c r="R424" s="264"/>
      <c r="S424" s="264"/>
      <c r="T424" s="265"/>
      <c r="AT424" s="266" t="s">
        <v>166</v>
      </c>
      <c r="AU424" s="266" t="s">
        <v>87</v>
      </c>
      <c r="AV424" s="13" t="s">
        <v>164</v>
      </c>
      <c r="AW424" s="13" t="s">
        <v>34</v>
      </c>
      <c r="AX424" s="13" t="s">
        <v>85</v>
      </c>
      <c r="AY424" s="266" t="s">
        <v>157</v>
      </c>
    </row>
    <row r="425" spans="2:65" s="1" customFormat="1" ht="16.5" customHeight="1">
      <c r="B425" s="37"/>
      <c r="C425" s="231" t="s">
        <v>483</v>
      </c>
      <c r="D425" s="231" t="s">
        <v>159</v>
      </c>
      <c r="E425" s="232" t="s">
        <v>484</v>
      </c>
      <c r="F425" s="233" t="s">
        <v>485</v>
      </c>
      <c r="G425" s="234" t="s">
        <v>162</v>
      </c>
      <c r="H425" s="235">
        <v>349.813</v>
      </c>
      <c r="I425" s="236"/>
      <c r="J425" s="237">
        <f>ROUND(I425*H425,2)</f>
        <v>0</v>
      </c>
      <c r="K425" s="233" t="s">
        <v>163</v>
      </c>
      <c r="L425" s="42"/>
      <c r="M425" s="238" t="s">
        <v>1</v>
      </c>
      <c r="N425" s="239" t="s">
        <v>42</v>
      </c>
      <c r="O425" s="85"/>
      <c r="P425" s="240">
        <f>O425*H425</f>
        <v>0</v>
      </c>
      <c r="Q425" s="240">
        <v>0</v>
      </c>
      <c r="R425" s="240">
        <f>Q425*H425</f>
        <v>0</v>
      </c>
      <c r="S425" s="240">
        <v>0</v>
      </c>
      <c r="T425" s="241">
        <f>S425*H425</f>
        <v>0</v>
      </c>
      <c r="AR425" s="242" t="s">
        <v>164</v>
      </c>
      <c r="AT425" s="242" t="s">
        <v>159</v>
      </c>
      <c r="AU425" s="242" t="s">
        <v>87</v>
      </c>
      <c r="AY425" s="16" t="s">
        <v>157</v>
      </c>
      <c r="BE425" s="243">
        <f>IF(N425="základní",J425,0)</f>
        <v>0</v>
      </c>
      <c r="BF425" s="243">
        <f>IF(N425="snížená",J425,0)</f>
        <v>0</v>
      </c>
      <c r="BG425" s="243">
        <f>IF(N425="zákl. přenesená",J425,0)</f>
        <v>0</v>
      </c>
      <c r="BH425" s="243">
        <f>IF(N425="sníž. přenesená",J425,0)</f>
        <v>0</v>
      </c>
      <c r="BI425" s="243">
        <f>IF(N425="nulová",J425,0)</f>
        <v>0</v>
      </c>
      <c r="BJ425" s="16" t="s">
        <v>85</v>
      </c>
      <c r="BK425" s="243">
        <f>ROUND(I425*H425,2)</f>
        <v>0</v>
      </c>
      <c r="BL425" s="16" t="s">
        <v>164</v>
      </c>
      <c r="BM425" s="242" t="s">
        <v>486</v>
      </c>
    </row>
    <row r="426" spans="2:51" s="12" customFormat="1" ht="12">
      <c r="B426" s="244"/>
      <c r="C426" s="245"/>
      <c r="D426" s="246" t="s">
        <v>166</v>
      </c>
      <c r="E426" s="247" t="s">
        <v>1</v>
      </c>
      <c r="F426" s="248" t="s">
        <v>307</v>
      </c>
      <c r="G426" s="245"/>
      <c r="H426" s="249">
        <v>26.3</v>
      </c>
      <c r="I426" s="250"/>
      <c r="J426" s="245"/>
      <c r="K426" s="245"/>
      <c r="L426" s="251"/>
      <c r="M426" s="252"/>
      <c r="N426" s="253"/>
      <c r="O426" s="253"/>
      <c r="P426" s="253"/>
      <c r="Q426" s="253"/>
      <c r="R426" s="253"/>
      <c r="S426" s="253"/>
      <c r="T426" s="254"/>
      <c r="AT426" s="255" t="s">
        <v>166</v>
      </c>
      <c r="AU426" s="255" t="s">
        <v>87</v>
      </c>
      <c r="AV426" s="12" t="s">
        <v>87</v>
      </c>
      <c r="AW426" s="12" t="s">
        <v>34</v>
      </c>
      <c r="AX426" s="12" t="s">
        <v>77</v>
      </c>
      <c r="AY426" s="255" t="s">
        <v>157</v>
      </c>
    </row>
    <row r="427" spans="2:51" s="12" customFormat="1" ht="12">
      <c r="B427" s="244"/>
      <c r="C427" s="245"/>
      <c r="D427" s="246" t="s">
        <v>166</v>
      </c>
      <c r="E427" s="247" t="s">
        <v>1</v>
      </c>
      <c r="F427" s="248" t="s">
        <v>308</v>
      </c>
      <c r="G427" s="245"/>
      <c r="H427" s="249">
        <v>230.582</v>
      </c>
      <c r="I427" s="250"/>
      <c r="J427" s="245"/>
      <c r="K427" s="245"/>
      <c r="L427" s="251"/>
      <c r="M427" s="252"/>
      <c r="N427" s="253"/>
      <c r="O427" s="253"/>
      <c r="P427" s="253"/>
      <c r="Q427" s="253"/>
      <c r="R427" s="253"/>
      <c r="S427" s="253"/>
      <c r="T427" s="254"/>
      <c r="AT427" s="255" t="s">
        <v>166</v>
      </c>
      <c r="AU427" s="255" t="s">
        <v>87</v>
      </c>
      <c r="AV427" s="12" t="s">
        <v>87</v>
      </c>
      <c r="AW427" s="12" t="s">
        <v>34</v>
      </c>
      <c r="AX427" s="12" t="s">
        <v>77</v>
      </c>
      <c r="AY427" s="255" t="s">
        <v>157</v>
      </c>
    </row>
    <row r="428" spans="2:51" s="12" customFormat="1" ht="12">
      <c r="B428" s="244"/>
      <c r="C428" s="245"/>
      <c r="D428" s="246" t="s">
        <v>166</v>
      </c>
      <c r="E428" s="247" t="s">
        <v>1</v>
      </c>
      <c r="F428" s="248" t="s">
        <v>309</v>
      </c>
      <c r="G428" s="245"/>
      <c r="H428" s="249">
        <v>13.6368</v>
      </c>
      <c r="I428" s="250"/>
      <c r="J428" s="245"/>
      <c r="K428" s="245"/>
      <c r="L428" s="251"/>
      <c r="M428" s="252"/>
      <c r="N428" s="253"/>
      <c r="O428" s="253"/>
      <c r="P428" s="253"/>
      <c r="Q428" s="253"/>
      <c r="R428" s="253"/>
      <c r="S428" s="253"/>
      <c r="T428" s="254"/>
      <c r="AT428" s="255" t="s">
        <v>166</v>
      </c>
      <c r="AU428" s="255" t="s">
        <v>87</v>
      </c>
      <c r="AV428" s="12" t="s">
        <v>87</v>
      </c>
      <c r="AW428" s="12" t="s">
        <v>34</v>
      </c>
      <c r="AX428" s="12" t="s">
        <v>77</v>
      </c>
      <c r="AY428" s="255" t="s">
        <v>157</v>
      </c>
    </row>
    <row r="429" spans="2:51" s="12" customFormat="1" ht="12">
      <c r="B429" s="244"/>
      <c r="C429" s="245"/>
      <c r="D429" s="246" t="s">
        <v>166</v>
      </c>
      <c r="E429" s="247" t="s">
        <v>1</v>
      </c>
      <c r="F429" s="248" t="s">
        <v>310</v>
      </c>
      <c r="G429" s="245"/>
      <c r="H429" s="249">
        <v>25.242</v>
      </c>
      <c r="I429" s="250"/>
      <c r="J429" s="245"/>
      <c r="K429" s="245"/>
      <c r="L429" s="251"/>
      <c r="M429" s="252"/>
      <c r="N429" s="253"/>
      <c r="O429" s="253"/>
      <c r="P429" s="253"/>
      <c r="Q429" s="253"/>
      <c r="R429" s="253"/>
      <c r="S429" s="253"/>
      <c r="T429" s="254"/>
      <c r="AT429" s="255" t="s">
        <v>166</v>
      </c>
      <c r="AU429" s="255" t="s">
        <v>87</v>
      </c>
      <c r="AV429" s="12" t="s">
        <v>87</v>
      </c>
      <c r="AW429" s="12" t="s">
        <v>34</v>
      </c>
      <c r="AX429" s="12" t="s">
        <v>77</v>
      </c>
      <c r="AY429" s="255" t="s">
        <v>157</v>
      </c>
    </row>
    <row r="430" spans="2:51" s="12" customFormat="1" ht="12">
      <c r="B430" s="244"/>
      <c r="C430" s="245"/>
      <c r="D430" s="246" t="s">
        <v>166</v>
      </c>
      <c r="E430" s="247" t="s">
        <v>1</v>
      </c>
      <c r="F430" s="248" t="s">
        <v>311</v>
      </c>
      <c r="G430" s="245"/>
      <c r="H430" s="249">
        <v>19.329</v>
      </c>
      <c r="I430" s="250"/>
      <c r="J430" s="245"/>
      <c r="K430" s="245"/>
      <c r="L430" s="251"/>
      <c r="M430" s="252"/>
      <c r="N430" s="253"/>
      <c r="O430" s="253"/>
      <c r="P430" s="253"/>
      <c r="Q430" s="253"/>
      <c r="R430" s="253"/>
      <c r="S430" s="253"/>
      <c r="T430" s="254"/>
      <c r="AT430" s="255" t="s">
        <v>166</v>
      </c>
      <c r="AU430" s="255" t="s">
        <v>87</v>
      </c>
      <c r="AV430" s="12" t="s">
        <v>87</v>
      </c>
      <c r="AW430" s="12" t="s">
        <v>34</v>
      </c>
      <c r="AX430" s="12" t="s">
        <v>77</v>
      </c>
      <c r="AY430" s="255" t="s">
        <v>157</v>
      </c>
    </row>
    <row r="431" spans="2:51" s="12" customFormat="1" ht="12">
      <c r="B431" s="244"/>
      <c r="C431" s="245"/>
      <c r="D431" s="246" t="s">
        <v>166</v>
      </c>
      <c r="E431" s="247" t="s">
        <v>1</v>
      </c>
      <c r="F431" s="248" t="s">
        <v>487</v>
      </c>
      <c r="G431" s="245"/>
      <c r="H431" s="249">
        <v>30.1378</v>
      </c>
      <c r="I431" s="250"/>
      <c r="J431" s="245"/>
      <c r="K431" s="245"/>
      <c r="L431" s="251"/>
      <c r="M431" s="252"/>
      <c r="N431" s="253"/>
      <c r="O431" s="253"/>
      <c r="P431" s="253"/>
      <c r="Q431" s="253"/>
      <c r="R431" s="253"/>
      <c r="S431" s="253"/>
      <c r="T431" s="254"/>
      <c r="AT431" s="255" t="s">
        <v>166</v>
      </c>
      <c r="AU431" s="255" t="s">
        <v>87</v>
      </c>
      <c r="AV431" s="12" t="s">
        <v>87</v>
      </c>
      <c r="AW431" s="12" t="s">
        <v>34</v>
      </c>
      <c r="AX431" s="12" t="s">
        <v>77</v>
      </c>
      <c r="AY431" s="255" t="s">
        <v>157</v>
      </c>
    </row>
    <row r="432" spans="2:51" s="12" customFormat="1" ht="12">
      <c r="B432" s="244"/>
      <c r="C432" s="245"/>
      <c r="D432" s="246" t="s">
        <v>166</v>
      </c>
      <c r="E432" s="247" t="s">
        <v>1</v>
      </c>
      <c r="F432" s="248" t="s">
        <v>312</v>
      </c>
      <c r="G432" s="245"/>
      <c r="H432" s="249">
        <v>0.13</v>
      </c>
      <c r="I432" s="250"/>
      <c r="J432" s="245"/>
      <c r="K432" s="245"/>
      <c r="L432" s="251"/>
      <c r="M432" s="252"/>
      <c r="N432" s="253"/>
      <c r="O432" s="253"/>
      <c r="P432" s="253"/>
      <c r="Q432" s="253"/>
      <c r="R432" s="253"/>
      <c r="S432" s="253"/>
      <c r="T432" s="254"/>
      <c r="AT432" s="255" t="s">
        <v>166</v>
      </c>
      <c r="AU432" s="255" t="s">
        <v>87</v>
      </c>
      <c r="AV432" s="12" t="s">
        <v>87</v>
      </c>
      <c r="AW432" s="12" t="s">
        <v>34</v>
      </c>
      <c r="AX432" s="12" t="s">
        <v>77</v>
      </c>
      <c r="AY432" s="255" t="s">
        <v>157</v>
      </c>
    </row>
    <row r="433" spans="2:51" s="12" customFormat="1" ht="12">
      <c r="B433" s="244"/>
      <c r="C433" s="245"/>
      <c r="D433" s="246" t="s">
        <v>166</v>
      </c>
      <c r="E433" s="247" t="s">
        <v>1</v>
      </c>
      <c r="F433" s="248" t="s">
        <v>280</v>
      </c>
      <c r="G433" s="245"/>
      <c r="H433" s="249">
        <v>1.2</v>
      </c>
      <c r="I433" s="250"/>
      <c r="J433" s="245"/>
      <c r="K433" s="245"/>
      <c r="L433" s="251"/>
      <c r="M433" s="252"/>
      <c r="N433" s="253"/>
      <c r="O433" s="253"/>
      <c r="P433" s="253"/>
      <c r="Q433" s="253"/>
      <c r="R433" s="253"/>
      <c r="S433" s="253"/>
      <c r="T433" s="254"/>
      <c r="AT433" s="255" t="s">
        <v>166</v>
      </c>
      <c r="AU433" s="255" t="s">
        <v>87</v>
      </c>
      <c r="AV433" s="12" t="s">
        <v>87</v>
      </c>
      <c r="AW433" s="12" t="s">
        <v>34</v>
      </c>
      <c r="AX433" s="12" t="s">
        <v>77</v>
      </c>
      <c r="AY433" s="255" t="s">
        <v>157</v>
      </c>
    </row>
    <row r="434" spans="2:51" s="12" customFormat="1" ht="12">
      <c r="B434" s="244"/>
      <c r="C434" s="245"/>
      <c r="D434" s="246" t="s">
        <v>166</v>
      </c>
      <c r="E434" s="247" t="s">
        <v>1</v>
      </c>
      <c r="F434" s="248" t="s">
        <v>313</v>
      </c>
      <c r="G434" s="245"/>
      <c r="H434" s="249">
        <v>2.055</v>
      </c>
      <c r="I434" s="250"/>
      <c r="J434" s="245"/>
      <c r="K434" s="245"/>
      <c r="L434" s="251"/>
      <c r="M434" s="252"/>
      <c r="N434" s="253"/>
      <c r="O434" s="253"/>
      <c r="P434" s="253"/>
      <c r="Q434" s="253"/>
      <c r="R434" s="253"/>
      <c r="S434" s="253"/>
      <c r="T434" s="254"/>
      <c r="AT434" s="255" t="s">
        <v>166</v>
      </c>
      <c r="AU434" s="255" t="s">
        <v>87</v>
      </c>
      <c r="AV434" s="12" t="s">
        <v>87</v>
      </c>
      <c r="AW434" s="12" t="s">
        <v>34</v>
      </c>
      <c r="AX434" s="12" t="s">
        <v>77</v>
      </c>
      <c r="AY434" s="255" t="s">
        <v>157</v>
      </c>
    </row>
    <row r="435" spans="2:51" s="12" customFormat="1" ht="12">
      <c r="B435" s="244"/>
      <c r="C435" s="245"/>
      <c r="D435" s="246" t="s">
        <v>166</v>
      </c>
      <c r="E435" s="247" t="s">
        <v>1</v>
      </c>
      <c r="F435" s="248" t="s">
        <v>488</v>
      </c>
      <c r="G435" s="245"/>
      <c r="H435" s="249">
        <v>1.2</v>
      </c>
      <c r="I435" s="250"/>
      <c r="J435" s="245"/>
      <c r="K435" s="245"/>
      <c r="L435" s="251"/>
      <c r="M435" s="252"/>
      <c r="N435" s="253"/>
      <c r="O435" s="253"/>
      <c r="P435" s="253"/>
      <c r="Q435" s="253"/>
      <c r="R435" s="253"/>
      <c r="S435" s="253"/>
      <c r="T435" s="254"/>
      <c r="AT435" s="255" t="s">
        <v>166</v>
      </c>
      <c r="AU435" s="255" t="s">
        <v>87</v>
      </c>
      <c r="AV435" s="12" t="s">
        <v>87</v>
      </c>
      <c r="AW435" s="12" t="s">
        <v>34</v>
      </c>
      <c r="AX435" s="12" t="s">
        <v>77</v>
      </c>
      <c r="AY435" s="255" t="s">
        <v>157</v>
      </c>
    </row>
    <row r="436" spans="2:51" s="13" customFormat="1" ht="12">
      <c r="B436" s="256"/>
      <c r="C436" s="257"/>
      <c r="D436" s="246" t="s">
        <v>166</v>
      </c>
      <c r="E436" s="258" t="s">
        <v>1</v>
      </c>
      <c r="F436" s="259" t="s">
        <v>168</v>
      </c>
      <c r="G436" s="257"/>
      <c r="H436" s="260">
        <v>349.8126</v>
      </c>
      <c r="I436" s="261"/>
      <c r="J436" s="257"/>
      <c r="K436" s="257"/>
      <c r="L436" s="262"/>
      <c r="M436" s="263"/>
      <c r="N436" s="264"/>
      <c r="O436" s="264"/>
      <c r="P436" s="264"/>
      <c r="Q436" s="264"/>
      <c r="R436" s="264"/>
      <c r="S436" s="264"/>
      <c r="T436" s="265"/>
      <c r="AT436" s="266" t="s">
        <v>166</v>
      </c>
      <c r="AU436" s="266" t="s">
        <v>87</v>
      </c>
      <c r="AV436" s="13" t="s">
        <v>164</v>
      </c>
      <c r="AW436" s="13" t="s">
        <v>34</v>
      </c>
      <c r="AX436" s="13" t="s">
        <v>85</v>
      </c>
      <c r="AY436" s="266" t="s">
        <v>157</v>
      </c>
    </row>
    <row r="437" spans="2:65" s="1" customFormat="1" ht="16.5" customHeight="1">
      <c r="B437" s="37"/>
      <c r="C437" s="231" t="s">
        <v>489</v>
      </c>
      <c r="D437" s="231" t="s">
        <v>159</v>
      </c>
      <c r="E437" s="232" t="s">
        <v>490</v>
      </c>
      <c r="F437" s="233" t="s">
        <v>491</v>
      </c>
      <c r="G437" s="234" t="s">
        <v>162</v>
      </c>
      <c r="H437" s="235">
        <v>10.2</v>
      </c>
      <c r="I437" s="236"/>
      <c r="J437" s="237">
        <f>ROUND(I437*H437,2)</f>
        <v>0</v>
      </c>
      <c r="K437" s="233" t="s">
        <v>163</v>
      </c>
      <c r="L437" s="42"/>
      <c r="M437" s="238" t="s">
        <v>1</v>
      </c>
      <c r="N437" s="239" t="s">
        <v>42</v>
      </c>
      <c r="O437" s="85"/>
      <c r="P437" s="240">
        <f>O437*H437</f>
        <v>0</v>
      </c>
      <c r="Q437" s="240">
        <v>0.3674</v>
      </c>
      <c r="R437" s="240">
        <f>Q437*H437</f>
        <v>3.74748</v>
      </c>
      <c r="S437" s="240">
        <v>0</v>
      </c>
      <c r="T437" s="241">
        <f>S437*H437</f>
        <v>0</v>
      </c>
      <c r="AR437" s="242" t="s">
        <v>164</v>
      </c>
      <c r="AT437" s="242" t="s">
        <v>159</v>
      </c>
      <c r="AU437" s="242" t="s">
        <v>87</v>
      </c>
      <c r="AY437" s="16" t="s">
        <v>157</v>
      </c>
      <c r="BE437" s="243">
        <f>IF(N437="základní",J437,0)</f>
        <v>0</v>
      </c>
      <c r="BF437" s="243">
        <f>IF(N437="snížená",J437,0)</f>
        <v>0</v>
      </c>
      <c r="BG437" s="243">
        <f>IF(N437="zákl. přenesená",J437,0)</f>
        <v>0</v>
      </c>
      <c r="BH437" s="243">
        <f>IF(N437="sníž. přenesená",J437,0)</f>
        <v>0</v>
      </c>
      <c r="BI437" s="243">
        <f>IF(N437="nulová",J437,0)</f>
        <v>0</v>
      </c>
      <c r="BJ437" s="16" t="s">
        <v>85</v>
      </c>
      <c r="BK437" s="243">
        <f>ROUND(I437*H437,2)</f>
        <v>0</v>
      </c>
      <c r="BL437" s="16" t="s">
        <v>164</v>
      </c>
      <c r="BM437" s="242" t="s">
        <v>492</v>
      </c>
    </row>
    <row r="438" spans="2:51" s="12" customFormat="1" ht="12">
      <c r="B438" s="244"/>
      <c r="C438" s="245"/>
      <c r="D438" s="246" t="s">
        <v>166</v>
      </c>
      <c r="E438" s="247" t="s">
        <v>1</v>
      </c>
      <c r="F438" s="248" t="s">
        <v>493</v>
      </c>
      <c r="G438" s="245"/>
      <c r="H438" s="249">
        <v>10.2</v>
      </c>
      <c r="I438" s="250"/>
      <c r="J438" s="245"/>
      <c r="K438" s="245"/>
      <c r="L438" s="251"/>
      <c r="M438" s="252"/>
      <c r="N438" s="253"/>
      <c r="O438" s="253"/>
      <c r="P438" s="253"/>
      <c r="Q438" s="253"/>
      <c r="R438" s="253"/>
      <c r="S438" s="253"/>
      <c r="T438" s="254"/>
      <c r="AT438" s="255" t="s">
        <v>166</v>
      </c>
      <c r="AU438" s="255" t="s">
        <v>87</v>
      </c>
      <c r="AV438" s="12" t="s">
        <v>87</v>
      </c>
      <c r="AW438" s="12" t="s">
        <v>34</v>
      </c>
      <c r="AX438" s="12" t="s">
        <v>77</v>
      </c>
      <c r="AY438" s="255" t="s">
        <v>157</v>
      </c>
    </row>
    <row r="439" spans="2:51" s="13" customFormat="1" ht="12">
      <c r="B439" s="256"/>
      <c r="C439" s="257"/>
      <c r="D439" s="246" t="s">
        <v>166</v>
      </c>
      <c r="E439" s="258" t="s">
        <v>1</v>
      </c>
      <c r="F439" s="259" t="s">
        <v>168</v>
      </c>
      <c r="G439" s="257"/>
      <c r="H439" s="260">
        <v>10.2</v>
      </c>
      <c r="I439" s="261"/>
      <c r="J439" s="257"/>
      <c r="K439" s="257"/>
      <c r="L439" s="262"/>
      <c r="M439" s="263"/>
      <c r="N439" s="264"/>
      <c r="O439" s="264"/>
      <c r="P439" s="264"/>
      <c r="Q439" s="264"/>
      <c r="R439" s="264"/>
      <c r="S439" s="264"/>
      <c r="T439" s="265"/>
      <c r="AT439" s="266" t="s">
        <v>166</v>
      </c>
      <c r="AU439" s="266" t="s">
        <v>87</v>
      </c>
      <c r="AV439" s="13" t="s">
        <v>164</v>
      </c>
      <c r="AW439" s="13" t="s">
        <v>34</v>
      </c>
      <c r="AX439" s="13" t="s">
        <v>85</v>
      </c>
      <c r="AY439" s="266" t="s">
        <v>157</v>
      </c>
    </row>
    <row r="440" spans="2:65" s="1" customFormat="1" ht="16.5" customHeight="1">
      <c r="B440" s="37"/>
      <c r="C440" s="231" t="s">
        <v>494</v>
      </c>
      <c r="D440" s="231" t="s">
        <v>159</v>
      </c>
      <c r="E440" s="232" t="s">
        <v>495</v>
      </c>
      <c r="F440" s="233" t="s">
        <v>496</v>
      </c>
      <c r="G440" s="234" t="s">
        <v>330</v>
      </c>
      <c r="H440" s="235">
        <v>27.1</v>
      </c>
      <c r="I440" s="236"/>
      <c r="J440" s="237">
        <f>ROUND(I440*H440,2)</f>
        <v>0</v>
      </c>
      <c r="K440" s="233" t="s">
        <v>163</v>
      </c>
      <c r="L440" s="42"/>
      <c r="M440" s="238" t="s">
        <v>1</v>
      </c>
      <c r="N440" s="239" t="s">
        <v>42</v>
      </c>
      <c r="O440" s="85"/>
      <c r="P440" s="240">
        <f>O440*H440</f>
        <v>0</v>
      </c>
      <c r="Q440" s="240">
        <v>0.19663</v>
      </c>
      <c r="R440" s="240">
        <f>Q440*H440</f>
        <v>5.328673</v>
      </c>
      <c r="S440" s="240">
        <v>0</v>
      </c>
      <c r="T440" s="241">
        <f>S440*H440</f>
        <v>0</v>
      </c>
      <c r="AR440" s="242" t="s">
        <v>164</v>
      </c>
      <c r="AT440" s="242" t="s">
        <v>159</v>
      </c>
      <c r="AU440" s="242" t="s">
        <v>87</v>
      </c>
      <c r="AY440" s="16" t="s">
        <v>157</v>
      </c>
      <c r="BE440" s="243">
        <f>IF(N440="základní",J440,0)</f>
        <v>0</v>
      </c>
      <c r="BF440" s="243">
        <f>IF(N440="snížená",J440,0)</f>
        <v>0</v>
      </c>
      <c r="BG440" s="243">
        <f>IF(N440="zákl. přenesená",J440,0)</f>
        <v>0</v>
      </c>
      <c r="BH440" s="243">
        <f>IF(N440="sníž. přenesená",J440,0)</f>
        <v>0</v>
      </c>
      <c r="BI440" s="243">
        <f>IF(N440="nulová",J440,0)</f>
        <v>0</v>
      </c>
      <c r="BJ440" s="16" t="s">
        <v>85</v>
      </c>
      <c r="BK440" s="243">
        <f>ROUND(I440*H440,2)</f>
        <v>0</v>
      </c>
      <c r="BL440" s="16" t="s">
        <v>164</v>
      </c>
      <c r="BM440" s="242" t="s">
        <v>497</v>
      </c>
    </row>
    <row r="441" spans="2:51" s="12" customFormat="1" ht="12">
      <c r="B441" s="244"/>
      <c r="C441" s="245"/>
      <c r="D441" s="246" t="s">
        <v>166</v>
      </c>
      <c r="E441" s="247" t="s">
        <v>1</v>
      </c>
      <c r="F441" s="248" t="s">
        <v>498</v>
      </c>
      <c r="G441" s="245"/>
      <c r="H441" s="249">
        <v>27.1</v>
      </c>
      <c r="I441" s="250"/>
      <c r="J441" s="245"/>
      <c r="K441" s="245"/>
      <c r="L441" s="251"/>
      <c r="M441" s="252"/>
      <c r="N441" s="253"/>
      <c r="O441" s="253"/>
      <c r="P441" s="253"/>
      <c r="Q441" s="253"/>
      <c r="R441" s="253"/>
      <c r="S441" s="253"/>
      <c r="T441" s="254"/>
      <c r="AT441" s="255" t="s">
        <v>166</v>
      </c>
      <c r="AU441" s="255" t="s">
        <v>87</v>
      </c>
      <c r="AV441" s="12" t="s">
        <v>87</v>
      </c>
      <c r="AW441" s="12" t="s">
        <v>34</v>
      </c>
      <c r="AX441" s="12" t="s">
        <v>77</v>
      </c>
      <c r="AY441" s="255" t="s">
        <v>157</v>
      </c>
    </row>
    <row r="442" spans="2:51" s="13" customFormat="1" ht="12">
      <c r="B442" s="256"/>
      <c r="C442" s="257"/>
      <c r="D442" s="246" t="s">
        <v>166</v>
      </c>
      <c r="E442" s="258" t="s">
        <v>1</v>
      </c>
      <c r="F442" s="259" t="s">
        <v>168</v>
      </c>
      <c r="G442" s="257"/>
      <c r="H442" s="260">
        <v>27.1</v>
      </c>
      <c r="I442" s="261"/>
      <c r="J442" s="257"/>
      <c r="K442" s="257"/>
      <c r="L442" s="262"/>
      <c r="M442" s="263"/>
      <c r="N442" s="264"/>
      <c r="O442" s="264"/>
      <c r="P442" s="264"/>
      <c r="Q442" s="264"/>
      <c r="R442" s="264"/>
      <c r="S442" s="264"/>
      <c r="T442" s="265"/>
      <c r="AT442" s="266" t="s">
        <v>166</v>
      </c>
      <c r="AU442" s="266" t="s">
        <v>87</v>
      </c>
      <c r="AV442" s="13" t="s">
        <v>164</v>
      </c>
      <c r="AW442" s="13" t="s">
        <v>34</v>
      </c>
      <c r="AX442" s="13" t="s">
        <v>85</v>
      </c>
      <c r="AY442" s="266" t="s">
        <v>157</v>
      </c>
    </row>
    <row r="443" spans="2:63" s="11" customFormat="1" ht="22.8" customHeight="1">
      <c r="B443" s="215"/>
      <c r="C443" s="216"/>
      <c r="D443" s="217" t="s">
        <v>76</v>
      </c>
      <c r="E443" s="229" t="s">
        <v>202</v>
      </c>
      <c r="F443" s="229" t="s">
        <v>499</v>
      </c>
      <c r="G443" s="216"/>
      <c r="H443" s="216"/>
      <c r="I443" s="219"/>
      <c r="J443" s="230">
        <f>BK443</f>
        <v>0</v>
      </c>
      <c r="K443" s="216"/>
      <c r="L443" s="221"/>
      <c r="M443" s="222"/>
      <c r="N443" s="223"/>
      <c r="O443" s="223"/>
      <c r="P443" s="224">
        <f>SUM(P444:P470)</f>
        <v>0</v>
      </c>
      <c r="Q443" s="223"/>
      <c r="R443" s="224">
        <f>SUM(R444:R470)</f>
        <v>0.002392</v>
      </c>
      <c r="S443" s="223"/>
      <c r="T443" s="225">
        <f>SUM(T444:T470)</f>
        <v>0.8490779999999999</v>
      </c>
      <c r="AR443" s="226" t="s">
        <v>85</v>
      </c>
      <c r="AT443" s="227" t="s">
        <v>76</v>
      </c>
      <c r="AU443" s="227" t="s">
        <v>85</v>
      </c>
      <c r="AY443" s="226" t="s">
        <v>157</v>
      </c>
      <c r="BK443" s="228">
        <f>SUM(BK444:BK470)</f>
        <v>0</v>
      </c>
    </row>
    <row r="444" spans="2:65" s="1" customFormat="1" ht="16.5" customHeight="1">
      <c r="B444" s="37"/>
      <c r="C444" s="231" t="s">
        <v>500</v>
      </c>
      <c r="D444" s="231" t="s">
        <v>159</v>
      </c>
      <c r="E444" s="232" t="s">
        <v>501</v>
      </c>
      <c r="F444" s="233" t="s">
        <v>502</v>
      </c>
      <c r="G444" s="234" t="s">
        <v>162</v>
      </c>
      <c r="H444" s="235">
        <v>375.9</v>
      </c>
      <c r="I444" s="236"/>
      <c r="J444" s="237">
        <f>ROUND(I444*H444,2)</f>
        <v>0</v>
      </c>
      <c r="K444" s="233" t="s">
        <v>163</v>
      </c>
      <c r="L444" s="42"/>
      <c r="M444" s="238" t="s">
        <v>1</v>
      </c>
      <c r="N444" s="239" t="s">
        <v>42</v>
      </c>
      <c r="O444" s="85"/>
      <c r="P444" s="240">
        <f>O444*H444</f>
        <v>0</v>
      </c>
      <c r="Q444" s="240">
        <v>0</v>
      </c>
      <c r="R444" s="240">
        <f>Q444*H444</f>
        <v>0</v>
      </c>
      <c r="S444" s="240">
        <v>0</v>
      </c>
      <c r="T444" s="241">
        <f>S444*H444</f>
        <v>0</v>
      </c>
      <c r="AR444" s="242" t="s">
        <v>164</v>
      </c>
      <c r="AT444" s="242" t="s">
        <v>159</v>
      </c>
      <c r="AU444" s="242" t="s">
        <v>87</v>
      </c>
      <c r="AY444" s="16" t="s">
        <v>157</v>
      </c>
      <c r="BE444" s="243">
        <f>IF(N444="základní",J444,0)</f>
        <v>0</v>
      </c>
      <c r="BF444" s="243">
        <f>IF(N444="snížená",J444,0)</f>
        <v>0</v>
      </c>
      <c r="BG444" s="243">
        <f>IF(N444="zákl. přenesená",J444,0)</f>
        <v>0</v>
      </c>
      <c r="BH444" s="243">
        <f>IF(N444="sníž. přenesená",J444,0)</f>
        <v>0</v>
      </c>
      <c r="BI444" s="243">
        <f>IF(N444="nulová",J444,0)</f>
        <v>0</v>
      </c>
      <c r="BJ444" s="16" t="s">
        <v>85</v>
      </c>
      <c r="BK444" s="243">
        <f>ROUND(I444*H444,2)</f>
        <v>0</v>
      </c>
      <c r="BL444" s="16" t="s">
        <v>164</v>
      </c>
      <c r="BM444" s="242" t="s">
        <v>503</v>
      </c>
    </row>
    <row r="445" spans="2:51" s="12" customFormat="1" ht="12">
      <c r="B445" s="244"/>
      <c r="C445" s="245"/>
      <c r="D445" s="246" t="s">
        <v>166</v>
      </c>
      <c r="E445" s="247" t="s">
        <v>1</v>
      </c>
      <c r="F445" s="248" t="s">
        <v>504</v>
      </c>
      <c r="G445" s="245"/>
      <c r="H445" s="249">
        <v>375.9</v>
      </c>
      <c r="I445" s="250"/>
      <c r="J445" s="245"/>
      <c r="K445" s="245"/>
      <c r="L445" s="251"/>
      <c r="M445" s="252"/>
      <c r="N445" s="253"/>
      <c r="O445" s="253"/>
      <c r="P445" s="253"/>
      <c r="Q445" s="253"/>
      <c r="R445" s="253"/>
      <c r="S445" s="253"/>
      <c r="T445" s="254"/>
      <c r="AT445" s="255" t="s">
        <v>166</v>
      </c>
      <c r="AU445" s="255" t="s">
        <v>87</v>
      </c>
      <c r="AV445" s="12" t="s">
        <v>87</v>
      </c>
      <c r="AW445" s="12" t="s">
        <v>34</v>
      </c>
      <c r="AX445" s="12" t="s">
        <v>85</v>
      </c>
      <c r="AY445" s="255" t="s">
        <v>157</v>
      </c>
    </row>
    <row r="446" spans="2:65" s="1" customFormat="1" ht="16.5" customHeight="1">
      <c r="B446" s="37"/>
      <c r="C446" s="231" t="s">
        <v>505</v>
      </c>
      <c r="D446" s="231" t="s">
        <v>159</v>
      </c>
      <c r="E446" s="232" t="s">
        <v>506</v>
      </c>
      <c r="F446" s="233" t="s">
        <v>507</v>
      </c>
      <c r="G446" s="234" t="s">
        <v>162</v>
      </c>
      <c r="H446" s="235">
        <v>16915.5</v>
      </c>
      <c r="I446" s="236"/>
      <c r="J446" s="237">
        <f>ROUND(I446*H446,2)</f>
        <v>0</v>
      </c>
      <c r="K446" s="233" t="s">
        <v>163</v>
      </c>
      <c r="L446" s="42"/>
      <c r="M446" s="238" t="s">
        <v>1</v>
      </c>
      <c r="N446" s="239" t="s">
        <v>42</v>
      </c>
      <c r="O446" s="85"/>
      <c r="P446" s="240">
        <f>O446*H446</f>
        <v>0</v>
      </c>
      <c r="Q446" s="240">
        <v>0</v>
      </c>
      <c r="R446" s="240">
        <f>Q446*H446</f>
        <v>0</v>
      </c>
      <c r="S446" s="240">
        <v>0</v>
      </c>
      <c r="T446" s="241">
        <f>S446*H446</f>
        <v>0</v>
      </c>
      <c r="AR446" s="242" t="s">
        <v>164</v>
      </c>
      <c r="AT446" s="242" t="s">
        <v>159</v>
      </c>
      <c r="AU446" s="242" t="s">
        <v>87</v>
      </c>
      <c r="AY446" s="16" t="s">
        <v>157</v>
      </c>
      <c r="BE446" s="243">
        <f>IF(N446="základní",J446,0)</f>
        <v>0</v>
      </c>
      <c r="BF446" s="243">
        <f>IF(N446="snížená",J446,0)</f>
        <v>0</v>
      </c>
      <c r="BG446" s="243">
        <f>IF(N446="zákl. přenesená",J446,0)</f>
        <v>0</v>
      </c>
      <c r="BH446" s="243">
        <f>IF(N446="sníž. přenesená",J446,0)</f>
        <v>0</v>
      </c>
      <c r="BI446" s="243">
        <f>IF(N446="nulová",J446,0)</f>
        <v>0</v>
      </c>
      <c r="BJ446" s="16" t="s">
        <v>85</v>
      </c>
      <c r="BK446" s="243">
        <f>ROUND(I446*H446,2)</f>
        <v>0</v>
      </c>
      <c r="BL446" s="16" t="s">
        <v>164</v>
      </c>
      <c r="BM446" s="242" t="s">
        <v>508</v>
      </c>
    </row>
    <row r="447" spans="2:51" s="12" customFormat="1" ht="12">
      <c r="B447" s="244"/>
      <c r="C447" s="245"/>
      <c r="D447" s="246" t="s">
        <v>166</v>
      </c>
      <c r="E447" s="247" t="s">
        <v>1</v>
      </c>
      <c r="F447" s="248" t="s">
        <v>509</v>
      </c>
      <c r="G447" s="245"/>
      <c r="H447" s="249">
        <v>16915.5</v>
      </c>
      <c r="I447" s="250"/>
      <c r="J447" s="245"/>
      <c r="K447" s="245"/>
      <c r="L447" s="251"/>
      <c r="M447" s="252"/>
      <c r="N447" s="253"/>
      <c r="O447" s="253"/>
      <c r="P447" s="253"/>
      <c r="Q447" s="253"/>
      <c r="R447" s="253"/>
      <c r="S447" s="253"/>
      <c r="T447" s="254"/>
      <c r="AT447" s="255" t="s">
        <v>166</v>
      </c>
      <c r="AU447" s="255" t="s">
        <v>87</v>
      </c>
      <c r="AV447" s="12" t="s">
        <v>87</v>
      </c>
      <c r="AW447" s="12" t="s">
        <v>34</v>
      </c>
      <c r="AX447" s="12" t="s">
        <v>85</v>
      </c>
      <c r="AY447" s="255" t="s">
        <v>157</v>
      </c>
    </row>
    <row r="448" spans="2:65" s="1" customFormat="1" ht="16.5" customHeight="1">
      <c r="B448" s="37"/>
      <c r="C448" s="231" t="s">
        <v>510</v>
      </c>
      <c r="D448" s="231" t="s">
        <v>159</v>
      </c>
      <c r="E448" s="232" t="s">
        <v>511</v>
      </c>
      <c r="F448" s="233" t="s">
        <v>512</v>
      </c>
      <c r="G448" s="234" t="s">
        <v>162</v>
      </c>
      <c r="H448" s="235">
        <v>375.9</v>
      </c>
      <c r="I448" s="236"/>
      <c r="J448" s="237">
        <f>ROUND(I448*H448,2)</f>
        <v>0</v>
      </c>
      <c r="K448" s="233" t="s">
        <v>163</v>
      </c>
      <c r="L448" s="42"/>
      <c r="M448" s="238" t="s">
        <v>1</v>
      </c>
      <c r="N448" s="239" t="s">
        <v>42</v>
      </c>
      <c r="O448" s="85"/>
      <c r="P448" s="240">
        <f>O448*H448</f>
        <v>0</v>
      </c>
      <c r="Q448" s="240">
        <v>0</v>
      </c>
      <c r="R448" s="240">
        <f>Q448*H448</f>
        <v>0</v>
      </c>
      <c r="S448" s="240">
        <v>0</v>
      </c>
      <c r="T448" s="241">
        <f>S448*H448</f>
        <v>0</v>
      </c>
      <c r="AR448" s="242" t="s">
        <v>164</v>
      </c>
      <c r="AT448" s="242" t="s">
        <v>159</v>
      </c>
      <c r="AU448" s="242" t="s">
        <v>87</v>
      </c>
      <c r="AY448" s="16" t="s">
        <v>157</v>
      </c>
      <c r="BE448" s="243">
        <f>IF(N448="základní",J448,0)</f>
        <v>0</v>
      </c>
      <c r="BF448" s="243">
        <f>IF(N448="snížená",J448,0)</f>
        <v>0</v>
      </c>
      <c r="BG448" s="243">
        <f>IF(N448="zákl. přenesená",J448,0)</f>
        <v>0</v>
      </c>
      <c r="BH448" s="243">
        <f>IF(N448="sníž. přenesená",J448,0)</f>
        <v>0</v>
      </c>
      <c r="BI448" s="243">
        <f>IF(N448="nulová",J448,0)</f>
        <v>0</v>
      </c>
      <c r="BJ448" s="16" t="s">
        <v>85</v>
      </c>
      <c r="BK448" s="243">
        <f>ROUND(I448*H448,2)</f>
        <v>0</v>
      </c>
      <c r="BL448" s="16" t="s">
        <v>164</v>
      </c>
      <c r="BM448" s="242" t="s">
        <v>513</v>
      </c>
    </row>
    <row r="449" spans="2:65" s="1" customFormat="1" ht="16.5" customHeight="1">
      <c r="B449" s="37"/>
      <c r="C449" s="231" t="s">
        <v>514</v>
      </c>
      <c r="D449" s="231" t="s">
        <v>159</v>
      </c>
      <c r="E449" s="232" t="s">
        <v>515</v>
      </c>
      <c r="F449" s="233" t="s">
        <v>516</v>
      </c>
      <c r="G449" s="234" t="s">
        <v>162</v>
      </c>
      <c r="H449" s="235">
        <v>0.309</v>
      </c>
      <c r="I449" s="236"/>
      <c r="J449" s="237">
        <f>ROUND(I449*H449,2)</f>
        <v>0</v>
      </c>
      <c r="K449" s="233" t="s">
        <v>163</v>
      </c>
      <c r="L449" s="42"/>
      <c r="M449" s="238" t="s">
        <v>1</v>
      </c>
      <c r="N449" s="239" t="s">
        <v>42</v>
      </c>
      <c r="O449" s="85"/>
      <c r="P449" s="240">
        <f>O449*H449</f>
        <v>0</v>
      </c>
      <c r="Q449" s="240">
        <v>0</v>
      </c>
      <c r="R449" s="240">
        <f>Q449*H449</f>
        <v>0</v>
      </c>
      <c r="S449" s="240">
        <v>0.055</v>
      </c>
      <c r="T449" s="241">
        <f>S449*H449</f>
        <v>0.016995</v>
      </c>
      <c r="AR449" s="242" t="s">
        <v>164</v>
      </c>
      <c r="AT449" s="242" t="s">
        <v>159</v>
      </c>
      <c r="AU449" s="242" t="s">
        <v>87</v>
      </c>
      <c r="AY449" s="16" t="s">
        <v>157</v>
      </c>
      <c r="BE449" s="243">
        <f>IF(N449="základní",J449,0)</f>
        <v>0</v>
      </c>
      <c r="BF449" s="243">
        <f>IF(N449="snížená",J449,0)</f>
        <v>0</v>
      </c>
      <c r="BG449" s="243">
        <f>IF(N449="zákl. přenesená",J449,0)</f>
        <v>0</v>
      </c>
      <c r="BH449" s="243">
        <f>IF(N449="sníž. přenesená",J449,0)</f>
        <v>0</v>
      </c>
      <c r="BI449" s="243">
        <f>IF(N449="nulová",J449,0)</f>
        <v>0</v>
      </c>
      <c r="BJ449" s="16" t="s">
        <v>85</v>
      </c>
      <c r="BK449" s="243">
        <f>ROUND(I449*H449,2)</f>
        <v>0</v>
      </c>
      <c r="BL449" s="16" t="s">
        <v>164</v>
      </c>
      <c r="BM449" s="242" t="s">
        <v>517</v>
      </c>
    </row>
    <row r="450" spans="2:51" s="12" customFormat="1" ht="12">
      <c r="B450" s="244"/>
      <c r="C450" s="245"/>
      <c r="D450" s="246" t="s">
        <v>166</v>
      </c>
      <c r="E450" s="247" t="s">
        <v>1</v>
      </c>
      <c r="F450" s="248" t="s">
        <v>518</v>
      </c>
      <c r="G450" s="245"/>
      <c r="H450" s="249">
        <v>0.309</v>
      </c>
      <c r="I450" s="250"/>
      <c r="J450" s="245"/>
      <c r="K450" s="245"/>
      <c r="L450" s="251"/>
      <c r="M450" s="252"/>
      <c r="N450" s="253"/>
      <c r="O450" s="253"/>
      <c r="P450" s="253"/>
      <c r="Q450" s="253"/>
      <c r="R450" s="253"/>
      <c r="S450" s="253"/>
      <c r="T450" s="254"/>
      <c r="AT450" s="255" t="s">
        <v>166</v>
      </c>
      <c r="AU450" s="255" t="s">
        <v>87</v>
      </c>
      <c r="AV450" s="12" t="s">
        <v>87</v>
      </c>
      <c r="AW450" s="12" t="s">
        <v>34</v>
      </c>
      <c r="AX450" s="12" t="s">
        <v>77</v>
      </c>
      <c r="AY450" s="255" t="s">
        <v>157</v>
      </c>
    </row>
    <row r="451" spans="2:51" s="13" customFormat="1" ht="12">
      <c r="B451" s="256"/>
      <c r="C451" s="257"/>
      <c r="D451" s="246" t="s">
        <v>166</v>
      </c>
      <c r="E451" s="258" t="s">
        <v>1</v>
      </c>
      <c r="F451" s="259" t="s">
        <v>168</v>
      </c>
      <c r="G451" s="257"/>
      <c r="H451" s="260">
        <v>0.309</v>
      </c>
      <c r="I451" s="261"/>
      <c r="J451" s="257"/>
      <c r="K451" s="257"/>
      <c r="L451" s="262"/>
      <c r="M451" s="263"/>
      <c r="N451" s="264"/>
      <c r="O451" s="264"/>
      <c r="P451" s="264"/>
      <c r="Q451" s="264"/>
      <c r="R451" s="264"/>
      <c r="S451" s="264"/>
      <c r="T451" s="265"/>
      <c r="AT451" s="266" t="s">
        <v>166</v>
      </c>
      <c r="AU451" s="266" t="s">
        <v>87</v>
      </c>
      <c r="AV451" s="13" t="s">
        <v>164</v>
      </c>
      <c r="AW451" s="13" t="s">
        <v>34</v>
      </c>
      <c r="AX451" s="13" t="s">
        <v>85</v>
      </c>
      <c r="AY451" s="266" t="s">
        <v>157</v>
      </c>
    </row>
    <row r="452" spans="2:65" s="1" customFormat="1" ht="16.5" customHeight="1">
      <c r="B452" s="37"/>
      <c r="C452" s="231" t="s">
        <v>519</v>
      </c>
      <c r="D452" s="231" t="s">
        <v>159</v>
      </c>
      <c r="E452" s="232" t="s">
        <v>520</v>
      </c>
      <c r="F452" s="233" t="s">
        <v>521</v>
      </c>
      <c r="G452" s="234" t="s">
        <v>330</v>
      </c>
      <c r="H452" s="235">
        <v>0.7</v>
      </c>
      <c r="I452" s="236"/>
      <c r="J452" s="237">
        <f>ROUND(I452*H452,2)</f>
        <v>0</v>
      </c>
      <c r="K452" s="233" t="s">
        <v>163</v>
      </c>
      <c r="L452" s="42"/>
      <c r="M452" s="238" t="s">
        <v>1</v>
      </c>
      <c r="N452" s="239" t="s">
        <v>42</v>
      </c>
      <c r="O452" s="85"/>
      <c r="P452" s="240">
        <f>O452*H452</f>
        <v>0</v>
      </c>
      <c r="Q452" s="240">
        <v>0.00082</v>
      </c>
      <c r="R452" s="240">
        <f>Q452*H452</f>
        <v>0.000574</v>
      </c>
      <c r="S452" s="240">
        <v>0.011</v>
      </c>
      <c r="T452" s="241">
        <f>S452*H452</f>
        <v>0.007699999999999999</v>
      </c>
      <c r="AR452" s="242" t="s">
        <v>164</v>
      </c>
      <c r="AT452" s="242" t="s">
        <v>159</v>
      </c>
      <c r="AU452" s="242" t="s">
        <v>87</v>
      </c>
      <c r="AY452" s="16" t="s">
        <v>157</v>
      </c>
      <c r="BE452" s="243">
        <f>IF(N452="základní",J452,0)</f>
        <v>0</v>
      </c>
      <c r="BF452" s="243">
        <f>IF(N452="snížená",J452,0)</f>
        <v>0</v>
      </c>
      <c r="BG452" s="243">
        <f>IF(N452="zákl. přenesená",J452,0)</f>
        <v>0</v>
      </c>
      <c r="BH452" s="243">
        <f>IF(N452="sníž. přenesená",J452,0)</f>
        <v>0</v>
      </c>
      <c r="BI452" s="243">
        <f>IF(N452="nulová",J452,0)</f>
        <v>0</v>
      </c>
      <c r="BJ452" s="16" t="s">
        <v>85</v>
      </c>
      <c r="BK452" s="243">
        <f>ROUND(I452*H452,2)</f>
        <v>0</v>
      </c>
      <c r="BL452" s="16" t="s">
        <v>164</v>
      </c>
      <c r="BM452" s="242" t="s">
        <v>522</v>
      </c>
    </row>
    <row r="453" spans="2:51" s="12" customFormat="1" ht="12">
      <c r="B453" s="244"/>
      <c r="C453" s="245"/>
      <c r="D453" s="246" t="s">
        <v>166</v>
      </c>
      <c r="E453" s="247" t="s">
        <v>1</v>
      </c>
      <c r="F453" s="248" t="s">
        <v>523</v>
      </c>
      <c r="G453" s="245"/>
      <c r="H453" s="249">
        <v>0.7</v>
      </c>
      <c r="I453" s="250"/>
      <c r="J453" s="245"/>
      <c r="K453" s="245"/>
      <c r="L453" s="251"/>
      <c r="M453" s="252"/>
      <c r="N453" s="253"/>
      <c r="O453" s="253"/>
      <c r="P453" s="253"/>
      <c r="Q453" s="253"/>
      <c r="R453" s="253"/>
      <c r="S453" s="253"/>
      <c r="T453" s="254"/>
      <c r="AT453" s="255" t="s">
        <v>166</v>
      </c>
      <c r="AU453" s="255" t="s">
        <v>87</v>
      </c>
      <c r="AV453" s="12" t="s">
        <v>87</v>
      </c>
      <c r="AW453" s="12" t="s">
        <v>34</v>
      </c>
      <c r="AX453" s="12" t="s">
        <v>85</v>
      </c>
      <c r="AY453" s="255" t="s">
        <v>157</v>
      </c>
    </row>
    <row r="454" spans="2:65" s="1" customFormat="1" ht="16.5" customHeight="1">
      <c r="B454" s="37"/>
      <c r="C454" s="231" t="s">
        <v>524</v>
      </c>
      <c r="D454" s="231" t="s">
        <v>159</v>
      </c>
      <c r="E454" s="232" t="s">
        <v>525</v>
      </c>
      <c r="F454" s="233" t="s">
        <v>526</v>
      </c>
      <c r="G454" s="234" t="s">
        <v>330</v>
      </c>
      <c r="H454" s="235">
        <v>1.8</v>
      </c>
      <c r="I454" s="236"/>
      <c r="J454" s="237">
        <f>ROUND(I454*H454,2)</f>
        <v>0</v>
      </c>
      <c r="K454" s="233" t="s">
        <v>163</v>
      </c>
      <c r="L454" s="42"/>
      <c r="M454" s="238" t="s">
        <v>1</v>
      </c>
      <c r="N454" s="239" t="s">
        <v>42</v>
      </c>
      <c r="O454" s="85"/>
      <c r="P454" s="240">
        <f>O454*H454</f>
        <v>0</v>
      </c>
      <c r="Q454" s="240">
        <v>0.00101</v>
      </c>
      <c r="R454" s="240">
        <f>Q454*H454</f>
        <v>0.0018180000000000002</v>
      </c>
      <c r="S454" s="240">
        <v>0.011</v>
      </c>
      <c r="T454" s="241">
        <f>S454*H454</f>
        <v>0.019799999999999998</v>
      </c>
      <c r="AR454" s="242" t="s">
        <v>164</v>
      </c>
      <c r="AT454" s="242" t="s">
        <v>159</v>
      </c>
      <c r="AU454" s="242" t="s">
        <v>87</v>
      </c>
      <c r="AY454" s="16" t="s">
        <v>157</v>
      </c>
      <c r="BE454" s="243">
        <f>IF(N454="základní",J454,0)</f>
        <v>0</v>
      </c>
      <c r="BF454" s="243">
        <f>IF(N454="snížená",J454,0)</f>
        <v>0</v>
      </c>
      <c r="BG454" s="243">
        <f>IF(N454="zákl. přenesená",J454,0)</f>
        <v>0</v>
      </c>
      <c r="BH454" s="243">
        <f>IF(N454="sníž. přenesená",J454,0)</f>
        <v>0</v>
      </c>
      <c r="BI454" s="243">
        <f>IF(N454="nulová",J454,0)</f>
        <v>0</v>
      </c>
      <c r="BJ454" s="16" t="s">
        <v>85</v>
      </c>
      <c r="BK454" s="243">
        <f>ROUND(I454*H454,2)</f>
        <v>0</v>
      </c>
      <c r="BL454" s="16" t="s">
        <v>164</v>
      </c>
      <c r="BM454" s="242" t="s">
        <v>527</v>
      </c>
    </row>
    <row r="455" spans="2:51" s="12" customFormat="1" ht="12">
      <c r="B455" s="244"/>
      <c r="C455" s="245"/>
      <c r="D455" s="246" t="s">
        <v>166</v>
      </c>
      <c r="E455" s="247" t="s">
        <v>1</v>
      </c>
      <c r="F455" s="248" t="s">
        <v>528</v>
      </c>
      <c r="G455" s="245"/>
      <c r="H455" s="249">
        <v>1.8</v>
      </c>
      <c r="I455" s="250"/>
      <c r="J455" s="245"/>
      <c r="K455" s="245"/>
      <c r="L455" s="251"/>
      <c r="M455" s="252"/>
      <c r="N455" s="253"/>
      <c r="O455" s="253"/>
      <c r="P455" s="253"/>
      <c r="Q455" s="253"/>
      <c r="R455" s="253"/>
      <c r="S455" s="253"/>
      <c r="T455" s="254"/>
      <c r="AT455" s="255" t="s">
        <v>166</v>
      </c>
      <c r="AU455" s="255" t="s">
        <v>87</v>
      </c>
      <c r="AV455" s="12" t="s">
        <v>87</v>
      </c>
      <c r="AW455" s="12" t="s">
        <v>34</v>
      </c>
      <c r="AX455" s="12" t="s">
        <v>77</v>
      </c>
      <c r="AY455" s="255" t="s">
        <v>157</v>
      </c>
    </row>
    <row r="456" spans="2:51" s="13" customFormat="1" ht="12">
      <c r="B456" s="256"/>
      <c r="C456" s="257"/>
      <c r="D456" s="246" t="s">
        <v>166</v>
      </c>
      <c r="E456" s="258" t="s">
        <v>1</v>
      </c>
      <c r="F456" s="259" t="s">
        <v>168</v>
      </c>
      <c r="G456" s="257"/>
      <c r="H456" s="260">
        <v>1.8</v>
      </c>
      <c r="I456" s="261"/>
      <c r="J456" s="257"/>
      <c r="K456" s="257"/>
      <c r="L456" s="262"/>
      <c r="M456" s="263"/>
      <c r="N456" s="264"/>
      <c r="O456" s="264"/>
      <c r="P456" s="264"/>
      <c r="Q456" s="264"/>
      <c r="R456" s="264"/>
      <c r="S456" s="264"/>
      <c r="T456" s="265"/>
      <c r="AT456" s="266" t="s">
        <v>166</v>
      </c>
      <c r="AU456" s="266" t="s">
        <v>87</v>
      </c>
      <c r="AV456" s="13" t="s">
        <v>164</v>
      </c>
      <c r="AW456" s="13" t="s">
        <v>34</v>
      </c>
      <c r="AX456" s="13" t="s">
        <v>85</v>
      </c>
      <c r="AY456" s="266" t="s">
        <v>157</v>
      </c>
    </row>
    <row r="457" spans="2:65" s="1" customFormat="1" ht="16.5" customHeight="1">
      <c r="B457" s="37"/>
      <c r="C457" s="231" t="s">
        <v>529</v>
      </c>
      <c r="D457" s="231" t="s">
        <v>159</v>
      </c>
      <c r="E457" s="232" t="s">
        <v>530</v>
      </c>
      <c r="F457" s="233" t="s">
        <v>531</v>
      </c>
      <c r="G457" s="234" t="s">
        <v>162</v>
      </c>
      <c r="H457" s="235">
        <v>13.637</v>
      </c>
      <c r="I457" s="236"/>
      <c r="J457" s="237">
        <f>ROUND(I457*H457,2)</f>
        <v>0</v>
      </c>
      <c r="K457" s="233" t="s">
        <v>163</v>
      </c>
      <c r="L457" s="42"/>
      <c r="M457" s="238" t="s">
        <v>1</v>
      </c>
      <c r="N457" s="239" t="s">
        <v>42</v>
      </c>
      <c r="O457" s="85"/>
      <c r="P457" s="240">
        <f>O457*H457</f>
        <v>0</v>
      </c>
      <c r="Q457" s="240">
        <v>0</v>
      </c>
      <c r="R457" s="240">
        <f>Q457*H457</f>
        <v>0</v>
      </c>
      <c r="S457" s="240">
        <v>0.059</v>
      </c>
      <c r="T457" s="241">
        <f>S457*H457</f>
        <v>0.8045829999999999</v>
      </c>
      <c r="AR457" s="242" t="s">
        <v>164</v>
      </c>
      <c r="AT457" s="242" t="s">
        <v>159</v>
      </c>
      <c r="AU457" s="242" t="s">
        <v>87</v>
      </c>
      <c r="AY457" s="16" t="s">
        <v>157</v>
      </c>
      <c r="BE457" s="243">
        <f>IF(N457="základní",J457,0)</f>
        <v>0</v>
      </c>
      <c r="BF457" s="243">
        <f>IF(N457="snížená",J457,0)</f>
        <v>0</v>
      </c>
      <c r="BG457" s="243">
        <f>IF(N457="zákl. přenesená",J457,0)</f>
        <v>0</v>
      </c>
      <c r="BH457" s="243">
        <f>IF(N457="sníž. přenesená",J457,0)</f>
        <v>0</v>
      </c>
      <c r="BI457" s="243">
        <f>IF(N457="nulová",J457,0)</f>
        <v>0</v>
      </c>
      <c r="BJ457" s="16" t="s">
        <v>85</v>
      </c>
      <c r="BK457" s="243">
        <f>ROUND(I457*H457,2)</f>
        <v>0</v>
      </c>
      <c r="BL457" s="16" t="s">
        <v>164</v>
      </c>
      <c r="BM457" s="242" t="s">
        <v>532</v>
      </c>
    </row>
    <row r="458" spans="2:51" s="14" customFormat="1" ht="12">
      <c r="B458" s="267"/>
      <c r="C458" s="268"/>
      <c r="D458" s="246" t="s">
        <v>166</v>
      </c>
      <c r="E458" s="269" t="s">
        <v>1</v>
      </c>
      <c r="F458" s="270" t="s">
        <v>293</v>
      </c>
      <c r="G458" s="268"/>
      <c r="H458" s="269" t="s">
        <v>1</v>
      </c>
      <c r="I458" s="271"/>
      <c r="J458" s="268"/>
      <c r="K458" s="268"/>
      <c r="L458" s="272"/>
      <c r="M458" s="273"/>
      <c r="N458" s="274"/>
      <c r="O458" s="274"/>
      <c r="P458" s="274"/>
      <c r="Q458" s="274"/>
      <c r="R458" s="274"/>
      <c r="S458" s="274"/>
      <c r="T458" s="275"/>
      <c r="AT458" s="276" t="s">
        <v>166</v>
      </c>
      <c r="AU458" s="276" t="s">
        <v>87</v>
      </c>
      <c r="AV458" s="14" t="s">
        <v>85</v>
      </c>
      <c r="AW458" s="14" t="s">
        <v>34</v>
      </c>
      <c r="AX458" s="14" t="s">
        <v>77</v>
      </c>
      <c r="AY458" s="276" t="s">
        <v>157</v>
      </c>
    </row>
    <row r="459" spans="2:51" s="14" customFormat="1" ht="12">
      <c r="B459" s="267"/>
      <c r="C459" s="268"/>
      <c r="D459" s="246" t="s">
        <v>166</v>
      </c>
      <c r="E459" s="269" t="s">
        <v>1</v>
      </c>
      <c r="F459" s="270" t="s">
        <v>319</v>
      </c>
      <c r="G459" s="268"/>
      <c r="H459" s="269" t="s">
        <v>1</v>
      </c>
      <c r="I459" s="271"/>
      <c r="J459" s="268"/>
      <c r="K459" s="268"/>
      <c r="L459" s="272"/>
      <c r="M459" s="273"/>
      <c r="N459" s="274"/>
      <c r="O459" s="274"/>
      <c r="P459" s="274"/>
      <c r="Q459" s="274"/>
      <c r="R459" s="274"/>
      <c r="S459" s="274"/>
      <c r="T459" s="275"/>
      <c r="AT459" s="276" t="s">
        <v>166</v>
      </c>
      <c r="AU459" s="276" t="s">
        <v>87</v>
      </c>
      <c r="AV459" s="14" t="s">
        <v>85</v>
      </c>
      <c r="AW459" s="14" t="s">
        <v>34</v>
      </c>
      <c r="AX459" s="14" t="s">
        <v>77</v>
      </c>
      <c r="AY459" s="276" t="s">
        <v>157</v>
      </c>
    </row>
    <row r="460" spans="2:51" s="12" customFormat="1" ht="12">
      <c r="B460" s="244"/>
      <c r="C460" s="245"/>
      <c r="D460" s="246" t="s">
        <v>166</v>
      </c>
      <c r="E460" s="247" t="s">
        <v>1</v>
      </c>
      <c r="F460" s="248" t="s">
        <v>533</v>
      </c>
      <c r="G460" s="245"/>
      <c r="H460" s="249">
        <v>1.5264</v>
      </c>
      <c r="I460" s="250"/>
      <c r="J460" s="245"/>
      <c r="K460" s="245"/>
      <c r="L460" s="251"/>
      <c r="M460" s="252"/>
      <c r="N460" s="253"/>
      <c r="O460" s="253"/>
      <c r="P460" s="253"/>
      <c r="Q460" s="253"/>
      <c r="R460" s="253"/>
      <c r="S460" s="253"/>
      <c r="T460" s="254"/>
      <c r="AT460" s="255" t="s">
        <v>166</v>
      </c>
      <c r="AU460" s="255" t="s">
        <v>87</v>
      </c>
      <c r="AV460" s="12" t="s">
        <v>87</v>
      </c>
      <c r="AW460" s="12" t="s">
        <v>34</v>
      </c>
      <c r="AX460" s="12" t="s">
        <v>77</v>
      </c>
      <c r="AY460" s="255" t="s">
        <v>157</v>
      </c>
    </row>
    <row r="461" spans="2:51" s="12" customFormat="1" ht="12">
      <c r="B461" s="244"/>
      <c r="C461" s="245"/>
      <c r="D461" s="246" t="s">
        <v>166</v>
      </c>
      <c r="E461" s="247" t="s">
        <v>1</v>
      </c>
      <c r="F461" s="248" t="s">
        <v>534</v>
      </c>
      <c r="G461" s="245"/>
      <c r="H461" s="249">
        <v>0.7808</v>
      </c>
      <c r="I461" s="250"/>
      <c r="J461" s="245"/>
      <c r="K461" s="245"/>
      <c r="L461" s="251"/>
      <c r="M461" s="252"/>
      <c r="N461" s="253"/>
      <c r="O461" s="253"/>
      <c r="P461" s="253"/>
      <c r="Q461" s="253"/>
      <c r="R461" s="253"/>
      <c r="S461" s="253"/>
      <c r="T461" s="254"/>
      <c r="AT461" s="255" t="s">
        <v>166</v>
      </c>
      <c r="AU461" s="255" t="s">
        <v>87</v>
      </c>
      <c r="AV461" s="12" t="s">
        <v>87</v>
      </c>
      <c r="AW461" s="12" t="s">
        <v>34</v>
      </c>
      <c r="AX461" s="12" t="s">
        <v>77</v>
      </c>
      <c r="AY461" s="255" t="s">
        <v>157</v>
      </c>
    </row>
    <row r="462" spans="2:51" s="14" customFormat="1" ht="12">
      <c r="B462" s="267"/>
      <c r="C462" s="268"/>
      <c r="D462" s="246" t="s">
        <v>166</v>
      </c>
      <c r="E462" s="269" t="s">
        <v>1</v>
      </c>
      <c r="F462" s="270" t="s">
        <v>297</v>
      </c>
      <c r="G462" s="268"/>
      <c r="H462" s="269" t="s">
        <v>1</v>
      </c>
      <c r="I462" s="271"/>
      <c r="J462" s="268"/>
      <c r="K462" s="268"/>
      <c r="L462" s="272"/>
      <c r="M462" s="273"/>
      <c r="N462" s="274"/>
      <c r="O462" s="274"/>
      <c r="P462" s="274"/>
      <c r="Q462" s="274"/>
      <c r="R462" s="274"/>
      <c r="S462" s="274"/>
      <c r="T462" s="275"/>
      <c r="AT462" s="276" t="s">
        <v>166</v>
      </c>
      <c r="AU462" s="276" t="s">
        <v>87</v>
      </c>
      <c r="AV462" s="14" t="s">
        <v>85</v>
      </c>
      <c r="AW462" s="14" t="s">
        <v>34</v>
      </c>
      <c r="AX462" s="14" t="s">
        <v>77</v>
      </c>
      <c r="AY462" s="276" t="s">
        <v>157</v>
      </c>
    </row>
    <row r="463" spans="2:51" s="14" customFormat="1" ht="12">
      <c r="B463" s="267"/>
      <c r="C463" s="268"/>
      <c r="D463" s="246" t="s">
        <v>166</v>
      </c>
      <c r="E463" s="269" t="s">
        <v>1</v>
      </c>
      <c r="F463" s="270" t="s">
        <v>319</v>
      </c>
      <c r="G463" s="268"/>
      <c r="H463" s="269" t="s">
        <v>1</v>
      </c>
      <c r="I463" s="271"/>
      <c r="J463" s="268"/>
      <c r="K463" s="268"/>
      <c r="L463" s="272"/>
      <c r="M463" s="273"/>
      <c r="N463" s="274"/>
      <c r="O463" s="274"/>
      <c r="P463" s="274"/>
      <c r="Q463" s="274"/>
      <c r="R463" s="274"/>
      <c r="S463" s="274"/>
      <c r="T463" s="275"/>
      <c r="AT463" s="276" t="s">
        <v>166</v>
      </c>
      <c r="AU463" s="276" t="s">
        <v>87</v>
      </c>
      <c r="AV463" s="14" t="s">
        <v>85</v>
      </c>
      <c r="AW463" s="14" t="s">
        <v>34</v>
      </c>
      <c r="AX463" s="14" t="s">
        <v>77</v>
      </c>
      <c r="AY463" s="276" t="s">
        <v>157</v>
      </c>
    </row>
    <row r="464" spans="2:51" s="12" customFormat="1" ht="12">
      <c r="B464" s="244"/>
      <c r="C464" s="245"/>
      <c r="D464" s="246" t="s">
        <v>166</v>
      </c>
      <c r="E464" s="247" t="s">
        <v>1</v>
      </c>
      <c r="F464" s="248" t="s">
        <v>412</v>
      </c>
      <c r="G464" s="245"/>
      <c r="H464" s="249">
        <v>3.4624</v>
      </c>
      <c r="I464" s="250"/>
      <c r="J464" s="245"/>
      <c r="K464" s="245"/>
      <c r="L464" s="251"/>
      <c r="M464" s="252"/>
      <c r="N464" s="253"/>
      <c r="O464" s="253"/>
      <c r="P464" s="253"/>
      <c r="Q464" s="253"/>
      <c r="R464" s="253"/>
      <c r="S464" s="253"/>
      <c r="T464" s="254"/>
      <c r="AT464" s="255" t="s">
        <v>166</v>
      </c>
      <c r="AU464" s="255" t="s">
        <v>87</v>
      </c>
      <c r="AV464" s="12" t="s">
        <v>87</v>
      </c>
      <c r="AW464" s="12" t="s">
        <v>34</v>
      </c>
      <c r="AX464" s="12" t="s">
        <v>77</v>
      </c>
      <c r="AY464" s="255" t="s">
        <v>157</v>
      </c>
    </row>
    <row r="465" spans="2:51" s="12" customFormat="1" ht="12">
      <c r="B465" s="244"/>
      <c r="C465" s="245"/>
      <c r="D465" s="246" t="s">
        <v>166</v>
      </c>
      <c r="E465" s="247" t="s">
        <v>1</v>
      </c>
      <c r="F465" s="248" t="s">
        <v>413</v>
      </c>
      <c r="G465" s="245"/>
      <c r="H465" s="249">
        <v>1.8608</v>
      </c>
      <c r="I465" s="250"/>
      <c r="J465" s="245"/>
      <c r="K465" s="245"/>
      <c r="L465" s="251"/>
      <c r="M465" s="252"/>
      <c r="N465" s="253"/>
      <c r="O465" s="253"/>
      <c r="P465" s="253"/>
      <c r="Q465" s="253"/>
      <c r="R465" s="253"/>
      <c r="S465" s="253"/>
      <c r="T465" s="254"/>
      <c r="AT465" s="255" t="s">
        <v>166</v>
      </c>
      <c r="AU465" s="255" t="s">
        <v>87</v>
      </c>
      <c r="AV465" s="12" t="s">
        <v>87</v>
      </c>
      <c r="AW465" s="12" t="s">
        <v>34</v>
      </c>
      <c r="AX465" s="12" t="s">
        <v>77</v>
      </c>
      <c r="AY465" s="255" t="s">
        <v>157</v>
      </c>
    </row>
    <row r="466" spans="2:51" s="14" customFormat="1" ht="12">
      <c r="B466" s="267"/>
      <c r="C466" s="268"/>
      <c r="D466" s="246" t="s">
        <v>166</v>
      </c>
      <c r="E466" s="269" t="s">
        <v>1</v>
      </c>
      <c r="F466" s="270" t="s">
        <v>300</v>
      </c>
      <c r="G466" s="268"/>
      <c r="H466" s="269" t="s">
        <v>1</v>
      </c>
      <c r="I466" s="271"/>
      <c r="J466" s="268"/>
      <c r="K466" s="268"/>
      <c r="L466" s="272"/>
      <c r="M466" s="273"/>
      <c r="N466" s="274"/>
      <c r="O466" s="274"/>
      <c r="P466" s="274"/>
      <c r="Q466" s="274"/>
      <c r="R466" s="274"/>
      <c r="S466" s="274"/>
      <c r="T466" s="275"/>
      <c r="AT466" s="276" t="s">
        <v>166</v>
      </c>
      <c r="AU466" s="276" t="s">
        <v>87</v>
      </c>
      <c r="AV466" s="14" t="s">
        <v>85</v>
      </c>
      <c r="AW466" s="14" t="s">
        <v>34</v>
      </c>
      <c r="AX466" s="14" t="s">
        <v>77</v>
      </c>
      <c r="AY466" s="276" t="s">
        <v>157</v>
      </c>
    </row>
    <row r="467" spans="2:51" s="14" customFormat="1" ht="12">
      <c r="B467" s="267"/>
      <c r="C467" s="268"/>
      <c r="D467" s="246" t="s">
        <v>166</v>
      </c>
      <c r="E467" s="269" t="s">
        <v>1</v>
      </c>
      <c r="F467" s="270" t="s">
        <v>319</v>
      </c>
      <c r="G467" s="268"/>
      <c r="H467" s="269" t="s">
        <v>1</v>
      </c>
      <c r="I467" s="271"/>
      <c r="J467" s="268"/>
      <c r="K467" s="268"/>
      <c r="L467" s="272"/>
      <c r="M467" s="273"/>
      <c r="N467" s="274"/>
      <c r="O467" s="274"/>
      <c r="P467" s="274"/>
      <c r="Q467" s="274"/>
      <c r="R467" s="274"/>
      <c r="S467" s="274"/>
      <c r="T467" s="275"/>
      <c r="AT467" s="276" t="s">
        <v>166</v>
      </c>
      <c r="AU467" s="276" t="s">
        <v>87</v>
      </c>
      <c r="AV467" s="14" t="s">
        <v>85</v>
      </c>
      <c r="AW467" s="14" t="s">
        <v>34</v>
      </c>
      <c r="AX467" s="14" t="s">
        <v>77</v>
      </c>
      <c r="AY467" s="276" t="s">
        <v>157</v>
      </c>
    </row>
    <row r="468" spans="2:51" s="12" customFormat="1" ht="12">
      <c r="B468" s="244"/>
      <c r="C468" s="245"/>
      <c r="D468" s="246" t="s">
        <v>166</v>
      </c>
      <c r="E468" s="247" t="s">
        <v>1</v>
      </c>
      <c r="F468" s="248" t="s">
        <v>414</v>
      </c>
      <c r="G468" s="245"/>
      <c r="H468" s="249">
        <v>3.6832</v>
      </c>
      <c r="I468" s="250"/>
      <c r="J468" s="245"/>
      <c r="K468" s="245"/>
      <c r="L468" s="251"/>
      <c r="M468" s="252"/>
      <c r="N468" s="253"/>
      <c r="O468" s="253"/>
      <c r="P468" s="253"/>
      <c r="Q468" s="253"/>
      <c r="R468" s="253"/>
      <c r="S468" s="253"/>
      <c r="T468" s="254"/>
      <c r="AT468" s="255" t="s">
        <v>166</v>
      </c>
      <c r="AU468" s="255" t="s">
        <v>87</v>
      </c>
      <c r="AV468" s="12" t="s">
        <v>87</v>
      </c>
      <c r="AW468" s="12" t="s">
        <v>34</v>
      </c>
      <c r="AX468" s="12" t="s">
        <v>77</v>
      </c>
      <c r="AY468" s="255" t="s">
        <v>157</v>
      </c>
    </row>
    <row r="469" spans="2:51" s="12" customFormat="1" ht="12">
      <c r="B469" s="244"/>
      <c r="C469" s="245"/>
      <c r="D469" s="246" t="s">
        <v>166</v>
      </c>
      <c r="E469" s="247" t="s">
        <v>1</v>
      </c>
      <c r="F469" s="248" t="s">
        <v>415</v>
      </c>
      <c r="G469" s="245"/>
      <c r="H469" s="249">
        <v>2.3232</v>
      </c>
      <c r="I469" s="250"/>
      <c r="J469" s="245"/>
      <c r="K469" s="245"/>
      <c r="L469" s="251"/>
      <c r="M469" s="252"/>
      <c r="N469" s="253"/>
      <c r="O469" s="253"/>
      <c r="P469" s="253"/>
      <c r="Q469" s="253"/>
      <c r="R469" s="253"/>
      <c r="S469" s="253"/>
      <c r="T469" s="254"/>
      <c r="AT469" s="255" t="s">
        <v>166</v>
      </c>
      <c r="AU469" s="255" t="s">
        <v>87</v>
      </c>
      <c r="AV469" s="12" t="s">
        <v>87</v>
      </c>
      <c r="AW469" s="12" t="s">
        <v>34</v>
      </c>
      <c r="AX469" s="12" t="s">
        <v>77</v>
      </c>
      <c r="AY469" s="255" t="s">
        <v>157</v>
      </c>
    </row>
    <row r="470" spans="2:51" s="13" customFormat="1" ht="12">
      <c r="B470" s="256"/>
      <c r="C470" s="257"/>
      <c r="D470" s="246" t="s">
        <v>166</v>
      </c>
      <c r="E470" s="258" t="s">
        <v>1</v>
      </c>
      <c r="F470" s="259" t="s">
        <v>168</v>
      </c>
      <c r="G470" s="257"/>
      <c r="H470" s="260">
        <v>13.6368</v>
      </c>
      <c r="I470" s="261"/>
      <c r="J470" s="257"/>
      <c r="K470" s="257"/>
      <c r="L470" s="262"/>
      <c r="M470" s="263"/>
      <c r="N470" s="264"/>
      <c r="O470" s="264"/>
      <c r="P470" s="264"/>
      <c r="Q470" s="264"/>
      <c r="R470" s="264"/>
      <c r="S470" s="264"/>
      <c r="T470" s="265"/>
      <c r="AT470" s="266" t="s">
        <v>166</v>
      </c>
      <c r="AU470" s="266" t="s">
        <v>87</v>
      </c>
      <c r="AV470" s="13" t="s">
        <v>164</v>
      </c>
      <c r="AW470" s="13" t="s">
        <v>34</v>
      </c>
      <c r="AX470" s="13" t="s">
        <v>85</v>
      </c>
      <c r="AY470" s="266" t="s">
        <v>157</v>
      </c>
    </row>
    <row r="471" spans="2:63" s="11" customFormat="1" ht="22.8" customHeight="1">
      <c r="B471" s="215"/>
      <c r="C471" s="216"/>
      <c r="D471" s="217" t="s">
        <v>76</v>
      </c>
      <c r="E471" s="229" t="s">
        <v>535</v>
      </c>
      <c r="F471" s="229" t="s">
        <v>536</v>
      </c>
      <c r="G471" s="216"/>
      <c r="H471" s="216"/>
      <c r="I471" s="219"/>
      <c r="J471" s="230">
        <f>BK471</f>
        <v>0</v>
      </c>
      <c r="K471" s="216"/>
      <c r="L471" s="221"/>
      <c r="M471" s="222"/>
      <c r="N471" s="223"/>
      <c r="O471" s="223"/>
      <c r="P471" s="224">
        <f>SUM(P472:P476)</f>
        <v>0</v>
      </c>
      <c r="Q471" s="223"/>
      <c r="R471" s="224">
        <f>SUM(R472:R476)</f>
        <v>0</v>
      </c>
      <c r="S471" s="223"/>
      <c r="T471" s="225">
        <f>SUM(T472:T476)</f>
        <v>0</v>
      </c>
      <c r="AR471" s="226" t="s">
        <v>85</v>
      </c>
      <c r="AT471" s="227" t="s">
        <v>76</v>
      </c>
      <c r="AU471" s="227" t="s">
        <v>85</v>
      </c>
      <c r="AY471" s="226" t="s">
        <v>157</v>
      </c>
      <c r="BK471" s="228">
        <f>SUM(BK472:BK476)</f>
        <v>0</v>
      </c>
    </row>
    <row r="472" spans="2:65" s="1" customFormat="1" ht="16.5" customHeight="1">
      <c r="B472" s="37"/>
      <c r="C472" s="231" t="s">
        <v>537</v>
      </c>
      <c r="D472" s="231" t="s">
        <v>159</v>
      </c>
      <c r="E472" s="232" t="s">
        <v>538</v>
      </c>
      <c r="F472" s="233" t="s">
        <v>539</v>
      </c>
      <c r="G472" s="234" t="s">
        <v>220</v>
      </c>
      <c r="H472" s="235">
        <v>11.291</v>
      </c>
      <c r="I472" s="236"/>
      <c r="J472" s="237">
        <f>ROUND(I472*H472,2)</f>
        <v>0</v>
      </c>
      <c r="K472" s="233" t="s">
        <v>163</v>
      </c>
      <c r="L472" s="42"/>
      <c r="M472" s="238" t="s">
        <v>1</v>
      </c>
      <c r="N472" s="239" t="s">
        <v>42</v>
      </c>
      <c r="O472" s="85"/>
      <c r="P472" s="240">
        <f>O472*H472</f>
        <v>0</v>
      </c>
      <c r="Q472" s="240">
        <v>0</v>
      </c>
      <c r="R472" s="240">
        <f>Q472*H472</f>
        <v>0</v>
      </c>
      <c r="S472" s="240">
        <v>0</v>
      </c>
      <c r="T472" s="241">
        <f>S472*H472</f>
        <v>0</v>
      </c>
      <c r="AR472" s="242" t="s">
        <v>164</v>
      </c>
      <c r="AT472" s="242" t="s">
        <v>159</v>
      </c>
      <c r="AU472" s="242" t="s">
        <v>87</v>
      </c>
      <c r="AY472" s="16" t="s">
        <v>157</v>
      </c>
      <c r="BE472" s="243">
        <f>IF(N472="základní",J472,0)</f>
        <v>0</v>
      </c>
      <c r="BF472" s="243">
        <f>IF(N472="snížená",J472,0)</f>
        <v>0</v>
      </c>
      <c r="BG472" s="243">
        <f>IF(N472="zákl. přenesená",J472,0)</f>
        <v>0</v>
      </c>
      <c r="BH472" s="243">
        <f>IF(N472="sníž. přenesená",J472,0)</f>
        <v>0</v>
      </c>
      <c r="BI472" s="243">
        <f>IF(N472="nulová",J472,0)</f>
        <v>0</v>
      </c>
      <c r="BJ472" s="16" t="s">
        <v>85</v>
      </c>
      <c r="BK472" s="243">
        <f>ROUND(I472*H472,2)</f>
        <v>0</v>
      </c>
      <c r="BL472" s="16" t="s">
        <v>164</v>
      </c>
      <c r="BM472" s="242" t="s">
        <v>540</v>
      </c>
    </row>
    <row r="473" spans="2:65" s="1" customFormat="1" ht="16.5" customHeight="1">
      <c r="B473" s="37"/>
      <c r="C473" s="231" t="s">
        <v>541</v>
      </c>
      <c r="D473" s="231" t="s">
        <v>159</v>
      </c>
      <c r="E473" s="232" t="s">
        <v>542</v>
      </c>
      <c r="F473" s="233" t="s">
        <v>543</v>
      </c>
      <c r="G473" s="234" t="s">
        <v>220</v>
      </c>
      <c r="H473" s="235">
        <v>11.291</v>
      </c>
      <c r="I473" s="236"/>
      <c r="J473" s="237">
        <f>ROUND(I473*H473,2)</f>
        <v>0</v>
      </c>
      <c r="K473" s="233" t="s">
        <v>163</v>
      </c>
      <c r="L473" s="42"/>
      <c r="M473" s="238" t="s">
        <v>1</v>
      </c>
      <c r="N473" s="239" t="s">
        <v>42</v>
      </c>
      <c r="O473" s="85"/>
      <c r="P473" s="240">
        <f>O473*H473</f>
        <v>0</v>
      </c>
      <c r="Q473" s="240">
        <v>0</v>
      </c>
      <c r="R473" s="240">
        <f>Q473*H473</f>
        <v>0</v>
      </c>
      <c r="S473" s="240">
        <v>0</v>
      </c>
      <c r="T473" s="241">
        <f>S473*H473</f>
        <v>0</v>
      </c>
      <c r="AR473" s="242" t="s">
        <v>164</v>
      </c>
      <c r="AT473" s="242" t="s">
        <v>159</v>
      </c>
      <c r="AU473" s="242" t="s">
        <v>87</v>
      </c>
      <c r="AY473" s="16" t="s">
        <v>157</v>
      </c>
      <c r="BE473" s="243">
        <f>IF(N473="základní",J473,0)</f>
        <v>0</v>
      </c>
      <c r="BF473" s="243">
        <f>IF(N473="snížená",J473,0)</f>
        <v>0</v>
      </c>
      <c r="BG473" s="243">
        <f>IF(N473="zákl. přenesená",J473,0)</f>
        <v>0</v>
      </c>
      <c r="BH473" s="243">
        <f>IF(N473="sníž. přenesená",J473,0)</f>
        <v>0</v>
      </c>
      <c r="BI473" s="243">
        <f>IF(N473="nulová",J473,0)</f>
        <v>0</v>
      </c>
      <c r="BJ473" s="16" t="s">
        <v>85</v>
      </c>
      <c r="BK473" s="243">
        <f>ROUND(I473*H473,2)</f>
        <v>0</v>
      </c>
      <c r="BL473" s="16" t="s">
        <v>164</v>
      </c>
      <c r="BM473" s="242" t="s">
        <v>544</v>
      </c>
    </row>
    <row r="474" spans="2:65" s="1" customFormat="1" ht="16.5" customHeight="1">
      <c r="B474" s="37"/>
      <c r="C474" s="231" t="s">
        <v>545</v>
      </c>
      <c r="D474" s="231" t="s">
        <v>159</v>
      </c>
      <c r="E474" s="232" t="s">
        <v>546</v>
      </c>
      <c r="F474" s="233" t="s">
        <v>547</v>
      </c>
      <c r="G474" s="234" t="s">
        <v>220</v>
      </c>
      <c r="H474" s="235">
        <v>169.365</v>
      </c>
      <c r="I474" s="236"/>
      <c r="J474" s="237">
        <f>ROUND(I474*H474,2)</f>
        <v>0</v>
      </c>
      <c r="K474" s="233" t="s">
        <v>163</v>
      </c>
      <c r="L474" s="42"/>
      <c r="M474" s="238" t="s">
        <v>1</v>
      </c>
      <c r="N474" s="239" t="s">
        <v>42</v>
      </c>
      <c r="O474" s="85"/>
      <c r="P474" s="240">
        <f>O474*H474</f>
        <v>0</v>
      </c>
      <c r="Q474" s="240">
        <v>0</v>
      </c>
      <c r="R474" s="240">
        <f>Q474*H474</f>
        <v>0</v>
      </c>
      <c r="S474" s="240">
        <v>0</v>
      </c>
      <c r="T474" s="241">
        <f>S474*H474</f>
        <v>0</v>
      </c>
      <c r="AR474" s="242" t="s">
        <v>164</v>
      </c>
      <c r="AT474" s="242" t="s">
        <v>159</v>
      </c>
      <c r="AU474" s="242" t="s">
        <v>87</v>
      </c>
      <c r="AY474" s="16" t="s">
        <v>157</v>
      </c>
      <c r="BE474" s="243">
        <f>IF(N474="základní",J474,0)</f>
        <v>0</v>
      </c>
      <c r="BF474" s="243">
        <f>IF(N474="snížená",J474,0)</f>
        <v>0</v>
      </c>
      <c r="BG474" s="243">
        <f>IF(N474="zákl. přenesená",J474,0)</f>
        <v>0</v>
      </c>
      <c r="BH474" s="243">
        <f>IF(N474="sníž. přenesená",J474,0)</f>
        <v>0</v>
      </c>
      <c r="BI474" s="243">
        <f>IF(N474="nulová",J474,0)</f>
        <v>0</v>
      </c>
      <c r="BJ474" s="16" t="s">
        <v>85</v>
      </c>
      <c r="BK474" s="243">
        <f>ROUND(I474*H474,2)</f>
        <v>0</v>
      </c>
      <c r="BL474" s="16" t="s">
        <v>164</v>
      </c>
      <c r="BM474" s="242" t="s">
        <v>548</v>
      </c>
    </row>
    <row r="475" spans="2:51" s="12" customFormat="1" ht="12">
      <c r="B475" s="244"/>
      <c r="C475" s="245"/>
      <c r="D475" s="246" t="s">
        <v>166</v>
      </c>
      <c r="E475" s="245"/>
      <c r="F475" s="248" t="s">
        <v>549</v>
      </c>
      <c r="G475" s="245"/>
      <c r="H475" s="249">
        <v>169.365</v>
      </c>
      <c r="I475" s="250"/>
      <c r="J475" s="245"/>
      <c r="K475" s="245"/>
      <c r="L475" s="251"/>
      <c r="M475" s="252"/>
      <c r="N475" s="253"/>
      <c r="O475" s="253"/>
      <c r="P475" s="253"/>
      <c r="Q475" s="253"/>
      <c r="R475" s="253"/>
      <c r="S475" s="253"/>
      <c r="T475" s="254"/>
      <c r="AT475" s="255" t="s">
        <v>166</v>
      </c>
      <c r="AU475" s="255" t="s">
        <v>87</v>
      </c>
      <c r="AV475" s="12" t="s">
        <v>87</v>
      </c>
      <c r="AW475" s="12" t="s">
        <v>4</v>
      </c>
      <c r="AX475" s="12" t="s">
        <v>85</v>
      </c>
      <c r="AY475" s="255" t="s">
        <v>157</v>
      </c>
    </row>
    <row r="476" spans="2:65" s="1" customFormat="1" ht="16.5" customHeight="1">
      <c r="B476" s="37"/>
      <c r="C476" s="231" t="s">
        <v>550</v>
      </c>
      <c r="D476" s="231" t="s">
        <v>159</v>
      </c>
      <c r="E476" s="232" t="s">
        <v>551</v>
      </c>
      <c r="F476" s="233" t="s">
        <v>552</v>
      </c>
      <c r="G476" s="234" t="s">
        <v>220</v>
      </c>
      <c r="H476" s="235">
        <v>11.291</v>
      </c>
      <c r="I476" s="236"/>
      <c r="J476" s="237">
        <f>ROUND(I476*H476,2)</f>
        <v>0</v>
      </c>
      <c r="K476" s="233" t="s">
        <v>163</v>
      </c>
      <c r="L476" s="42"/>
      <c r="M476" s="238" t="s">
        <v>1</v>
      </c>
      <c r="N476" s="239" t="s">
        <v>42</v>
      </c>
      <c r="O476" s="85"/>
      <c r="P476" s="240">
        <f>O476*H476</f>
        <v>0</v>
      </c>
      <c r="Q476" s="240">
        <v>0</v>
      </c>
      <c r="R476" s="240">
        <f>Q476*H476</f>
        <v>0</v>
      </c>
      <c r="S476" s="240">
        <v>0</v>
      </c>
      <c r="T476" s="241">
        <f>S476*H476</f>
        <v>0</v>
      </c>
      <c r="AR476" s="242" t="s">
        <v>164</v>
      </c>
      <c r="AT476" s="242" t="s">
        <v>159</v>
      </c>
      <c r="AU476" s="242" t="s">
        <v>87</v>
      </c>
      <c r="AY476" s="16" t="s">
        <v>157</v>
      </c>
      <c r="BE476" s="243">
        <f>IF(N476="základní",J476,0)</f>
        <v>0</v>
      </c>
      <c r="BF476" s="243">
        <f>IF(N476="snížená",J476,0)</f>
        <v>0</v>
      </c>
      <c r="BG476" s="243">
        <f>IF(N476="zákl. přenesená",J476,0)</f>
        <v>0</v>
      </c>
      <c r="BH476" s="243">
        <f>IF(N476="sníž. přenesená",J476,0)</f>
        <v>0</v>
      </c>
      <c r="BI476" s="243">
        <f>IF(N476="nulová",J476,0)</f>
        <v>0</v>
      </c>
      <c r="BJ476" s="16" t="s">
        <v>85</v>
      </c>
      <c r="BK476" s="243">
        <f>ROUND(I476*H476,2)</f>
        <v>0</v>
      </c>
      <c r="BL476" s="16" t="s">
        <v>164</v>
      </c>
      <c r="BM476" s="242" t="s">
        <v>553</v>
      </c>
    </row>
    <row r="477" spans="2:63" s="11" customFormat="1" ht="22.8" customHeight="1">
      <c r="B477" s="215"/>
      <c r="C477" s="216"/>
      <c r="D477" s="217" t="s">
        <v>76</v>
      </c>
      <c r="E477" s="229" t="s">
        <v>554</v>
      </c>
      <c r="F477" s="229" t="s">
        <v>555</v>
      </c>
      <c r="G477" s="216"/>
      <c r="H477" s="216"/>
      <c r="I477" s="219"/>
      <c r="J477" s="230">
        <f>BK477</f>
        <v>0</v>
      </c>
      <c r="K477" s="216"/>
      <c r="L477" s="221"/>
      <c r="M477" s="222"/>
      <c r="N477" s="223"/>
      <c r="O477" s="223"/>
      <c r="P477" s="224">
        <f>P478</f>
        <v>0</v>
      </c>
      <c r="Q477" s="223"/>
      <c r="R477" s="224">
        <f>R478</f>
        <v>0</v>
      </c>
      <c r="S477" s="223"/>
      <c r="T477" s="225">
        <f>T478</f>
        <v>0</v>
      </c>
      <c r="AR477" s="226" t="s">
        <v>85</v>
      </c>
      <c r="AT477" s="227" t="s">
        <v>76</v>
      </c>
      <c r="AU477" s="227" t="s">
        <v>85</v>
      </c>
      <c r="AY477" s="226" t="s">
        <v>157</v>
      </c>
      <c r="BK477" s="228">
        <f>BK478</f>
        <v>0</v>
      </c>
    </row>
    <row r="478" spans="2:65" s="1" customFormat="1" ht="16.5" customHeight="1">
      <c r="B478" s="37"/>
      <c r="C478" s="231" t="s">
        <v>556</v>
      </c>
      <c r="D478" s="231" t="s">
        <v>159</v>
      </c>
      <c r="E478" s="232" t="s">
        <v>557</v>
      </c>
      <c r="F478" s="233" t="s">
        <v>558</v>
      </c>
      <c r="G478" s="234" t="s">
        <v>220</v>
      </c>
      <c r="H478" s="235">
        <v>30.646</v>
      </c>
      <c r="I478" s="236"/>
      <c r="J478" s="237">
        <f>ROUND(I478*H478,2)</f>
        <v>0</v>
      </c>
      <c r="K478" s="233" t="s">
        <v>163</v>
      </c>
      <c r="L478" s="42"/>
      <c r="M478" s="238" t="s">
        <v>1</v>
      </c>
      <c r="N478" s="239" t="s">
        <v>42</v>
      </c>
      <c r="O478" s="85"/>
      <c r="P478" s="240">
        <f>O478*H478</f>
        <v>0</v>
      </c>
      <c r="Q478" s="240">
        <v>0</v>
      </c>
      <c r="R478" s="240">
        <f>Q478*H478</f>
        <v>0</v>
      </c>
      <c r="S478" s="240">
        <v>0</v>
      </c>
      <c r="T478" s="241">
        <f>S478*H478</f>
        <v>0</v>
      </c>
      <c r="AR478" s="242" t="s">
        <v>164</v>
      </c>
      <c r="AT478" s="242" t="s">
        <v>159</v>
      </c>
      <c r="AU478" s="242" t="s">
        <v>87</v>
      </c>
      <c r="AY478" s="16" t="s">
        <v>157</v>
      </c>
      <c r="BE478" s="243">
        <f>IF(N478="základní",J478,0)</f>
        <v>0</v>
      </c>
      <c r="BF478" s="243">
        <f>IF(N478="snížená",J478,0)</f>
        <v>0</v>
      </c>
      <c r="BG478" s="243">
        <f>IF(N478="zákl. přenesená",J478,0)</f>
        <v>0</v>
      </c>
      <c r="BH478" s="243">
        <f>IF(N478="sníž. přenesená",J478,0)</f>
        <v>0</v>
      </c>
      <c r="BI478" s="243">
        <f>IF(N478="nulová",J478,0)</f>
        <v>0</v>
      </c>
      <c r="BJ478" s="16" t="s">
        <v>85</v>
      </c>
      <c r="BK478" s="243">
        <f>ROUND(I478*H478,2)</f>
        <v>0</v>
      </c>
      <c r="BL478" s="16" t="s">
        <v>164</v>
      </c>
      <c r="BM478" s="242" t="s">
        <v>559</v>
      </c>
    </row>
    <row r="479" spans="2:63" s="11" customFormat="1" ht="25.9" customHeight="1">
      <c r="B479" s="215"/>
      <c r="C479" s="216"/>
      <c r="D479" s="217" t="s">
        <v>76</v>
      </c>
      <c r="E479" s="218" t="s">
        <v>560</v>
      </c>
      <c r="F479" s="218" t="s">
        <v>561</v>
      </c>
      <c r="G479" s="216"/>
      <c r="H479" s="216"/>
      <c r="I479" s="219"/>
      <c r="J479" s="220">
        <f>BK479</f>
        <v>0</v>
      </c>
      <c r="K479" s="216"/>
      <c r="L479" s="221"/>
      <c r="M479" s="222"/>
      <c r="N479" s="223"/>
      <c r="O479" s="223"/>
      <c r="P479" s="224">
        <f>P480+P489+P496+P499+P518+P547+P557</f>
        <v>0</v>
      </c>
      <c r="Q479" s="223"/>
      <c r="R479" s="224">
        <f>R480+R489+R496+R499+R518+R547+R557</f>
        <v>0.63190807</v>
      </c>
      <c r="S479" s="223"/>
      <c r="T479" s="225">
        <f>T480+T489+T496+T499+T518+T547+T557</f>
        <v>2.3968878300000007</v>
      </c>
      <c r="AR479" s="226" t="s">
        <v>87</v>
      </c>
      <c r="AT479" s="227" t="s">
        <v>76</v>
      </c>
      <c r="AU479" s="227" t="s">
        <v>77</v>
      </c>
      <c r="AY479" s="226" t="s">
        <v>157</v>
      </c>
      <c r="BK479" s="228">
        <f>BK480+BK489+BK496+BK499+BK518+BK547+BK557</f>
        <v>0</v>
      </c>
    </row>
    <row r="480" spans="2:63" s="11" customFormat="1" ht="22.8" customHeight="1">
      <c r="B480" s="215"/>
      <c r="C480" s="216"/>
      <c r="D480" s="217" t="s">
        <v>76</v>
      </c>
      <c r="E480" s="229" t="s">
        <v>562</v>
      </c>
      <c r="F480" s="229" t="s">
        <v>563</v>
      </c>
      <c r="G480" s="216"/>
      <c r="H480" s="216"/>
      <c r="I480" s="219"/>
      <c r="J480" s="230">
        <f>BK480</f>
        <v>0</v>
      </c>
      <c r="K480" s="216"/>
      <c r="L480" s="221"/>
      <c r="M480" s="222"/>
      <c r="N480" s="223"/>
      <c r="O480" s="223"/>
      <c r="P480" s="224">
        <f>SUM(P481:P488)</f>
        <v>0</v>
      </c>
      <c r="Q480" s="223"/>
      <c r="R480" s="224">
        <f>SUM(R481:R488)</f>
        <v>0.21062999999999998</v>
      </c>
      <c r="S480" s="223"/>
      <c r="T480" s="225">
        <f>SUM(T481:T488)</f>
        <v>0</v>
      </c>
      <c r="AR480" s="226" t="s">
        <v>87</v>
      </c>
      <c r="AT480" s="227" t="s">
        <v>76</v>
      </c>
      <c r="AU480" s="227" t="s">
        <v>85</v>
      </c>
      <c r="AY480" s="226" t="s">
        <v>157</v>
      </c>
      <c r="BK480" s="228">
        <f>SUM(BK481:BK488)</f>
        <v>0</v>
      </c>
    </row>
    <row r="481" spans="2:65" s="1" customFormat="1" ht="16.5" customHeight="1">
      <c r="B481" s="37"/>
      <c r="C481" s="231" t="s">
        <v>564</v>
      </c>
      <c r="D481" s="231" t="s">
        <v>159</v>
      </c>
      <c r="E481" s="232" t="s">
        <v>565</v>
      </c>
      <c r="F481" s="233" t="s">
        <v>566</v>
      </c>
      <c r="G481" s="234" t="s">
        <v>162</v>
      </c>
      <c r="H481" s="235">
        <v>19.33</v>
      </c>
      <c r="I481" s="236"/>
      <c r="J481" s="237">
        <f>ROUND(I481*H481,2)</f>
        <v>0</v>
      </c>
      <c r="K481" s="233" t="s">
        <v>163</v>
      </c>
      <c r="L481" s="42"/>
      <c r="M481" s="238" t="s">
        <v>1</v>
      </c>
      <c r="N481" s="239" t="s">
        <v>42</v>
      </c>
      <c r="O481" s="85"/>
      <c r="P481" s="240">
        <f>O481*H481</f>
        <v>0</v>
      </c>
      <c r="Q481" s="240">
        <v>0.006</v>
      </c>
      <c r="R481" s="240">
        <f>Q481*H481</f>
        <v>0.11597999999999999</v>
      </c>
      <c r="S481" s="240">
        <v>0</v>
      </c>
      <c r="T481" s="241">
        <f>S481*H481</f>
        <v>0</v>
      </c>
      <c r="AR481" s="242" t="s">
        <v>236</v>
      </c>
      <c r="AT481" s="242" t="s">
        <v>159</v>
      </c>
      <c r="AU481" s="242" t="s">
        <v>87</v>
      </c>
      <c r="AY481" s="16" t="s">
        <v>157</v>
      </c>
      <c r="BE481" s="243">
        <f>IF(N481="základní",J481,0)</f>
        <v>0</v>
      </c>
      <c r="BF481" s="243">
        <f>IF(N481="snížená",J481,0)</f>
        <v>0</v>
      </c>
      <c r="BG481" s="243">
        <f>IF(N481="zákl. přenesená",J481,0)</f>
        <v>0</v>
      </c>
      <c r="BH481" s="243">
        <f>IF(N481="sníž. přenesená",J481,0)</f>
        <v>0</v>
      </c>
      <c r="BI481" s="243">
        <f>IF(N481="nulová",J481,0)</f>
        <v>0</v>
      </c>
      <c r="BJ481" s="16" t="s">
        <v>85</v>
      </c>
      <c r="BK481" s="243">
        <f>ROUND(I481*H481,2)</f>
        <v>0</v>
      </c>
      <c r="BL481" s="16" t="s">
        <v>236</v>
      </c>
      <c r="BM481" s="242" t="s">
        <v>567</v>
      </c>
    </row>
    <row r="482" spans="2:51" s="12" customFormat="1" ht="12">
      <c r="B482" s="244"/>
      <c r="C482" s="245"/>
      <c r="D482" s="246" t="s">
        <v>166</v>
      </c>
      <c r="E482" s="247" t="s">
        <v>1</v>
      </c>
      <c r="F482" s="248" t="s">
        <v>568</v>
      </c>
      <c r="G482" s="245"/>
      <c r="H482" s="249">
        <v>19.33</v>
      </c>
      <c r="I482" s="250"/>
      <c r="J482" s="245"/>
      <c r="K482" s="245"/>
      <c r="L482" s="251"/>
      <c r="M482" s="252"/>
      <c r="N482" s="253"/>
      <c r="O482" s="253"/>
      <c r="P482" s="253"/>
      <c r="Q482" s="253"/>
      <c r="R482" s="253"/>
      <c r="S482" s="253"/>
      <c r="T482" s="254"/>
      <c r="AT482" s="255" t="s">
        <v>166</v>
      </c>
      <c r="AU482" s="255" t="s">
        <v>87</v>
      </c>
      <c r="AV482" s="12" t="s">
        <v>87</v>
      </c>
      <c r="AW482" s="12" t="s">
        <v>34</v>
      </c>
      <c r="AX482" s="12" t="s">
        <v>77</v>
      </c>
      <c r="AY482" s="255" t="s">
        <v>157</v>
      </c>
    </row>
    <row r="483" spans="2:51" s="13" customFormat="1" ht="12">
      <c r="B483" s="256"/>
      <c r="C483" s="257"/>
      <c r="D483" s="246" t="s">
        <v>166</v>
      </c>
      <c r="E483" s="258" t="s">
        <v>1</v>
      </c>
      <c r="F483" s="259" t="s">
        <v>168</v>
      </c>
      <c r="G483" s="257"/>
      <c r="H483" s="260">
        <v>19.33</v>
      </c>
      <c r="I483" s="261"/>
      <c r="J483" s="257"/>
      <c r="K483" s="257"/>
      <c r="L483" s="262"/>
      <c r="M483" s="263"/>
      <c r="N483" s="264"/>
      <c r="O483" s="264"/>
      <c r="P483" s="264"/>
      <c r="Q483" s="264"/>
      <c r="R483" s="264"/>
      <c r="S483" s="264"/>
      <c r="T483" s="265"/>
      <c r="AT483" s="266" t="s">
        <v>166</v>
      </c>
      <c r="AU483" s="266" t="s">
        <v>87</v>
      </c>
      <c r="AV483" s="13" t="s">
        <v>164</v>
      </c>
      <c r="AW483" s="13" t="s">
        <v>34</v>
      </c>
      <c r="AX483" s="13" t="s">
        <v>85</v>
      </c>
      <c r="AY483" s="266" t="s">
        <v>157</v>
      </c>
    </row>
    <row r="484" spans="2:65" s="1" customFormat="1" ht="16.5" customHeight="1">
      <c r="B484" s="37"/>
      <c r="C484" s="277" t="s">
        <v>569</v>
      </c>
      <c r="D484" s="277" t="s">
        <v>237</v>
      </c>
      <c r="E484" s="278" t="s">
        <v>359</v>
      </c>
      <c r="F484" s="279" t="s">
        <v>360</v>
      </c>
      <c r="G484" s="280" t="s">
        <v>179</v>
      </c>
      <c r="H484" s="281">
        <v>3.155</v>
      </c>
      <c r="I484" s="282"/>
      <c r="J484" s="283">
        <f>ROUND(I484*H484,2)</f>
        <v>0</v>
      </c>
      <c r="K484" s="279" t="s">
        <v>163</v>
      </c>
      <c r="L484" s="284"/>
      <c r="M484" s="285" t="s">
        <v>1</v>
      </c>
      <c r="N484" s="286" t="s">
        <v>42</v>
      </c>
      <c r="O484" s="85"/>
      <c r="P484" s="240">
        <f>O484*H484</f>
        <v>0</v>
      </c>
      <c r="Q484" s="240">
        <v>0.03</v>
      </c>
      <c r="R484" s="240">
        <f>Q484*H484</f>
        <v>0.09464999999999998</v>
      </c>
      <c r="S484" s="240">
        <v>0</v>
      </c>
      <c r="T484" s="241">
        <f>S484*H484</f>
        <v>0</v>
      </c>
      <c r="AR484" s="242" t="s">
        <v>358</v>
      </c>
      <c r="AT484" s="242" t="s">
        <v>237</v>
      </c>
      <c r="AU484" s="242" t="s">
        <v>87</v>
      </c>
      <c r="AY484" s="16" t="s">
        <v>157</v>
      </c>
      <c r="BE484" s="243">
        <f>IF(N484="základní",J484,0)</f>
        <v>0</v>
      </c>
      <c r="BF484" s="243">
        <f>IF(N484="snížená",J484,0)</f>
        <v>0</v>
      </c>
      <c r="BG484" s="243">
        <f>IF(N484="zákl. přenesená",J484,0)</f>
        <v>0</v>
      </c>
      <c r="BH484" s="243">
        <f>IF(N484="sníž. přenesená",J484,0)</f>
        <v>0</v>
      </c>
      <c r="BI484" s="243">
        <f>IF(N484="nulová",J484,0)</f>
        <v>0</v>
      </c>
      <c r="BJ484" s="16" t="s">
        <v>85</v>
      </c>
      <c r="BK484" s="243">
        <f>ROUND(I484*H484,2)</f>
        <v>0</v>
      </c>
      <c r="BL484" s="16" t="s">
        <v>236</v>
      </c>
      <c r="BM484" s="242" t="s">
        <v>570</v>
      </c>
    </row>
    <row r="485" spans="2:51" s="12" customFormat="1" ht="12">
      <c r="B485" s="244"/>
      <c r="C485" s="245"/>
      <c r="D485" s="246" t="s">
        <v>166</v>
      </c>
      <c r="E485" s="247" t="s">
        <v>1</v>
      </c>
      <c r="F485" s="248" t="s">
        <v>571</v>
      </c>
      <c r="G485" s="245"/>
      <c r="H485" s="249">
        <v>3.0928</v>
      </c>
      <c r="I485" s="250"/>
      <c r="J485" s="245"/>
      <c r="K485" s="245"/>
      <c r="L485" s="251"/>
      <c r="M485" s="252"/>
      <c r="N485" s="253"/>
      <c r="O485" s="253"/>
      <c r="P485" s="253"/>
      <c r="Q485" s="253"/>
      <c r="R485" s="253"/>
      <c r="S485" s="253"/>
      <c r="T485" s="254"/>
      <c r="AT485" s="255" t="s">
        <v>166</v>
      </c>
      <c r="AU485" s="255" t="s">
        <v>87</v>
      </c>
      <c r="AV485" s="12" t="s">
        <v>87</v>
      </c>
      <c r="AW485" s="12" t="s">
        <v>34</v>
      </c>
      <c r="AX485" s="12" t="s">
        <v>77</v>
      </c>
      <c r="AY485" s="255" t="s">
        <v>157</v>
      </c>
    </row>
    <row r="486" spans="2:51" s="13" customFormat="1" ht="12">
      <c r="B486" s="256"/>
      <c r="C486" s="257"/>
      <c r="D486" s="246" t="s">
        <v>166</v>
      </c>
      <c r="E486" s="258" t="s">
        <v>1</v>
      </c>
      <c r="F486" s="259" t="s">
        <v>168</v>
      </c>
      <c r="G486" s="257"/>
      <c r="H486" s="260">
        <v>3.0928</v>
      </c>
      <c r="I486" s="261"/>
      <c r="J486" s="257"/>
      <c r="K486" s="257"/>
      <c r="L486" s="262"/>
      <c r="M486" s="263"/>
      <c r="N486" s="264"/>
      <c r="O486" s="264"/>
      <c r="P486" s="264"/>
      <c r="Q486" s="264"/>
      <c r="R486" s="264"/>
      <c r="S486" s="264"/>
      <c r="T486" s="265"/>
      <c r="AT486" s="266" t="s">
        <v>166</v>
      </c>
      <c r="AU486" s="266" t="s">
        <v>87</v>
      </c>
      <c r="AV486" s="13" t="s">
        <v>164</v>
      </c>
      <c r="AW486" s="13" t="s">
        <v>34</v>
      </c>
      <c r="AX486" s="13" t="s">
        <v>85</v>
      </c>
      <c r="AY486" s="266" t="s">
        <v>157</v>
      </c>
    </row>
    <row r="487" spans="2:51" s="12" customFormat="1" ht="12">
      <c r="B487" s="244"/>
      <c r="C487" s="245"/>
      <c r="D487" s="246" t="s">
        <v>166</v>
      </c>
      <c r="E487" s="245"/>
      <c r="F487" s="248" t="s">
        <v>572</v>
      </c>
      <c r="G487" s="245"/>
      <c r="H487" s="249">
        <v>3.155</v>
      </c>
      <c r="I487" s="250"/>
      <c r="J487" s="245"/>
      <c r="K487" s="245"/>
      <c r="L487" s="251"/>
      <c r="M487" s="252"/>
      <c r="N487" s="253"/>
      <c r="O487" s="253"/>
      <c r="P487" s="253"/>
      <c r="Q487" s="253"/>
      <c r="R487" s="253"/>
      <c r="S487" s="253"/>
      <c r="T487" s="254"/>
      <c r="AT487" s="255" t="s">
        <v>166</v>
      </c>
      <c r="AU487" s="255" t="s">
        <v>87</v>
      </c>
      <c r="AV487" s="12" t="s">
        <v>87</v>
      </c>
      <c r="AW487" s="12" t="s">
        <v>4</v>
      </c>
      <c r="AX487" s="12" t="s">
        <v>85</v>
      </c>
      <c r="AY487" s="255" t="s">
        <v>157</v>
      </c>
    </row>
    <row r="488" spans="2:65" s="1" customFormat="1" ht="16.5" customHeight="1">
      <c r="B488" s="37"/>
      <c r="C488" s="231" t="s">
        <v>573</v>
      </c>
      <c r="D488" s="231" t="s">
        <v>159</v>
      </c>
      <c r="E488" s="232" t="s">
        <v>574</v>
      </c>
      <c r="F488" s="233" t="s">
        <v>575</v>
      </c>
      <c r="G488" s="234" t="s">
        <v>576</v>
      </c>
      <c r="H488" s="236"/>
      <c r="I488" s="236"/>
      <c r="J488" s="237">
        <f>ROUND(I488*H488,2)</f>
        <v>0</v>
      </c>
      <c r="K488" s="233" t="s">
        <v>163</v>
      </c>
      <c r="L488" s="42"/>
      <c r="M488" s="238" t="s">
        <v>1</v>
      </c>
      <c r="N488" s="239" t="s">
        <v>42</v>
      </c>
      <c r="O488" s="85"/>
      <c r="P488" s="240">
        <f>O488*H488</f>
        <v>0</v>
      </c>
      <c r="Q488" s="240">
        <v>0</v>
      </c>
      <c r="R488" s="240">
        <f>Q488*H488</f>
        <v>0</v>
      </c>
      <c r="S488" s="240">
        <v>0</v>
      </c>
      <c r="T488" s="241">
        <f>S488*H488</f>
        <v>0</v>
      </c>
      <c r="AR488" s="242" t="s">
        <v>236</v>
      </c>
      <c r="AT488" s="242" t="s">
        <v>159</v>
      </c>
      <c r="AU488" s="242" t="s">
        <v>87</v>
      </c>
      <c r="AY488" s="16" t="s">
        <v>157</v>
      </c>
      <c r="BE488" s="243">
        <f>IF(N488="základní",J488,0)</f>
        <v>0</v>
      </c>
      <c r="BF488" s="243">
        <f>IF(N488="snížená",J488,0)</f>
        <v>0</v>
      </c>
      <c r="BG488" s="243">
        <f>IF(N488="zákl. přenesená",J488,0)</f>
        <v>0</v>
      </c>
      <c r="BH488" s="243">
        <f>IF(N488="sníž. přenesená",J488,0)</f>
        <v>0</v>
      </c>
      <c r="BI488" s="243">
        <f>IF(N488="nulová",J488,0)</f>
        <v>0</v>
      </c>
      <c r="BJ488" s="16" t="s">
        <v>85</v>
      </c>
      <c r="BK488" s="243">
        <f>ROUND(I488*H488,2)</f>
        <v>0</v>
      </c>
      <c r="BL488" s="16" t="s">
        <v>236</v>
      </c>
      <c r="BM488" s="242" t="s">
        <v>577</v>
      </c>
    </row>
    <row r="489" spans="2:63" s="11" customFormat="1" ht="22.8" customHeight="1">
      <c r="B489" s="215"/>
      <c r="C489" s="216"/>
      <c r="D489" s="217" t="s">
        <v>76</v>
      </c>
      <c r="E489" s="229" t="s">
        <v>578</v>
      </c>
      <c r="F489" s="229" t="s">
        <v>579</v>
      </c>
      <c r="G489" s="216"/>
      <c r="H489" s="216"/>
      <c r="I489" s="219"/>
      <c r="J489" s="230">
        <f>BK489</f>
        <v>0</v>
      </c>
      <c r="K489" s="216"/>
      <c r="L489" s="221"/>
      <c r="M489" s="222"/>
      <c r="N489" s="223"/>
      <c r="O489" s="223"/>
      <c r="P489" s="224">
        <f>SUM(P490:P495)</f>
        <v>0</v>
      </c>
      <c r="Q489" s="223"/>
      <c r="R489" s="224">
        <f>SUM(R490:R495)</f>
        <v>0</v>
      </c>
      <c r="S489" s="223"/>
      <c r="T489" s="225">
        <f>SUM(T490:T495)</f>
        <v>0</v>
      </c>
      <c r="AR489" s="226" t="s">
        <v>87</v>
      </c>
      <c r="AT489" s="227" t="s">
        <v>76</v>
      </c>
      <c r="AU489" s="227" t="s">
        <v>85</v>
      </c>
      <c r="AY489" s="226" t="s">
        <v>157</v>
      </c>
      <c r="BK489" s="228">
        <f>SUM(BK490:BK495)</f>
        <v>0</v>
      </c>
    </row>
    <row r="490" spans="2:65" s="1" customFormat="1" ht="16.5" customHeight="1">
      <c r="B490" s="37"/>
      <c r="C490" s="231" t="s">
        <v>580</v>
      </c>
      <c r="D490" s="231" t="s">
        <v>159</v>
      </c>
      <c r="E490" s="232" t="s">
        <v>581</v>
      </c>
      <c r="F490" s="233" t="s">
        <v>582</v>
      </c>
      <c r="G490" s="234" t="s">
        <v>583</v>
      </c>
      <c r="H490" s="235">
        <v>1</v>
      </c>
      <c r="I490" s="236"/>
      <c r="J490" s="237">
        <f>ROUND(I490*H490,2)</f>
        <v>0</v>
      </c>
      <c r="K490" s="233" t="s">
        <v>163</v>
      </c>
      <c r="L490" s="42"/>
      <c r="M490" s="238" t="s">
        <v>1</v>
      </c>
      <c r="N490" s="239" t="s">
        <v>42</v>
      </c>
      <c r="O490" s="85"/>
      <c r="P490" s="240">
        <f>O490*H490</f>
        <v>0</v>
      </c>
      <c r="Q490" s="240">
        <v>0</v>
      </c>
      <c r="R490" s="240">
        <f>Q490*H490</f>
        <v>0</v>
      </c>
      <c r="S490" s="240">
        <v>0</v>
      </c>
      <c r="T490" s="241">
        <f>S490*H490</f>
        <v>0</v>
      </c>
      <c r="AR490" s="242" t="s">
        <v>236</v>
      </c>
      <c r="AT490" s="242" t="s">
        <v>159</v>
      </c>
      <c r="AU490" s="242" t="s">
        <v>87</v>
      </c>
      <c r="AY490" s="16" t="s">
        <v>157</v>
      </c>
      <c r="BE490" s="243">
        <f>IF(N490="základní",J490,0)</f>
        <v>0</v>
      </c>
      <c r="BF490" s="243">
        <f>IF(N490="snížená",J490,0)</f>
        <v>0</v>
      </c>
      <c r="BG490" s="243">
        <f>IF(N490="zákl. přenesená",J490,0)</f>
        <v>0</v>
      </c>
      <c r="BH490" s="243">
        <f>IF(N490="sníž. přenesená",J490,0)</f>
        <v>0</v>
      </c>
      <c r="BI490" s="243">
        <f>IF(N490="nulová",J490,0)</f>
        <v>0</v>
      </c>
      <c r="BJ490" s="16" t="s">
        <v>85</v>
      </c>
      <c r="BK490" s="243">
        <f>ROUND(I490*H490,2)</f>
        <v>0</v>
      </c>
      <c r="BL490" s="16" t="s">
        <v>236</v>
      </c>
      <c r="BM490" s="242" t="s">
        <v>584</v>
      </c>
    </row>
    <row r="491" spans="2:65" s="1" customFormat="1" ht="16.5" customHeight="1">
      <c r="B491" s="37"/>
      <c r="C491" s="277" t="s">
        <v>585</v>
      </c>
      <c r="D491" s="277" t="s">
        <v>237</v>
      </c>
      <c r="E491" s="278" t="s">
        <v>586</v>
      </c>
      <c r="F491" s="279" t="s">
        <v>587</v>
      </c>
      <c r="G491" s="280" t="s">
        <v>588</v>
      </c>
      <c r="H491" s="281">
        <v>1</v>
      </c>
      <c r="I491" s="282"/>
      <c r="J491" s="283">
        <f>ROUND(I491*H491,2)</f>
        <v>0</v>
      </c>
      <c r="K491" s="279" t="s">
        <v>420</v>
      </c>
      <c r="L491" s="284"/>
      <c r="M491" s="285" t="s">
        <v>1</v>
      </c>
      <c r="N491" s="286" t="s">
        <v>42</v>
      </c>
      <c r="O491" s="85"/>
      <c r="P491" s="240">
        <f>O491*H491</f>
        <v>0</v>
      </c>
      <c r="Q491" s="240">
        <v>0</v>
      </c>
      <c r="R491" s="240">
        <f>Q491*H491</f>
        <v>0</v>
      </c>
      <c r="S491" s="240">
        <v>0</v>
      </c>
      <c r="T491" s="241">
        <f>S491*H491</f>
        <v>0</v>
      </c>
      <c r="AR491" s="242" t="s">
        <v>358</v>
      </c>
      <c r="AT491" s="242" t="s">
        <v>237</v>
      </c>
      <c r="AU491" s="242" t="s">
        <v>87</v>
      </c>
      <c r="AY491" s="16" t="s">
        <v>157</v>
      </c>
      <c r="BE491" s="243">
        <f>IF(N491="základní",J491,0)</f>
        <v>0</v>
      </c>
      <c r="BF491" s="243">
        <f>IF(N491="snížená",J491,0)</f>
        <v>0</v>
      </c>
      <c r="BG491" s="243">
        <f>IF(N491="zákl. přenesená",J491,0)</f>
        <v>0</v>
      </c>
      <c r="BH491" s="243">
        <f>IF(N491="sníž. přenesená",J491,0)</f>
        <v>0</v>
      </c>
      <c r="BI491" s="243">
        <f>IF(N491="nulová",J491,0)</f>
        <v>0</v>
      </c>
      <c r="BJ491" s="16" t="s">
        <v>85</v>
      </c>
      <c r="BK491" s="243">
        <f>ROUND(I491*H491,2)</f>
        <v>0</v>
      </c>
      <c r="BL491" s="16" t="s">
        <v>236</v>
      </c>
      <c r="BM491" s="242" t="s">
        <v>589</v>
      </c>
    </row>
    <row r="492" spans="2:65" s="1" customFormat="1" ht="16.5" customHeight="1">
      <c r="B492" s="37"/>
      <c r="C492" s="231" t="s">
        <v>590</v>
      </c>
      <c r="D492" s="231" t="s">
        <v>159</v>
      </c>
      <c r="E492" s="232" t="s">
        <v>591</v>
      </c>
      <c r="F492" s="233" t="s">
        <v>592</v>
      </c>
      <c r="G492" s="234" t="s">
        <v>583</v>
      </c>
      <c r="H492" s="235">
        <v>2</v>
      </c>
      <c r="I492" s="236"/>
      <c r="J492" s="237">
        <f>ROUND(I492*H492,2)</f>
        <v>0</v>
      </c>
      <c r="K492" s="233" t="s">
        <v>163</v>
      </c>
      <c r="L492" s="42"/>
      <c r="M492" s="238" t="s">
        <v>1</v>
      </c>
      <c r="N492" s="239" t="s">
        <v>42</v>
      </c>
      <c r="O492" s="85"/>
      <c r="P492" s="240">
        <f>O492*H492</f>
        <v>0</v>
      </c>
      <c r="Q492" s="240">
        <v>0</v>
      </c>
      <c r="R492" s="240">
        <f>Q492*H492</f>
        <v>0</v>
      </c>
      <c r="S492" s="240">
        <v>0</v>
      </c>
      <c r="T492" s="241">
        <f>S492*H492</f>
        <v>0</v>
      </c>
      <c r="AR492" s="242" t="s">
        <v>236</v>
      </c>
      <c r="AT492" s="242" t="s">
        <v>159</v>
      </c>
      <c r="AU492" s="242" t="s">
        <v>87</v>
      </c>
      <c r="AY492" s="16" t="s">
        <v>157</v>
      </c>
      <c r="BE492" s="243">
        <f>IF(N492="základní",J492,0)</f>
        <v>0</v>
      </c>
      <c r="BF492" s="243">
        <f>IF(N492="snížená",J492,0)</f>
        <v>0</v>
      </c>
      <c r="BG492" s="243">
        <f>IF(N492="zákl. přenesená",J492,0)</f>
        <v>0</v>
      </c>
      <c r="BH492" s="243">
        <f>IF(N492="sníž. přenesená",J492,0)</f>
        <v>0</v>
      </c>
      <c r="BI492" s="243">
        <f>IF(N492="nulová",J492,0)</f>
        <v>0</v>
      </c>
      <c r="BJ492" s="16" t="s">
        <v>85</v>
      </c>
      <c r="BK492" s="243">
        <f>ROUND(I492*H492,2)</f>
        <v>0</v>
      </c>
      <c r="BL492" s="16" t="s">
        <v>236</v>
      </c>
      <c r="BM492" s="242" t="s">
        <v>593</v>
      </c>
    </row>
    <row r="493" spans="2:65" s="1" customFormat="1" ht="16.5" customHeight="1">
      <c r="B493" s="37"/>
      <c r="C493" s="277" t="s">
        <v>594</v>
      </c>
      <c r="D493" s="277" t="s">
        <v>237</v>
      </c>
      <c r="E493" s="278" t="s">
        <v>595</v>
      </c>
      <c r="F493" s="279" t="s">
        <v>596</v>
      </c>
      <c r="G493" s="280" t="s">
        <v>588</v>
      </c>
      <c r="H493" s="281">
        <v>1</v>
      </c>
      <c r="I493" s="282"/>
      <c r="J493" s="283">
        <f>ROUND(I493*H493,2)</f>
        <v>0</v>
      </c>
      <c r="K493" s="279" t="s">
        <v>420</v>
      </c>
      <c r="L493" s="284"/>
      <c r="M493" s="285" t="s">
        <v>1</v>
      </c>
      <c r="N493" s="286" t="s">
        <v>42</v>
      </c>
      <c r="O493" s="85"/>
      <c r="P493" s="240">
        <f>O493*H493</f>
        <v>0</v>
      </c>
      <c r="Q493" s="240">
        <v>0</v>
      </c>
      <c r="R493" s="240">
        <f>Q493*H493</f>
        <v>0</v>
      </c>
      <c r="S493" s="240">
        <v>0</v>
      </c>
      <c r="T493" s="241">
        <f>S493*H493</f>
        <v>0</v>
      </c>
      <c r="AR493" s="242" t="s">
        <v>358</v>
      </c>
      <c r="AT493" s="242" t="s">
        <v>237</v>
      </c>
      <c r="AU493" s="242" t="s">
        <v>87</v>
      </c>
      <c r="AY493" s="16" t="s">
        <v>157</v>
      </c>
      <c r="BE493" s="243">
        <f>IF(N493="základní",J493,0)</f>
        <v>0</v>
      </c>
      <c r="BF493" s="243">
        <f>IF(N493="snížená",J493,0)</f>
        <v>0</v>
      </c>
      <c r="BG493" s="243">
        <f>IF(N493="zákl. přenesená",J493,0)</f>
        <v>0</v>
      </c>
      <c r="BH493" s="243">
        <f>IF(N493="sníž. přenesená",J493,0)</f>
        <v>0</v>
      </c>
      <c r="BI493" s="243">
        <f>IF(N493="nulová",J493,0)</f>
        <v>0</v>
      </c>
      <c r="BJ493" s="16" t="s">
        <v>85</v>
      </c>
      <c r="BK493" s="243">
        <f>ROUND(I493*H493,2)</f>
        <v>0</v>
      </c>
      <c r="BL493" s="16" t="s">
        <v>236</v>
      </c>
      <c r="BM493" s="242" t="s">
        <v>597</v>
      </c>
    </row>
    <row r="494" spans="2:65" s="1" customFormat="1" ht="16.5" customHeight="1">
      <c r="B494" s="37"/>
      <c r="C494" s="277" t="s">
        <v>598</v>
      </c>
      <c r="D494" s="277" t="s">
        <v>237</v>
      </c>
      <c r="E494" s="278" t="s">
        <v>599</v>
      </c>
      <c r="F494" s="279" t="s">
        <v>600</v>
      </c>
      <c r="G494" s="280" t="s">
        <v>588</v>
      </c>
      <c r="H494" s="281">
        <v>1</v>
      </c>
      <c r="I494" s="282"/>
      <c r="J494" s="283">
        <f>ROUND(I494*H494,2)</f>
        <v>0</v>
      </c>
      <c r="K494" s="279" t="s">
        <v>420</v>
      </c>
      <c r="L494" s="284"/>
      <c r="M494" s="285" t="s">
        <v>1</v>
      </c>
      <c r="N494" s="286" t="s">
        <v>42</v>
      </c>
      <c r="O494" s="85"/>
      <c r="P494" s="240">
        <f>O494*H494</f>
        <v>0</v>
      </c>
      <c r="Q494" s="240">
        <v>0</v>
      </c>
      <c r="R494" s="240">
        <f>Q494*H494</f>
        <v>0</v>
      </c>
      <c r="S494" s="240">
        <v>0</v>
      </c>
      <c r="T494" s="241">
        <f>S494*H494</f>
        <v>0</v>
      </c>
      <c r="AR494" s="242" t="s">
        <v>358</v>
      </c>
      <c r="AT494" s="242" t="s">
        <v>237</v>
      </c>
      <c r="AU494" s="242" t="s">
        <v>87</v>
      </c>
      <c r="AY494" s="16" t="s">
        <v>157</v>
      </c>
      <c r="BE494" s="243">
        <f>IF(N494="základní",J494,0)</f>
        <v>0</v>
      </c>
      <c r="BF494" s="243">
        <f>IF(N494="snížená",J494,0)</f>
        <v>0</v>
      </c>
      <c r="BG494" s="243">
        <f>IF(N494="zákl. přenesená",J494,0)</f>
        <v>0</v>
      </c>
      <c r="BH494" s="243">
        <f>IF(N494="sníž. přenesená",J494,0)</f>
        <v>0</v>
      </c>
      <c r="BI494" s="243">
        <f>IF(N494="nulová",J494,0)</f>
        <v>0</v>
      </c>
      <c r="BJ494" s="16" t="s">
        <v>85</v>
      </c>
      <c r="BK494" s="243">
        <f>ROUND(I494*H494,2)</f>
        <v>0</v>
      </c>
      <c r="BL494" s="16" t="s">
        <v>236</v>
      </c>
      <c r="BM494" s="242" t="s">
        <v>601</v>
      </c>
    </row>
    <row r="495" spans="2:65" s="1" customFormat="1" ht="16.5" customHeight="1">
      <c r="B495" s="37"/>
      <c r="C495" s="231" t="s">
        <v>602</v>
      </c>
      <c r="D495" s="231" t="s">
        <v>159</v>
      </c>
      <c r="E495" s="232" t="s">
        <v>603</v>
      </c>
      <c r="F495" s="233" t="s">
        <v>604</v>
      </c>
      <c r="G495" s="234" t="s">
        <v>576</v>
      </c>
      <c r="H495" s="236"/>
      <c r="I495" s="236"/>
      <c r="J495" s="237">
        <f>ROUND(I495*H495,2)</f>
        <v>0</v>
      </c>
      <c r="K495" s="233" t="s">
        <v>163</v>
      </c>
      <c r="L495" s="42"/>
      <c r="M495" s="238" t="s">
        <v>1</v>
      </c>
      <c r="N495" s="239" t="s">
        <v>42</v>
      </c>
      <c r="O495" s="85"/>
      <c r="P495" s="240">
        <f>O495*H495</f>
        <v>0</v>
      </c>
      <c r="Q495" s="240">
        <v>0</v>
      </c>
      <c r="R495" s="240">
        <f>Q495*H495</f>
        <v>0</v>
      </c>
      <c r="S495" s="240">
        <v>0</v>
      </c>
      <c r="T495" s="241">
        <f>S495*H495</f>
        <v>0</v>
      </c>
      <c r="AR495" s="242" t="s">
        <v>236</v>
      </c>
      <c r="AT495" s="242" t="s">
        <v>159</v>
      </c>
      <c r="AU495" s="242" t="s">
        <v>87</v>
      </c>
      <c r="AY495" s="16" t="s">
        <v>157</v>
      </c>
      <c r="BE495" s="243">
        <f>IF(N495="základní",J495,0)</f>
        <v>0</v>
      </c>
      <c r="BF495" s="243">
        <f>IF(N495="snížená",J495,0)</f>
        <v>0</v>
      </c>
      <c r="BG495" s="243">
        <f>IF(N495="zákl. přenesená",J495,0)</f>
        <v>0</v>
      </c>
      <c r="BH495" s="243">
        <f>IF(N495="sníž. přenesená",J495,0)</f>
        <v>0</v>
      </c>
      <c r="BI495" s="243">
        <f>IF(N495="nulová",J495,0)</f>
        <v>0</v>
      </c>
      <c r="BJ495" s="16" t="s">
        <v>85</v>
      </c>
      <c r="BK495" s="243">
        <f>ROUND(I495*H495,2)</f>
        <v>0</v>
      </c>
      <c r="BL495" s="16" t="s">
        <v>236</v>
      </c>
      <c r="BM495" s="242" t="s">
        <v>605</v>
      </c>
    </row>
    <row r="496" spans="2:63" s="11" customFormat="1" ht="22.8" customHeight="1">
      <c r="B496" s="215"/>
      <c r="C496" s="216"/>
      <c r="D496" s="217" t="s">
        <v>76</v>
      </c>
      <c r="E496" s="229" t="s">
        <v>606</v>
      </c>
      <c r="F496" s="229" t="s">
        <v>607</v>
      </c>
      <c r="G496" s="216"/>
      <c r="H496" s="216"/>
      <c r="I496" s="219"/>
      <c r="J496" s="230">
        <f>BK496</f>
        <v>0</v>
      </c>
      <c r="K496" s="216"/>
      <c r="L496" s="221"/>
      <c r="M496" s="222"/>
      <c r="N496" s="223"/>
      <c r="O496" s="223"/>
      <c r="P496" s="224">
        <f>SUM(P497:P498)</f>
        <v>0</v>
      </c>
      <c r="Q496" s="223"/>
      <c r="R496" s="224">
        <f>SUM(R497:R498)</f>
        <v>0</v>
      </c>
      <c r="S496" s="223"/>
      <c r="T496" s="225">
        <f>SUM(T497:T498)</f>
        <v>0.009825</v>
      </c>
      <c r="AR496" s="226" t="s">
        <v>87</v>
      </c>
      <c r="AT496" s="227" t="s">
        <v>76</v>
      </c>
      <c r="AU496" s="227" t="s">
        <v>85</v>
      </c>
      <c r="AY496" s="226" t="s">
        <v>157</v>
      </c>
      <c r="BK496" s="228">
        <f>SUM(BK497:BK498)</f>
        <v>0</v>
      </c>
    </row>
    <row r="497" spans="2:65" s="1" customFormat="1" ht="16.5" customHeight="1">
      <c r="B497" s="37"/>
      <c r="C497" s="231" t="s">
        <v>608</v>
      </c>
      <c r="D497" s="231" t="s">
        <v>159</v>
      </c>
      <c r="E497" s="232" t="s">
        <v>609</v>
      </c>
      <c r="F497" s="233" t="s">
        <v>610</v>
      </c>
      <c r="G497" s="234" t="s">
        <v>330</v>
      </c>
      <c r="H497" s="235">
        <v>0.5</v>
      </c>
      <c r="I497" s="236"/>
      <c r="J497" s="237">
        <f>ROUND(I497*H497,2)</f>
        <v>0</v>
      </c>
      <c r="K497" s="233" t="s">
        <v>163</v>
      </c>
      <c r="L497" s="42"/>
      <c r="M497" s="238" t="s">
        <v>1</v>
      </c>
      <c r="N497" s="239" t="s">
        <v>42</v>
      </c>
      <c r="O497" s="85"/>
      <c r="P497" s="240">
        <f>O497*H497</f>
        <v>0</v>
      </c>
      <c r="Q497" s="240">
        <v>0</v>
      </c>
      <c r="R497" s="240">
        <f>Q497*H497</f>
        <v>0</v>
      </c>
      <c r="S497" s="240">
        <v>0.01965</v>
      </c>
      <c r="T497" s="241">
        <f>S497*H497</f>
        <v>0.009825</v>
      </c>
      <c r="AR497" s="242" t="s">
        <v>236</v>
      </c>
      <c r="AT497" s="242" t="s">
        <v>159</v>
      </c>
      <c r="AU497" s="242" t="s">
        <v>87</v>
      </c>
      <c r="AY497" s="16" t="s">
        <v>157</v>
      </c>
      <c r="BE497" s="243">
        <f>IF(N497="základní",J497,0)</f>
        <v>0</v>
      </c>
      <c r="BF497" s="243">
        <f>IF(N497="snížená",J497,0)</f>
        <v>0</v>
      </c>
      <c r="BG497" s="243">
        <f>IF(N497="zákl. přenesená",J497,0)</f>
        <v>0</v>
      </c>
      <c r="BH497" s="243">
        <f>IF(N497="sníž. přenesená",J497,0)</f>
        <v>0</v>
      </c>
      <c r="BI497" s="243">
        <f>IF(N497="nulová",J497,0)</f>
        <v>0</v>
      </c>
      <c r="BJ497" s="16" t="s">
        <v>85</v>
      </c>
      <c r="BK497" s="243">
        <f>ROUND(I497*H497,2)</f>
        <v>0</v>
      </c>
      <c r="BL497" s="16" t="s">
        <v>236</v>
      </c>
      <c r="BM497" s="242" t="s">
        <v>611</v>
      </c>
    </row>
    <row r="498" spans="2:65" s="1" customFormat="1" ht="16.5" customHeight="1">
      <c r="B498" s="37"/>
      <c r="C498" s="231" t="s">
        <v>612</v>
      </c>
      <c r="D498" s="231" t="s">
        <v>159</v>
      </c>
      <c r="E498" s="232" t="s">
        <v>613</v>
      </c>
      <c r="F498" s="233" t="s">
        <v>614</v>
      </c>
      <c r="G498" s="234" t="s">
        <v>576</v>
      </c>
      <c r="H498" s="236"/>
      <c r="I498" s="236"/>
      <c r="J498" s="237">
        <f>ROUND(I498*H498,2)</f>
        <v>0</v>
      </c>
      <c r="K498" s="233" t="s">
        <v>163</v>
      </c>
      <c r="L498" s="42"/>
      <c r="M498" s="238" t="s">
        <v>1</v>
      </c>
      <c r="N498" s="239" t="s">
        <v>42</v>
      </c>
      <c r="O498" s="85"/>
      <c r="P498" s="240">
        <f>O498*H498</f>
        <v>0</v>
      </c>
      <c r="Q498" s="240">
        <v>0</v>
      </c>
      <c r="R498" s="240">
        <f>Q498*H498</f>
        <v>0</v>
      </c>
      <c r="S498" s="240">
        <v>0</v>
      </c>
      <c r="T498" s="241">
        <f>S498*H498</f>
        <v>0</v>
      </c>
      <c r="AR498" s="242" t="s">
        <v>236</v>
      </c>
      <c r="AT498" s="242" t="s">
        <v>159</v>
      </c>
      <c r="AU498" s="242" t="s">
        <v>87</v>
      </c>
      <c r="AY498" s="16" t="s">
        <v>157</v>
      </c>
      <c r="BE498" s="243">
        <f>IF(N498="základní",J498,0)</f>
        <v>0</v>
      </c>
      <c r="BF498" s="243">
        <f>IF(N498="snížená",J498,0)</f>
        <v>0</v>
      </c>
      <c r="BG498" s="243">
        <f>IF(N498="zákl. přenesená",J498,0)</f>
        <v>0</v>
      </c>
      <c r="BH498" s="243">
        <f>IF(N498="sníž. přenesená",J498,0)</f>
        <v>0</v>
      </c>
      <c r="BI498" s="243">
        <f>IF(N498="nulová",J498,0)</f>
        <v>0</v>
      </c>
      <c r="BJ498" s="16" t="s">
        <v>85</v>
      </c>
      <c r="BK498" s="243">
        <f>ROUND(I498*H498,2)</f>
        <v>0</v>
      </c>
      <c r="BL498" s="16" t="s">
        <v>236</v>
      </c>
      <c r="BM498" s="242" t="s">
        <v>615</v>
      </c>
    </row>
    <row r="499" spans="2:63" s="11" customFormat="1" ht="22.8" customHeight="1">
      <c r="B499" s="215"/>
      <c r="C499" s="216"/>
      <c r="D499" s="217" t="s">
        <v>76</v>
      </c>
      <c r="E499" s="229" t="s">
        <v>616</v>
      </c>
      <c r="F499" s="229" t="s">
        <v>617</v>
      </c>
      <c r="G499" s="216"/>
      <c r="H499" s="216"/>
      <c r="I499" s="219"/>
      <c r="J499" s="230">
        <f>BK499</f>
        <v>0</v>
      </c>
      <c r="K499" s="216"/>
      <c r="L499" s="221"/>
      <c r="M499" s="222"/>
      <c r="N499" s="223"/>
      <c r="O499" s="223"/>
      <c r="P499" s="224">
        <f>SUM(P500:P517)</f>
        <v>0</v>
      </c>
      <c r="Q499" s="223"/>
      <c r="R499" s="224">
        <f>SUM(R500:R517)</f>
        <v>0.001166</v>
      </c>
      <c r="S499" s="223"/>
      <c r="T499" s="225">
        <f>SUM(T500:T517)</f>
        <v>0.17149999999999999</v>
      </c>
      <c r="AR499" s="226" t="s">
        <v>87</v>
      </c>
      <c r="AT499" s="227" t="s">
        <v>76</v>
      </c>
      <c r="AU499" s="227" t="s">
        <v>85</v>
      </c>
      <c r="AY499" s="226" t="s">
        <v>157</v>
      </c>
      <c r="BK499" s="228">
        <f>SUM(BK500:BK517)</f>
        <v>0</v>
      </c>
    </row>
    <row r="500" spans="2:65" s="1" customFormat="1" ht="16.5" customHeight="1">
      <c r="B500" s="37"/>
      <c r="C500" s="231" t="s">
        <v>618</v>
      </c>
      <c r="D500" s="231" t="s">
        <v>159</v>
      </c>
      <c r="E500" s="232" t="s">
        <v>619</v>
      </c>
      <c r="F500" s="233" t="s">
        <v>620</v>
      </c>
      <c r="G500" s="234" t="s">
        <v>330</v>
      </c>
      <c r="H500" s="235">
        <v>4.3</v>
      </c>
      <c r="I500" s="236"/>
      <c r="J500" s="237">
        <f>ROUND(I500*H500,2)</f>
        <v>0</v>
      </c>
      <c r="K500" s="233" t="s">
        <v>163</v>
      </c>
      <c r="L500" s="42"/>
      <c r="M500" s="238" t="s">
        <v>1</v>
      </c>
      <c r="N500" s="239" t="s">
        <v>42</v>
      </c>
      <c r="O500" s="85"/>
      <c r="P500" s="240">
        <f>O500*H500</f>
        <v>0</v>
      </c>
      <c r="Q500" s="240">
        <v>0</v>
      </c>
      <c r="R500" s="240">
        <f>Q500*H500</f>
        <v>0</v>
      </c>
      <c r="S500" s="240">
        <v>0.025</v>
      </c>
      <c r="T500" s="241">
        <f>S500*H500</f>
        <v>0.1075</v>
      </c>
      <c r="AR500" s="242" t="s">
        <v>236</v>
      </c>
      <c r="AT500" s="242" t="s">
        <v>159</v>
      </c>
      <c r="AU500" s="242" t="s">
        <v>87</v>
      </c>
      <c r="AY500" s="16" t="s">
        <v>157</v>
      </c>
      <c r="BE500" s="243">
        <f>IF(N500="základní",J500,0)</f>
        <v>0</v>
      </c>
      <c r="BF500" s="243">
        <f>IF(N500="snížená",J500,0)</f>
        <v>0</v>
      </c>
      <c r="BG500" s="243">
        <f>IF(N500="zákl. přenesená",J500,0)</f>
        <v>0</v>
      </c>
      <c r="BH500" s="243">
        <f>IF(N500="sníž. přenesená",J500,0)</f>
        <v>0</v>
      </c>
      <c r="BI500" s="243">
        <f>IF(N500="nulová",J500,0)</f>
        <v>0</v>
      </c>
      <c r="BJ500" s="16" t="s">
        <v>85</v>
      </c>
      <c r="BK500" s="243">
        <f>ROUND(I500*H500,2)</f>
        <v>0</v>
      </c>
      <c r="BL500" s="16" t="s">
        <v>236</v>
      </c>
      <c r="BM500" s="242" t="s">
        <v>621</v>
      </c>
    </row>
    <row r="501" spans="2:51" s="12" customFormat="1" ht="12">
      <c r="B501" s="244"/>
      <c r="C501" s="245"/>
      <c r="D501" s="246" t="s">
        <v>166</v>
      </c>
      <c r="E501" s="247" t="s">
        <v>1</v>
      </c>
      <c r="F501" s="248" t="s">
        <v>622</v>
      </c>
      <c r="G501" s="245"/>
      <c r="H501" s="249">
        <v>4.3</v>
      </c>
      <c r="I501" s="250"/>
      <c r="J501" s="245"/>
      <c r="K501" s="245"/>
      <c r="L501" s="251"/>
      <c r="M501" s="252"/>
      <c r="N501" s="253"/>
      <c r="O501" s="253"/>
      <c r="P501" s="253"/>
      <c r="Q501" s="253"/>
      <c r="R501" s="253"/>
      <c r="S501" s="253"/>
      <c r="T501" s="254"/>
      <c r="AT501" s="255" t="s">
        <v>166</v>
      </c>
      <c r="AU501" s="255" t="s">
        <v>87</v>
      </c>
      <c r="AV501" s="12" t="s">
        <v>87</v>
      </c>
      <c r="AW501" s="12" t="s">
        <v>34</v>
      </c>
      <c r="AX501" s="12" t="s">
        <v>85</v>
      </c>
      <c r="AY501" s="255" t="s">
        <v>157</v>
      </c>
    </row>
    <row r="502" spans="2:65" s="1" customFormat="1" ht="16.5" customHeight="1">
      <c r="B502" s="37"/>
      <c r="C502" s="231" t="s">
        <v>623</v>
      </c>
      <c r="D502" s="231" t="s">
        <v>159</v>
      </c>
      <c r="E502" s="232" t="s">
        <v>624</v>
      </c>
      <c r="F502" s="233" t="s">
        <v>625</v>
      </c>
      <c r="G502" s="234" t="s">
        <v>330</v>
      </c>
      <c r="H502" s="235">
        <v>4.8</v>
      </c>
      <c r="I502" s="236"/>
      <c r="J502" s="237">
        <f>ROUND(I502*H502,2)</f>
        <v>0</v>
      </c>
      <c r="K502" s="233" t="s">
        <v>163</v>
      </c>
      <c r="L502" s="42"/>
      <c r="M502" s="238" t="s">
        <v>1</v>
      </c>
      <c r="N502" s="239" t="s">
        <v>42</v>
      </c>
      <c r="O502" s="85"/>
      <c r="P502" s="240">
        <f>O502*H502</f>
        <v>0</v>
      </c>
      <c r="Q502" s="240">
        <v>0.00017</v>
      </c>
      <c r="R502" s="240">
        <f>Q502*H502</f>
        <v>0.000816</v>
      </c>
      <c r="S502" s="240">
        <v>0</v>
      </c>
      <c r="T502" s="241">
        <f>S502*H502</f>
        <v>0</v>
      </c>
      <c r="AR502" s="242" t="s">
        <v>236</v>
      </c>
      <c r="AT502" s="242" t="s">
        <v>159</v>
      </c>
      <c r="AU502" s="242" t="s">
        <v>87</v>
      </c>
      <c r="AY502" s="16" t="s">
        <v>157</v>
      </c>
      <c r="BE502" s="243">
        <f>IF(N502="základní",J502,0)</f>
        <v>0</v>
      </c>
      <c r="BF502" s="243">
        <f>IF(N502="snížená",J502,0)</f>
        <v>0</v>
      </c>
      <c r="BG502" s="243">
        <f>IF(N502="zákl. přenesená",J502,0)</f>
        <v>0</v>
      </c>
      <c r="BH502" s="243">
        <f>IF(N502="sníž. přenesená",J502,0)</f>
        <v>0</v>
      </c>
      <c r="BI502" s="243">
        <f>IF(N502="nulová",J502,0)</f>
        <v>0</v>
      </c>
      <c r="BJ502" s="16" t="s">
        <v>85</v>
      </c>
      <c r="BK502" s="243">
        <f>ROUND(I502*H502,2)</f>
        <v>0</v>
      </c>
      <c r="BL502" s="16" t="s">
        <v>236</v>
      </c>
      <c r="BM502" s="242" t="s">
        <v>626</v>
      </c>
    </row>
    <row r="503" spans="2:51" s="12" customFormat="1" ht="12">
      <c r="B503" s="244"/>
      <c r="C503" s="245"/>
      <c r="D503" s="246" t="s">
        <v>166</v>
      </c>
      <c r="E503" s="247" t="s">
        <v>1</v>
      </c>
      <c r="F503" s="248" t="s">
        <v>627</v>
      </c>
      <c r="G503" s="245"/>
      <c r="H503" s="249">
        <v>4.8</v>
      </c>
      <c r="I503" s="250"/>
      <c r="J503" s="245"/>
      <c r="K503" s="245"/>
      <c r="L503" s="251"/>
      <c r="M503" s="252"/>
      <c r="N503" s="253"/>
      <c r="O503" s="253"/>
      <c r="P503" s="253"/>
      <c r="Q503" s="253"/>
      <c r="R503" s="253"/>
      <c r="S503" s="253"/>
      <c r="T503" s="254"/>
      <c r="AT503" s="255" t="s">
        <v>166</v>
      </c>
      <c r="AU503" s="255" t="s">
        <v>87</v>
      </c>
      <c r="AV503" s="12" t="s">
        <v>87</v>
      </c>
      <c r="AW503" s="12" t="s">
        <v>34</v>
      </c>
      <c r="AX503" s="12" t="s">
        <v>77</v>
      </c>
      <c r="AY503" s="255" t="s">
        <v>157</v>
      </c>
    </row>
    <row r="504" spans="2:51" s="13" customFormat="1" ht="12">
      <c r="B504" s="256"/>
      <c r="C504" s="257"/>
      <c r="D504" s="246" t="s">
        <v>166</v>
      </c>
      <c r="E504" s="258" t="s">
        <v>1</v>
      </c>
      <c r="F504" s="259" t="s">
        <v>168</v>
      </c>
      <c r="G504" s="257"/>
      <c r="H504" s="260">
        <v>4.8</v>
      </c>
      <c r="I504" s="261"/>
      <c r="J504" s="257"/>
      <c r="K504" s="257"/>
      <c r="L504" s="262"/>
      <c r="M504" s="263"/>
      <c r="N504" s="264"/>
      <c r="O504" s="264"/>
      <c r="P504" s="264"/>
      <c r="Q504" s="264"/>
      <c r="R504" s="264"/>
      <c r="S504" s="264"/>
      <c r="T504" s="265"/>
      <c r="AT504" s="266" t="s">
        <v>166</v>
      </c>
      <c r="AU504" s="266" t="s">
        <v>87</v>
      </c>
      <c r="AV504" s="13" t="s">
        <v>164</v>
      </c>
      <c r="AW504" s="13" t="s">
        <v>34</v>
      </c>
      <c r="AX504" s="13" t="s">
        <v>85</v>
      </c>
      <c r="AY504" s="266" t="s">
        <v>157</v>
      </c>
    </row>
    <row r="505" spans="2:65" s="1" customFormat="1" ht="16.5" customHeight="1">
      <c r="B505" s="37"/>
      <c r="C505" s="277" t="s">
        <v>628</v>
      </c>
      <c r="D505" s="277" t="s">
        <v>237</v>
      </c>
      <c r="E505" s="278" t="s">
        <v>629</v>
      </c>
      <c r="F505" s="279" t="s">
        <v>630</v>
      </c>
      <c r="G505" s="280" t="s">
        <v>330</v>
      </c>
      <c r="H505" s="281">
        <v>0.5</v>
      </c>
      <c r="I505" s="282"/>
      <c r="J505" s="283">
        <f>ROUND(I505*H505,2)</f>
        <v>0</v>
      </c>
      <c r="K505" s="279" t="s">
        <v>420</v>
      </c>
      <c r="L505" s="284"/>
      <c r="M505" s="285" t="s">
        <v>1</v>
      </c>
      <c r="N505" s="286" t="s">
        <v>42</v>
      </c>
      <c r="O505" s="85"/>
      <c r="P505" s="240">
        <f>O505*H505</f>
        <v>0</v>
      </c>
      <c r="Q505" s="240">
        <v>0</v>
      </c>
      <c r="R505" s="240">
        <f>Q505*H505</f>
        <v>0</v>
      </c>
      <c r="S505" s="240">
        <v>0</v>
      </c>
      <c r="T505" s="241">
        <f>S505*H505</f>
        <v>0</v>
      </c>
      <c r="AR505" s="242" t="s">
        <v>358</v>
      </c>
      <c r="AT505" s="242" t="s">
        <v>237</v>
      </c>
      <c r="AU505" s="242" t="s">
        <v>87</v>
      </c>
      <c r="AY505" s="16" t="s">
        <v>157</v>
      </c>
      <c r="BE505" s="243">
        <f>IF(N505="základní",J505,0)</f>
        <v>0</v>
      </c>
      <c r="BF505" s="243">
        <f>IF(N505="snížená",J505,0)</f>
        <v>0</v>
      </c>
      <c r="BG505" s="243">
        <f>IF(N505="zákl. přenesená",J505,0)</f>
        <v>0</v>
      </c>
      <c r="BH505" s="243">
        <f>IF(N505="sníž. přenesená",J505,0)</f>
        <v>0</v>
      </c>
      <c r="BI505" s="243">
        <f>IF(N505="nulová",J505,0)</f>
        <v>0</v>
      </c>
      <c r="BJ505" s="16" t="s">
        <v>85</v>
      </c>
      <c r="BK505" s="243">
        <f>ROUND(I505*H505,2)</f>
        <v>0</v>
      </c>
      <c r="BL505" s="16" t="s">
        <v>236</v>
      </c>
      <c r="BM505" s="242" t="s">
        <v>631</v>
      </c>
    </row>
    <row r="506" spans="2:65" s="1" customFormat="1" ht="16.5" customHeight="1">
      <c r="B506" s="37"/>
      <c r="C506" s="277" t="s">
        <v>632</v>
      </c>
      <c r="D506" s="277" t="s">
        <v>237</v>
      </c>
      <c r="E506" s="278" t="s">
        <v>633</v>
      </c>
      <c r="F506" s="279" t="s">
        <v>634</v>
      </c>
      <c r="G506" s="280" t="s">
        <v>635</v>
      </c>
      <c r="H506" s="281">
        <v>1</v>
      </c>
      <c r="I506" s="282"/>
      <c r="J506" s="283">
        <f>ROUND(I506*H506,2)</f>
        <v>0</v>
      </c>
      <c r="K506" s="279" t="s">
        <v>420</v>
      </c>
      <c r="L506" s="284"/>
      <c r="M506" s="285" t="s">
        <v>1</v>
      </c>
      <c r="N506" s="286" t="s">
        <v>42</v>
      </c>
      <c r="O506" s="85"/>
      <c r="P506" s="240">
        <f>O506*H506</f>
        <v>0</v>
      </c>
      <c r="Q506" s="240">
        <v>0</v>
      </c>
      <c r="R506" s="240">
        <f>Q506*H506</f>
        <v>0</v>
      </c>
      <c r="S506" s="240">
        <v>0</v>
      </c>
      <c r="T506" s="241">
        <f>S506*H506</f>
        <v>0</v>
      </c>
      <c r="AR506" s="242" t="s">
        <v>358</v>
      </c>
      <c r="AT506" s="242" t="s">
        <v>237</v>
      </c>
      <c r="AU506" s="242" t="s">
        <v>87</v>
      </c>
      <c r="AY506" s="16" t="s">
        <v>157</v>
      </c>
      <c r="BE506" s="243">
        <f>IF(N506="základní",J506,0)</f>
        <v>0</v>
      </c>
      <c r="BF506" s="243">
        <f>IF(N506="snížená",J506,0)</f>
        <v>0</v>
      </c>
      <c r="BG506" s="243">
        <f>IF(N506="zákl. přenesená",J506,0)</f>
        <v>0</v>
      </c>
      <c r="BH506" s="243">
        <f>IF(N506="sníž. přenesená",J506,0)</f>
        <v>0</v>
      </c>
      <c r="BI506" s="243">
        <f>IF(N506="nulová",J506,0)</f>
        <v>0</v>
      </c>
      <c r="BJ506" s="16" t="s">
        <v>85</v>
      </c>
      <c r="BK506" s="243">
        <f>ROUND(I506*H506,2)</f>
        <v>0</v>
      </c>
      <c r="BL506" s="16" t="s">
        <v>236</v>
      </c>
      <c r="BM506" s="242" t="s">
        <v>636</v>
      </c>
    </row>
    <row r="507" spans="2:65" s="1" customFormat="1" ht="16.5" customHeight="1">
      <c r="B507" s="37"/>
      <c r="C507" s="231" t="s">
        <v>637</v>
      </c>
      <c r="D507" s="231" t="s">
        <v>159</v>
      </c>
      <c r="E507" s="232" t="s">
        <v>638</v>
      </c>
      <c r="F507" s="233" t="s">
        <v>639</v>
      </c>
      <c r="G507" s="234" t="s">
        <v>240</v>
      </c>
      <c r="H507" s="235">
        <v>5</v>
      </c>
      <c r="I507" s="236"/>
      <c r="J507" s="237">
        <f>ROUND(I507*H507,2)</f>
        <v>0</v>
      </c>
      <c r="K507" s="233" t="s">
        <v>163</v>
      </c>
      <c r="L507" s="42"/>
      <c r="M507" s="238" t="s">
        <v>1</v>
      </c>
      <c r="N507" s="239" t="s">
        <v>42</v>
      </c>
      <c r="O507" s="85"/>
      <c r="P507" s="240">
        <f>O507*H507</f>
        <v>0</v>
      </c>
      <c r="Q507" s="240">
        <v>7E-05</v>
      </c>
      <c r="R507" s="240">
        <f>Q507*H507</f>
        <v>0.00034999999999999994</v>
      </c>
      <c r="S507" s="240">
        <v>0</v>
      </c>
      <c r="T507" s="241">
        <f>S507*H507</f>
        <v>0</v>
      </c>
      <c r="AR507" s="242" t="s">
        <v>236</v>
      </c>
      <c r="AT507" s="242" t="s">
        <v>159</v>
      </c>
      <c r="AU507" s="242" t="s">
        <v>87</v>
      </c>
      <c r="AY507" s="16" t="s">
        <v>157</v>
      </c>
      <c r="BE507" s="243">
        <f>IF(N507="základní",J507,0)</f>
        <v>0</v>
      </c>
      <c r="BF507" s="243">
        <f>IF(N507="snížená",J507,0)</f>
        <v>0</v>
      </c>
      <c r="BG507" s="243">
        <f>IF(N507="zákl. přenesená",J507,0)</f>
        <v>0</v>
      </c>
      <c r="BH507" s="243">
        <f>IF(N507="sníž. přenesená",J507,0)</f>
        <v>0</v>
      </c>
      <c r="BI507" s="243">
        <f>IF(N507="nulová",J507,0)</f>
        <v>0</v>
      </c>
      <c r="BJ507" s="16" t="s">
        <v>85</v>
      </c>
      <c r="BK507" s="243">
        <f>ROUND(I507*H507,2)</f>
        <v>0</v>
      </c>
      <c r="BL507" s="16" t="s">
        <v>236</v>
      </c>
      <c r="BM507" s="242" t="s">
        <v>640</v>
      </c>
    </row>
    <row r="508" spans="2:51" s="12" customFormat="1" ht="12">
      <c r="B508" s="244"/>
      <c r="C508" s="245"/>
      <c r="D508" s="246" t="s">
        <v>166</v>
      </c>
      <c r="E508" s="247" t="s">
        <v>1</v>
      </c>
      <c r="F508" s="248" t="s">
        <v>641</v>
      </c>
      <c r="G508" s="245"/>
      <c r="H508" s="249">
        <v>5</v>
      </c>
      <c r="I508" s="250"/>
      <c r="J508" s="245"/>
      <c r="K508" s="245"/>
      <c r="L508" s="251"/>
      <c r="M508" s="252"/>
      <c r="N508" s="253"/>
      <c r="O508" s="253"/>
      <c r="P508" s="253"/>
      <c r="Q508" s="253"/>
      <c r="R508" s="253"/>
      <c r="S508" s="253"/>
      <c r="T508" s="254"/>
      <c r="AT508" s="255" t="s">
        <v>166</v>
      </c>
      <c r="AU508" s="255" t="s">
        <v>87</v>
      </c>
      <c r="AV508" s="12" t="s">
        <v>87</v>
      </c>
      <c r="AW508" s="12" t="s">
        <v>34</v>
      </c>
      <c r="AX508" s="12" t="s">
        <v>77</v>
      </c>
      <c r="AY508" s="255" t="s">
        <v>157</v>
      </c>
    </row>
    <row r="509" spans="2:51" s="13" customFormat="1" ht="12">
      <c r="B509" s="256"/>
      <c r="C509" s="257"/>
      <c r="D509" s="246" t="s">
        <v>166</v>
      </c>
      <c r="E509" s="258" t="s">
        <v>1</v>
      </c>
      <c r="F509" s="259" t="s">
        <v>168</v>
      </c>
      <c r="G509" s="257"/>
      <c r="H509" s="260">
        <v>5</v>
      </c>
      <c r="I509" s="261"/>
      <c r="J509" s="257"/>
      <c r="K509" s="257"/>
      <c r="L509" s="262"/>
      <c r="M509" s="263"/>
      <c r="N509" s="264"/>
      <c r="O509" s="264"/>
      <c r="P509" s="264"/>
      <c r="Q509" s="264"/>
      <c r="R509" s="264"/>
      <c r="S509" s="264"/>
      <c r="T509" s="265"/>
      <c r="AT509" s="266" t="s">
        <v>166</v>
      </c>
      <c r="AU509" s="266" t="s">
        <v>87</v>
      </c>
      <c r="AV509" s="13" t="s">
        <v>164</v>
      </c>
      <c r="AW509" s="13" t="s">
        <v>34</v>
      </c>
      <c r="AX509" s="13" t="s">
        <v>85</v>
      </c>
      <c r="AY509" s="266" t="s">
        <v>157</v>
      </c>
    </row>
    <row r="510" spans="2:65" s="1" customFormat="1" ht="16.5" customHeight="1">
      <c r="B510" s="37"/>
      <c r="C510" s="277" t="s">
        <v>642</v>
      </c>
      <c r="D510" s="277" t="s">
        <v>237</v>
      </c>
      <c r="E510" s="278" t="s">
        <v>643</v>
      </c>
      <c r="F510" s="279" t="s">
        <v>644</v>
      </c>
      <c r="G510" s="280" t="s">
        <v>645</v>
      </c>
      <c r="H510" s="281">
        <v>1</v>
      </c>
      <c r="I510" s="282"/>
      <c r="J510" s="283">
        <f>ROUND(I510*H510,2)</f>
        <v>0</v>
      </c>
      <c r="K510" s="279" t="s">
        <v>420</v>
      </c>
      <c r="L510" s="284"/>
      <c r="M510" s="285" t="s">
        <v>1</v>
      </c>
      <c r="N510" s="286" t="s">
        <v>42</v>
      </c>
      <c r="O510" s="85"/>
      <c r="P510" s="240">
        <f>O510*H510</f>
        <v>0</v>
      </c>
      <c r="Q510" s="240">
        <v>0</v>
      </c>
      <c r="R510" s="240">
        <f>Q510*H510</f>
        <v>0</v>
      </c>
      <c r="S510" s="240">
        <v>0</v>
      </c>
      <c r="T510" s="241">
        <f>S510*H510</f>
        <v>0</v>
      </c>
      <c r="AR510" s="242" t="s">
        <v>358</v>
      </c>
      <c r="AT510" s="242" t="s">
        <v>237</v>
      </c>
      <c r="AU510" s="242" t="s">
        <v>87</v>
      </c>
      <c r="AY510" s="16" t="s">
        <v>157</v>
      </c>
      <c r="BE510" s="243">
        <f>IF(N510="základní",J510,0)</f>
        <v>0</v>
      </c>
      <c r="BF510" s="243">
        <f>IF(N510="snížená",J510,0)</f>
        <v>0</v>
      </c>
      <c r="BG510" s="243">
        <f>IF(N510="zákl. přenesená",J510,0)</f>
        <v>0</v>
      </c>
      <c r="BH510" s="243">
        <f>IF(N510="sníž. přenesená",J510,0)</f>
        <v>0</v>
      </c>
      <c r="BI510" s="243">
        <f>IF(N510="nulová",J510,0)</f>
        <v>0</v>
      </c>
      <c r="BJ510" s="16" t="s">
        <v>85</v>
      </c>
      <c r="BK510" s="243">
        <f>ROUND(I510*H510,2)</f>
        <v>0</v>
      </c>
      <c r="BL510" s="16" t="s">
        <v>236</v>
      </c>
      <c r="BM510" s="242" t="s">
        <v>646</v>
      </c>
    </row>
    <row r="511" spans="2:65" s="1" customFormat="1" ht="16.5" customHeight="1">
      <c r="B511" s="37"/>
      <c r="C511" s="231" t="s">
        <v>647</v>
      </c>
      <c r="D511" s="231" t="s">
        <v>159</v>
      </c>
      <c r="E511" s="232" t="s">
        <v>648</v>
      </c>
      <c r="F511" s="233" t="s">
        <v>649</v>
      </c>
      <c r="G511" s="234" t="s">
        <v>240</v>
      </c>
      <c r="H511" s="235">
        <v>64</v>
      </c>
      <c r="I511" s="236"/>
      <c r="J511" s="237">
        <f>ROUND(I511*H511,2)</f>
        <v>0</v>
      </c>
      <c r="K511" s="233" t="s">
        <v>163</v>
      </c>
      <c r="L511" s="42"/>
      <c r="M511" s="238" t="s">
        <v>1</v>
      </c>
      <c r="N511" s="239" t="s">
        <v>42</v>
      </c>
      <c r="O511" s="85"/>
      <c r="P511" s="240">
        <f>O511*H511</f>
        <v>0</v>
      </c>
      <c r="Q511" s="240">
        <v>0</v>
      </c>
      <c r="R511" s="240">
        <f>Q511*H511</f>
        <v>0</v>
      </c>
      <c r="S511" s="240">
        <v>0.001</v>
      </c>
      <c r="T511" s="241">
        <f>S511*H511</f>
        <v>0.064</v>
      </c>
      <c r="AR511" s="242" t="s">
        <v>236</v>
      </c>
      <c r="AT511" s="242" t="s">
        <v>159</v>
      </c>
      <c r="AU511" s="242" t="s">
        <v>87</v>
      </c>
      <c r="AY511" s="16" t="s">
        <v>157</v>
      </c>
      <c r="BE511" s="243">
        <f>IF(N511="základní",J511,0)</f>
        <v>0</v>
      </c>
      <c r="BF511" s="243">
        <f>IF(N511="snížená",J511,0)</f>
        <v>0</v>
      </c>
      <c r="BG511" s="243">
        <f>IF(N511="zákl. přenesená",J511,0)</f>
        <v>0</v>
      </c>
      <c r="BH511" s="243">
        <f>IF(N511="sníž. přenesená",J511,0)</f>
        <v>0</v>
      </c>
      <c r="BI511" s="243">
        <f>IF(N511="nulová",J511,0)</f>
        <v>0</v>
      </c>
      <c r="BJ511" s="16" t="s">
        <v>85</v>
      </c>
      <c r="BK511" s="243">
        <f>ROUND(I511*H511,2)</f>
        <v>0</v>
      </c>
      <c r="BL511" s="16" t="s">
        <v>236</v>
      </c>
      <c r="BM511" s="242" t="s">
        <v>650</v>
      </c>
    </row>
    <row r="512" spans="2:51" s="12" customFormat="1" ht="12">
      <c r="B512" s="244"/>
      <c r="C512" s="245"/>
      <c r="D512" s="246" t="s">
        <v>166</v>
      </c>
      <c r="E512" s="247" t="s">
        <v>1</v>
      </c>
      <c r="F512" s="248" t="s">
        <v>651</v>
      </c>
      <c r="G512" s="245"/>
      <c r="H512" s="249">
        <v>7</v>
      </c>
      <c r="I512" s="250"/>
      <c r="J512" s="245"/>
      <c r="K512" s="245"/>
      <c r="L512" s="251"/>
      <c r="M512" s="252"/>
      <c r="N512" s="253"/>
      <c r="O512" s="253"/>
      <c r="P512" s="253"/>
      <c r="Q512" s="253"/>
      <c r="R512" s="253"/>
      <c r="S512" s="253"/>
      <c r="T512" s="254"/>
      <c r="AT512" s="255" t="s">
        <v>166</v>
      </c>
      <c r="AU512" s="255" t="s">
        <v>87</v>
      </c>
      <c r="AV512" s="12" t="s">
        <v>87</v>
      </c>
      <c r="AW512" s="12" t="s">
        <v>34</v>
      </c>
      <c r="AX512" s="12" t="s">
        <v>77</v>
      </c>
      <c r="AY512" s="255" t="s">
        <v>157</v>
      </c>
    </row>
    <row r="513" spans="2:51" s="12" customFormat="1" ht="12">
      <c r="B513" s="244"/>
      <c r="C513" s="245"/>
      <c r="D513" s="246" t="s">
        <v>166</v>
      </c>
      <c r="E513" s="247" t="s">
        <v>1</v>
      </c>
      <c r="F513" s="248" t="s">
        <v>652</v>
      </c>
      <c r="G513" s="245"/>
      <c r="H513" s="249">
        <v>27</v>
      </c>
      <c r="I513" s="250"/>
      <c r="J513" s="245"/>
      <c r="K513" s="245"/>
      <c r="L513" s="251"/>
      <c r="M513" s="252"/>
      <c r="N513" s="253"/>
      <c r="O513" s="253"/>
      <c r="P513" s="253"/>
      <c r="Q513" s="253"/>
      <c r="R513" s="253"/>
      <c r="S513" s="253"/>
      <c r="T513" s="254"/>
      <c r="AT513" s="255" t="s">
        <v>166</v>
      </c>
      <c r="AU513" s="255" t="s">
        <v>87</v>
      </c>
      <c r="AV513" s="12" t="s">
        <v>87</v>
      </c>
      <c r="AW513" s="12" t="s">
        <v>34</v>
      </c>
      <c r="AX513" s="12" t="s">
        <v>77</v>
      </c>
      <c r="AY513" s="255" t="s">
        <v>157</v>
      </c>
    </row>
    <row r="514" spans="2:51" s="12" customFormat="1" ht="12">
      <c r="B514" s="244"/>
      <c r="C514" s="245"/>
      <c r="D514" s="246" t="s">
        <v>166</v>
      </c>
      <c r="E514" s="247" t="s">
        <v>1</v>
      </c>
      <c r="F514" s="248" t="s">
        <v>653</v>
      </c>
      <c r="G514" s="245"/>
      <c r="H514" s="249">
        <v>10</v>
      </c>
      <c r="I514" s="250"/>
      <c r="J514" s="245"/>
      <c r="K514" s="245"/>
      <c r="L514" s="251"/>
      <c r="M514" s="252"/>
      <c r="N514" s="253"/>
      <c r="O514" s="253"/>
      <c r="P514" s="253"/>
      <c r="Q514" s="253"/>
      <c r="R514" s="253"/>
      <c r="S514" s="253"/>
      <c r="T514" s="254"/>
      <c r="AT514" s="255" t="s">
        <v>166</v>
      </c>
      <c r="AU514" s="255" t="s">
        <v>87</v>
      </c>
      <c r="AV514" s="12" t="s">
        <v>87</v>
      </c>
      <c r="AW514" s="12" t="s">
        <v>34</v>
      </c>
      <c r="AX514" s="12" t="s">
        <v>77</v>
      </c>
      <c r="AY514" s="255" t="s">
        <v>157</v>
      </c>
    </row>
    <row r="515" spans="2:51" s="12" customFormat="1" ht="12">
      <c r="B515" s="244"/>
      <c r="C515" s="245"/>
      <c r="D515" s="246" t="s">
        <v>166</v>
      </c>
      <c r="E515" s="247" t="s">
        <v>1</v>
      </c>
      <c r="F515" s="248" t="s">
        <v>654</v>
      </c>
      <c r="G515" s="245"/>
      <c r="H515" s="249">
        <v>20</v>
      </c>
      <c r="I515" s="250"/>
      <c r="J515" s="245"/>
      <c r="K515" s="245"/>
      <c r="L515" s="251"/>
      <c r="M515" s="252"/>
      <c r="N515" s="253"/>
      <c r="O515" s="253"/>
      <c r="P515" s="253"/>
      <c r="Q515" s="253"/>
      <c r="R515" s="253"/>
      <c r="S515" s="253"/>
      <c r="T515" s="254"/>
      <c r="AT515" s="255" t="s">
        <v>166</v>
      </c>
      <c r="AU515" s="255" t="s">
        <v>87</v>
      </c>
      <c r="AV515" s="12" t="s">
        <v>87</v>
      </c>
      <c r="AW515" s="12" t="s">
        <v>34</v>
      </c>
      <c r="AX515" s="12" t="s">
        <v>77</v>
      </c>
      <c r="AY515" s="255" t="s">
        <v>157</v>
      </c>
    </row>
    <row r="516" spans="2:51" s="13" customFormat="1" ht="12">
      <c r="B516" s="256"/>
      <c r="C516" s="257"/>
      <c r="D516" s="246" t="s">
        <v>166</v>
      </c>
      <c r="E516" s="258" t="s">
        <v>1</v>
      </c>
      <c r="F516" s="259" t="s">
        <v>168</v>
      </c>
      <c r="G516" s="257"/>
      <c r="H516" s="260">
        <v>64</v>
      </c>
      <c r="I516" s="261"/>
      <c r="J516" s="257"/>
      <c r="K516" s="257"/>
      <c r="L516" s="262"/>
      <c r="M516" s="263"/>
      <c r="N516" s="264"/>
      <c r="O516" s="264"/>
      <c r="P516" s="264"/>
      <c r="Q516" s="264"/>
      <c r="R516" s="264"/>
      <c r="S516" s="264"/>
      <c r="T516" s="265"/>
      <c r="AT516" s="266" t="s">
        <v>166</v>
      </c>
      <c r="AU516" s="266" t="s">
        <v>87</v>
      </c>
      <c r="AV516" s="13" t="s">
        <v>164</v>
      </c>
      <c r="AW516" s="13" t="s">
        <v>34</v>
      </c>
      <c r="AX516" s="13" t="s">
        <v>85</v>
      </c>
      <c r="AY516" s="266" t="s">
        <v>157</v>
      </c>
    </row>
    <row r="517" spans="2:65" s="1" customFormat="1" ht="16.5" customHeight="1">
      <c r="B517" s="37"/>
      <c r="C517" s="231" t="s">
        <v>655</v>
      </c>
      <c r="D517" s="231" t="s">
        <v>159</v>
      </c>
      <c r="E517" s="232" t="s">
        <v>656</v>
      </c>
      <c r="F517" s="233" t="s">
        <v>657</v>
      </c>
      <c r="G517" s="234" t="s">
        <v>576</v>
      </c>
      <c r="H517" s="236"/>
      <c r="I517" s="236"/>
      <c r="J517" s="237">
        <f>ROUND(I517*H517,2)</f>
        <v>0</v>
      </c>
      <c r="K517" s="233" t="s">
        <v>163</v>
      </c>
      <c r="L517" s="42"/>
      <c r="M517" s="238" t="s">
        <v>1</v>
      </c>
      <c r="N517" s="239" t="s">
        <v>42</v>
      </c>
      <c r="O517" s="85"/>
      <c r="P517" s="240">
        <f>O517*H517</f>
        <v>0</v>
      </c>
      <c r="Q517" s="240">
        <v>0</v>
      </c>
      <c r="R517" s="240">
        <f>Q517*H517</f>
        <v>0</v>
      </c>
      <c r="S517" s="240">
        <v>0</v>
      </c>
      <c r="T517" s="241">
        <f>S517*H517</f>
        <v>0</v>
      </c>
      <c r="AR517" s="242" t="s">
        <v>236</v>
      </c>
      <c r="AT517" s="242" t="s">
        <v>159</v>
      </c>
      <c r="AU517" s="242" t="s">
        <v>87</v>
      </c>
      <c r="AY517" s="16" t="s">
        <v>157</v>
      </c>
      <c r="BE517" s="243">
        <f>IF(N517="základní",J517,0)</f>
        <v>0</v>
      </c>
      <c r="BF517" s="243">
        <f>IF(N517="snížená",J517,0)</f>
        <v>0</v>
      </c>
      <c r="BG517" s="243">
        <f>IF(N517="zákl. přenesená",J517,0)</f>
        <v>0</v>
      </c>
      <c r="BH517" s="243">
        <f>IF(N517="sníž. přenesená",J517,0)</f>
        <v>0</v>
      </c>
      <c r="BI517" s="243">
        <f>IF(N517="nulová",J517,0)</f>
        <v>0</v>
      </c>
      <c r="BJ517" s="16" t="s">
        <v>85</v>
      </c>
      <c r="BK517" s="243">
        <f>ROUND(I517*H517,2)</f>
        <v>0</v>
      </c>
      <c r="BL517" s="16" t="s">
        <v>236</v>
      </c>
      <c r="BM517" s="242" t="s">
        <v>658</v>
      </c>
    </row>
    <row r="518" spans="2:63" s="11" customFormat="1" ht="22.8" customHeight="1">
      <c r="B518" s="215"/>
      <c r="C518" s="216"/>
      <c r="D518" s="217" t="s">
        <v>76</v>
      </c>
      <c r="E518" s="229" t="s">
        <v>659</v>
      </c>
      <c r="F518" s="229" t="s">
        <v>660</v>
      </c>
      <c r="G518" s="216"/>
      <c r="H518" s="216"/>
      <c r="I518" s="219"/>
      <c r="J518" s="230">
        <f>BK518</f>
        <v>0</v>
      </c>
      <c r="K518" s="216"/>
      <c r="L518" s="221"/>
      <c r="M518" s="222"/>
      <c r="N518" s="223"/>
      <c r="O518" s="223"/>
      <c r="P518" s="224">
        <f>SUM(P519:P546)</f>
        <v>0</v>
      </c>
      <c r="Q518" s="223"/>
      <c r="R518" s="224">
        <f>SUM(R519:R546)</f>
        <v>0.1709879</v>
      </c>
      <c r="S518" s="223"/>
      <c r="T518" s="225">
        <f>SUM(T519:T546)</f>
        <v>2.2046530000000004</v>
      </c>
      <c r="AR518" s="226" t="s">
        <v>87</v>
      </c>
      <c r="AT518" s="227" t="s">
        <v>76</v>
      </c>
      <c r="AU518" s="227" t="s">
        <v>85</v>
      </c>
      <c r="AY518" s="226" t="s">
        <v>157</v>
      </c>
      <c r="BK518" s="228">
        <f>SUM(BK519:BK546)</f>
        <v>0</v>
      </c>
    </row>
    <row r="519" spans="2:65" s="1" customFormat="1" ht="16.5" customHeight="1">
      <c r="B519" s="37"/>
      <c r="C519" s="231" t="s">
        <v>661</v>
      </c>
      <c r="D519" s="231" t="s">
        <v>159</v>
      </c>
      <c r="E519" s="232" t="s">
        <v>662</v>
      </c>
      <c r="F519" s="233" t="s">
        <v>663</v>
      </c>
      <c r="G519" s="234" t="s">
        <v>162</v>
      </c>
      <c r="H519" s="235">
        <v>25.37</v>
      </c>
      <c r="I519" s="236"/>
      <c r="J519" s="237">
        <f>ROUND(I519*H519,2)</f>
        <v>0</v>
      </c>
      <c r="K519" s="233" t="s">
        <v>163</v>
      </c>
      <c r="L519" s="42"/>
      <c r="M519" s="238" t="s">
        <v>1</v>
      </c>
      <c r="N519" s="239" t="s">
        <v>42</v>
      </c>
      <c r="O519" s="85"/>
      <c r="P519" s="240">
        <f>O519*H519</f>
        <v>0</v>
      </c>
      <c r="Q519" s="240">
        <v>0</v>
      </c>
      <c r="R519" s="240">
        <f>Q519*H519</f>
        <v>0</v>
      </c>
      <c r="S519" s="240">
        <v>0.0869</v>
      </c>
      <c r="T519" s="241">
        <f>S519*H519</f>
        <v>2.2046530000000004</v>
      </c>
      <c r="AR519" s="242" t="s">
        <v>236</v>
      </c>
      <c r="AT519" s="242" t="s">
        <v>159</v>
      </c>
      <c r="AU519" s="242" t="s">
        <v>87</v>
      </c>
      <c r="AY519" s="16" t="s">
        <v>157</v>
      </c>
      <c r="BE519" s="243">
        <f>IF(N519="základní",J519,0)</f>
        <v>0</v>
      </c>
      <c r="BF519" s="243">
        <f>IF(N519="snížená",J519,0)</f>
        <v>0</v>
      </c>
      <c r="BG519" s="243">
        <f>IF(N519="zákl. přenesená",J519,0)</f>
        <v>0</v>
      </c>
      <c r="BH519" s="243">
        <f>IF(N519="sníž. přenesená",J519,0)</f>
        <v>0</v>
      </c>
      <c r="BI519" s="243">
        <f>IF(N519="nulová",J519,0)</f>
        <v>0</v>
      </c>
      <c r="BJ519" s="16" t="s">
        <v>85</v>
      </c>
      <c r="BK519" s="243">
        <f>ROUND(I519*H519,2)</f>
        <v>0</v>
      </c>
      <c r="BL519" s="16" t="s">
        <v>236</v>
      </c>
      <c r="BM519" s="242" t="s">
        <v>664</v>
      </c>
    </row>
    <row r="520" spans="2:51" s="14" customFormat="1" ht="12">
      <c r="B520" s="267"/>
      <c r="C520" s="268"/>
      <c r="D520" s="246" t="s">
        <v>166</v>
      </c>
      <c r="E520" s="269" t="s">
        <v>1</v>
      </c>
      <c r="F520" s="270" t="s">
        <v>665</v>
      </c>
      <c r="G520" s="268"/>
      <c r="H520" s="269" t="s">
        <v>1</v>
      </c>
      <c r="I520" s="271"/>
      <c r="J520" s="268"/>
      <c r="K520" s="268"/>
      <c r="L520" s="272"/>
      <c r="M520" s="273"/>
      <c r="N520" s="274"/>
      <c r="O520" s="274"/>
      <c r="P520" s="274"/>
      <c r="Q520" s="274"/>
      <c r="R520" s="274"/>
      <c r="S520" s="274"/>
      <c r="T520" s="275"/>
      <c r="AT520" s="276" t="s">
        <v>166</v>
      </c>
      <c r="AU520" s="276" t="s">
        <v>87</v>
      </c>
      <c r="AV520" s="14" t="s">
        <v>85</v>
      </c>
      <c r="AW520" s="14" t="s">
        <v>34</v>
      </c>
      <c r="AX520" s="14" t="s">
        <v>77</v>
      </c>
      <c r="AY520" s="276" t="s">
        <v>157</v>
      </c>
    </row>
    <row r="521" spans="2:51" s="12" customFormat="1" ht="12">
      <c r="B521" s="244"/>
      <c r="C521" s="245"/>
      <c r="D521" s="246" t="s">
        <v>166</v>
      </c>
      <c r="E521" s="247" t="s">
        <v>1</v>
      </c>
      <c r="F521" s="248" t="s">
        <v>666</v>
      </c>
      <c r="G521" s="245"/>
      <c r="H521" s="249">
        <v>4.57</v>
      </c>
      <c r="I521" s="250"/>
      <c r="J521" s="245"/>
      <c r="K521" s="245"/>
      <c r="L521" s="251"/>
      <c r="M521" s="252"/>
      <c r="N521" s="253"/>
      <c r="O521" s="253"/>
      <c r="P521" s="253"/>
      <c r="Q521" s="253"/>
      <c r="R521" s="253"/>
      <c r="S521" s="253"/>
      <c r="T521" s="254"/>
      <c r="AT521" s="255" t="s">
        <v>166</v>
      </c>
      <c r="AU521" s="255" t="s">
        <v>87</v>
      </c>
      <c r="AV521" s="12" t="s">
        <v>87</v>
      </c>
      <c r="AW521" s="12" t="s">
        <v>34</v>
      </c>
      <c r="AX521" s="12" t="s">
        <v>77</v>
      </c>
      <c r="AY521" s="255" t="s">
        <v>157</v>
      </c>
    </row>
    <row r="522" spans="2:51" s="12" customFormat="1" ht="12">
      <c r="B522" s="244"/>
      <c r="C522" s="245"/>
      <c r="D522" s="246" t="s">
        <v>166</v>
      </c>
      <c r="E522" s="247" t="s">
        <v>1</v>
      </c>
      <c r="F522" s="248" t="s">
        <v>667</v>
      </c>
      <c r="G522" s="245"/>
      <c r="H522" s="249">
        <v>6.5</v>
      </c>
      <c r="I522" s="250"/>
      <c r="J522" s="245"/>
      <c r="K522" s="245"/>
      <c r="L522" s="251"/>
      <c r="M522" s="252"/>
      <c r="N522" s="253"/>
      <c r="O522" s="253"/>
      <c r="P522" s="253"/>
      <c r="Q522" s="253"/>
      <c r="R522" s="253"/>
      <c r="S522" s="253"/>
      <c r="T522" s="254"/>
      <c r="AT522" s="255" t="s">
        <v>166</v>
      </c>
      <c r="AU522" s="255" t="s">
        <v>87</v>
      </c>
      <c r="AV522" s="12" t="s">
        <v>87</v>
      </c>
      <c r="AW522" s="12" t="s">
        <v>34</v>
      </c>
      <c r="AX522" s="12" t="s">
        <v>77</v>
      </c>
      <c r="AY522" s="255" t="s">
        <v>157</v>
      </c>
    </row>
    <row r="523" spans="2:51" s="12" customFormat="1" ht="12">
      <c r="B523" s="244"/>
      <c r="C523" s="245"/>
      <c r="D523" s="246" t="s">
        <v>166</v>
      </c>
      <c r="E523" s="247" t="s">
        <v>1</v>
      </c>
      <c r="F523" s="248" t="s">
        <v>668</v>
      </c>
      <c r="G523" s="245"/>
      <c r="H523" s="249">
        <v>11.3</v>
      </c>
      <c r="I523" s="250"/>
      <c r="J523" s="245"/>
      <c r="K523" s="245"/>
      <c r="L523" s="251"/>
      <c r="M523" s="252"/>
      <c r="N523" s="253"/>
      <c r="O523" s="253"/>
      <c r="P523" s="253"/>
      <c r="Q523" s="253"/>
      <c r="R523" s="253"/>
      <c r="S523" s="253"/>
      <c r="T523" s="254"/>
      <c r="AT523" s="255" t="s">
        <v>166</v>
      </c>
      <c r="AU523" s="255" t="s">
        <v>87</v>
      </c>
      <c r="AV523" s="12" t="s">
        <v>87</v>
      </c>
      <c r="AW523" s="12" t="s">
        <v>34</v>
      </c>
      <c r="AX523" s="12" t="s">
        <v>77</v>
      </c>
      <c r="AY523" s="255" t="s">
        <v>157</v>
      </c>
    </row>
    <row r="524" spans="2:51" s="12" customFormat="1" ht="12">
      <c r="B524" s="244"/>
      <c r="C524" s="245"/>
      <c r="D524" s="246" t="s">
        <v>166</v>
      </c>
      <c r="E524" s="247" t="s">
        <v>1</v>
      </c>
      <c r="F524" s="248" t="s">
        <v>669</v>
      </c>
      <c r="G524" s="245"/>
      <c r="H524" s="249">
        <v>3</v>
      </c>
      <c r="I524" s="250"/>
      <c r="J524" s="245"/>
      <c r="K524" s="245"/>
      <c r="L524" s="251"/>
      <c r="M524" s="252"/>
      <c r="N524" s="253"/>
      <c r="O524" s="253"/>
      <c r="P524" s="253"/>
      <c r="Q524" s="253"/>
      <c r="R524" s="253"/>
      <c r="S524" s="253"/>
      <c r="T524" s="254"/>
      <c r="AT524" s="255" t="s">
        <v>166</v>
      </c>
      <c r="AU524" s="255" t="s">
        <v>87</v>
      </c>
      <c r="AV524" s="12" t="s">
        <v>87</v>
      </c>
      <c r="AW524" s="12" t="s">
        <v>34</v>
      </c>
      <c r="AX524" s="12" t="s">
        <v>77</v>
      </c>
      <c r="AY524" s="255" t="s">
        <v>157</v>
      </c>
    </row>
    <row r="525" spans="2:51" s="13" customFormat="1" ht="12">
      <c r="B525" s="256"/>
      <c r="C525" s="257"/>
      <c r="D525" s="246" t="s">
        <v>166</v>
      </c>
      <c r="E525" s="258" t="s">
        <v>1</v>
      </c>
      <c r="F525" s="259" t="s">
        <v>168</v>
      </c>
      <c r="G525" s="257"/>
      <c r="H525" s="260">
        <v>25.37</v>
      </c>
      <c r="I525" s="261"/>
      <c r="J525" s="257"/>
      <c r="K525" s="257"/>
      <c r="L525" s="262"/>
      <c r="M525" s="263"/>
      <c r="N525" s="264"/>
      <c r="O525" s="264"/>
      <c r="P525" s="264"/>
      <c r="Q525" s="264"/>
      <c r="R525" s="264"/>
      <c r="S525" s="264"/>
      <c r="T525" s="265"/>
      <c r="AT525" s="266" t="s">
        <v>166</v>
      </c>
      <c r="AU525" s="266" t="s">
        <v>87</v>
      </c>
      <c r="AV525" s="13" t="s">
        <v>164</v>
      </c>
      <c r="AW525" s="13" t="s">
        <v>34</v>
      </c>
      <c r="AX525" s="13" t="s">
        <v>85</v>
      </c>
      <c r="AY525" s="266" t="s">
        <v>157</v>
      </c>
    </row>
    <row r="526" spans="2:65" s="1" customFormat="1" ht="16.5" customHeight="1">
      <c r="B526" s="37"/>
      <c r="C526" s="231" t="s">
        <v>670</v>
      </c>
      <c r="D526" s="231" t="s">
        <v>159</v>
      </c>
      <c r="E526" s="232" t="s">
        <v>671</v>
      </c>
      <c r="F526" s="233" t="s">
        <v>672</v>
      </c>
      <c r="G526" s="234" t="s">
        <v>162</v>
      </c>
      <c r="H526" s="235">
        <v>57.962</v>
      </c>
      <c r="I526" s="236"/>
      <c r="J526" s="237">
        <f>ROUND(I526*H526,2)</f>
        <v>0</v>
      </c>
      <c r="K526" s="233" t="s">
        <v>163</v>
      </c>
      <c r="L526" s="42"/>
      <c r="M526" s="238" t="s">
        <v>1</v>
      </c>
      <c r="N526" s="239" t="s">
        <v>42</v>
      </c>
      <c r="O526" s="85"/>
      <c r="P526" s="240">
        <f>O526*H526</f>
        <v>0</v>
      </c>
      <c r="Q526" s="240">
        <v>0.00295</v>
      </c>
      <c r="R526" s="240">
        <f>Q526*H526</f>
        <v>0.1709879</v>
      </c>
      <c r="S526" s="240">
        <v>0</v>
      </c>
      <c r="T526" s="241">
        <f>S526*H526</f>
        <v>0</v>
      </c>
      <c r="AR526" s="242" t="s">
        <v>236</v>
      </c>
      <c r="AT526" s="242" t="s">
        <v>159</v>
      </c>
      <c r="AU526" s="242" t="s">
        <v>87</v>
      </c>
      <c r="AY526" s="16" t="s">
        <v>157</v>
      </c>
      <c r="BE526" s="243">
        <f>IF(N526="základní",J526,0)</f>
        <v>0</v>
      </c>
      <c r="BF526" s="243">
        <f>IF(N526="snížená",J526,0)</f>
        <v>0</v>
      </c>
      <c r="BG526" s="243">
        <f>IF(N526="zákl. přenesená",J526,0)</f>
        <v>0</v>
      </c>
      <c r="BH526" s="243">
        <f>IF(N526="sníž. přenesená",J526,0)</f>
        <v>0</v>
      </c>
      <c r="BI526" s="243">
        <f>IF(N526="nulová",J526,0)</f>
        <v>0</v>
      </c>
      <c r="BJ526" s="16" t="s">
        <v>85</v>
      </c>
      <c r="BK526" s="243">
        <f>ROUND(I526*H526,2)</f>
        <v>0</v>
      </c>
      <c r="BL526" s="16" t="s">
        <v>236</v>
      </c>
      <c r="BM526" s="242" t="s">
        <v>673</v>
      </c>
    </row>
    <row r="527" spans="2:51" s="14" customFormat="1" ht="12">
      <c r="B527" s="267"/>
      <c r="C527" s="268"/>
      <c r="D527" s="246" t="s">
        <v>166</v>
      </c>
      <c r="E527" s="269" t="s">
        <v>1</v>
      </c>
      <c r="F527" s="270" t="s">
        <v>353</v>
      </c>
      <c r="G527" s="268"/>
      <c r="H527" s="269" t="s">
        <v>1</v>
      </c>
      <c r="I527" s="271"/>
      <c r="J527" s="268"/>
      <c r="K527" s="268"/>
      <c r="L527" s="272"/>
      <c r="M527" s="273"/>
      <c r="N527" s="274"/>
      <c r="O527" s="274"/>
      <c r="P527" s="274"/>
      <c r="Q527" s="274"/>
      <c r="R527" s="274"/>
      <c r="S527" s="274"/>
      <c r="T527" s="275"/>
      <c r="AT527" s="276" t="s">
        <v>166</v>
      </c>
      <c r="AU527" s="276" t="s">
        <v>87</v>
      </c>
      <c r="AV527" s="14" t="s">
        <v>85</v>
      </c>
      <c r="AW527" s="14" t="s">
        <v>34</v>
      </c>
      <c r="AX527" s="14" t="s">
        <v>77</v>
      </c>
      <c r="AY527" s="276" t="s">
        <v>157</v>
      </c>
    </row>
    <row r="528" spans="2:51" s="12" customFormat="1" ht="12">
      <c r="B528" s="244"/>
      <c r="C528" s="245"/>
      <c r="D528" s="246" t="s">
        <v>166</v>
      </c>
      <c r="E528" s="247" t="s">
        <v>1</v>
      </c>
      <c r="F528" s="248" t="s">
        <v>354</v>
      </c>
      <c r="G528" s="245"/>
      <c r="H528" s="249">
        <v>6.9</v>
      </c>
      <c r="I528" s="250"/>
      <c r="J528" s="245"/>
      <c r="K528" s="245"/>
      <c r="L528" s="251"/>
      <c r="M528" s="252"/>
      <c r="N528" s="253"/>
      <c r="O528" s="253"/>
      <c r="P528" s="253"/>
      <c r="Q528" s="253"/>
      <c r="R528" s="253"/>
      <c r="S528" s="253"/>
      <c r="T528" s="254"/>
      <c r="AT528" s="255" t="s">
        <v>166</v>
      </c>
      <c r="AU528" s="255" t="s">
        <v>87</v>
      </c>
      <c r="AV528" s="12" t="s">
        <v>87</v>
      </c>
      <c r="AW528" s="12" t="s">
        <v>34</v>
      </c>
      <c r="AX528" s="12" t="s">
        <v>77</v>
      </c>
      <c r="AY528" s="255" t="s">
        <v>157</v>
      </c>
    </row>
    <row r="529" spans="2:51" s="12" customFormat="1" ht="12">
      <c r="B529" s="244"/>
      <c r="C529" s="245"/>
      <c r="D529" s="246" t="s">
        <v>166</v>
      </c>
      <c r="E529" s="247" t="s">
        <v>1</v>
      </c>
      <c r="F529" s="248" t="s">
        <v>355</v>
      </c>
      <c r="G529" s="245"/>
      <c r="H529" s="249">
        <v>11.052</v>
      </c>
      <c r="I529" s="250"/>
      <c r="J529" s="245"/>
      <c r="K529" s="245"/>
      <c r="L529" s="251"/>
      <c r="M529" s="252"/>
      <c r="N529" s="253"/>
      <c r="O529" s="253"/>
      <c r="P529" s="253"/>
      <c r="Q529" s="253"/>
      <c r="R529" s="253"/>
      <c r="S529" s="253"/>
      <c r="T529" s="254"/>
      <c r="AT529" s="255" t="s">
        <v>166</v>
      </c>
      <c r="AU529" s="255" t="s">
        <v>87</v>
      </c>
      <c r="AV529" s="12" t="s">
        <v>87</v>
      </c>
      <c r="AW529" s="12" t="s">
        <v>34</v>
      </c>
      <c r="AX529" s="12" t="s">
        <v>77</v>
      </c>
      <c r="AY529" s="255" t="s">
        <v>157</v>
      </c>
    </row>
    <row r="530" spans="2:51" s="12" customFormat="1" ht="12">
      <c r="B530" s="244"/>
      <c r="C530" s="245"/>
      <c r="D530" s="246" t="s">
        <v>166</v>
      </c>
      <c r="E530" s="247" t="s">
        <v>1</v>
      </c>
      <c r="F530" s="248" t="s">
        <v>356</v>
      </c>
      <c r="G530" s="245"/>
      <c r="H530" s="249">
        <v>4.890000000000001</v>
      </c>
      <c r="I530" s="250"/>
      <c r="J530" s="245"/>
      <c r="K530" s="245"/>
      <c r="L530" s="251"/>
      <c r="M530" s="252"/>
      <c r="N530" s="253"/>
      <c r="O530" s="253"/>
      <c r="P530" s="253"/>
      <c r="Q530" s="253"/>
      <c r="R530" s="253"/>
      <c r="S530" s="253"/>
      <c r="T530" s="254"/>
      <c r="AT530" s="255" t="s">
        <v>166</v>
      </c>
      <c r="AU530" s="255" t="s">
        <v>87</v>
      </c>
      <c r="AV530" s="12" t="s">
        <v>87</v>
      </c>
      <c r="AW530" s="12" t="s">
        <v>34</v>
      </c>
      <c r="AX530" s="12" t="s">
        <v>77</v>
      </c>
      <c r="AY530" s="255" t="s">
        <v>157</v>
      </c>
    </row>
    <row r="531" spans="2:51" s="12" customFormat="1" ht="12">
      <c r="B531" s="244"/>
      <c r="C531" s="245"/>
      <c r="D531" s="246" t="s">
        <v>166</v>
      </c>
      <c r="E531" s="247" t="s">
        <v>1</v>
      </c>
      <c r="F531" s="248" t="s">
        <v>357</v>
      </c>
      <c r="G531" s="245"/>
      <c r="H531" s="249">
        <v>2.4</v>
      </c>
      <c r="I531" s="250"/>
      <c r="J531" s="245"/>
      <c r="K531" s="245"/>
      <c r="L531" s="251"/>
      <c r="M531" s="252"/>
      <c r="N531" s="253"/>
      <c r="O531" s="253"/>
      <c r="P531" s="253"/>
      <c r="Q531" s="253"/>
      <c r="R531" s="253"/>
      <c r="S531" s="253"/>
      <c r="T531" s="254"/>
      <c r="AT531" s="255" t="s">
        <v>166</v>
      </c>
      <c r="AU531" s="255" t="s">
        <v>87</v>
      </c>
      <c r="AV531" s="12" t="s">
        <v>87</v>
      </c>
      <c r="AW531" s="12" t="s">
        <v>34</v>
      </c>
      <c r="AX531" s="12" t="s">
        <v>77</v>
      </c>
      <c r="AY531" s="255" t="s">
        <v>157</v>
      </c>
    </row>
    <row r="532" spans="2:51" s="12" customFormat="1" ht="12">
      <c r="B532" s="244"/>
      <c r="C532" s="245"/>
      <c r="D532" s="246" t="s">
        <v>166</v>
      </c>
      <c r="E532" s="247" t="s">
        <v>1</v>
      </c>
      <c r="F532" s="248" t="s">
        <v>314</v>
      </c>
      <c r="G532" s="245"/>
      <c r="H532" s="249">
        <v>29.2708</v>
      </c>
      <c r="I532" s="250"/>
      <c r="J532" s="245"/>
      <c r="K532" s="245"/>
      <c r="L532" s="251"/>
      <c r="M532" s="252"/>
      <c r="N532" s="253"/>
      <c r="O532" s="253"/>
      <c r="P532" s="253"/>
      <c r="Q532" s="253"/>
      <c r="R532" s="253"/>
      <c r="S532" s="253"/>
      <c r="T532" s="254"/>
      <c r="AT532" s="255" t="s">
        <v>166</v>
      </c>
      <c r="AU532" s="255" t="s">
        <v>87</v>
      </c>
      <c r="AV532" s="12" t="s">
        <v>87</v>
      </c>
      <c r="AW532" s="12" t="s">
        <v>34</v>
      </c>
      <c r="AX532" s="12" t="s">
        <v>77</v>
      </c>
      <c r="AY532" s="255" t="s">
        <v>157</v>
      </c>
    </row>
    <row r="533" spans="2:51" s="12" customFormat="1" ht="12">
      <c r="B533" s="244"/>
      <c r="C533" s="245"/>
      <c r="D533" s="246" t="s">
        <v>166</v>
      </c>
      <c r="E533" s="247" t="s">
        <v>1</v>
      </c>
      <c r="F533" s="248" t="s">
        <v>326</v>
      </c>
      <c r="G533" s="245"/>
      <c r="H533" s="249">
        <v>3.4488</v>
      </c>
      <c r="I533" s="250"/>
      <c r="J533" s="245"/>
      <c r="K533" s="245"/>
      <c r="L533" s="251"/>
      <c r="M533" s="252"/>
      <c r="N533" s="253"/>
      <c r="O533" s="253"/>
      <c r="P533" s="253"/>
      <c r="Q533" s="253"/>
      <c r="R533" s="253"/>
      <c r="S533" s="253"/>
      <c r="T533" s="254"/>
      <c r="AT533" s="255" t="s">
        <v>166</v>
      </c>
      <c r="AU533" s="255" t="s">
        <v>87</v>
      </c>
      <c r="AV533" s="12" t="s">
        <v>87</v>
      </c>
      <c r="AW533" s="12" t="s">
        <v>34</v>
      </c>
      <c r="AX533" s="12" t="s">
        <v>77</v>
      </c>
      <c r="AY533" s="255" t="s">
        <v>157</v>
      </c>
    </row>
    <row r="534" spans="2:51" s="13" customFormat="1" ht="12">
      <c r="B534" s="256"/>
      <c r="C534" s="257"/>
      <c r="D534" s="246" t="s">
        <v>166</v>
      </c>
      <c r="E534" s="258" t="s">
        <v>1</v>
      </c>
      <c r="F534" s="259" t="s">
        <v>168</v>
      </c>
      <c r="G534" s="257"/>
      <c r="H534" s="260">
        <v>57.9616</v>
      </c>
      <c r="I534" s="261"/>
      <c r="J534" s="257"/>
      <c r="K534" s="257"/>
      <c r="L534" s="262"/>
      <c r="M534" s="263"/>
      <c r="N534" s="264"/>
      <c r="O534" s="264"/>
      <c r="P534" s="264"/>
      <c r="Q534" s="264"/>
      <c r="R534" s="264"/>
      <c r="S534" s="264"/>
      <c r="T534" s="265"/>
      <c r="AT534" s="266" t="s">
        <v>166</v>
      </c>
      <c r="AU534" s="266" t="s">
        <v>87</v>
      </c>
      <c r="AV534" s="13" t="s">
        <v>164</v>
      </c>
      <c r="AW534" s="13" t="s">
        <v>34</v>
      </c>
      <c r="AX534" s="13" t="s">
        <v>85</v>
      </c>
      <c r="AY534" s="266" t="s">
        <v>157</v>
      </c>
    </row>
    <row r="535" spans="2:65" s="1" customFormat="1" ht="16.5" customHeight="1">
      <c r="B535" s="37"/>
      <c r="C535" s="277" t="s">
        <v>674</v>
      </c>
      <c r="D535" s="277" t="s">
        <v>237</v>
      </c>
      <c r="E535" s="278" t="s">
        <v>675</v>
      </c>
      <c r="F535" s="279" t="s">
        <v>676</v>
      </c>
      <c r="G535" s="280" t="s">
        <v>162</v>
      </c>
      <c r="H535" s="281">
        <v>63.758</v>
      </c>
      <c r="I535" s="282"/>
      <c r="J535" s="283">
        <f>ROUND(I535*H535,2)</f>
        <v>0</v>
      </c>
      <c r="K535" s="279" t="s">
        <v>420</v>
      </c>
      <c r="L535" s="284"/>
      <c r="M535" s="285" t="s">
        <v>1</v>
      </c>
      <c r="N535" s="286" t="s">
        <v>42</v>
      </c>
      <c r="O535" s="85"/>
      <c r="P535" s="240">
        <f>O535*H535</f>
        <v>0</v>
      </c>
      <c r="Q535" s="240">
        <v>0</v>
      </c>
      <c r="R535" s="240">
        <f>Q535*H535</f>
        <v>0</v>
      </c>
      <c r="S535" s="240">
        <v>0</v>
      </c>
      <c r="T535" s="241">
        <f>S535*H535</f>
        <v>0</v>
      </c>
      <c r="AR535" s="242" t="s">
        <v>358</v>
      </c>
      <c r="AT535" s="242" t="s">
        <v>237</v>
      </c>
      <c r="AU535" s="242" t="s">
        <v>87</v>
      </c>
      <c r="AY535" s="16" t="s">
        <v>157</v>
      </c>
      <c r="BE535" s="243">
        <f>IF(N535="základní",J535,0)</f>
        <v>0</v>
      </c>
      <c r="BF535" s="243">
        <f>IF(N535="snížená",J535,0)</f>
        <v>0</v>
      </c>
      <c r="BG535" s="243">
        <f>IF(N535="zákl. přenesená",J535,0)</f>
        <v>0</v>
      </c>
      <c r="BH535" s="243">
        <f>IF(N535="sníž. přenesená",J535,0)</f>
        <v>0</v>
      </c>
      <c r="BI535" s="243">
        <f>IF(N535="nulová",J535,0)</f>
        <v>0</v>
      </c>
      <c r="BJ535" s="16" t="s">
        <v>85</v>
      </c>
      <c r="BK535" s="243">
        <f>ROUND(I535*H535,2)</f>
        <v>0</v>
      </c>
      <c r="BL535" s="16" t="s">
        <v>236</v>
      </c>
      <c r="BM535" s="242" t="s">
        <v>677</v>
      </c>
    </row>
    <row r="536" spans="2:51" s="12" customFormat="1" ht="12">
      <c r="B536" s="244"/>
      <c r="C536" s="245"/>
      <c r="D536" s="246" t="s">
        <v>166</v>
      </c>
      <c r="E536" s="245"/>
      <c r="F536" s="248" t="s">
        <v>678</v>
      </c>
      <c r="G536" s="245"/>
      <c r="H536" s="249">
        <v>63.758</v>
      </c>
      <c r="I536" s="250"/>
      <c r="J536" s="245"/>
      <c r="K536" s="245"/>
      <c r="L536" s="251"/>
      <c r="M536" s="252"/>
      <c r="N536" s="253"/>
      <c r="O536" s="253"/>
      <c r="P536" s="253"/>
      <c r="Q536" s="253"/>
      <c r="R536" s="253"/>
      <c r="S536" s="253"/>
      <c r="T536" s="254"/>
      <c r="AT536" s="255" t="s">
        <v>166</v>
      </c>
      <c r="AU536" s="255" t="s">
        <v>87</v>
      </c>
      <c r="AV536" s="12" t="s">
        <v>87</v>
      </c>
      <c r="AW536" s="12" t="s">
        <v>4</v>
      </c>
      <c r="AX536" s="12" t="s">
        <v>85</v>
      </c>
      <c r="AY536" s="255" t="s">
        <v>157</v>
      </c>
    </row>
    <row r="537" spans="2:65" s="1" customFormat="1" ht="16.5" customHeight="1">
      <c r="B537" s="37"/>
      <c r="C537" s="231" t="s">
        <v>679</v>
      </c>
      <c r="D537" s="231" t="s">
        <v>159</v>
      </c>
      <c r="E537" s="232" t="s">
        <v>680</v>
      </c>
      <c r="F537" s="233" t="s">
        <v>681</v>
      </c>
      <c r="G537" s="234" t="s">
        <v>162</v>
      </c>
      <c r="H537" s="235">
        <v>57.962</v>
      </c>
      <c r="I537" s="236"/>
      <c r="J537" s="237">
        <f>ROUND(I537*H537,2)</f>
        <v>0</v>
      </c>
      <c r="K537" s="233" t="s">
        <v>163</v>
      </c>
      <c r="L537" s="42"/>
      <c r="M537" s="238" t="s">
        <v>1</v>
      </c>
      <c r="N537" s="239" t="s">
        <v>42</v>
      </c>
      <c r="O537" s="85"/>
      <c r="P537" s="240">
        <f>O537*H537</f>
        <v>0</v>
      </c>
      <c r="Q537" s="240">
        <v>0</v>
      </c>
      <c r="R537" s="240">
        <f>Q537*H537</f>
        <v>0</v>
      </c>
      <c r="S537" s="240">
        <v>0</v>
      </c>
      <c r="T537" s="241">
        <f>S537*H537</f>
        <v>0</v>
      </c>
      <c r="AR537" s="242" t="s">
        <v>236</v>
      </c>
      <c r="AT537" s="242" t="s">
        <v>159</v>
      </c>
      <c r="AU537" s="242" t="s">
        <v>87</v>
      </c>
      <c r="AY537" s="16" t="s">
        <v>157</v>
      </c>
      <c r="BE537" s="243">
        <f>IF(N537="základní",J537,0)</f>
        <v>0</v>
      </c>
      <c r="BF537" s="243">
        <f>IF(N537="snížená",J537,0)</f>
        <v>0</v>
      </c>
      <c r="BG537" s="243">
        <f>IF(N537="zákl. přenesená",J537,0)</f>
        <v>0</v>
      </c>
      <c r="BH537" s="243">
        <f>IF(N537="sníž. přenesená",J537,0)</f>
        <v>0</v>
      </c>
      <c r="BI537" s="243">
        <f>IF(N537="nulová",J537,0)</f>
        <v>0</v>
      </c>
      <c r="BJ537" s="16" t="s">
        <v>85</v>
      </c>
      <c r="BK537" s="243">
        <f>ROUND(I537*H537,2)</f>
        <v>0</v>
      </c>
      <c r="BL537" s="16" t="s">
        <v>236</v>
      </c>
      <c r="BM537" s="242" t="s">
        <v>682</v>
      </c>
    </row>
    <row r="538" spans="2:51" s="14" customFormat="1" ht="12">
      <c r="B538" s="267"/>
      <c r="C538" s="268"/>
      <c r="D538" s="246" t="s">
        <v>166</v>
      </c>
      <c r="E538" s="269" t="s">
        <v>1</v>
      </c>
      <c r="F538" s="270" t="s">
        <v>353</v>
      </c>
      <c r="G538" s="268"/>
      <c r="H538" s="269" t="s">
        <v>1</v>
      </c>
      <c r="I538" s="271"/>
      <c r="J538" s="268"/>
      <c r="K538" s="268"/>
      <c r="L538" s="272"/>
      <c r="M538" s="273"/>
      <c r="N538" s="274"/>
      <c r="O538" s="274"/>
      <c r="P538" s="274"/>
      <c r="Q538" s="274"/>
      <c r="R538" s="274"/>
      <c r="S538" s="274"/>
      <c r="T538" s="275"/>
      <c r="AT538" s="276" t="s">
        <v>166</v>
      </c>
      <c r="AU538" s="276" t="s">
        <v>87</v>
      </c>
      <c r="AV538" s="14" t="s">
        <v>85</v>
      </c>
      <c r="AW538" s="14" t="s">
        <v>34</v>
      </c>
      <c r="AX538" s="14" t="s">
        <v>77</v>
      </c>
      <c r="AY538" s="276" t="s">
        <v>157</v>
      </c>
    </row>
    <row r="539" spans="2:51" s="12" customFormat="1" ht="12">
      <c r="B539" s="244"/>
      <c r="C539" s="245"/>
      <c r="D539" s="246" t="s">
        <v>166</v>
      </c>
      <c r="E539" s="247" t="s">
        <v>1</v>
      </c>
      <c r="F539" s="248" t="s">
        <v>354</v>
      </c>
      <c r="G539" s="245"/>
      <c r="H539" s="249">
        <v>6.9</v>
      </c>
      <c r="I539" s="250"/>
      <c r="J539" s="245"/>
      <c r="K539" s="245"/>
      <c r="L539" s="251"/>
      <c r="M539" s="252"/>
      <c r="N539" s="253"/>
      <c r="O539" s="253"/>
      <c r="P539" s="253"/>
      <c r="Q539" s="253"/>
      <c r="R539" s="253"/>
      <c r="S539" s="253"/>
      <c r="T539" s="254"/>
      <c r="AT539" s="255" t="s">
        <v>166</v>
      </c>
      <c r="AU539" s="255" t="s">
        <v>87</v>
      </c>
      <c r="AV539" s="12" t="s">
        <v>87</v>
      </c>
      <c r="AW539" s="12" t="s">
        <v>34</v>
      </c>
      <c r="AX539" s="12" t="s">
        <v>77</v>
      </c>
      <c r="AY539" s="255" t="s">
        <v>157</v>
      </c>
    </row>
    <row r="540" spans="2:51" s="12" customFormat="1" ht="12">
      <c r="B540" s="244"/>
      <c r="C540" s="245"/>
      <c r="D540" s="246" t="s">
        <v>166</v>
      </c>
      <c r="E540" s="247" t="s">
        <v>1</v>
      </c>
      <c r="F540" s="248" t="s">
        <v>355</v>
      </c>
      <c r="G540" s="245"/>
      <c r="H540" s="249">
        <v>11.052</v>
      </c>
      <c r="I540" s="250"/>
      <c r="J540" s="245"/>
      <c r="K540" s="245"/>
      <c r="L540" s="251"/>
      <c r="M540" s="252"/>
      <c r="N540" s="253"/>
      <c r="O540" s="253"/>
      <c r="P540" s="253"/>
      <c r="Q540" s="253"/>
      <c r="R540" s="253"/>
      <c r="S540" s="253"/>
      <c r="T540" s="254"/>
      <c r="AT540" s="255" t="s">
        <v>166</v>
      </c>
      <c r="AU540" s="255" t="s">
        <v>87</v>
      </c>
      <c r="AV540" s="12" t="s">
        <v>87</v>
      </c>
      <c r="AW540" s="12" t="s">
        <v>34</v>
      </c>
      <c r="AX540" s="12" t="s">
        <v>77</v>
      </c>
      <c r="AY540" s="255" t="s">
        <v>157</v>
      </c>
    </row>
    <row r="541" spans="2:51" s="12" customFormat="1" ht="12">
      <c r="B541" s="244"/>
      <c r="C541" s="245"/>
      <c r="D541" s="246" t="s">
        <v>166</v>
      </c>
      <c r="E541" s="247" t="s">
        <v>1</v>
      </c>
      <c r="F541" s="248" t="s">
        <v>356</v>
      </c>
      <c r="G541" s="245"/>
      <c r="H541" s="249">
        <v>4.890000000000001</v>
      </c>
      <c r="I541" s="250"/>
      <c r="J541" s="245"/>
      <c r="K541" s="245"/>
      <c r="L541" s="251"/>
      <c r="M541" s="252"/>
      <c r="N541" s="253"/>
      <c r="O541" s="253"/>
      <c r="P541" s="253"/>
      <c r="Q541" s="253"/>
      <c r="R541" s="253"/>
      <c r="S541" s="253"/>
      <c r="T541" s="254"/>
      <c r="AT541" s="255" t="s">
        <v>166</v>
      </c>
      <c r="AU541" s="255" t="s">
        <v>87</v>
      </c>
      <c r="AV541" s="12" t="s">
        <v>87</v>
      </c>
      <c r="AW541" s="12" t="s">
        <v>34</v>
      </c>
      <c r="AX541" s="12" t="s">
        <v>77</v>
      </c>
      <c r="AY541" s="255" t="s">
        <v>157</v>
      </c>
    </row>
    <row r="542" spans="2:51" s="12" customFormat="1" ht="12">
      <c r="B542" s="244"/>
      <c r="C542" s="245"/>
      <c r="D542" s="246" t="s">
        <v>166</v>
      </c>
      <c r="E542" s="247" t="s">
        <v>1</v>
      </c>
      <c r="F542" s="248" t="s">
        <v>357</v>
      </c>
      <c r="G542" s="245"/>
      <c r="H542" s="249">
        <v>2.4</v>
      </c>
      <c r="I542" s="250"/>
      <c r="J542" s="245"/>
      <c r="K542" s="245"/>
      <c r="L542" s="251"/>
      <c r="M542" s="252"/>
      <c r="N542" s="253"/>
      <c r="O542" s="253"/>
      <c r="P542" s="253"/>
      <c r="Q542" s="253"/>
      <c r="R542" s="253"/>
      <c r="S542" s="253"/>
      <c r="T542" s="254"/>
      <c r="AT542" s="255" t="s">
        <v>166</v>
      </c>
      <c r="AU542" s="255" t="s">
        <v>87</v>
      </c>
      <c r="AV542" s="12" t="s">
        <v>87</v>
      </c>
      <c r="AW542" s="12" t="s">
        <v>34</v>
      </c>
      <c r="AX542" s="12" t="s">
        <v>77</v>
      </c>
      <c r="AY542" s="255" t="s">
        <v>157</v>
      </c>
    </row>
    <row r="543" spans="2:51" s="12" customFormat="1" ht="12">
      <c r="B543" s="244"/>
      <c r="C543" s="245"/>
      <c r="D543" s="246" t="s">
        <v>166</v>
      </c>
      <c r="E543" s="247" t="s">
        <v>1</v>
      </c>
      <c r="F543" s="248" t="s">
        <v>314</v>
      </c>
      <c r="G543" s="245"/>
      <c r="H543" s="249">
        <v>29.2708</v>
      </c>
      <c r="I543" s="250"/>
      <c r="J543" s="245"/>
      <c r="K543" s="245"/>
      <c r="L543" s="251"/>
      <c r="M543" s="252"/>
      <c r="N543" s="253"/>
      <c r="O543" s="253"/>
      <c r="P543" s="253"/>
      <c r="Q543" s="253"/>
      <c r="R543" s="253"/>
      <c r="S543" s="253"/>
      <c r="T543" s="254"/>
      <c r="AT543" s="255" t="s">
        <v>166</v>
      </c>
      <c r="AU543" s="255" t="s">
        <v>87</v>
      </c>
      <c r="AV543" s="12" t="s">
        <v>87</v>
      </c>
      <c r="AW543" s="12" t="s">
        <v>34</v>
      </c>
      <c r="AX543" s="12" t="s">
        <v>77</v>
      </c>
      <c r="AY543" s="255" t="s">
        <v>157</v>
      </c>
    </row>
    <row r="544" spans="2:51" s="12" customFormat="1" ht="12">
      <c r="B544" s="244"/>
      <c r="C544" s="245"/>
      <c r="D544" s="246" t="s">
        <v>166</v>
      </c>
      <c r="E544" s="247" t="s">
        <v>1</v>
      </c>
      <c r="F544" s="248" t="s">
        <v>326</v>
      </c>
      <c r="G544" s="245"/>
      <c r="H544" s="249">
        <v>3.4488</v>
      </c>
      <c r="I544" s="250"/>
      <c r="J544" s="245"/>
      <c r="K544" s="245"/>
      <c r="L544" s="251"/>
      <c r="M544" s="252"/>
      <c r="N544" s="253"/>
      <c r="O544" s="253"/>
      <c r="P544" s="253"/>
      <c r="Q544" s="253"/>
      <c r="R544" s="253"/>
      <c r="S544" s="253"/>
      <c r="T544" s="254"/>
      <c r="AT544" s="255" t="s">
        <v>166</v>
      </c>
      <c r="AU544" s="255" t="s">
        <v>87</v>
      </c>
      <c r="AV544" s="12" t="s">
        <v>87</v>
      </c>
      <c r="AW544" s="12" t="s">
        <v>34</v>
      </c>
      <c r="AX544" s="12" t="s">
        <v>77</v>
      </c>
      <c r="AY544" s="255" t="s">
        <v>157</v>
      </c>
    </row>
    <row r="545" spans="2:51" s="13" customFormat="1" ht="12">
      <c r="B545" s="256"/>
      <c r="C545" s="257"/>
      <c r="D545" s="246" t="s">
        <v>166</v>
      </c>
      <c r="E545" s="258" t="s">
        <v>1</v>
      </c>
      <c r="F545" s="259" t="s">
        <v>168</v>
      </c>
      <c r="G545" s="257"/>
      <c r="H545" s="260">
        <v>57.9616</v>
      </c>
      <c r="I545" s="261"/>
      <c r="J545" s="257"/>
      <c r="K545" s="257"/>
      <c r="L545" s="262"/>
      <c r="M545" s="263"/>
      <c r="N545" s="264"/>
      <c r="O545" s="264"/>
      <c r="P545" s="264"/>
      <c r="Q545" s="264"/>
      <c r="R545" s="264"/>
      <c r="S545" s="264"/>
      <c r="T545" s="265"/>
      <c r="AT545" s="266" t="s">
        <v>166</v>
      </c>
      <c r="AU545" s="266" t="s">
        <v>87</v>
      </c>
      <c r="AV545" s="13" t="s">
        <v>164</v>
      </c>
      <c r="AW545" s="13" t="s">
        <v>34</v>
      </c>
      <c r="AX545" s="13" t="s">
        <v>85</v>
      </c>
      <c r="AY545" s="266" t="s">
        <v>157</v>
      </c>
    </row>
    <row r="546" spans="2:65" s="1" customFormat="1" ht="16.5" customHeight="1">
      <c r="B546" s="37"/>
      <c r="C546" s="231" t="s">
        <v>683</v>
      </c>
      <c r="D546" s="231" t="s">
        <v>159</v>
      </c>
      <c r="E546" s="232" t="s">
        <v>684</v>
      </c>
      <c r="F546" s="233" t="s">
        <v>685</v>
      </c>
      <c r="G546" s="234" t="s">
        <v>576</v>
      </c>
      <c r="H546" s="236"/>
      <c r="I546" s="236"/>
      <c r="J546" s="237">
        <f>ROUND(I546*H546,2)</f>
        <v>0</v>
      </c>
      <c r="K546" s="233" t="s">
        <v>163</v>
      </c>
      <c r="L546" s="42"/>
      <c r="M546" s="238" t="s">
        <v>1</v>
      </c>
      <c r="N546" s="239" t="s">
        <v>42</v>
      </c>
      <c r="O546" s="85"/>
      <c r="P546" s="240">
        <f>O546*H546</f>
        <v>0</v>
      </c>
      <c r="Q546" s="240">
        <v>0</v>
      </c>
      <c r="R546" s="240">
        <f>Q546*H546</f>
        <v>0</v>
      </c>
      <c r="S546" s="240">
        <v>0</v>
      </c>
      <c r="T546" s="241">
        <f>S546*H546</f>
        <v>0</v>
      </c>
      <c r="AR546" s="242" t="s">
        <v>236</v>
      </c>
      <c r="AT546" s="242" t="s">
        <v>159</v>
      </c>
      <c r="AU546" s="242" t="s">
        <v>87</v>
      </c>
      <c r="AY546" s="16" t="s">
        <v>157</v>
      </c>
      <c r="BE546" s="243">
        <f>IF(N546="základní",J546,0)</f>
        <v>0</v>
      </c>
      <c r="BF546" s="243">
        <f>IF(N546="snížená",J546,0)</f>
        <v>0</v>
      </c>
      <c r="BG546" s="243">
        <f>IF(N546="zákl. přenesená",J546,0)</f>
        <v>0</v>
      </c>
      <c r="BH546" s="243">
        <f>IF(N546="sníž. přenesená",J546,0)</f>
        <v>0</v>
      </c>
      <c r="BI546" s="243">
        <f>IF(N546="nulová",J546,0)</f>
        <v>0</v>
      </c>
      <c r="BJ546" s="16" t="s">
        <v>85</v>
      </c>
      <c r="BK546" s="243">
        <f>ROUND(I546*H546,2)</f>
        <v>0</v>
      </c>
      <c r="BL546" s="16" t="s">
        <v>236</v>
      </c>
      <c r="BM546" s="242" t="s">
        <v>686</v>
      </c>
    </row>
    <row r="547" spans="2:63" s="11" customFormat="1" ht="22.8" customHeight="1">
      <c r="B547" s="215"/>
      <c r="C547" s="216"/>
      <c r="D547" s="217" t="s">
        <v>76</v>
      </c>
      <c r="E547" s="229" t="s">
        <v>687</v>
      </c>
      <c r="F547" s="229" t="s">
        <v>688</v>
      </c>
      <c r="G547" s="216"/>
      <c r="H547" s="216"/>
      <c r="I547" s="219"/>
      <c r="J547" s="230">
        <f>BK547</f>
        <v>0</v>
      </c>
      <c r="K547" s="216"/>
      <c r="L547" s="221"/>
      <c r="M547" s="222"/>
      <c r="N547" s="223"/>
      <c r="O547" s="223"/>
      <c r="P547" s="224">
        <f>SUM(P548:P556)</f>
        <v>0</v>
      </c>
      <c r="Q547" s="223"/>
      <c r="R547" s="224">
        <f>SUM(R548:R556)</f>
        <v>0.1966866</v>
      </c>
      <c r="S547" s="223"/>
      <c r="T547" s="225">
        <f>SUM(T548:T556)</f>
        <v>0</v>
      </c>
      <c r="AR547" s="226" t="s">
        <v>87</v>
      </c>
      <c r="AT547" s="227" t="s">
        <v>76</v>
      </c>
      <c r="AU547" s="227" t="s">
        <v>85</v>
      </c>
      <c r="AY547" s="226" t="s">
        <v>157</v>
      </c>
      <c r="BK547" s="228">
        <f>SUM(BK548:BK556)</f>
        <v>0</v>
      </c>
    </row>
    <row r="548" spans="2:65" s="1" customFormat="1" ht="16.5" customHeight="1">
      <c r="B548" s="37"/>
      <c r="C548" s="231" t="s">
        <v>689</v>
      </c>
      <c r="D548" s="231" t="s">
        <v>159</v>
      </c>
      <c r="E548" s="232" t="s">
        <v>690</v>
      </c>
      <c r="F548" s="233" t="s">
        <v>691</v>
      </c>
      <c r="G548" s="234" t="s">
        <v>162</v>
      </c>
      <c r="H548" s="235">
        <v>289.245</v>
      </c>
      <c r="I548" s="236"/>
      <c r="J548" s="237">
        <f>ROUND(I548*H548,2)</f>
        <v>0</v>
      </c>
      <c r="K548" s="233" t="s">
        <v>163</v>
      </c>
      <c r="L548" s="42"/>
      <c r="M548" s="238" t="s">
        <v>1</v>
      </c>
      <c r="N548" s="239" t="s">
        <v>42</v>
      </c>
      <c r="O548" s="85"/>
      <c r="P548" s="240">
        <f>O548*H548</f>
        <v>0</v>
      </c>
      <c r="Q548" s="240">
        <v>0.00014</v>
      </c>
      <c r="R548" s="240">
        <f>Q548*H548</f>
        <v>0.0404943</v>
      </c>
      <c r="S548" s="240">
        <v>0</v>
      </c>
      <c r="T548" s="241">
        <f>S548*H548</f>
        <v>0</v>
      </c>
      <c r="AR548" s="242" t="s">
        <v>236</v>
      </c>
      <c r="AT548" s="242" t="s">
        <v>159</v>
      </c>
      <c r="AU548" s="242" t="s">
        <v>87</v>
      </c>
      <c r="AY548" s="16" t="s">
        <v>157</v>
      </c>
      <c r="BE548" s="243">
        <f>IF(N548="základní",J548,0)</f>
        <v>0</v>
      </c>
      <c r="BF548" s="243">
        <f>IF(N548="snížená",J548,0)</f>
        <v>0</v>
      </c>
      <c r="BG548" s="243">
        <f>IF(N548="zákl. přenesená",J548,0)</f>
        <v>0</v>
      </c>
      <c r="BH548" s="243">
        <f>IF(N548="sníž. přenesená",J548,0)</f>
        <v>0</v>
      </c>
      <c r="BI548" s="243">
        <f>IF(N548="nulová",J548,0)</f>
        <v>0</v>
      </c>
      <c r="BJ548" s="16" t="s">
        <v>85</v>
      </c>
      <c r="BK548" s="243">
        <f>ROUND(I548*H548,2)</f>
        <v>0</v>
      </c>
      <c r="BL548" s="16" t="s">
        <v>236</v>
      </c>
      <c r="BM548" s="242" t="s">
        <v>692</v>
      </c>
    </row>
    <row r="549" spans="2:65" s="1" customFormat="1" ht="16.5" customHeight="1">
      <c r="B549" s="37"/>
      <c r="C549" s="231" t="s">
        <v>693</v>
      </c>
      <c r="D549" s="231" t="s">
        <v>159</v>
      </c>
      <c r="E549" s="232" t="s">
        <v>694</v>
      </c>
      <c r="F549" s="233" t="s">
        <v>695</v>
      </c>
      <c r="G549" s="234" t="s">
        <v>162</v>
      </c>
      <c r="H549" s="235">
        <v>289.245</v>
      </c>
      <c r="I549" s="236"/>
      <c r="J549" s="237">
        <f>ROUND(I549*H549,2)</f>
        <v>0</v>
      </c>
      <c r="K549" s="233" t="s">
        <v>163</v>
      </c>
      <c r="L549" s="42"/>
      <c r="M549" s="238" t="s">
        <v>1</v>
      </c>
      <c r="N549" s="239" t="s">
        <v>42</v>
      </c>
      <c r="O549" s="85"/>
      <c r="P549" s="240">
        <f>O549*H549</f>
        <v>0</v>
      </c>
      <c r="Q549" s="240">
        <v>0.00054</v>
      </c>
      <c r="R549" s="240">
        <f>Q549*H549</f>
        <v>0.1561923</v>
      </c>
      <c r="S549" s="240">
        <v>0</v>
      </c>
      <c r="T549" s="241">
        <f>S549*H549</f>
        <v>0</v>
      </c>
      <c r="AR549" s="242" t="s">
        <v>236</v>
      </c>
      <c r="AT549" s="242" t="s">
        <v>159</v>
      </c>
      <c r="AU549" s="242" t="s">
        <v>87</v>
      </c>
      <c r="AY549" s="16" t="s">
        <v>157</v>
      </c>
      <c r="BE549" s="243">
        <f>IF(N549="základní",J549,0)</f>
        <v>0</v>
      </c>
      <c r="BF549" s="243">
        <f>IF(N549="snížená",J549,0)</f>
        <v>0</v>
      </c>
      <c r="BG549" s="243">
        <f>IF(N549="zákl. přenesená",J549,0)</f>
        <v>0</v>
      </c>
      <c r="BH549" s="243">
        <f>IF(N549="sníž. přenesená",J549,0)</f>
        <v>0</v>
      </c>
      <c r="BI549" s="243">
        <f>IF(N549="nulová",J549,0)</f>
        <v>0</v>
      </c>
      <c r="BJ549" s="16" t="s">
        <v>85</v>
      </c>
      <c r="BK549" s="243">
        <f>ROUND(I549*H549,2)</f>
        <v>0</v>
      </c>
      <c r="BL549" s="16" t="s">
        <v>236</v>
      </c>
      <c r="BM549" s="242" t="s">
        <v>696</v>
      </c>
    </row>
    <row r="550" spans="2:51" s="12" customFormat="1" ht="12">
      <c r="B550" s="244"/>
      <c r="C550" s="245"/>
      <c r="D550" s="246" t="s">
        <v>166</v>
      </c>
      <c r="E550" s="247" t="s">
        <v>1</v>
      </c>
      <c r="F550" s="248" t="s">
        <v>312</v>
      </c>
      <c r="G550" s="245"/>
      <c r="H550" s="249">
        <v>0.13</v>
      </c>
      <c r="I550" s="250"/>
      <c r="J550" s="245"/>
      <c r="K550" s="245"/>
      <c r="L550" s="251"/>
      <c r="M550" s="252"/>
      <c r="N550" s="253"/>
      <c r="O550" s="253"/>
      <c r="P550" s="253"/>
      <c r="Q550" s="253"/>
      <c r="R550" s="253"/>
      <c r="S550" s="253"/>
      <c r="T550" s="254"/>
      <c r="AT550" s="255" t="s">
        <v>166</v>
      </c>
      <c r="AU550" s="255" t="s">
        <v>87</v>
      </c>
      <c r="AV550" s="12" t="s">
        <v>87</v>
      </c>
      <c r="AW550" s="12" t="s">
        <v>34</v>
      </c>
      <c r="AX550" s="12" t="s">
        <v>77</v>
      </c>
      <c r="AY550" s="255" t="s">
        <v>157</v>
      </c>
    </row>
    <row r="551" spans="2:51" s="12" customFormat="1" ht="12">
      <c r="B551" s="244"/>
      <c r="C551" s="245"/>
      <c r="D551" s="246" t="s">
        <v>166</v>
      </c>
      <c r="E551" s="247" t="s">
        <v>1</v>
      </c>
      <c r="F551" s="248" t="s">
        <v>313</v>
      </c>
      <c r="G551" s="245"/>
      <c r="H551" s="249">
        <v>2.055</v>
      </c>
      <c r="I551" s="250"/>
      <c r="J551" s="245"/>
      <c r="K551" s="245"/>
      <c r="L551" s="251"/>
      <c r="M551" s="252"/>
      <c r="N551" s="253"/>
      <c r="O551" s="253"/>
      <c r="P551" s="253"/>
      <c r="Q551" s="253"/>
      <c r="R551" s="253"/>
      <c r="S551" s="253"/>
      <c r="T551" s="254"/>
      <c r="AT551" s="255" t="s">
        <v>166</v>
      </c>
      <c r="AU551" s="255" t="s">
        <v>87</v>
      </c>
      <c r="AV551" s="12" t="s">
        <v>87</v>
      </c>
      <c r="AW551" s="12" t="s">
        <v>34</v>
      </c>
      <c r="AX551" s="12" t="s">
        <v>77</v>
      </c>
      <c r="AY551" s="255" t="s">
        <v>157</v>
      </c>
    </row>
    <row r="552" spans="2:51" s="12" customFormat="1" ht="12">
      <c r="B552" s="244"/>
      <c r="C552" s="245"/>
      <c r="D552" s="246" t="s">
        <v>166</v>
      </c>
      <c r="E552" s="247" t="s">
        <v>1</v>
      </c>
      <c r="F552" s="248" t="s">
        <v>307</v>
      </c>
      <c r="G552" s="245"/>
      <c r="H552" s="249">
        <v>26.3</v>
      </c>
      <c r="I552" s="250"/>
      <c r="J552" s="245"/>
      <c r="K552" s="245"/>
      <c r="L552" s="251"/>
      <c r="M552" s="252"/>
      <c r="N552" s="253"/>
      <c r="O552" s="253"/>
      <c r="P552" s="253"/>
      <c r="Q552" s="253"/>
      <c r="R552" s="253"/>
      <c r="S552" s="253"/>
      <c r="T552" s="254"/>
      <c r="AT552" s="255" t="s">
        <v>166</v>
      </c>
      <c r="AU552" s="255" t="s">
        <v>87</v>
      </c>
      <c r="AV552" s="12" t="s">
        <v>87</v>
      </c>
      <c r="AW552" s="12" t="s">
        <v>34</v>
      </c>
      <c r="AX552" s="12" t="s">
        <v>77</v>
      </c>
      <c r="AY552" s="255" t="s">
        <v>157</v>
      </c>
    </row>
    <row r="553" spans="2:51" s="12" customFormat="1" ht="12">
      <c r="B553" s="244"/>
      <c r="C553" s="245"/>
      <c r="D553" s="246" t="s">
        <v>166</v>
      </c>
      <c r="E553" s="247" t="s">
        <v>1</v>
      </c>
      <c r="F553" s="248" t="s">
        <v>308</v>
      </c>
      <c r="G553" s="245"/>
      <c r="H553" s="249">
        <v>230.582</v>
      </c>
      <c r="I553" s="250"/>
      <c r="J553" s="245"/>
      <c r="K553" s="245"/>
      <c r="L553" s="251"/>
      <c r="M553" s="252"/>
      <c r="N553" s="253"/>
      <c r="O553" s="253"/>
      <c r="P553" s="253"/>
      <c r="Q553" s="253"/>
      <c r="R553" s="253"/>
      <c r="S553" s="253"/>
      <c r="T553" s="254"/>
      <c r="AT553" s="255" t="s">
        <v>166</v>
      </c>
      <c r="AU553" s="255" t="s">
        <v>87</v>
      </c>
      <c r="AV553" s="12" t="s">
        <v>87</v>
      </c>
      <c r="AW553" s="12" t="s">
        <v>34</v>
      </c>
      <c r="AX553" s="12" t="s">
        <v>77</v>
      </c>
      <c r="AY553" s="255" t="s">
        <v>157</v>
      </c>
    </row>
    <row r="554" spans="2:51" s="12" customFormat="1" ht="12">
      <c r="B554" s="244"/>
      <c r="C554" s="245"/>
      <c r="D554" s="246" t="s">
        <v>166</v>
      </c>
      <c r="E554" s="247" t="s">
        <v>1</v>
      </c>
      <c r="F554" s="248" t="s">
        <v>482</v>
      </c>
      <c r="G554" s="245"/>
      <c r="H554" s="249">
        <v>28.9782</v>
      </c>
      <c r="I554" s="250"/>
      <c r="J554" s="245"/>
      <c r="K554" s="245"/>
      <c r="L554" s="251"/>
      <c r="M554" s="252"/>
      <c r="N554" s="253"/>
      <c r="O554" s="253"/>
      <c r="P554" s="253"/>
      <c r="Q554" s="253"/>
      <c r="R554" s="253"/>
      <c r="S554" s="253"/>
      <c r="T554" s="254"/>
      <c r="AT554" s="255" t="s">
        <v>166</v>
      </c>
      <c r="AU554" s="255" t="s">
        <v>87</v>
      </c>
      <c r="AV554" s="12" t="s">
        <v>87</v>
      </c>
      <c r="AW554" s="12" t="s">
        <v>34</v>
      </c>
      <c r="AX554" s="12" t="s">
        <v>77</v>
      </c>
      <c r="AY554" s="255" t="s">
        <v>157</v>
      </c>
    </row>
    <row r="555" spans="2:51" s="12" customFormat="1" ht="12">
      <c r="B555" s="244"/>
      <c r="C555" s="245"/>
      <c r="D555" s="246" t="s">
        <v>166</v>
      </c>
      <c r="E555" s="247" t="s">
        <v>1</v>
      </c>
      <c r="F555" s="248" t="s">
        <v>280</v>
      </c>
      <c r="G555" s="245"/>
      <c r="H555" s="249">
        <v>1.2</v>
      </c>
      <c r="I555" s="250"/>
      <c r="J555" s="245"/>
      <c r="K555" s="245"/>
      <c r="L555" s="251"/>
      <c r="M555" s="252"/>
      <c r="N555" s="253"/>
      <c r="O555" s="253"/>
      <c r="P555" s="253"/>
      <c r="Q555" s="253"/>
      <c r="R555" s="253"/>
      <c r="S555" s="253"/>
      <c r="T555" s="254"/>
      <c r="AT555" s="255" t="s">
        <v>166</v>
      </c>
      <c r="AU555" s="255" t="s">
        <v>87</v>
      </c>
      <c r="AV555" s="12" t="s">
        <v>87</v>
      </c>
      <c r="AW555" s="12" t="s">
        <v>34</v>
      </c>
      <c r="AX555" s="12" t="s">
        <v>77</v>
      </c>
      <c r="AY555" s="255" t="s">
        <v>157</v>
      </c>
    </row>
    <row r="556" spans="2:51" s="13" customFormat="1" ht="12">
      <c r="B556" s="256"/>
      <c r="C556" s="257"/>
      <c r="D556" s="246" t="s">
        <v>166</v>
      </c>
      <c r="E556" s="258" t="s">
        <v>1</v>
      </c>
      <c r="F556" s="259" t="s">
        <v>168</v>
      </c>
      <c r="G556" s="257"/>
      <c r="H556" s="260">
        <v>289.2452</v>
      </c>
      <c r="I556" s="261"/>
      <c r="J556" s="257"/>
      <c r="K556" s="257"/>
      <c r="L556" s="262"/>
      <c r="M556" s="263"/>
      <c r="N556" s="264"/>
      <c r="O556" s="264"/>
      <c r="P556" s="264"/>
      <c r="Q556" s="264"/>
      <c r="R556" s="264"/>
      <c r="S556" s="264"/>
      <c r="T556" s="265"/>
      <c r="AT556" s="266" t="s">
        <v>166</v>
      </c>
      <c r="AU556" s="266" t="s">
        <v>87</v>
      </c>
      <c r="AV556" s="13" t="s">
        <v>164</v>
      </c>
      <c r="AW556" s="13" t="s">
        <v>34</v>
      </c>
      <c r="AX556" s="13" t="s">
        <v>85</v>
      </c>
      <c r="AY556" s="266" t="s">
        <v>157</v>
      </c>
    </row>
    <row r="557" spans="2:63" s="11" customFormat="1" ht="22.8" customHeight="1">
      <c r="B557" s="215"/>
      <c r="C557" s="216"/>
      <c r="D557" s="217" t="s">
        <v>76</v>
      </c>
      <c r="E557" s="229" t="s">
        <v>697</v>
      </c>
      <c r="F557" s="229" t="s">
        <v>698</v>
      </c>
      <c r="G557" s="216"/>
      <c r="H557" s="216"/>
      <c r="I557" s="219"/>
      <c r="J557" s="230">
        <f>BK557</f>
        <v>0</v>
      </c>
      <c r="K557" s="216"/>
      <c r="L557" s="221"/>
      <c r="M557" s="222"/>
      <c r="N557" s="223"/>
      <c r="O557" s="223"/>
      <c r="P557" s="224">
        <f>SUM(P558:P582)</f>
        <v>0</v>
      </c>
      <c r="Q557" s="223"/>
      <c r="R557" s="224">
        <f>SUM(R558:R582)</f>
        <v>0.052437569999999996</v>
      </c>
      <c r="S557" s="223"/>
      <c r="T557" s="225">
        <f>SUM(T558:T582)</f>
        <v>0.010909829999999999</v>
      </c>
      <c r="AR557" s="226" t="s">
        <v>87</v>
      </c>
      <c r="AT557" s="227" t="s">
        <v>76</v>
      </c>
      <c r="AU557" s="227" t="s">
        <v>85</v>
      </c>
      <c r="AY557" s="226" t="s">
        <v>157</v>
      </c>
      <c r="BK557" s="228">
        <f>SUM(BK558:BK582)</f>
        <v>0</v>
      </c>
    </row>
    <row r="558" spans="2:65" s="1" customFormat="1" ht="16.5" customHeight="1">
      <c r="B558" s="37"/>
      <c r="C558" s="231" t="s">
        <v>699</v>
      </c>
      <c r="D558" s="231" t="s">
        <v>159</v>
      </c>
      <c r="E558" s="232" t="s">
        <v>700</v>
      </c>
      <c r="F558" s="233" t="s">
        <v>701</v>
      </c>
      <c r="G558" s="234" t="s">
        <v>162</v>
      </c>
      <c r="H558" s="235">
        <v>35.193</v>
      </c>
      <c r="I558" s="236"/>
      <c r="J558" s="237">
        <f>ROUND(I558*H558,2)</f>
        <v>0</v>
      </c>
      <c r="K558" s="233" t="s">
        <v>163</v>
      </c>
      <c r="L558" s="42"/>
      <c r="M558" s="238" t="s">
        <v>1</v>
      </c>
      <c r="N558" s="239" t="s">
        <v>42</v>
      </c>
      <c r="O558" s="85"/>
      <c r="P558" s="240">
        <f>O558*H558</f>
        <v>0</v>
      </c>
      <c r="Q558" s="240">
        <v>0</v>
      </c>
      <c r="R558" s="240">
        <f>Q558*H558</f>
        <v>0</v>
      </c>
      <c r="S558" s="240">
        <v>0</v>
      </c>
      <c r="T558" s="241">
        <f>S558*H558</f>
        <v>0</v>
      </c>
      <c r="AR558" s="242" t="s">
        <v>236</v>
      </c>
      <c r="AT558" s="242" t="s">
        <v>159</v>
      </c>
      <c r="AU558" s="242" t="s">
        <v>87</v>
      </c>
      <c r="AY558" s="16" t="s">
        <v>157</v>
      </c>
      <c r="BE558" s="243">
        <f>IF(N558="základní",J558,0)</f>
        <v>0</v>
      </c>
      <c r="BF558" s="243">
        <f>IF(N558="snížená",J558,0)</f>
        <v>0</v>
      </c>
      <c r="BG558" s="243">
        <f>IF(N558="zákl. přenesená",J558,0)</f>
        <v>0</v>
      </c>
      <c r="BH558" s="243">
        <f>IF(N558="sníž. přenesená",J558,0)</f>
        <v>0</v>
      </c>
      <c r="BI558" s="243">
        <f>IF(N558="nulová",J558,0)</f>
        <v>0</v>
      </c>
      <c r="BJ558" s="16" t="s">
        <v>85</v>
      </c>
      <c r="BK558" s="243">
        <f>ROUND(I558*H558,2)</f>
        <v>0</v>
      </c>
      <c r="BL558" s="16" t="s">
        <v>236</v>
      </c>
      <c r="BM558" s="242" t="s">
        <v>702</v>
      </c>
    </row>
    <row r="559" spans="2:51" s="12" customFormat="1" ht="12">
      <c r="B559" s="244"/>
      <c r="C559" s="245"/>
      <c r="D559" s="246" t="s">
        <v>166</v>
      </c>
      <c r="E559" s="247" t="s">
        <v>1</v>
      </c>
      <c r="F559" s="248" t="s">
        <v>108</v>
      </c>
      <c r="G559" s="245"/>
      <c r="H559" s="249">
        <v>35.1934</v>
      </c>
      <c r="I559" s="250"/>
      <c r="J559" s="245"/>
      <c r="K559" s="245"/>
      <c r="L559" s="251"/>
      <c r="M559" s="252"/>
      <c r="N559" s="253"/>
      <c r="O559" s="253"/>
      <c r="P559" s="253"/>
      <c r="Q559" s="253"/>
      <c r="R559" s="253"/>
      <c r="S559" s="253"/>
      <c r="T559" s="254"/>
      <c r="AT559" s="255" t="s">
        <v>166</v>
      </c>
      <c r="AU559" s="255" t="s">
        <v>87</v>
      </c>
      <c r="AV559" s="12" t="s">
        <v>87</v>
      </c>
      <c r="AW559" s="12" t="s">
        <v>34</v>
      </c>
      <c r="AX559" s="12" t="s">
        <v>77</v>
      </c>
      <c r="AY559" s="255" t="s">
        <v>157</v>
      </c>
    </row>
    <row r="560" spans="2:51" s="13" customFormat="1" ht="12">
      <c r="B560" s="256"/>
      <c r="C560" s="257"/>
      <c r="D560" s="246" t="s">
        <v>166</v>
      </c>
      <c r="E560" s="258" t="s">
        <v>1</v>
      </c>
      <c r="F560" s="259" t="s">
        <v>168</v>
      </c>
      <c r="G560" s="257"/>
      <c r="H560" s="260">
        <v>35.1934</v>
      </c>
      <c r="I560" s="261"/>
      <c r="J560" s="257"/>
      <c r="K560" s="257"/>
      <c r="L560" s="262"/>
      <c r="M560" s="263"/>
      <c r="N560" s="264"/>
      <c r="O560" s="264"/>
      <c r="P560" s="264"/>
      <c r="Q560" s="264"/>
      <c r="R560" s="264"/>
      <c r="S560" s="264"/>
      <c r="T560" s="265"/>
      <c r="AT560" s="266" t="s">
        <v>166</v>
      </c>
      <c r="AU560" s="266" t="s">
        <v>87</v>
      </c>
      <c r="AV560" s="13" t="s">
        <v>164</v>
      </c>
      <c r="AW560" s="13" t="s">
        <v>34</v>
      </c>
      <c r="AX560" s="13" t="s">
        <v>85</v>
      </c>
      <c r="AY560" s="266" t="s">
        <v>157</v>
      </c>
    </row>
    <row r="561" spans="2:65" s="1" customFormat="1" ht="16.5" customHeight="1">
      <c r="B561" s="37"/>
      <c r="C561" s="231" t="s">
        <v>703</v>
      </c>
      <c r="D561" s="231" t="s">
        <v>159</v>
      </c>
      <c r="E561" s="232" t="s">
        <v>704</v>
      </c>
      <c r="F561" s="233" t="s">
        <v>705</v>
      </c>
      <c r="G561" s="234" t="s">
        <v>162</v>
      </c>
      <c r="H561" s="235">
        <v>35.193</v>
      </c>
      <c r="I561" s="236"/>
      <c r="J561" s="237">
        <f>ROUND(I561*H561,2)</f>
        <v>0</v>
      </c>
      <c r="K561" s="233" t="s">
        <v>163</v>
      </c>
      <c r="L561" s="42"/>
      <c r="M561" s="238" t="s">
        <v>1</v>
      </c>
      <c r="N561" s="239" t="s">
        <v>42</v>
      </c>
      <c r="O561" s="85"/>
      <c r="P561" s="240">
        <f>O561*H561</f>
        <v>0</v>
      </c>
      <c r="Q561" s="240">
        <v>0.001</v>
      </c>
      <c r="R561" s="240">
        <f>Q561*H561</f>
        <v>0.035192999999999995</v>
      </c>
      <c r="S561" s="240">
        <v>0.00031</v>
      </c>
      <c r="T561" s="241">
        <f>S561*H561</f>
        <v>0.010909829999999999</v>
      </c>
      <c r="AR561" s="242" t="s">
        <v>236</v>
      </c>
      <c r="AT561" s="242" t="s">
        <v>159</v>
      </c>
      <c r="AU561" s="242" t="s">
        <v>87</v>
      </c>
      <c r="AY561" s="16" t="s">
        <v>157</v>
      </c>
      <c r="BE561" s="243">
        <f>IF(N561="základní",J561,0)</f>
        <v>0</v>
      </c>
      <c r="BF561" s="243">
        <f>IF(N561="snížená",J561,0)</f>
        <v>0</v>
      </c>
      <c r="BG561" s="243">
        <f>IF(N561="zákl. přenesená",J561,0)</f>
        <v>0</v>
      </c>
      <c r="BH561" s="243">
        <f>IF(N561="sníž. přenesená",J561,0)</f>
        <v>0</v>
      </c>
      <c r="BI561" s="243">
        <f>IF(N561="nulová",J561,0)</f>
        <v>0</v>
      </c>
      <c r="BJ561" s="16" t="s">
        <v>85</v>
      </c>
      <c r="BK561" s="243">
        <f>ROUND(I561*H561,2)</f>
        <v>0</v>
      </c>
      <c r="BL561" s="16" t="s">
        <v>236</v>
      </c>
      <c r="BM561" s="242" t="s">
        <v>706</v>
      </c>
    </row>
    <row r="562" spans="2:51" s="12" customFormat="1" ht="12">
      <c r="B562" s="244"/>
      <c r="C562" s="245"/>
      <c r="D562" s="246" t="s">
        <v>166</v>
      </c>
      <c r="E562" s="247" t="s">
        <v>1</v>
      </c>
      <c r="F562" s="248" t="s">
        <v>108</v>
      </c>
      <c r="G562" s="245"/>
      <c r="H562" s="249">
        <v>35.1934</v>
      </c>
      <c r="I562" s="250"/>
      <c r="J562" s="245"/>
      <c r="K562" s="245"/>
      <c r="L562" s="251"/>
      <c r="M562" s="252"/>
      <c r="N562" s="253"/>
      <c r="O562" s="253"/>
      <c r="P562" s="253"/>
      <c r="Q562" s="253"/>
      <c r="R562" s="253"/>
      <c r="S562" s="253"/>
      <c r="T562" s="254"/>
      <c r="AT562" s="255" t="s">
        <v>166</v>
      </c>
      <c r="AU562" s="255" t="s">
        <v>87</v>
      </c>
      <c r="AV562" s="12" t="s">
        <v>87</v>
      </c>
      <c r="AW562" s="12" t="s">
        <v>34</v>
      </c>
      <c r="AX562" s="12" t="s">
        <v>77</v>
      </c>
      <c r="AY562" s="255" t="s">
        <v>157</v>
      </c>
    </row>
    <row r="563" spans="2:51" s="13" customFormat="1" ht="12">
      <c r="B563" s="256"/>
      <c r="C563" s="257"/>
      <c r="D563" s="246" t="s">
        <v>166</v>
      </c>
      <c r="E563" s="258" t="s">
        <v>1</v>
      </c>
      <c r="F563" s="259" t="s">
        <v>168</v>
      </c>
      <c r="G563" s="257"/>
      <c r="H563" s="260">
        <v>35.1934</v>
      </c>
      <c r="I563" s="261"/>
      <c r="J563" s="257"/>
      <c r="K563" s="257"/>
      <c r="L563" s="262"/>
      <c r="M563" s="263"/>
      <c r="N563" s="264"/>
      <c r="O563" s="264"/>
      <c r="P563" s="264"/>
      <c r="Q563" s="264"/>
      <c r="R563" s="264"/>
      <c r="S563" s="264"/>
      <c r="T563" s="265"/>
      <c r="AT563" s="266" t="s">
        <v>166</v>
      </c>
      <c r="AU563" s="266" t="s">
        <v>87</v>
      </c>
      <c r="AV563" s="13" t="s">
        <v>164</v>
      </c>
      <c r="AW563" s="13" t="s">
        <v>34</v>
      </c>
      <c r="AX563" s="13" t="s">
        <v>85</v>
      </c>
      <c r="AY563" s="266" t="s">
        <v>157</v>
      </c>
    </row>
    <row r="564" spans="2:65" s="1" customFormat="1" ht="16.5" customHeight="1">
      <c r="B564" s="37"/>
      <c r="C564" s="231" t="s">
        <v>707</v>
      </c>
      <c r="D564" s="231" t="s">
        <v>159</v>
      </c>
      <c r="E564" s="232" t="s">
        <v>708</v>
      </c>
      <c r="F564" s="233" t="s">
        <v>709</v>
      </c>
      <c r="G564" s="234" t="s">
        <v>162</v>
      </c>
      <c r="H564" s="235">
        <v>35.193</v>
      </c>
      <c r="I564" s="236"/>
      <c r="J564" s="237">
        <f>ROUND(I564*H564,2)</f>
        <v>0</v>
      </c>
      <c r="K564" s="233" t="s">
        <v>163</v>
      </c>
      <c r="L564" s="42"/>
      <c r="M564" s="238" t="s">
        <v>1</v>
      </c>
      <c r="N564" s="239" t="s">
        <v>42</v>
      </c>
      <c r="O564" s="85"/>
      <c r="P564" s="240">
        <f>O564*H564</f>
        <v>0</v>
      </c>
      <c r="Q564" s="240">
        <v>0.0002</v>
      </c>
      <c r="R564" s="240">
        <f>Q564*H564</f>
        <v>0.0070386</v>
      </c>
      <c r="S564" s="240">
        <v>0</v>
      </c>
      <c r="T564" s="241">
        <f>S564*H564</f>
        <v>0</v>
      </c>
      <c r="AR564" s="242" t="s">
        <v>236</v>
      </c>
      <c r="AT564" s="242" t="s">
        <v>159</v>
      </c>
      <c r="AU564" s="242" t="s">
        <v>87</v>
      </c>
      <c r="AY564" s="16" t="s">
        <v>157</v>
      </c>
      <c r="BE564" s="243">
        <f>IF(N564="základní",J564,0)</f>
        <v>0</v>
      </c>
      <c r="BF564" s="243">
        <f>IF(N564="snížená",J564,0)</f>
        <v>0</v>
      </c>
      <c r="BG564" s="243">
        <f>IF(N564="zákl. přenesená",J564,0)</f>
        <v>0</v>
      </c>
      <c r="BH564" s="243">
        <f>IF(N564="sníž. přenesená",J564,0)</f>
        <v>0</v>
      </c>
      <c r="BI564" s="243">
        <f>IF(N564="nulová",J564,0)</f>
        <v>0</v>
      </c>
      <c r="BJ564" s="16" t="s">
        <v>85</v>
      </c>
      <c r="BK564" s="243">
        <f>ROUND(I564*H564,2)</f>
        <v>0</v>
      </c>
      <c r="BL564" s="16" t="s">
        <v>236</v>
      </c>
      <c r="BM564" s="242" t="s">
        <v>710</v>
      </c>
    </row>
    <row r="565" spans="2:51" s="12" customFormat="1" ht="12">
      <c r="B565" s="244"/>
      <c r="C565" s="245"/>
      <c r="D565" s="246" t="s">
        <v>166</v>
      </c>
      <c r="E565" s="247" t="s">
        <v>1</v>
      </c>
      <c r="F565" s="248" t="s">
        <v>108</v>
      </c>
      <c r="G565" s="245"/>
      <c r="H565" s="249">
        <v>35.1934</v>
      </c>
      <c r="I565" s="250"/>
      <c r="J565" s="245"/>
      <c r="K565" s="245"/>
      <c r="L565" s="251"/>
      <c r="M565" s="252"/>
      <c r="N565" s="253"/>
      <c r="O565" s="253"/>
      <c r="P565" s="253"/>
      <c r="Q565" s="253"/>
      <c r="R565" s="253"/>
      <c r="S565" s="253"/>
      <c r="T565" s="254"/>
      <c r="AT565" s="255" t="s">
        <v>166</v>
      </c>
      <c r="AU565" s="255" t="s">
        <v>87</v>
      </c>
      <c r="AV565" s="12" t="s">
        <v>87</v>
      </c>
      <c r="AW565" s="12" t="s">
        <v>34</v>
      </c>
      <c r="AX565" s="12" t="s">
        <v>77</v>
      </c>
      <c r="AY565" s="255" t="s">
        <v>157</v>
      </c>
    </row>
    <row r="566" spans="2:51" s="13" customFormat="1" ht="12">
      <c r="B566" s="256"/>
      <c r="C566" s="257"/>
      <c r="D566" s="246" t="s">
        <v>166</v>
      </c>
      <c r="E566" s="258" t="s">
        <v>1</v>
      </c>
      <c r="F566" s="259" t="s">
        <v>168</v>
      </c>
      <c r="G566" s="257"/>
      <c r="H566" s="260">
        <v>35.1934</v>
      </c>
      <c r="I566" s="261"/>
      <c r="J566" s="257"/>
      <c r="K566" s="257"/>
      <c r="L566" s="262"/>
      <c r="M566" s="263"/>
      <c r="N566" s="264"/>
      <c r="O566" s="264"/>
      <c r="P566" s="264"/>
      <c r="Q566" s="264"/>
      <c r="R566" s="264"/>
      <c r="S566" s="264"/>
      <c r="T566" s="265"/>
      <c r="AT566" s="266" t="s">
        <v>166</v>
      </c>
      <c r="AU566" s="266" t="s">
        <v>87</v>
      </c>
      <c r="AV566" s="13" t="s">
        <v>164</v>
      </c>
      <c r="AW566" s="13" t="s">
        <v>34</v>
      </c>
      <c r="AX566" s="13" t="s">
        <v>85</v>
      </c>
      <c r="AY566" s="266" t="s">
        <v>157</v>
      </c>
    </row>
    <row r="567" spans="2:65" s="1" customFormat="1" ht="16.5" customHeight="1">
      <c r="B567" s="37"/>
      <c r="C567" s="231" t="s">
        <v>711</v>
      </c>
      <c r="D567" s="231" t="s">
        <v>159</v>
      </c>
      <c r="E567" s="232" t="s">
        <v>712</v>
      </c>
      <c r="F567" s="233" t="s">
        <v>713</v>
      </c>
      <c r="G567" s="234" t="s">
        <v>162</v>
      </c>
      <c r="H567" s="235">
        <v>35.193</v>
      </c>
      <c r="I567" s="236"/>
      <c r="J567" s="237">
        <f>ROUND(I567*H567,2)</f>
        <v>0</v>
      </c>
      <c r="K567" s="233" t="s">
        <v>163</v>
      </c>
      <c r="L567" s="42"/>
      <c r="M567" s="238" t="s">
        <v>1</v>
      </c>
      <c r="N567" s="239" t="s">
        <v>42</v>
      </c>
      <c r="O567" s="85"/>
      <c r="P567" s="240">
        <f>O567*H567</f>
        <v>0</v>
      </c>
      <c r="Q567" s="240">
        <v>0.00029</v>
      </c>
      <c r="R567" s="240">
        <f>Q567*H567</f>
        <v>0.01020597</v>
      </c>
      <c r="S567" s="240">
        <v>0</v>
      </c>
      <c r="T567" s="241">
        <f>S567*H567</f>
        <v>0</v>
      </c>
      <c r="AR567" s="242" t="s">
        <v>236</v>
      </c>
      <c r="AT567" s="242" t="s">
        <v>159</v>
      </c>
      <c r="AU567" s="242" t="s">
        <v>87</v>
      </c>
      <c r="AY567" s="16" t="s">
        <v>157</v>
      </c>
      <c r="BE567" s="243">
        <f>IF(N567="základní",J567,0)</f>
        <v>0</v>
      </c>
      <c r="BF567" s="243">
        <f>IF(N567="snížená",J567,0)</f>
        <v>0</v>
      </c>
      <c r="BG567" s="243">
        <f>IF(N567="zákl. přenesená",J567,0)</f>
        <v>0</v>
      </c>
      <c r="BH567" s="243">
        <f>IF(N567="sníž. přenesená",J567,0)</f>
        <v>0</v>
      </c>
      <c r="BI567" s="243">
        <f>IF(N567="nulová",J567,0)</f>
        <v>0</v>
      </c>
      <c r="BJ567" s="16" t="s">
        <v>85</v>
      </c>
      <c r="BK567" s="243">
        <f>ROUND(I567*H567,2)</f>
        <v>0</v>
      </c>
      <c r="BL567" s="16" t="s">
        <v>236</v>
      </c>
      <c r="BM567" s="242" t="s">
        <v>714</v>
      </c>
    </row>
    <row r="568" spans="2:51" s="14" customFormat="1" ht="12">
      <c r="B568" s="267"/>
      <c r="C568" s="268"/>
      <c r="D568" s="246" t="s">
        <v>166</v>
      </c>
      <c r="E568" s="269" t="s">
        <v>1</v>
      </c>
      <c r="F568" s="270" t="s">
        <v>293</v>
      </c>
      <c r="G568" s="268"/>
      <c r="H568" s="269" t="s">
        <v>1</v>
      </c>
      <c r="I568" s="271"/>
      <c r="J568" s="268"/>
      <c r="K568" s="268"/>
      <c r="L568" s="272"/>
      <c r="M568" s="273"/>
      <c r="N568" s="274"/>
      <c r="O568" s="274"/>
      <c r="P568" s="274"/>
      <c r="Q568" s="274"/>
      <c r="R568" s="274"/>
      <c r="S568" s="274"/>
      <c r="T568" s="275"/>
      <c r="AT568" s="276" t="s">
        <v>166</v>
      </c>
      <c r="AU568" s="276" t="s">
        <v>87</v>
      </c>
      <c r="AV568" s="14" t="s">
        <v>85</v>
      </c>
      <c r="AW568" s="14" t="s">
        <v>34</v>
      </c>
      <c r="AX568" s="14" t="s">
        <v>77</v>
      </c>
      <c r="AY568" s="276" t="s">
        <v>157</v>
      </c>
    </row>
    <row r="569" spans="2:51" s="14" customFormat="1" ht="12">
      <c r="B569" s="267"/>
      <c r="C569" s="268"/>
      <c r="D569" s="246" t="s">
        <v>166</v>
      </c>
      <c r="E569" s="269" t="s">
        <v>1</v>
      </c>
      <c r="F569" s="270" t="s">
        <v>294</v>
      </c>
      <c r="G569" s="268"/>
      <c r="H569" s="269" t="s">
        <v>1</v>
      </c>
      <c r="I569" s="271"/>
      <c r="J569" s="268"/>
      <c r="K569" s="268"/>
      <c r="L569" s="272"/>
      <c r="M569" s="273"/>
      <c r="N569" s="274"/>
      <c r="O569" s="274"/>
      <c r="P569" s="274"/>
      <c r="Q569" s="274"/>
      <c r="R569" s="274"/>
      <c r="S569" s="274"/>
      <c r="T569" s="275"/>
      <c r="AT569" s="276" t="s">
        <v>166</v>
      </c>
      <c r="AU569" s="276" t="s">
        <v>87</v>
      </c>
      <c r="AV569" s="14" t="s">
        <v>85</v>
      </c>
      <c r="AW569" s="14" t="s">
        <v>34</v>
      </c>
      <c r="AX569" s="14" t="s">
        <v>77</v>
      </c>
      <c r="AY569" s="276" t="s">
        <v>157</v>
      </c>
    </row>
    <row r="570" spans="2:51" s="12" customFormat="1" ht="12">
      <c r="B570" s="244"/>
      <c r="C570" s="245"/>
      <c r="D570" s="246" t="s">
        <v>166</v>
      </c>
      <c r="E570" s="247" t="s">
        <v>1</v>
      </c>
      <c r="F570" s="248" t="s">
        <v>295</v>
      </c>
      <c r="G570" s="245"/>
      <c r="H570" s="249">
        <v>4.311</v>
      </c>
      <c r="I570" s="250"/>
      <c r="J570" s="245"/>
      <c r="K570" s="245"/>
      <c r="L570" s="251"/>
      <c r="M570" s="252"/>
      <c r="N570" s="253"/>
      <c r="O570" s="253"/>
      <c r="P570" s="253"/>
      <c r="Q570" s="253"/>
      <c r="R570" s="253"/>
      <c r="S570" s="253"/>
      <c r="T570" s="254"/>
      <c r="AT570" s="255" t="s">
        <v>166</v>
      </c>
      <c r="AU570" s="255" t="s">
        <v>87</v>
      </c>
      <c r="AV570" s="12" t="s">
        <v>87</v>
      </c>
      <c r="AW570" s="12" t="s">
        <v>34</v>
      </c>
      <c r="AX570" s="12" t="s">
        <v>77</v>
      </c>
      <c r="AY570" s="255" t="s">
        <v>157</v>
      </c>
    </row>
    <row r="571" spans="2:51" s="12" customFormat="1" ht="12">
      <c r="B571" s="244"/>
      <c r="C571" s="245"/>
      <c r="D571" s="246" t="s">
        <v>166</v>
      </c>
      <c r="E571" s="247" t="s">
        <v>1</v>
      </c>
      <c r="F571" s="248" t="s">
        <v>296</v>
      </c>
      <c r="G571" s="245"/>
      <c r="H571" s="249">
        <v>2.848</v>
      </c>
      <c r="I571" s="250"/>
      <c r="J571" s="245"/>
      <c r="K571" s="245"/>
      <c r="L571" s="251"/>
      <c r="M571" s="252"/>
      <c r="N571" s="253"/>
      <c r="O571" s="253"/>
      <c r="P571" s="253"/>
      <c r="Q571" s="253"/>
      <c r="R571" s="253"/>
      <c r="S571" s="253"/>
      <c r="T571" s="254"/>
      <c r="AT571" s="255" t="s">
        <v>166</v>
      </c>
      <c r="AU571" s="255" t="s">
        <v>87</v>
      </c>
      <c r="AV571" s="12" t="s">
        <v>87</v>
      </c>
      <c r="AW571" s="12" t="s">
        <v>34</v>
      </c>
      <c r="AX571" s="12" t="s">
        <v>77</v>
      </c>
      <c r="AY571" s="255" t="s">
        <v>157</v>
      </c>
    </row>
    <row r="572" spans="2:51" s="14" customFormat="1" ht="12">
      <c r="B572" s="267"/>
      <c r="C572" s="268"/>
      <c r="D572" s="246" t="s">
        <v>166</v>
      </c>
      <c r="E572" s="269" t="s">
        <v>1</v>
      </c>
      <c r="F572" s="270" t="s">
        <v>297</v>
      </c>
      <c r="G572" s="268"/>
      <c r="H572" s="269" t="s">
        <v>1</v>
      </c>
      <c r="I572" s="271"/>
      <c r="J572" s="268"/>
      <c r="K572" s="268"/>
      <c r="L572" s="272"/>
      <c r="M572" s="273"/>
      <c r="N572" s="274"/>
      <c r="O572" s="274"/>
      <c r="P572" s="274"/>
      <c r="Q572" s="274"/>
      <c r="R572" s="274"/>
      <c r="S572" s="274"/>
      <c r="T572" s="275"/>
      <c r="AT572" s="276" t="s">
        <v>166</v>
      </c>
      <c r="AU572" s="276" t="s">
        <v>87</v>
      </c>
      <c r="AV572" s="14" t="s">
        <v>85</v>
      </c>
      <c r="AW572" s="14" t="s">
        <v>34</v>
      </c>
      <c r="AX572" s="14" t="s">
        <v>77</v>
      </c>
      <c r="AY572" s="276" t="s">
        <v>157</v>
      </c>
    </row>
    <row r="573" spans="2:51" s="14" customFormat="1" ht="12">
      <c r="B573" s="267"/>
      <c r="C573" s="268"/>
      <c r="D573" s="246" t="s">
        <v>166</v>
      </c>
      <c r="E573" s="269" t="s">
        <v>1</v>
      </c>
      <c r="F573" s="270" t="s">
        <v>294</v>
      </c>
      <c r="G573" s="268"/>
      <c r="H573" s="269" t="s">
        <v>1</v>
      </c>
      <c r="I573" s="271"/>
      <c r="J573" s="268"/>
      <c r="K573" s="268"/>
      <c r="L573" s="272"/>
      <c r="M573" s="273"/>
      <c r="N573" s="274"/>
      <c r="O573" s="274"/>
      <c r="P573" s="274"/>
      <c r="Q573" s="274"/>
      <c r="R573" s="274"/>
      <c r="S573" s="274"/>
      <c r="T573" s="275"/>
      <c r="AT573" s="276" t="s">
        <v>166</v>
      </c>
      <c r="AU573" s="276" t="s">
        <v>87</v>
      </c>
      <c r="AV573" s="14" t="s">
        <v>85</v>
      </c>
      <c r="AW573" s="14" t="s">
        <v>34</v>
      </c>
      <c r="AX573" s="14" t="s">
        <v>77</v>
      </c>
      <c r="AY573" s="276" t="s">
        <v>157</v>
      </c>
    </row>
    <row r="574" spans="2:51" s="12" customFormat="1" ht="12">
      <c r="B574" s="244"/>
      <c r="C574" s="245"/>
      <c r="D574" s="246" t="s">
        <v>166</v>
      </c>
      <c r="E574" s="247" t="s">
        <v>1</v>
      </c>
      <c r="F574" s="248" t="s">
        <v>298</v>
      </c>
      <c r="G574" s="245"/>
      <c r="H574" s="249">
        <v>9.854</v>
      </c>
      <c r="I574" s="250"/>
      <c r="J574" s="245"/>
      <c r="K574" s="245"/>
      <c r="L574" s="251"/>
      <c r="M574" s="252"/>
      <c r="N574" s="253"/>
      <c r="O574" s="253"/>
      <c r="P574" s="253"/>
      <c r="Q574" s="253"/>
      <c r="R574" s="253"/>
      <c r="S574" s="253"/>
      <c r="T574" s="254"/>
      <c r="AT574" s="255" t="s">
        <v>166</v>
      </c>
      <c r="AU574" s="255" t="s">
        <v>87</v>
      </c>
      <c r="AV574" s="12" t="s">
        <v>87</v>
      </c>
      <c r="AW574" s="12" t="s">
        <v>34</v>
      </c>
      <c r="AX574" s="12" t="s">
        <v>77</v>
      </c>
      <c r="AY574" s="255" t="s">
        <v>157</v>
      </c>
    </row>
    <row r="575" spans="2:51" s="12" customFormat="1" ht="12">
      <c r="B575" s="244"/>
      <c r="C575" s="245"/>
      <c r="D575" s="246" t="s">
        <v>166</v>
      </c>
      <c r="E575" s="247" t="s">
        <v>1</v>
      </c>
      <c r="F575" s="248" t="s">
        <v>299</v>
      </c>
      <c r="G575" s="245"/>
      <c r="H575" s="249">
        <v>4.1025</v>
      </c>
      <c r="I575" s="250"/>
      <c r="J575" s="245"/>
      <c r="K575" s="245"/>
      <c r="L575" s="251"/>
      <c r="M575" s="252"/>
      <c r="N575" s="253"/>
      <c r="O575" s="253"/>
      <c r="P575" s="253"/>
      <c r="Q575" s="253"/>
      <c r="R575" s="253"/>
      <c r="S575" s="253"/>
      <c r="T575" s="254"/>
      <c r="AT575" s="255" t="s">
        <v>166</v>
      </c>
      <c r="AU575" s="255" t="s">
        <v>87</v>
      </c>
      <c r="AV575" s="12" t="s">
        <v>87</v>
      </c>
      <c r="AW575" s="12" t="s">
        <v>34</v>
      </c>
      <c r="AX575" s="12" t="s">
        <v>77</v>
      </c>
      <c r="AY575" s="255" t="s">
        <v>157</v>
      </c>
    </row>
    <row r="576" spans="2:51" s="14" customFormat="1" ht="12">
      <c r="B576" s="267"/>
      <c r="C576" s="268"/>
      <c r="D576" s="246" t="s">
        <v>166</v>
      </c>
      <c r="E576" s="269" t="s">
        <v>1</v>
      </c>
      <c r="F576" s="270" t="s">
        <v>300</v>
      </c>
      <c r="G576" s="268"/>
      <c r="H576" s="269" t="s">
        <v>1</v>
      </c>
      <c r="I576" s="271"/>
      <c r="J576" s="268"/>
      <c r="K576" s="268"/>
      <c r="L576" s="272"/>
      <c r="M576" s="273"/>
      <c r="N576" s="274"/>
      <c r="O576" s="274"/>
      <c r="P576" s="274"/>
      <c r="Q576" s="274"/>
      <c r="R576" s="274"/>
      <c r="S576" s="274"/>
      <c r="T576" s="275"/>
      <c r="AT576" s="276" t="s">
        <v>166</v>
      </c>
      <c r="AU576" s="276" t="s">
        <v>87</v>
      </c>
      <c r="AV576" s="14" t="s">
        <v>85</v>
      </c>
      <c r="AW576" s="14" t="s">
        <v>34</v>
      </c>
      <c r="AX576" s="14" t="s">
        <v>77</v>
      </c>
      <c r="AY576" s="276" t="s">
        <v>157</v>
      </c>
    </row>
    <row r="577" spans="2:51" s="14" customFormat="1" ht="12">
      <c r="B577" s="267"/>
      <c r="C577" s="268"/>
      <c r="D577" s="246" t="s">
        <v>166</v>
      </c>
      <c r="E577" s="269" t="s">
        <v>1</v>
      </c>
      <c r="F577" s="270" t="s">
        <v>294</v>
      </c>
      <c r="G577" s="268"/>
      <c r="H577" s="269" t="s">
        <v>1</v>
      </c>
      <c r="I577" s="271"/>
      <c r="J577" s="268"/>
      <c r="K577" s="268"/>
      <c r="L577" s="272"/>
      <c r="M577" s="273"/>
      <c r="N577" s="274"/>
      <c r="O577" s="274"/>
      <c r="P577" s="274"/>
      <c r="Q577" s="274"/>
      <c r="R577" s="274"/>
      <c r="S577" s="274"/>
      <c r="T577" s="275"/>
      <c r="AT577" s="276" t="s">
        <v>166</v>
      </c>
      <c r="AU577" s="276" t="s">
        <v>87</v>
      </c>
      <c r="AV577" s="14" t="s">
        <v>85</v>
      </c>
      <c r="AW577" s="14" t="s">
        <v>34</v>
      </c>
      <c r="AX577" s="14" t="s">
        <v>77</v>
      </c>
      <c r="AY577" s="276" t="s">
        <v>157</v>
      </c>
    </row>
    <row r="578" spans="2:51" s="12" customFormat="1" ht="12">
      <c r="B578" s="244"/>
      <c r="C578" s="245"/>
      <c r="D578" s="246" t="s">
        <v>166</v>
      </c>
      <c r="E578" s="247" t="s">
        <v>1</v>
      </c>
      <c r="F578" s="248" t="s">
        <v>301</v>
      </c>
      <c r="G578" s="245"/>
      <c r="H578" s="249">
        <v>9.359</v>
      </c>
      <c r="I578" s="250"/>
      <c r="J578" s="245"/>
      <c r="K578" s="245"/>
      <c r="L578" s="251"/>
      <c r="M578" s="252"/>
      <c r="N578" s="253"/>
      <c r="O578" s="253"/>
      <c r="P578" s="253"/>
      <c r="Q578" s="253"/>
      <c r="R578" s="253"/>
      <c r="S578" s="253"/>
      <c r="T578" s="254"/>
      <c r="AT578" s="255" t="s">
        <v>166</v>
      </c>
      <c r="AU578" s="255" t="s">
        <v>87</v>
      </c>
      <c r="AV578" s="12" t="s">
        <v>87</v>
      </c>
      <c r="AW578" s="12" t="s">
        <v>34</v>
      </c>
      <c r="AX578" s="12" t="s">
        <v>77</v>
      </c>
      <c r="AY578" s="255" t="s">
        <v>157</v>
      </c>
    </row>
    <row r="579" spans="2:51" s="12" customFormat="1" ht="12">
      <c r="B579" s="244"/>
      <c r="C579" s="245"/>
      <c r="D579" s="246" t="s">
        <v>166</v>
      </c>
      <c r="E579" s="247" t="s">
        <v>1</v>
      </c>
      <c r="F579" s="248" t="s">
        <v>302</v>
      </c>
      <c r="G579" s="245"/>
      <c r="H579" s="249">
        <v>4.28</v>
      </c>
      <c r="I579" s="250"/>
      <c r="J579" s="245"/>
      <c r="K579" s="245"/>
      <c r="L579" s="251"/>
      <c r="M579" s="252"/>
      <c r="N579" s="253"/>
      <c r="O579" s="253"/>
      <c r="P579" s="253"/>
      <c r="Q579" s="253"/>
      <c r="R579" s="253"/>
      <c r="S579" s="253"/>
      <c r="T579" s="254"/>
      <c r="AT579" s="255" t="s">
        <v>166</v>
      </c>
      <c r="AU579" s="255" t="s">
        <v>87</v>
      </c>
      <c r="AV579" s="12" t="s">
        <v>87</v>
      </c>
      <c r="AW579" s="12" t="s">
        <v>34</v>
      </c>
      <c r="AX579" s="12" t="s">
        <v>77</v>
      </c>
      <c r="AY579" s="255" t="s">
        <v>157</v>
      </c>
    </row>
    <row r="580" spans="2:51" s="14" customFormat="1" ht="12">
      <c r="B580" s="267"/>
      <c r="C580" s="268"/>
      <c r="D580" s="246" t="s">
        <v>166</v>
      </c>
      <c r="E580" s="269" t="s">
        <v>1</v>
      </c>
      <c r="F580" s="270" t="s">
        <v>715</v>
      </c>
      <c r="G580" s="268"/>
      <c r="H580" s="269" t="s">
        <v>1</v>
      </c>
      <c r="I580" s="271"/>
      <c r="J580" s="268"/>
      <c r="K580" s="268"/>
      <c r="L580" s="272"/>
      <c r="M580" s="273"/>
      <c r="N580" s="274"/>
      <c r="O580" s="274"/>
      <c r="P580" s="274"/>
      <c r="Q580" s="274"/>
      <c r="R580" s="274"/>
      <c r="S580" s="274"/>
      <c r="T580" s="275"/>
      <c r="AT580" s="276" t="s">
        <v>166</v>
      </c>
      <c r="AU580" s="276" t="s">
        <v>87</v>
      </c>
      <c r="AV580" s="14" t="s">
        <v>85</v>
      </c>
      <c r="AW580" s="14" t="s">
        <v>34</v>
      </c>
      <c r="AX580" s="14" t="s">
        <v>77</v>
      </c>
      <c r="AY580" s="276" t="s">
        <v>157</v>
      </c>
    </row>
    <row r="581" spans="2:51" s="12" customFormat="1" ht="12">
      <c r="B581" s="244"/>
      <c r="C581" s="245"/>
      <c r="D581" s="246" t="s">
        <v>166</v>
      </c>
      <c r="E581" s="247" t="s">
        <v>1</v>
      </c>
      <c r="F581" s="248" t="s">
        <v>716</v>
      </c>
      <c r="G581" s="245"/>
      <c r="H581" s="249">
        <v>0.4389</v>
      </c>
      <c r="I581" s="250"/>
      <c r="J581" s="245"/>
      <c r="K581" s="245"/>
      <c r="L581" s="251"/>
      <c r="M581" s="252"/>
      <c r="N581" s="253"/>
      <c r="O581" s="253"/>
      <c r="P581" s="253"/>
      <c r="Q581" s="253"/>
      <c r="R581" s="253"/>
      <c r="S581" s="253"/>
      <c r="T581" s="254"/>
      <c r="AT581" s="255" t="s">
        <v>166</v>
      </c>
      <c r="AU581" s="255" t="s">
        <v>87</v>
      </c>
      <c r="AV581" s="12" t="s">
        <v>87</v>
      </c>
      <c r="AW581" s="12" t="s">
        <v>34</v>
      </c>
      <c r="AX581" s="12" t="s">
        <v>77</v>
      </c>
      <c r="AY581" s="255" t="s">
        <v>157</v>
      </c>
    </row>
    <row r="582" spans="2:51" s="13" customFormat="1" ht="12">
      <c r="B582" s="256"/>
      <c r="C582" s="257"/>
      <c r="D582" s="246" t="s">
        <v>166</v>
      </c>
      <c r="E582" s="258" t="s">
        <v>108</v>
      </c>
      <c r="F582" s="259" t="s">
        <v>168</v>
      </c>
      <c r="G582" s="257"/>
      <c r="H582" s="260">
        <v>35.1934</v>
      </c>
      <c r="I582" s="261"/>
      <c r="J582" s="257"/>
      <c r="K582" s="257"/>
      <c r="L582" s="262"/>
      <c r="M582" s="287"/>
      <c r="N582" s="288"/>
      <c r="O582" s="288"/>
      <c r="P582" s="288"/>
      <c r="Q582" s="288"/>
      <c r="R582" s="288"/>
      <c r="S582" s="288"/>
      <c r="T582" s="289"/>
      <c r="AT582" s="266" t="s">
        <v>166</v>
      </c>
      <c r="AU582" s="266" t="s">
        <v>87</v>
      </c>
      <c r="AV582" s="13" t="s">
        <v>164</v>
      </c>
      <c r="AW582" s="13" t="s">
        <v>34</v>
      </c>
      <c r="AX582" s="13" t="s">
        <v>85</v>
      </c>
      <c r="AY582" s="266" t="s">
        <v>157</v>
      </c>
    </row>
    <row r="583" spans="2:12" s="1" customFormat="1" ht="6.95" customHeight="1">
      <c r="B583" s="60"/>
      <c r="C583" s="61"/>
      <c r="D583" s="61"/>
      <c r="E583" s="61"/>
      <c r="F583" s="61"/>
      <c r="G583" s="61"/>
      <c r="H583" s="61"/>
      <c r="I583" s="182"/>
      <c r="J583" s="61"/>
      <c r="K583" s="61"/>
      <c r="L583" s="42"/>
    </row>
  </sheetData>
  <sheetProtection password="CC35" sheet="1" objects="1" scenarios="1" formatColumns="0" formatRows="0" autoFilter="0"/>
  <autoFilter ref="C131:K582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3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6" t="s">
        <v>90</v>
      </c>
      <c r="AZ2" s="141" t="s">
        <v>717</v>
      </c>
      <c r="BA2" s="141" t="s">
        <v>1</v>
      </c>
      <c r="BB2" s="141" t="s">
        <v>1</v>
      </c>
      <c r="BC2" s="141" t="s">
        <v>718</v>
      </c>
      <c r="BD2" s="141" t="s">
        <v>87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87</v>
      </c>
    </row>
    <row r="4" spans="2:46" ht="24.95" customHeight="1">
      <c r="B4" s="19"/>
      <c r="D4" s="145" t="s">
        <v>112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Snížení energetické náročnosti budov v nemocnici Jičín - objekt plicní oddělení</v>
      </c>
      <c r="F7" s="147"/>
      <c r="G7" s="147"/>
      <c r="H7" s="147"/>
      <c r="L7" s="19"/>
    </row>
    <row r="8" spans="2:12" s="1" customFormat="1" ht="12" customHeight="1">
      <c r="B8" s="42"/>
      <c r="D8" s="147" t="s">
        <v>119</v>
      </c>
      <c r="I8" s="149"/>
      <c r="L8" s="42"/>
    </row>
    <row r="9" spans="2:12" s="1" customFormat="1" ht="36.95" customHeight="1">
      <c r="B9" s="42"/>
      <c r="E9" s="150" t="s">
        <v>719</v>
      </c>
      <c r="F9" s="1"/>
      <c r="G9" s="1"/>
      <c r="H9" s="1"/>
      <c r="I9" s="149"/>
      <c r="L9" s="42"/>
    </row>
    <row r="10" spans="2:12" s="1" customFormat="1" ht="12">
      <c r="B10" s="42"/>
      <c r="I10" s="149"/>
      <c r="L10" s="42"/>
    </row>
    <row r="11" spans="2:12" s="1" customFormat="1" ht="12" customHeight="1">
      <c r="B11" s="42"/>
      <c r="D11" s="147" t="s">
        <v>18</v>
      </c>
      <c r="F11" s="135" t="s">
        <v>1</v>
      </c>
      <c r="I11" s="151" t="s">
        <v>19</v>
      </c>
      <c r="J11" s="135" t="s">
        <v>1</v>
      </c>
      <c r="L11" s="42"/>
    </row>
    <row r="12" spans="2:12" s="1" customFormat="1" ht="12" customHeight="1">
      <c r="B12" s="42"/>
      <c r="D12" s="147" t="s">
        <v>20</v>
      </c>
      <c r="F12" s="135" t="s">
        <v>21</v>
      </c>
      <c r="I12" s="151" t="s">
        <v>22</v>
      </c>
      <c r="J12" s="152" t="str">
        <f>'Rekapitulace stavby'!AN8</f>
        <v>5.9.2016</v>
      </c>
      <c r="L12" s="42"/>
    </row>
    <row r="13" spans="2:12" s="1" customFormat="1" ht="10.8" customHeight="1">
      <c r="B13" s="42"/>
      <c r="I13" s="149"/>
      <c r="L13" s="42"/>
    </row>
    <row r="14" spans="2:12" s="1" customFormat="1" ht="12" customHeight="1">
      <c r="B14" s="42"/>
      <c r="D14" s="147" t="s">
        <v>24</v>
      </c>
      <c r="I14" s="151" t="s">
        <v>25</v>
      </c>
      <c r="J14" s="135" t="s">
        <v>1</v>
      </c>
      <c r="L14" s="42"/>
    </row>
    <row r="15" spans="2:12" s="1" customFormat="1" ht="18" customHeight="1">
      <c r="B15" s="42"/>
      <c r="E15" s="135" t="s">
        <v>26</v>
      </c>
      <c r="I15" s="151" t="s">
        <v>27</v>
      </c>
      <c r="J15" s="135" t="s">
        <v>1</v>
      </c>
      <c r="L15" s="42"/>
    </row>
    <row r="16" spans="2:12" s="1" customFormat="1" ht="6.95" customHeight="1">
      <c r="B16" s="42"/>
      <c r="I16" s="149"/>
      <c r="L16" s="42"/>
    </row>
    <row r="17" spans="2:12" s="1" customFormat="1" ht="12" customHeight="1">
      <c r="B17" s="42"/>
      <c r="D17" s="147" t="s">
        <v>28</v>
      </c>
      <c r="I17" s="15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9"/>
      <c r="L19" s="42"/>
    </row>
    <row r="20" spans="2:12" s="1" customFormat="1" ht="12" customHeight="1">
      <c r="B20" s="42"/>
      <c r="D20" s="147" t="s">
        <v>30</v>
      </c>
      <c r="I20" s="151" t="s">
        <v>25</v>
      </c>
      <c r="J20" s="135" t="s">
        <v>1</v>
      </c>
      <c r="L20" s="42"/>
    </row>
    <row r="21" spans="2:12" s="1" customFormat="1" ht="18" customHeight="1">
      <c r="B21" s="42"/>
      <c r="E21" s="135" t="s">
        <v>31</v>
      </c>
      <c r="I21" s="151" t="s">
        <v>27</v>
      </c>
      <c r="J21" s="135" t="s">
        <v>1</v>
      </c>
      <c r="L21" s="42"/>
    </row>
    <row r="22" spans="2:12" s="1" customFormat="1" ht="6.95" customHeight="1">
      <c r="B22" s="42"/>
      <c r="I22" s="149"/>
      <c r="L22" s="42"/>
    </row>
    <row r="23" spans="2:12" s="1" customFormat="1" ht="12" customHeight="1">
      <c r="B23" s="42"/>
      <c r="D23" s="147" t="s">
        <v>32</v>
      </c>
      <c r="I23" s="151" t="s">
        <v>25</v>
      </c>
      <c r="J23" s="135" t="s">
        <v>1</v>
      </c>
      <c r="L23" s="42"/>
    </row>
    <row r="24" spans="2:12" s="1" customFormat="1" ht="18" customHeight="1">
      <c r="B24" s="42"/>
      <c r="E24" s="135" t="s">
        <v>33</v>
      </c>
      <c r="I24" s="151" t="s">
        <v>27</v>
      </c>
      <c r="J24" s="135" t="s">
        <v>1</v>
      </c>
      <c r="L24" s="42"/>
    </row>
    <row r="25" spans="2:12" s="1" customFormat="1" ht="6.95" customHeight="1">
      <c r="B25" s="42"/>
      <c r="I25" s="149"/>
      <c r="L25" s="42"/>
    </row>
    <row r="26" spans="2:12" s="1" customFormat="1" ht="12" customHeight="1">
      <c r="B26" s="42"/>
      <c r="D26" s="147" t="s">
        <v>35</v>
      </c>
      <c r="I26" s="149"/>
      <c r="L26" s="42"/>
    </row>
    <row r="27" spans="2:12" s="7" customFormat="1" ht="102" customHeight="1">
      <c r="B27" s="153"/>
      <c r="E27" s="154" t="s">
        <v>36</v>
      </c>
      <c r="F27" s="154"/>
      <c r="G27" s="154"/>
      <c r="H27" s="154"/>
      <c r="I27" s="155"/>
      <c r="L27" s="153"/>
    </row>
    <row r="28" spans="2:12" s="1" customFormat="1" ht="6.95" customHeight="1">
      <c r="B28" s="42"/>
      <c r="I28" s="149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6"/>
      <c r="J29" s="77"/>
      <c r="K29" s="77"/>
      <c r="L29" s="42"/>
    </row>
    <row r="30" spans="2:12" s="1" customFormat="1" ht="25.4" customHeight="1">
      <c r="B30" s="42"/>
      <c r="D30" s="157" t="s">
        <v>37</v>
      </c>
      <c r="I30" s="149"/>
      <c r="J30" s="158">
        <f>ROUND(J126,2)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14.4" customHeight="1">
      <c r="B32" s="42"/>
      <c r="F32" s="159" t="s">
        <v>39</v>
      </c>
      <c r="I32" s="160" t="s">
        <v>38</v>
      </c>
      <c r="J32" s="159" t="s">
        <v>40</v>
      </c>
      <c r="L32" s="42"/>
    </row>
    <row r="33" spans="2:12" s="1" customFormat="1" ht="14.4" customHeight="1">
      <c r="B33" s="42"/>
      <c r="D33" s="161" t="s">
        <v>41</v>
      </c>
      <c r="E33" s="147" t="s">
        <v>42</v>
      </c>
      <c r="F33" s="162">
        <f>ROUND((SUM(BE126:BE335)),2)</f>
        <v>0</v>
      </c>
      <c r="I33" s="163">
        <v>0.21</v>
      </c>
      <c r="J33" s="162">
        <f>ROUND(((SUM(BE126:BE335))*I33),2)</f>
        <v>0</v>
      </c>
      <c r="L33" s="42"/>
    </row>
    <row r="34" spans="2:12" s="1" customFormat="1" ht="14.4" customHeight="1">
      <c r="B34" s="42"/>
      <c r="E34" s="147" t="s">
        <v>43</v>
      </c>
      <c r="F34" s="162">
        <f>ROUND((SUM(BF126:BF335)),2)</f>
        <v>0</v>
      </c>
      <c r="I34" s="163">
        <v>0.15</v>
      </c>
      <c r="J34" s="162">
        <f>ROUND(((SUM(BF126:BF335))*I34),2)</f>
        <v>0</v>
      </c>
      <c r="L34" s="42"/>
    </row>
    <row r="35" spans="2:12" s="1" customFormat="1" ht="14.4" customHeight="1" hidden="1">
      <c r="B35" s="42"/>
      <c r="E35" s="147" t="s">
        <v>44</v>
      </c>
      <c r="F35" s="162">
        <f>ROUND((SUM(BG126:BG335)),2)</f>
        <v>0</v>
      </c>
      <c r="I35" s="163">
        <v>0.21</v>
      </c>
      <c r="J35" s="162">
        <f>0</f>
        <v>0</v>
      </c>
      <c r="L35" s="42"/>
    </row>
    <row r="36" spans="2:12" s="1" customFormat="1" ht="14.4" customHeight="1" hidden="1">
      <c r="B36" s="42"/>
      <c r="E36" s="147" t="s">
        <v>45</v>
      </c>
      <c r="F36" s="162">
        <f>ROUND((SUM(BH126:BH335)),2)</f>
        <v>0</v>
      </c>
      <c r="I36" s="163">
        <v>0.15</v>
      </c>
      <c r="J36" s="162">
        <f>0</f>
        <v>0</v>
      </c>
      <c r="L36" s="42"/>
    </row>
    <row r="37" spans="2:12" s="1" customFormat="1" ht="14.4" customHeight="1" hidden="1">
      <c r="B37" s="42"/>
      <c r="E37" s="147" t="s">
        <v>46</v>
      </c>
      <c r="F37" s="162">
        <f>ROUND((SUM(BI126:BI335)),2)</f>
        <v>0</v>
      </c>
      <c r="I37" s="163">
        <v>0</v>
      </c>
      <c r="J37" s="162">
        <f>0</f>
        <v>0</v>
      </c>
      <c r="L37" s="42"/>
    </row>
    <row r="38" spans="2:12" s="1" customFormat="1" ht="6.95" customHeight="1">
      <c r="B38" s="42"/>
      <c r="I38" s="149"/>
      <c r="L38" s="42"/>
    </row>
    <row r="39" spans="2:12" s="1" customFormat="1" ht="25.4" customHeight="1">
      <c r="B39" s="42"/>
      <c r="C39" s="164"/>
      <c r="D39" s="165" t="s">
        <v>47</v>
      </c>
      <c r="E39" s="166"/>
      <c r="F39" s="166"/>
      <c r="G39" s="167" t="s">
        <v>48</v>
      </c>
      <c r="H39" s="168" t="s">
        <v>49</v>
      </c>
      <c r="I39" s="169"/>
      <c r="J39" s="170">
        <f>SUM(J30:J37)</f>
        <v>0</v>
      </c>
      <c r="K39" s="171"/>
      <c r="L39" s="42"/>
    </row>
    <row r="40" spans="2:12" s="1" customFormat="1" ht="14.4" customHeight="1">
      <c r="B40" s="42"/>
      <c r="I40" s="149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50</v>
      </c>
      <c r="E50" s="173"/>
      <c r="F50" s="173"/>
      <c r="G50" s="172" t="s">
        <v>51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52</v>
      </c>
      <c r="E61" s="176"/>
      <c r="F61" s="177" t="s">
        <v>53</v>
      </c>
      <c r="G61" s="175" t="s">
        <v>52</v>
      </c>
      <c r="H61" s="176"/>
      <c r="I61" s="178"/>
      <c r="J61" s="179" t="s">
        <v>53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54</v>
      </c>
      <c r="E65" s="173"/>
      <c r="F65" s="173"/>
      <c r="G65" s="172" t="s">
        <v>55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52</v>
      </c>
      <c r="E76" s="176"/>
      <c r="F76" s="177" t="s">
        <v>53</v>
      </c>
      <c r="G76" s="175" t="s">
        <v>52</v>
      </c>
      <c r="H76" s="176"/>
      <c r="I76" s="178"/>
      <c r="J76" s="179" t="s">
        <v>53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121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Snížení energetické náročnosti budov v nemocnici Jičín - objekt plicní oddělení</v>
      </c>
      <c r="F85" s="31"/>
      <c r="G85" s="31"/>
      <c r="H85" s="31"/>
      <c r="I85" s="149"/>
      <c r="J85" s="38"/>
      <c r="K85" s="38"/>
      <c r="L85" s="42"/>
    </row>
    <row r="86" spans="2:12" s="1" customFormat="1" ht="12" customHeight="1">
      <c r="B86" s="37"/>
      <c r="C86" s="31" t="s">
        <v>119</v>
      </c>
      <c r="D86" s="38"/>
      <c r="E86" s="38"/>
      <c r="F86" s="38"/>
      <c r="G86" s="38"/>
      <c r="H86" s="38"/>
      <c r="I86" s="149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01-2 - Stavební úpravy - okna</v>
      </c>
      <c r="F87" s="38"/>
      <c r="G87" s="38"/>
      <c r="H87" s="38"/>
      <c r="I87" s="149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Bolzanova 512, 506 01 Jičín</v>
      </c>
      <c r="G89" s="38"/>
      <c r="H89" s="38"/>
      <c r="I89" s="151" t="s">
        <v>22</v>
      </c>
      <c r="J89" s="73" t="str">
        <f>IF(J12="","",J12)</f>
        <v>5.9.2016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43.05" customHeight="1">
      <c r="B91" s="37"/>
      <c r="C91" s="31" t="s">
        <v>24</v>
      </c>
      <c r="D91" s="38"/>
      <c r="E91" s="38"/>
      <c r="F91" s="26" t="str">
        <f>E15</f>
        <v>ON Jičín a.s.</v>
      </c>
      <c r="G91" s="38"/>
      <c r="H91" s="38"/>
      <c r="I91" s="151" t="s">
        <v>30</v>
      </c>
      <c r="J91" s="35" t="str">
        <f>E21</f>
        <v>ATELIER H1 a ATELIÉR HÁJEK s.r.o.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1" t="s">
        <v>32</v>
      </c>
      <c r="J92" s="35" t="str">
        <f>E24</f>
        <v>Martin Škrabal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9"/>
      <c r="J93" s="38"/>
      <c r="K93" s="38"/>
      <c r="L93" s="42"/>
    </row>
    <row r="94" spans="2:12" s="1" customFormat="1" ht="29.25" customHeight="1">
      <c r="B94" s="37"/>
      <c r="C94" s="187" t="s">
        <v>122</v>
      </c>
      <c r="D94" s="188"/>
      <c r="E94" s="188"/>
      <c r="F94" s="188"/>
      <c r="G94" s="188"/>
      <c r="H94" s="188"/>
      <c r="I94" s="189"/>
      <c r="J94" s="190" t="s">
        <v>123</v>
      </c>
      <c r="K94" s="18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47" s="1" customFormat="1" ht="22.8" customHeight="1">
      <c r="B96" s="37"/>
      <c r="C96" s="191" t="s">
        <v>124</v>
      </c>
      <c r="D96" s="38"/>
      <c r="E96" s="38"/>
      <c r="F96" s="38"/>
      <c r="G96" s="38"/>
      <c r="H96" s="38"/>
      <c r="I96" s="149"/>
      <c r="J96" s="104">
        <f>J126</f>
        <v>0</v>
      </c>
      <c r="K96" s="38"/>
      <c r="L96" s="42"/>
      <c r="AU96" s="16" t="s">
        <v>125</v>
      </c>
    </row>
    <row r="97" spans="2:12" s="8" customFormat="1" ht="24.95" customHeight="1">
      <c r="B97" s="192"/>
      <c r="C97" s="193"/>
      <c r="D97" s="194" t="s">
        <v>126</v>
      </c>
      <c r="E97" s="195"/>
      <c r="F97" s="195"/>
      <c r="G97" s="195"/>
      <c r="H97" s="195"/>
      <c r="I97" s="196"/>
      <c r="J97" s="197">
        <f>J127</f>
        <v>0</v>
      </c>
      <c r="K97" s="193"/>
      <c r="L97" s="198"/>
    </row>
    <row r="98" spans="2:12" s="9" customFormat="1" ht="19.9" customHeight="1">
      <c r="B98" s="199"/>
      <c r="C98" s="127"/>
      <c r="D98" s="200" t="s">
        <v>131</v>
      </c>
      <c r="E98" s="201"/>
      <c r="F98" s="201"/>
      <c r="G98" s="201"/>
      <c r="H98" s="201"/>
      <c r="I98" s="202"/>
      <c r="J98" s="203">
        <f>J128</f>
        <v>0</v>
      </c>
      <c r="K98" s="127"/>
      <c r="L98" s="204"/>
    </row>
    <row r="99" spans="2:12" s="9" customFormat="1" ht="19.9" customHeight="1">
      <c r="B99" s="199"/>
      <c r="C99" s="127"/>
      <c r="D99" s="200" t="s">
        <v>132</v>
      </c>
      <c r="E99" s="201"/>
      <c r="F99" s="201"/>
      <c r="G99" s="201"/>
      <c r="H99" s="201"/>
      <c r="I99" s="202"/>
      <c r="J99" s="203">
        <f>J153</f>
        <v>0</v>
      </c>
      <c r="K99" s="127"/>
      <c r="L99" s="204"/>
    </row>
    <row r="100" spans="2:12" s="8" customFormat="1" ht="24.95" customHeight="1">
      <c r="B100" s="192"/>
      <c r="C100" s="193"/>
      <c r="D100" s="194" t="s">
        <v>134</v>
      </c>
      <c r="E100" s="195"/>
      <c r="F100" s="195"/>
      <c r="G100" s="195"/>
      <c r="H100" s="195"/>
      <c r="I100" s="196"/>
      <c r="J100" s="197">
        <f>J159</f>
        <v>0</v>
      </c>
      <c r="K100" s="193"/>
      <c r="L100" s="198"/>
    </row>
    <row r="101" spans="2:12" s="9" customFormat="1" ht="19.9" customHeight="1">
      <c r="B101" s="199"/>
      <c r="C101" s="127"/>
      <c r="D101" s="200" t="s">
        <v>720</v>
      </c>
      <c r="E101" s="201"/>
      <c r="F101" s="201"/>
      <c r="G101" s="201"/>
      <c r="H101" s="201"/>
      <c r="I101" s="202"/>
      <c r="J101" s="203">
        <f>J160</f>
        <v>0</v>
      </c>
      <c r="K101" s="127"/>
      <c r="L101" s="204"/>
    </row>
    <row r="102" spans="2:12" s="9" customFormat="1" ht="19.9" customHeight="1">
      <c r="B102" s="199"/>
      <c r="C102" s="127"/>
      <c r="D102" s="200" t="s">
        <v>721</v>
      </c>
      <c r="E102" s="201"/>
      <c r="F102" s="201"/>
      <c r="G102" s="201"/>
      <c r="H102" s="201"/>
      <c r="I102" s="202"/>
      <c r="J102" s="203">
        <f>J167</f>
        <v>0</v>
      </c>
      <c r="K102" s="127"/>
      <c r="L102" s="204"/>
    </row>
    <row r="103" spans="2:12" s="9" customFormat="1" ht="19.9" customHeight="1">
      <c r="B103" s="199"/>
      <c r="C103" s="127"/>
      <c r="D103" s="200" t="s">
        <v>137</v>
      </c>
      <c r="E103" s="201"/>
      <c r="F103" s="201"/>
      <c r="G103" s="201"/>
      <c r="H103" s="201"/>
      <c r="I103" s="202"/>
      <c r="J103" s="203">
        <f>J201</f>
        <v>0</v>
      </c>
      <c r="K103" s="127"/>
      <c r="L103" s="204"/>
    </row>
    <row r="104" spans="2:12" s="9" customFormat="1" ht="19.9" customHeight="1">
      <c r="B104" s="199"/>
      <c r="C104" s="127"/>
      <c r="D104" s="200" t="s">
        <v>138</v>
      </c>
      <c r="E104" s="201"/>
      <c r="F104" s="201"/>
      <c r="G104" s="201"/>
      <c r="H104" s="201"/>
      <c r="I104" s="202"/>
      <c r="J104" s="203">
        <f>J272</f>
        <v>0</v>
      </c>
      <c r="K104" s="127"/>
      <c r="L104" s="204"/>
    </row>
    <row r="105" spans="2:12" s="9" customFormat="1" ht="19.9" customHeight="1">
      <c r="B105" s="199"/>
      <c r="C105" s="127"/>
      <c r="D105" s="200" t="s">
        <v>139</v>
      </c>
      <c r="E105" s="201"/>
      <c r="F105" s="201"/>
      <c r="G105" s="201"/>
      <c r="H105" s="201"/>
      <c r="I105" s="202"/>
      <c r="J105" s="203">
        <f>J300</f>
        <v>0</v>
      </c>
      <c r="K105" s="127"/>
      <c r="L105" s="204"/>
    </row>
    <row r="106" spans="2:12" s="9" customFormat="1" ht="19.9" customHeight="1">
      <c r="B106" s="199"/>
      <c r="C106" s="127"/>
      <c r="D106" s="200" t="s">
        <v>722</v>
      </c>
      <c r="E106" s="201"/>
      <c r="F106" s="201"/>
      <c r="G106" s="201"/>
      <c r="H106" s="201"/>
      <c r="I106" s="202"/>
      <c r="J106" s="203">
        <f>J326</f>
        <v>0</v>
      </c>
      <c r="K106" s="127"/>
      <c r="L106" s="204"/>
    </row>
    <row r="107" spans="2:12" s="1" customFormat="1" ht="21.8" customHeight="1">
      <c r="B107" s="37"/>
      <c r="C107" s="38"/>
      <c r="D107" s="38"/>
      <c r="E107" s="38"/>
      <c r="F107" s="38"/>
      <c r="G107" s="38"/>
      <c r="H107" s="38"/>
      <c r="I107" s="149"/>
      <c r="J107" s="38"/>
      <c r="K107" s="38"/>
      <c r="L107" s="42"/>
    </row>
    <row r="108" spans="2:12" s="1" customFormat="1" ht="6.95" customHeight="1">
      <c r="B108" s="60"/>
      <c r="C108" s="61"/>
      <c r="D108" s="61"/>
      <c r="E108" s="61"/>
      <c r="F108" s="61"/>
      <c r="G108" s="61"/>
      <c r="H108" s="61"/>
      <c r="I108" s="182"/>
      <c r="J108" s="61"/>
      <c r="K108" s="61"/>
      <c r="L108" s="42"/>
    </row>
    <row r="112" spans="2:12" s="1" customFormat="1" ht="6.95" customHeight="1">
      <c r="B112" s="62"/>
      <c r="C112" s="63"/>
      <c r="D112" s="63"/>
      <c r="E112" s="63"/>
      <c r="F112" s="63"/>
      <c r="G112" s="63"/>
      <c r="H112" s="63"/>
      <c r="I112" s="185"/>
      <c r="J112" s="63"/>
      <c r="K112" s="63"/>
      <c r="L112" s="42"/>
    </row>
    <row r="113" spans="2:12" s="1" customFormat="1" ht="24.95" customHeight="1">
      <c r="B113" s="37"/>
      <c r="C113" s="22" t="s">
        <v>142</v>
      </c>
      <c r="D113" s="38"/>
      <c r="E113" s="38"/>
      <c r="F113" s="38"/>
      <c r="G113" s="38"/>
      <c r="H113" s="38"/>
      <c r="I113" s="149"/>
      <c r="J113" s="38"/>
      <c r="K113" s="38"/>
      <c r="L113" s="42"/>
    </row>
    <row r="114" spans="2:12" s="1" customFormat="1" ht="6.95" customHeight="1">
      <c r="B114" s="37"/>
      <c r="C114" s="38"/>
      <c r="D114" s="38"/>
      <c r="E114" s="38"/>
      <c r="F114" s="38"/>
      <c r="G114" s="38"/>
      <c r="H114" s="38"/>
      <c r="I114" s="149"/>
      <c r="J114" s="38"/>
      <c r="K114" s="38"/>
      <c r="L114" s="42"/>
    </row>
    <row r="115" spans="2:12" s="1" customFormat="1" ht="12" customHeight="1">
      <c r="B115" s="37"/>
      <c r="C115" s="31" t="s">
        <v>16</v>
      </c>
      <c r="D115" s="38"/>
      <c r="E115" s="38"/>
      <c r="F115" s="38"/>
      <c r="G115" s="38"/>
      <c r="H115" s="38"/>
      <c r="I115" s="149"/>
      <c r="J115" s="38"/>
      <c r="K115" s="38"/>
      <c r="L115" s="42"/>
    </row>
    <row r="116" spans="2:12" s="1" customFormat="1" ht="16.5" customHeight="1">
      <c r="B116" s="37"/>
      <c r="C116" s="38"/>
      <c r="D116" s="38"/>
      <c r="E116" s="186" t="str">
        <f>E7</f>
        <v>Snížení energetické náročnosti budov v nemocnici Jičín - objekt plicní oddělení</v>
      </c>
      <c r="F116" s="31"/>
      <c r="G116" s="31"/>
      <c r="H116" s="31"/>
      <c r="I116" s="149"/>
      <c r="J116" s="38"/>
      <c r="K116" s="38"/>
      <c r="L116" s="42"/>
    </row>
    <row r="117" spans="2:12" s="1" customFormat="1" ht="12" customHeight="1">
      <c r="B117" s="37"/>
      <c r="C117" s="31" t="s">
        <v>119</v>
      </c>
      <c r="D117" s="38"/>
      <c r="E117" s="38"/>
      <c r="F117" s="38"/>
      <c r="G117" s="38"/>
      <c r="H117" s="38"/>
      <c r="I117" s="149"/>
      <c r="J117" s="38"/>
      <c r="K117" s="38"/>
      <c r="L117" s="42"/>
    </row>
    <row r="118" spans="2:12" s="1" customFormat="1" ht="16.5" customHeight="1">
      <c r="B118" s="37"/>
      <c r="C118" s="38"/>
      <c r="D118" s="38"/>
      <c r="E118" s="70" t="str">
        <f>E9</f>
        <v>01-2 - Stavební úpravy - okna</v>
      </c>
      <c r="F118" s="38"/>
      <c r="G118" s="38"/>
      <c r="H118" s="38"/>
      <c r="I118" s="149"/>
      <c r="J118" s="38"/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49"/>
      <c r="J119" s="38"/>
      <c r="K119" s="38"/>
      <c r="L119" s="42"/>
    </row>
    <row r="120" spans="2:12" s="1" customFormat="1" ht="12" customHeight="1">
      <c r="B120" s="37"/>
      <c r="C120" s="31" t="s">
        <v>20</v>
      </c>
      <c r="D120" s="38"/>
      <c r="E120" s="38"/>
      <c r="F120" s="26" t="str">
        <f>F12</f>
        <v>Bolzanova 512, 506 01 Jičín</v>
      </c>
      <c r="G120" s="38"/>
      <c r="H120" s="38"/>
      <c r="I120" s="151" t="s">
        <v>22</v>
      </c>
      <c r="J120" s="73" t="str">
        <f>IF(J12="","",J12)</f>
        <v>5.9.2016</v>
      </c>
      <c r="K120" s="38"/>
      <c r="L120" s="42"/>
    </row>
    <row r="121" spans="2:12" s="1" customFormat="1" ht="6.95" customHeight="1">
      <c r="B121" s="37"/>
      <c r="C121" s="38"/>
      <c r="D121" s="38"/>
      <c r="E121" s="38"/>
      <c r="F121" s="38"/>
      <c r="G121" s="38"/>
      <c r="H121" s="38"/>
      <c r="I121" s="149"/>
      <c r="J121" s="38"/>
      <c r="K121" s="38"/>
      <c r="L121" s="42"/>
    </row>
    <row r="122" spans="2:12" s="1" customFormat="1" ht="43.05" customHeight="1">
      <c r="B122" s="37"/>
      <c r="C122" s="31" t="s">
        <v>24</v>
      </c>
      <c r="D122" s="38"/>
      <c r="E122" s="38"/>
      <c r="F122" s="26" t="str">
        <f>E15</f>
        <v>ON Jičín a.s.</v>
      </c>
      <c r="G122" s="38"/>
      <c r="H122" s="38"/>
      <c r="I122" s="151" t="s">
        <v>30</v>
      </c>
      <c r="J122" s="35" t="str">
        <f>E21</f>
        <v>ATELIER H1 a ATELIÉR HÁJEK s.r.o.</v>
      </c>
      <c r="K122" s="38"/>
      <c r="L122" s="42"/>
    </row>
    <row r="123" spans="2:12" s="1" customFormat="1" ht="15.15" customHeight="1">
      <c r="B123" s="37"/>
      <c r="C123" s="31" t="s">
        <v>28</v>
      </c>
      <c r="D123" s="38"/>
      <c r="E123" s="38"/>
      <c r="F123" s="26" t="str">
        <f>IF(E18="","",E18)</f>
        <v>Vyplň údaj</v>
      </c>
      <c r="G123" s="38"/>
      <c r="H123" s="38"/>
      <c r="I123" s="151" t="s">
        <v>32</v>
      </c>
      <c r="J123" s="35" t="str">
        <f>E24</f>
        <v>Martin Škrabal</v>
      </c>
      <c r="K123" s="38"/>
      <c r="L123" s="42"/>
    </row>
    <row r="124" spans="2:12" s="1" customFormat="1" ht="10.3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pans="2:20" s="10" customFormat="1" ht="29.25" customHeight="1">
      <c r="B125" s="205"/>
      <c r="C125" s="206" t="s">
        <v>143</v>
      </c>
      <c r="D125" s="207" t="s">
        <v>62</v>
      </c>
      <c r="E125" s="207" t="s">
        <v>58</v>
      </c>
      <c r="F125" s="207" t="s">
        <v>59</v>
      </c>
      <c r="G125" s="207" t="s">
        <v>144</v>
      </c>
      <c r="H125" s="207" t="s">
        <v>145</v>
      </c>
      <c r="I125" s="208" t="s">
        <v>146</v>
      </c>
      <c r="J125" s="207" t="s">
        <v>123</v>
      </c>
      <c r="K125" s="209" t="s">
        <v>147</v>
      </c>
      <c r="L125" s="210"/>
      <c r="M125" s="94" t="s">
        <v>1</v>
      </c>
      <c r="N125" s="95" t="s">
        <v>41</v>
      </c>
      <c r="O125" s="95" t="s">
        <v>148</v>
      </c>
      <c r="P125" s="95" t="s">
        <v>149</v>
      </c>
      <c r="Q125" s="95" t="s">
        <v>150</v>
      </c>
      <c r="R125" s="95" t="s">
        <v>151</v>
      </c>
      <c r="S125" s="95" t="s">
        <v>152</v>
      </c>
      <c r="T125" s="96" t="s">
        <v>153</v>
      </c>
    </row>
    <row r="126" spans="2:63" s="1" customFormat="1" ht="22.8" customHeight="1">
      <c r="B126" s="37"/>
      <c r="C126" s="101" t="s">
        <v>154</v>
      </c>
      <c r="D126" s="38"/>
      <c r="E126" s="38"/>
      <c r="F126" s="38"/>
      <c r="G126" s="38"/>
      <c r="H126" s="38"/>
      <c r="I126" s="149"/>
      <c r="J126" s="211">
        <f>BK126</f>
        <v>0</v>
      </c>
      <c r="K126" s="38"/>
      <c r="L126" s="42"/>
      <c r="M126" s="97"/>
      <c r="N126" s="98"/>
      <c r="O126" s="98"/>
      <c r="P126" s="212">
        <f>P127+P159</f>
        <v>0</v>
      </c>
      <c r="Q126" s="98"/>
      <c r="R126" s="212">
        <f>R127+R159</f>
        <v>1.57319829</v>
      </c>
      <c r="S126" s="98"/>
      <c r="T126" s="213">
        <f>T127+T159</f>
        <v>4.3904145</v>
      </c>
      <c r="AT126" s="16" t="s">
        <v>76</v>
      </c>
      <c r="AU126" s="16" t="s">
        <v>125</v>
      </c>
      <c r="BK126" s="214">
        <f>BK127+BK159</f>
        <v>0</v>
      </c>
    </row>
    <row r="127" spans="2:63" s="11" customFormat="1" ht="25.9" customHeight="1">
      <c r="B127" s="215"/>
      <c r="C127" s="216"/>
      <c r="D127" s="217" t="s">
        <v>76</v>
      </c>
      <c r="E127" s="218" t="s">
        <v>155</v>
      </c>
      <c r="F127" s="218" t="s">
        <v>156</v>
      </c>
      <c r="G127" s="216"/>
      <c r="H127" s="216"/>
      <c r="I127" s="219"/>
      <c r="J127" s="220">
        <f>BK127</f>
        <v>0</v>
      </c>
      <c r="K127" s="216"/>
      <c r="L127" s="221"/>
      <c r="M127" s="222"/>
      <c r="N127" s="223"/>
      <c r="O127" s="223"/>
      <c r="P127" s="224">
        <f>P128+P153</f>
        <v>0</v>
      </c>
      <c r="Q127" s="223"/>
      <c r="R127" s="224">
        <f>R128+R153</f>
        <v>0</v>
      </c>
      <c r="S127" s="223"/>
      <c r="T127" s="225">
        <f>T128+T153</f>
        <v>3.67236</v>
      </c>
      <c r="AR127" s="226" t="s">
        <v>85</v>
      </c>
      <c r="AT127" s="227" t="s">
        <v>76</v>
      </c>
      <c r="AU127" s="227" t="s">
        <v>77</v>
      </c>
      <c r="AY127" s="226" t="s">
        <v>157</v>
      </c>
      <c r="BK127" s="228">
        <f>BK128+BK153</f>
        <v>0</v>
      </c>
    </row>
    <row r="128" spans="2:63" s="11" customFormat="1" ht="22.8" customHeight="1">
      <c r="B128" s="215"/>
      <c r="C128" s="216"/>
      <c r="D128" s="217" t="s">
        <v>76</v>
      </c>
      <c r="E128" s="229" t="s">
        <v>202</v>
      </c>
      <c r="F128" s="229" t="s">
        <v>499</v>
      </c>
      <c r="G128" s="216"/>
      <c r="H128" s="216"/>
      <c r="I128" s="219"/>
      <c r="J128" s="230">
        <f>BK128</f>
        <v>0</v>
      </c>
      <c r="K128" s="216"/>
      <c r="L128" s="221"/>
      <c r="M128" s="222"/>
      <c r="N128" s="223"/>
      <c r="O128" s="223"/>
      <c r="P128" s="224">
        <f>SUM(P129:P152)</f>
        <v>0</v>
      </c>
      <c r="Q128" s="223"/>
      <c r="R128" s="224">
        <f>SUM(R129:R152)</f>
        <v>0</v>
      </c>
      <c r="S128" s="223"/>
      <c r="T128" s="225">
        <f>SUM(T129:T152)</f>
        <v>3.67236</v>
      </c>
      <c r="AR128" s="226" t="s">
        <v>85</v>
      </c>
      <c r="AT128" s="227" t="s">
        <v>76</v>
      </c>
      <c r="AU128" s="227" t="s">
        <v>85</v>
      </c>
      <c r="AY128" s="226" t="s">
        <v>157</v>
      </c>
      <c r="BK128" s="228">
        <f>SUM(BK129:BK152)</f>
        <v>0</v>
      </c>
    </row>
    <row r="129" spans="2:65" s="1" customFormat="1" ht="16.5" customHeight="1">
      <c r="B129" s="37"/>
      <c r="C129" s="231" t="s">
        <v>85</v>
      </c>
      <c r="D129" s="231" t="s">
        <v>159</v>
      </c>
      <c r="E129" s="232" t="s">
        <v>723</v>
      </c>
      <c r="F129" s="233" t="s">
        <v>724</v>
      </c>
      <c r="G129" s="234" t="s">
        <v>162</v>
      </c>
      <c r="H129" s="235">
        <v>13.502</v>
      </c>
      <c r="I129" s="236"/>
      <c r="J129" s="237">
        <f>ROUND(I129*H129,2)</f>
        <v>0</v>
      </c>
      <c r="K129" s="233" t="s">
        <v>163</v>
      </c>
      <c r="L129" s="42"/>
      <c r="M129" s="238" t="s">
        <v>1</v>
      </c>
      <c r="N129" s="239" t="s">
        <v>42</v>
      </c>
      <c r="O129" s="85"/>
      <c r="P129" s="240">
        <f>O129*H129</f>
        <v>0</v>
      </c>
      <c r="Q129" s="240">
        <v>0</v>
      </c>
      <c r="R129" s="240">
        <f>Q129*H129</f>
        <v>0</v>
      </c>
      <c r="S129" s="240">
        <v>0.055</v>
      </c>
      <c r="T129" s="241">
        <f>S129*H129</f>
        <v>0.74261</v>
      </c>
      <c r="AR129" s="242" t="s">
        <v>164</v>
      </c>
      <c r="AT129" s="242" t="s">
        <v>159</v>
      </c>
      <c r="AU129" s="242" t="s">
        <v>87</v>
      </c>
      <c r="AY129" s="16" t="s">
        <v>157</v>
      </c>
      <c r="BE129" s="243">
        <f>IF(N129="základní",J129,0)</f>
        <v>0</v>
      </c>
      <c r="BF129" s="243">
        <f>IF(N129="snížená",J129,0)</f>
        <v>0</v>
      </c>
      <c r="BG129" s="243">
        <f>IF(N129="zákl. přenesená",J129,0)</f>
        <v>0</v>
      </c>
      <c r="BH129" s="243">
        <f>IF(N129="sníž. přenesená",J129,0)</f>
        <v>0</v>
      </c>
      <c r="BI129" s="243">
        <f>IF(N129="nulová",J129,0)</f>
        <v>0</v>
      </c>
      <c r="BJ129" s="16" t="s">
        <v>85</v>
      </c>
      <c r="BK129" s="243">
        <f>ROUND(I129*H129,2)</f>
        <v>0</v>
      </c>
      <c r="BL129" s="16" t="s">
        <v>164</v>
      </c>
      <c r="BM129" s="242" t="s">
        <v>725</v>
      </c>
    </row>
    <row r="130" spans="2:51" s="12" customFormat="1" ht="12">
      <c r="B130" s="244"/>
      <c r="C130" s="245"/>
      <c r="D130" s="246" t="s">
        <v>166</v>
      </c>
      <c r="E130" s="247" t="s">
        <v>1</v>
      </c>
      <c r="F130" s="248" t="s">
        <v>726</v>
      </c>
      <c r="G130" s="245"/>
      <c r="H130" s="249">
        <v>0.712</v>
      </c>
      <c r="I130" s="250"/>
      <c r="J130" s="245"/>
      <c r="K130" s="245"/>
      <c r="L130" s="251"/>
      <c r="M130" s="252"/>
      <c r="N130" s="253"/>
      <c r="O130" s="253"/>
      <c r="P130" s="253"/>
      <c r="Q130" s="253"/>
      <c r="R130" s="253"/>
      <c r="S130" s="253"/>
      <c r="T130" s="254"/>
      <c r="AT130" s="255" t="s">
        <v>166</v>
      </c>
      <c r="AU130" s="255" t="s">
        <v>87</v>
      </c>
      <c r="AV130" s="12" t="s">
        <v>87</v>
      </c>
      <c r="AW130" s="12" t="s">
        <v>34</v>
      </c>
      <c r="AX130" s="12" t="s">
        <v>77</v>
      </c>
      <c r="AY130" s="255" t="s">
        <v>157</v>
      </c>
    </row>
    <row r="131" spans="2:51" s="12" customFormat="1" ht="12">
      <c r="B131" s="244"/>
      <c r="C131" s="245"/>
      <c r="D131" s="246" t="s">
        <v>166</v>
      </c>
      <c r="E131" s="247" t="s">
        <v>1</v>
      </c>
      <c r="F131" s="248" t="s">
        <v>727</v>
      </c>
      <c r="G131" s="245"/>
      <c r="H131" s="249">
        <v>9.36</v>
      </c>
      <c r="I131" s="250"/>
      <c r="J131" s="245"/>
      <c r="K131" s="245"/>
      <c r="L131" s="251"/>
      <c r="M131" s="252"/>
      <c r="N131" s="253"/>
      <c r="O131" s="253"/>
      <c r="P131" s="253"/>
      <c r="Q131" s="253"/>
      <c r="R131" s="253"/>
      <c r="S131" s="253"/>
      <c r="T131" s="254"/>
      <c r="AT131" s="255" t="s">
        <v>166</v>
      </c>
      <c r="AU131" s="255" t="s">
        <v>87</v>
      </c>
      <c r="AV131" s="12" t="s">
        <v>87</v>
      </c>
      <c r="AW131" s="12" t="s">
        <v>34</v>
      </c>
      <c r="AX131" s="12" t="s">
        <v>77</v>
      </c>
      <c r="AY131" s="255" t="s">
        <v>157</v>
      </c>
    </row>
    <row r="132" spans="2:51" s="12" customFormat="1" ht="12">
      <c r="B132" s="244"/>
      <c r="C132" s="245"/>
      <c r="D132" s="246" t="s">
        <v>166</v>
      </c>
      <c r="E132" s="247" t="s">
        <v>1</v>
      </c>
      <c r="F132" s="248" t="s">
        <v>728</v>
      </c>
      <c r="G132" s="245"/>
      <c r="H132" s="249">
        <v>3.43</v>
      </c>
      <c r="I132" s="250"/>
      <c r="J132" s="245"/>
      <c r="K132" s="245"/>
      <c r="L132" s="251"/>
      <c r="M132" s="252"/>
      <c r="N132" s="253"/>
      <c r="O132" s="253"/>
      <c r="P132" s="253"/>
      <c r="Q132" s="253"/>
      <c r="R132" s="253"/>
      <c r="S132" s="253"/>
      <c r="T132" s="254"/>
      <c r="AT132" s="255" t="s">
        <v>166</v>
      </c>
      <c r="AU132" s="255" t="s">
        <v>87</v>
      </c>
      <c r="AV132" s="12" t="s">
        <v>87</v>
      </c>
      <c r="AW132" s="12" t="s">
        <v>34</v>
      </c>
      <c r="AX132" s="12" t="s">
        <v>77</v>
      </c>
      <c r="AY132" s="255" t="s">
        <v>157</v>
      </c>
    </row>
    <row r="133" spans="2:51" s="13" customFormat="1" ht="12">
      <c r="B133" s="256"/>
      <c r="C133" s="257"/>
      <c r="D133" s="246" t="s">
        <v>166</v>
      </c>
      <c r="E133" s="258" t="s">
        <v>1</v>
      </c>
      <c r="F133" s="259" t="s">
        <v>168</v>
      </c>
      <c r="G133" s="257"/>
      <c r="H133" s="260">
        <v>13.502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AT133" s="266" t="s">
        <v>166</v>
      </c>
      <c r="AU133" s="266" t="s">
        <v>87</v>
      </c>
      <c r="AV133" s="13" t="s">
        <v>164</v>
      </c>
      <c r="AW133" s="13" t="s">
        <v>34</v>
      </c>
      <c r="AX133" s="13" t="s">
        <v>85</v>
      </c>
      <c r="AY133" s="266" t="s">
        <v>157</v>
      </c>
    </row>
    <row r="134" spans="2:65" s="1" customFormat="1" ht="16.5" customHeight="1">
      <c r="B134" s="37"/>
      <c r="C134" s="231" t="s">
        <v>87</v>
      </c>
      <c r="D134" s="231" t="s">
        <v>159</v>
      </c>
      <c r="E134" s="232" t="s">
        <v>729</v>
      </c>
      <c r="F134" s="233" t="s">
        <v>730</v>
      </c>
      <c r="G134" s="234" t="s">
        <v>162</v>
      </c>
      <c r="H134" s="235">
        <v>2.576</v>
      </c>
      <c r="I134" s="236"/>
      <c r="J134" s="237">
        <f>ROUND(I134*H134,2)</f>
        <v>0</v>
      </c>
      <c r="K134" s="233" t="s">
        <v>163</v>
      </c>
      <c r="L134" s="42"/>
      <c r="M134" s="238" t="s">
        <v>1</v>
      </c>
      <c r="N134" s="239" t="s">
        <v>42</v>
      </c>
      <c r="O134" s="85"/>
      <c r="P134" s="240">
        <f>O134*H134</f>
        <v>0</v>
      </c>
      <c r="Q134" s="240">
        <v>0</v>
      </c>
      <c r="R134" s="240">
        <f>Q134*H134</f>
        <v>0</v>
      </c>
      <c r="S134" s="240">
        <v>0.075</v>
      </c>
      <c r="T134" s="241">
        <f>S134*H134</f>
        <v>0.1932</v>
      </c>
      <c r="AR134" s="242" t="s">
        <v>164</v>
      </c>
      <c r="AT134" s="242" t="s">
        <v>159</v>
      </c>
      <c r="AU134" s="242" t="s">
        <v>87</v>
      </c>
      <c r="AY134" s="16" t="s">
        <v>157</v>
      </c>
      <c r="BE134" s="243">
        <f>IF(N134="základní",J134,0)</f>
        <v>0</v>
      </c>
      <c r="BF134" s="243">
        <f>IF(N134="snížená",J134,0)</f>
        <v>0</v>
      </c>
      <c r="BG134" s="243">
        <f>IF(N134="zákl. přenesená",J134,0)</f>
        <v>0</v>
      </c>
      <c r="BH134" s="243">
        <f>IF(N134="sníž. přenesená",J134,0)</f>
        <v>0</v>
      </c>
      <c r="BI134" s="243">
        <f>IF(N134="nulová",J134,0)</f>
        <v>0</v>
      </c>
      <c r="BJ134" s="16" t="s">
        <v>85</v>
      </c>
      <c r="BK134" s="243">
        <f>ROUND(I134*H134,2)</f>
        <v>0</v>
      </c>
      <c r="BL134" s="16" t="s">
        <v>164</v>
      </c>
      <c r="BM134" s="242" t="s">
        <v>731</v>
      </c>
    </row>
    <row r="135" spans="2:51" s="12" customFormat="1" ht="12">
      <c r="B135" s="244"/>
      <c r="C135" s="245"/>
      <c r="D135" s="246" t="s">
        <v>166</v>
      </c>
      <c r="E135" s="247" t="s">
        <v>1</v>
      </c>
      <c r="F135" s="248" t="s">
        <v>732</v>
      </c>
      <c r="G135" s="245"/>
      <c r="H135" s="249">
        <v>0.7719</v>
      </c>
      <c r="I135" s="250"/>
      <c r="J135" s="245"/>
      <c r="K135" s="245"/>
      <c r="L135" s="251"/>
      <c r="M135" s="252"/>
      <c r="N135" s="253"/>
      <c r="O135" s="253"/>
      <c r="P135" s="253"/>
      <c r="Q135" s="253"/>
      <c r="R135" s="253"/>
      <c r="S135" s="253"/>
      <c r="T135" s="254"/>
      <c r="AT135" s="255" t="s">
        <v>166</v>
      </c>
      <c r="AU135" s="255" t="s">
        <v>87</v>
      </c>
      <c r="AV135" s="12" t="s">
        <v>87</v>
      </c>
      <c r="AW135" s="12" t="s">
        <v>34</v>
      </c>
      <c r="AX135" s="12" t="s">
        <v>77</v>
      </c>
      <c r="AY135" s="255" t="s">
        <v>157</v>
      </c>
    </row>
    <row r="136" spans="2:51" s="12" customFormat="1" ht="12">
      <c r="B136" s="244"/>
      <c r="C136" s="245"/>
      <c r="D136" s="246" t="s">
        <v>166</v>
      </c>
      <c r="E136" s="247" t="s">
        <v>1</v>
      </c>
      <c r="F136" s="248" t="s">
        <v>733</v>
      </c>
      <c r="G136" s="245"/>
      <c r="H136" s="249">
        <v>1.804</v>
      </c>
      <c r="I136" s="250"/>
      <c r="J136" s="245"/>
      <c r="K136" s="245"/>
      <c r="L136" s="251"/>
      <c r="M136" s="252"/>
      <c r="N136" s="253"/>
      <c r="O136" s="253"/>
      <c r="P136" s="253"/>
      <c r="Q136" s="253"/>
      <c r="R136" s="253"/>
      <c r="S136" s="253"/>
      <c r="T136" s="254"/>
      <c r="AT136" s="255" t="s">
        <v>166</v>
      </c>
      <c r="AU136" s="255" t="s">
        <v>87</v>
      </c>
      <c r="AV136" s="12" t="s">
        <v>87</v>
      </c>
      <c r="AW136" s="12" t="s">
        <v>34</v>
      </c>
      <c r="AX136" s="12" t="s">
        <v>77</v>
      </c>
      <c r="AY136" s="255" t="s">
        <v>157</v>
      </c>
    </row>
    <row r="137" spans="2:51" s="13" customFormat="1" ht="12">
      <c r="B137" s="256"/>
      <c r="C137" s="257"/>
      <c r="D137" s="246" t="s">
        <v>166</v>
      </c>
      <c r="E137" s="258" t="s">
        <v>1</v>
      </c>
      <c r="F137" s="259" t="s">
        <v>168</v>
      </c>
      <c r="G137" s="257"/>
      <c r="H137" s="260">
        <v>2.5759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AT137" s="266" t="s">
        <v>166</v>
      </c>
      <c r="AU137" s="266" t="s">
        <v>87</v>
      </c>
      <c r="AV137" s="13" t="s">
        <v>164</v>
      </c>
      <c r="AW137" s="13" t="s">
        <v>34</v>
      </c>
      <c r="AX137" s="13" t="s">
        <v>85</v>
      </c>
      <c r="AY137" s="266" t="s">
        <v>157</v>
      </c>
    </row>
    <row r="138" spans="2:65" s="1" customFormat="1" ht="16.5" customHeight="1">
      <c r="B138" s="37"/>
      <c r="C138" s="231" t="s">
        <v>173</v>
      </c>
      <c r="D138" s="231" t="s">
        <v>159</v>
      </c>
      <c r="E138" s="232" t="s">
        <v>734</v>
      </c>
      <c r="F138" s="233" t="s">
        <v>735</v>
      </c>
      <c r="G138" s="234" t="s">
        <v>162</v>
      </c>
      <c r="H138" s="235">
        <v>5.768</v>
      </c>
      <c r="I138" s="236"/>
      <c r="J138" s="237">
        <f>ROUND(I138*H138,2)</f>
        <v>0</v>
      </c>
      <c r="K138" s="233" t="s">
        <v>163</v>
      </c>
      <c r="L138" s="42"/>
      <c r="M138" s="238" t="s">
        <v>1</v>
      </c>
      <c r="N138" s="239" t="s">
        <v>42</v>
      </c>
      <c r="O138" s="85"/>
      <c r="P138" s="240">
        <f>O138*H138</f>
        <v>0</v>
      </c>
      <c r="Q138" s="240">
        <v>0</v>
      </c>
      <c r="R138" s="240">
        <f>Q138*H138</f>
        <v>0</v>
      </c>
      <c r="S138" s="240">
        <v>0.062</v>
      </c>
      <c r="T138" s="241">
        <f>S138*H138</f>
        <v>0.357616</v>
      </c>
      <c r="AR138" s="242" t="s">
        <v>164</v>
      </c>
      <c r="AT138" s="242" t="s">
        <v>159</v>
      </c>
      <c r="AU138" s="242" t="s">
        <v>87</v>
      </c>
      <c r="AY138" s="16" t="s">
        <v>157</v>
      </c>
      <c r="BE138" s="243">
        <f>IF(N138="základní",J138,0)</f>
        <v>0</v>
      </c>
      <c r="BF138" s="243">
        <f>IF(N138="snížená",J138,0)</f>
        <v>0</v>
      </c>
      <c r="BG138" s="243">
        <f>IF(N138="zákl. přenesená",J138,0)</f>
        <v>0</v>
      </c>
      <c r="BH138" s="243">
        <f>IF(N138="sníž. přenesená",J138,0)</f>
        <v>0</v>
      </c>
      <c r="BI138" s="243">
        <f>IF(N138="nulová",J138,0)</f>
        <v>0</v>
      </c>
      <c r="BJ138" s="16" t="s">
        <v>85</v>
      </c>
      <c r="BK138" s="243">
        <f>ROUND(I138*H138,2)</f>
        <v>0</v>
      </c>
      <c r="BL138" s="16" t="s">
        <v>164</v>
      </c>
      <c r="BM138" s="242" t="s">
        <v>736</v>
      </c>
    </row>
    <row r="139" spans="2:51" s="12" customFormat="1" ht="12">
      <c r="B139" s="244"/>
      <c r="C139" s="245"/>
      <c r="D139" s="246" t="s">
        <v>166</v>
      </c>
      <c r="E139" s="247" t="s">
        <v>1</v>
      </c>
      <c r="F139" s="248" t="s">
        <v>737</v>
      </c>
      <c r="G139" s="245"/>
      <c r="H139" s="249">
        <v>3.948</v>
      </c>
      <c r="I139" s="250"/>
      <c r="J139" s="245"/>
      <c r="K139" s="245"/>
      <c r="L139" s="251"/>
      <c r="M139" s="252"/>
      <c r="N139" s="253"/>
      <c r="O139" s="253"/>
      <c r="P139" s="253"/>
      <c r="Q139" s="253"/>
      <c r="R139" s="253"/>
      <c r="S139" s="253"/>
      <c r="T139" s="254"/>
      <c r="AT139" s="255" t="s">
        <v>166</v>
      </c>
      <c r="AU139" s="255" t="s">
        <v>87</v>
      </c>
      <c r="AV139" s="12" t="s">
        <v>87</v>
      </c>
      <c r="AW139" s="12" t="s">
        <v>34</v>
      </c>
      <c r="AX139" s="12" t="s">
        <v>77</v>
      </c>
      <c r="AY139" s="255" t="s">
        <v>157</v>
      </c>
    </row>
    <row r="140" spans="2:51" s="12" customFormat="1" ht="12">
      <c r="B140" s="244"/>
      <c r="C140" s="245"/>
      <c r="D140" s="246" t="s">
        <v>166</v>
      </c>
      <c r="E140" s="247" t="s">
        <v>1</v>
      </c>
      <c r="F140" s="248" t="s">
        <v>738</v>
      </c>
      <c r="G140" s="245"/>
      <c r="H140" s="249">
        <v>1.8204</v>
      </c>
      <c r="I140" s="250"/>
      <c r="J140" s="245"/>
      <c r="K140" s="245"/>
      <c r="L140" s="251"/>
      <c r="M140" s="252"/>
      <c r="N140" s="253"/>
      <c r="O140" s="253"/>
      <c r="P140" s="253"/>
      <c r="Q140" s="253"/>
      <c r="R140" s="253"/>
      <c r="S140" s="253"/>
      <c r="T140" s="254"/>
      <c r="AT140" s="255" t="s">
        <v>166</v>
      </c>
      <c r="AU140" s="255" t="s">
        <v>87</v>
      </c>
      <c r="AV140" s="12" t="s">
        <v>87</v>
      </c>
      <c r="AW140" s="12" t="s">
        <v>34</v>
      </c>
      <c r="AX140" s="12" t="s">
        <v>77</v>
      </c>
      <c r="AY140" s="255" t="s">
        <v>157</v>
      </c>
    </row>
    <row r="141" spans="2:51" s="13" customFormat="1" ht="12">
      <c r="B141" s="256"/>
      <c r="C141" s="257"/>
      <c r="D141" s="246" t="s">
        <v>166</v>
      </c>
      <c r="E141" s="258" t="s">
        <v>1</v>
      </c>
      <c r="F141" s="259" t="s">
        <v>168</v>
      </c>
      <c r="G141" s="257"/>
      <c r="H141" s="260">
        <v>5.7684</v>
      </c>
      <c r="I141" s="261"/>
      <c r="J141" s="257"/>
      <c r="K141" s="257"/>
      <c r="L141" s="262"/>
      <c r="M141" s="263"/>
      <c r="N141" s="264"/>
      <c r="O141" s="264"/>
      <c r="P141" s="264"/>
      <c r="Q141" s="264"/>
      <c r="R141" s="264"/>
      <c r="S141" s="264"/>
      <c r="T141" s="265"/>
      <c r="AT141" s="266" t="s">
        <v>166</v>
      </c>
      <c r="AU141" s="266" t="s">
        <v>87</v>
      </c>
      <c r="AV141" s="13" t="s">
        <v>164</v>
      </c>
      <c r="AW141" s="13" t="s">
        <v>34</v>
      </c>
      <c r="AX141" s="13" t="s">
        <v>85</v>
      </c>
      <c r="AY141" s="266" t="s">
        <v>157</v>
      </c>
    </row>
    <row r="142" spans="2:65" s="1" customFormat="1" ht="16.5" customHeight="1">
      <c r="B142" s="37"/>
      <c r="C142" s="231" t="s">
        <v>164</v>
      </c>
      <c r="D142" s="231" t="s">
        <v>159</v>
      </c>
      <c r="E142" s="232" t="s">
        <v>739</v>
      </c>
      <c r="F142" s="233" t="s">
        <v>740</v>
      </c>
      <c r="G142" s="234" t="s">
        <v>162</v>
      </c>
      <c r="H142" s="235">
        <v>37.179</v>
      </c>
      <c r="I142" s="236"/>
      <c r="J142" s="237">
        <f>ROUND(I142*H142,2)</f>
        <v>0</v>
      </c>
      <c r="K142" s="233" t="s">
        <v>163</v>
      </c>
      <c r="L142" s="42"/>
      <c r="M142" s="238" t="s">
        <v>1</v>
      </c>
      <c r="N142" s="239" t="s">
        <v>42</v>
      </c>
      <c r="O142" s="85"/>
      <c r="P142" s="240">
        <f>O142*H142</f>
        <v>0</v>
      </c>
      <c r="Q142" s="240">
        <v>0</v>
      </c>
      <c r="R142" s="240">
        <f>Q142*H142</f>
        <v>0</v>
      </c>
      <c r="S142" s="240">
        <v>0.054</v>
      </c>
      <c r="T142" s="241">
        <f>S142*H142</f>
        <v>2.007666</v>
      </c>
      <c r="AR142" s="242" t="s">
        <v>164</v>
      </c>
      <c r="AT142" s="242" t="s">
        <v>159</v>
      </c>
      <c r="AU142" s="242" t="s">
        <v>87</v>
      </c>
      <c r="AY142" s="16" t="s">
        <v>157</v>
      </c>
      <c r="BE142" s="243">
        <f>IF(N142="základní",J142,0)</f>
        <v>0</v>
      </c>
      <c r="BF142" s="243">
        <f>IF(N142="snížená",J142,0)</f>
        <v>0</v>
      </c>
      <c r="BG142" s="243">
        <f>IF(N142="zákl. přenesená",J142,0)</f>
        <v>0</v>
      </c>
      <c r="BH142" s="243">
        <f>IF(N142="sníž. přenesená",J142,0)</f>
        <v>0</v>
      </c>
      <c r="BI142" s="243">
        <f>IF(N142="nulová",J142,0)</f>
        <v>0</v>
      </c>
      <c r="BJ142" s="16" t="s">
        <v>85</v>
      </c>
      <c r="BK142" s="243">
        <f>ROUND(I142*H142,2)</f>
        <v>0</v>
      </c>
      <c r="BL142" s="16" t="s">
        <v>164</v>
      </c>
      <c r="BM142" s="242" t="s">
        <v>741</v>
      </c>
    </row>
    <row r="143" spans="2:51" s="12" customFormat="1" ht="12">
      <c r="B143" s="244"/>
      <c r="C143" s="245"/>
      <c r="D143" s="246" t="s">
        <v>166</v>
      </c>
      <c r="E143" s="247" t="s">
        <v>1</v>
      </c>
      <c r="F143" s="248" t="s">
        <v>742</v>
      </c>
      <c r="G143" s="245"/>
      <c r="H143" s="249">
        <v>16.17</v>
      </c>
      <c r="I143" s="250"/>
      <c r="J143" s="245"/>
      <c r="K143" s="245"/>
      <c r="L143" s="251"/>
      <c r="M143" s="252"/>
      <c r="N143" s="253"/>
      <c r="O143" s="253"/>
      <c r="P143" s="253"/>
      <c r="Q143" s="253"/>
      <c r="R143" s="253"/>
      <c r="S143" s="253"/>
      <c r="T143" s="254"/>
      <c r="AT143" s="255" t="s">
        <v>166</v>
      </c>
      <c r="AU143" s="255" t="s">
        <v>87</v>
      </c>
      <c r="AV143" s="12" t="s">
        <v>87</v>
      </c>
      <c r="AW143" s="12" t="s">
        <v>34</v>
      </c>
      <c r="AX143" s="12" t="s">
        <v>77</v>
      </c>
      <c r="AY143" s="255" t="s">
        <v>157</v>
      </c>
    </row>
    <row r="144" spans="2:51" s="12" customFormat="1" ht="12">
      <c r="B144" s="244"/>
      <c r="C144" s="245"/>
      <c r="D144" s="246" t="s">
        <v>166</v>
      </c>
      <c r="E144" s="247" t="s">
        <v>1</v>
      </c>
      <c r="F144" s="248" t="s">
        <v>743</v>
      </c>
      <c r="G144" s="245"/>
      <c r="H144" s="249">
        <v>21.0085</v>
      </c>
      <c r="I144" s="250"/>
      <c r="J144" s="245"/>
      <c r="K144" s="245"/>
      <c r="L144" s="251"/>
      <c r="M144" s="252"/>
      <c r="N144" s="253"/>
      <c r="O144" s="253"/>
      <c r="P144" s="253"/>
      <c r="Q144" s="253"/>
      <c r="R144" s="253"/>
      <c r="S144" s="253"/>
      <c r="T144" s="254"/>
      <c r="AT144" s="255" t="s">
        <v>166</v>
      </c>
      <c r="AU144" s="255" t="s">
        <v>87</v>
      </c>
      <c r="AV144" s="12" t="s">
        <v>87</v>
      </c>
      <c r="AW144" s="12" t="s">
        <v>34</v>
      </c>
      <c r="AX144" s="12" t="s">
        <v>77</v>
      </c>
      <c r="AY144" s="255" t="s">
        <v>157</v>
      </c>
    </row>
    <row r="145" spans="2:51" s="13" customFormat="1" ht="12">
      <c r="B145" s="256"/>
      <c r="C145" s="257"/>
      <c r="D145" s="246" t="s">
        <v>166</v>
      </c>
      <c r="E145" s="258" t="s">
        <v>1</v>
      </c>
      <c r="F145" s="259" t="s">
        <v>168</v>
      </c>
      <c r="G145" s="257"/>
      <c r="H145" s="260">
        <v>37.1785</v>
      </c>
      <c r="I145" s="261"/>
      <c r="J145" s="257"/>
      <c r="K145" s="257"/>
      <c r="L145" s="262"/>
      <c r="M145" s="263"/>
      <c r="N145" s="264"/>
      <c r="O145" s="264"/>
      <c r="P145" s="264"/>
      <c r="Q145" s="264"/>
      <c r="R145" s="264"/>
      <c r="S145" s="264"/>
      <c r="T145" s="265"/>
      <c r="AT145" s="266" t="s">
        <v>166</v>
      </c>
      <c r="AU145" s="266" t="s">
        <v>87</v>
      </c>
      <c r="AV145" s="13" t="s">
        <v>164</v>
      </c>
      <c r="AW145" s="13" t="s">
        <v>34</v>
      </c>
      <c r="AX145" s="13" t="s">
        <v>85</v>
      </c>
      <c r="AY145" s="266" t="s">
        <v>157</v>
      </c>
    </row>
    <row r="146" spans="2:65" s="1" customFormat="1" ht="16.5" customHeight="1">
      <c r="B146" s="37"/>
      <c r="C146" s="231" t="s">
        <v>185</v>
      </c>
      <c r="D146" s="231" t="s">
        <v>159</v>
      </c>
      <c r="E146" s="232" t="s">
        <v>744</v>
      </c>
      <c r="F146" s="233" t="s">
        <v>745</v>
      </c>
      <c r="G146" s="234" t="s">
        <v>162</v>
      </c>
      <c r="H146" s="235">
        <v>1.761</v>
      </c>
      <c r="I146" s="236"/>
      <c r="J146" s="237">
        <f>ROUND(I146*H146,2)</f>
        <v>0</v>
      </c>
      <c r="K146" s="233" t="s">
        <v>163</v>
      </c>
      <c r="L146" s="42"/>
      <c r="M146" s="238" t="s">
        <v>1</v>
      </c>
      <c r="N146" s="239" t="s">
        <v>42</v>
      </c>
      <c r="O146" s="85"/>
      <c r="P146" s="240">
        <f>O146*H146</f>
        <v>0</v>
      </c>
      <c r="Q146" s="240">
        <v>0</v>
      </c>
      <c r="R146" s="240">
        <f>Q146*H146</f>
        <v>0</v>
      </c>
      <c r="S146" s="240">
        <v>0.048</v>
      </c>
      <c r="T146" s="241">
        <f>S146*H146</f>
        <v>0.08452799999999999</v>
      </c>
      <c r="AR146" s="242" t="s">
        <v>164</v>
      </c>
      <c r="AT146" s="242" t="s">
        <v>159</v>
      </c>
      <c r="AU146" s="242" t="s">
        <v>87</v>
      </c>
      <c r="AY146" s="16" t="s">
        <v>157</v>
      </c>
      <c r="BE146" s="243">
        <f>IF(N146="základní",J146,0)</f>
        <v>0</v>
      </c>
      <c r="BF146" s="243">
        <f>IF(N146="snížená",J146,0)</f>
        <v>0</v>
      </c>
      <c r="BG146" s="243">
        <f>IF(N146="zákl. přenesená",J146,0)</f>
        <v>0</v>
      </c>
      <c r="BH146" s="243">
        <f>IF(N146="sníž. přenesená",J146,0)</f>
        <v>0</v>
      </c>
      <c r="BI146" s="243">
        <f>IF(N146="nulová",J146,0)</f>
        <v>0</v>
      </c>
      <c r="BJ146" s="16" t="s">
        <v>85</v>
      </c>
      <c r="BK146" s="243">
        <f>ROUND(I146*H146,2)</f>
        <v>0</v>
      </c>
      <c r="BL146" s="16" t="s">
        <v>164</v>
      </c>
      <c r="BM146" s="242" t="s">
        <v>746</v>
      </c>
    </row>
    <row r="147" spans="2:51" s="12" customFormat="1" ht="12">
      <c r="B147" s="244"/>
      <c r="C147" s="245"/>
      <c r="D147" s="246" t="s">
        <v>166</v>
      </c>
      <c r="E147" s="247" t="s">
        <v>1</v>
      </c>
      <c r="F147" s="248" t="s">
        <v>747</v>
      </c>
      <c r="G147" s="245"/>
      <c r="H147" s="249">
        <v>0.5876</v>
      </c>
      <c r="I147" s="250"/>
      <c r="J147" s="245"/>
      <c r="K147" s="245"/>
      <c r="L147" s="251"/>
      <c r="M147" s="252"/>
      <c r="N147" s="253"/>
      <c r="O147" s="253"/>
      <c r="P147" s="253"/>
      <c r="Q147" s="253"/>
      <c r="R147" s="253"/>
      <c r="S147" s="253"/>
      <c r="T147" s="254"/>
      <c r="AT147" s="255" t="s">
        <v>166</v>
      </c>
      <c r="AU147" s="255" t="s">
        <v>87</v>
      </c>
      <c r="AV147" s="12" t="s">
        <v>87</v>
      </c>
      <c r="AW147" s="12" t="s">
        <v>34</v>
      </c>
      <c r="AX147" s="12" t="s">
        <v>77</v>
      </c>
      <c r="AY147" s="255" t="s">
        <v>157</v>
      </c>
    </row>
    <row r="148" spans="2:51" s="12" customFormat="1" ht="12">
      <c r="B148" s="244"/>
      <c r="C148" s="245"/>
      <c r="D148" s="246" t="s">
        <v>166</v>
      </c>
      <c r="E148" s="247" t="s">
        <v>1</v>
      </c>
      <c r="F148" s="248" t="s">
        <v>748</v>
      </c>
      <c r="G148" s="245"/>
      <c r="H148" s="249">
        <v>1.1737</v>
      </c>
      <c r="I148" s="250"/>
      <c r="J148" s="245"/>
      <c r="K148" s="245"/>
      <c r="L148" s="251"/>
      <c r="M148" s="252"/>
      <c r="N148" s="253"/>
      <c r="O148" s="253"/>
      <c r="P148" s="253"/>
      <c r="Q148" s="253"/>
      <c r="R148" s="253"/>
      <c r="S148" s="253"/>
      <c r="T148" s="254"/>
      <c r="AT148" s="255" t="s">
        <v>166</v>
      </c>
      <c r="AU148" s="255" t="s">
        <v>87</v>
      </c>
      <c r="AV148" s="12" t="s">
        <v>87</v>
      </c>
      <c r="AW148" s="12" t="s">
        <v>34</v>
      </c>
      <c r="AX148" s="12" t="s">
        <v>77</v>
      </c>
      <c r="AY148" s="255" t="s">
        <v>157</v>
      </c>
    </row>
    <row r="149" spans="2:51" s="13" customFormat="1" ht="12">
      <c r="B149" s="256"/>
      <c r="C149" s="257"/>
      <c r="D149" s="246" t="s">
        <v>166</v>
      </c>
      <c r="E149" s="258" t="s">
        <v>1</v>
      </c>
      <c r="F149" s="259" t="s">
        <v>168</v>
      </c>
      <c r="G149" s="257"/>
      <c r="H149" s="260">
        <v>1.7613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AT149" s="266" t="s">
        <v>166</v>
      </c>
      <c r="AU149" s="266" t="s">
        <v>87</v>
      </c>
      <c r="AV149" s="13" t="s">
        <v>164</v>
      </c>
      <c r="AW149" s="13" t="s">
        <v>34</v>
      </c>
      <c r="AX149" s="13" t="s">
        <v>85</v>
      </c>
      <c r="AY149" s="266" t="s">
        <v>157</v>
      </c>
    </row>
    <row r="150" spans="2:65" s="1" customFormat="1" ht="16.5" customHeight="1">
      <c r="B150" s="37"/>
      <c r="C150" s="231" t="s">
        <v>190</v>
      </c>
      <c r="D150" s="231" t="s">
        <v>159</v>
      </c>
      <c r="E150" s="232" t="s">
        <v>749</v>
      </c>
      <c r="F150" s="233" t="s">
        <v>750</v>
      </c>
      <c r="G150" s="234" t="s">
        <v>162</v>
      </c>
      <c r="H150" s="235">
        <v>4.779</v>
      </c>
      <c r="I150" s="236"/>
      <c r="J150" s="237">
        <f>ROUND(I150*H150,2)</f>
        <v>0</v>
      </c>
      <c r="K150" s="233" t="s">
        <v>163</v>
      </c>
      <c r="L150" s="42"/>
      <c r="M150" s="238" t="s">
        <v>1</v>
      </c>
      <c r="N150" s="239" t="s">
        <v>42</v>
      </c>
      <c r="O150" s="85"/>
      <c r="P150" s="240">
        <f>O150*H150</f>
        <v>0</v>
      </c>
      <c r="Q150" s="240">
        <v>0</v>
      </c>
      <c r="R150" s="240">
        <f>Q150*H150</f>
        <v>0</v>
      </c>
      <c r="S150" s="240">
        <v>0.06</v>
      </c>
      <c r="T150" s="241">
        <f>S150*H150</f>
        <v>0.28674</v>
      </c>
      <c r="AR150" s="242" t="s">
        <v>164</v>
      </c>
      <c r="AT150" s="242" t="s">
        <v>159</v>
      </c>
      <c r="AU150" s="242" t="s">
        <v>87</v>
      </c>
      <c r="AY150" s="16" t="s">
        <v>157</v>
      </c>
      <c r="BE150" s="243">
        <f>IF(N150="základní",J150,0)</f>
        <v>0</v>
      </c>
      <c r="BF150" s="243">
        <f>IF(N150="snížená",J150,0)</f>
        <v>0</v>
      </c>
      <c r="BG150" s="243">
        <f>IF(N150="zákl. přenesená",J150,0)</f>
        <v>0</v>
      </c>
      <c r="BH150" s="243">
        <f>IF(N150="sníž. přenesená",J150,0)</f>
        <v>0</v>
      </c>
      <c r="BI150" s="243">
        <f>IF(N150="nulová",J150,0)</f>
        <v>0</v>
      </c>
      <c r="BJ150" s="16" t="s">
        <v>85</v>
      </c>
      <c r="BK150" s="243">
        <f>ROUND(I150*H150,2)</f>
        <v>0</v>
      </c>
      <c r="BL150" s="16" t="s">
        <v>164</v>
      </c>
      <c r="BM150" s="242" t="s">
        <v>751</v>
      </c>
    </row>
    <row r="151" spans="2:51" s="12" customFormat="1" ht="12">
      <c r="B151" s="244"/>
      <c r="C151" s="245"/>
      <c r="D151" s="246" t="s">
        <v>166</v>
      </c>
      <c r="E151" s="247" t="s">
        <v>1</v>
      </c>
      <c r="F151" s="248" t="s">
        <v>752</v>
      </c>
      <c r="G151" s="245"/>
      <c r="H151" s="249">
        <v>4.7792</v>
      </c>
      <c r="I151" s="250"/>
      <c r="J151" s="245"/>
      <c r="K151" s="245"/>
      <c r="L151" s="251"/>
      <c r="M151" s="252"/>
      <c r="N151" s="253"/>
      <c r="O151" s="253"/>
      <c r="P151" s="253"/>
      <c r="Q151" s="253"/>
      <c r="R151" s="253"/>
      <c r="S151" s="253"/>
      <c r="T151" s="254"/>
      <c r="AT151" s="255" t="s">
        <v>166</v>
      </c>
      <c r="AU151" s="255" t="s">
        <v>87</v>
      </c>
      <c r="AV151" s="12" t="s">
        <v>87</v>
      </c>
      <c r="AW151" s="12" t="s">
        <v>34</v>
      </c>
      <c r="AX151" s="12" t="s">
        <v>77</v>
      </c>
      <c r="AY151" s="255" t="s">
        <v>157</v>
      </c>
    </row>
    <row r="152" spans="2:51" s="13" customFormat="1" ht="12">
      <c r="B152" s="256"/>
      <c r="C152" s="257"/>
      <c r="D152" s="246" t="s">
        <v>166</v>
      </c>
      <c r="E152" s="258" t="s">
        <v>1</v>
      </c>
      <c r="F152" s="259" t="s">
        <v>168</v>
      </c>
      <c r="G152" s="257"/>
      <c r="H152" s="260">
        <v>4.7792</v>
      </c>
      <c r="I152" s="261"/>
      <c r="J152" s="257"/>
      <c r="K152" s="257"/>
      <c r="L152" s="262"/>
      <c r="M152" s="263"/>
      <c r="N152" s="264"/>
      <c r="O152" s="264"/>
      <c r="P152" s="264"/>
      <c r="Q152" s="264"/>
      <c r="R152" s="264"/>
      <c r="S152" s="264"/>
      <c r="T152" s="265"/>
      <c r="AT152" s="266" t="s">
        <v>166</v>
      </c>
      <c r="AU152" s="266" t="s">
        <v>87</v>
      </c>
      <c r="AV152" s="13" t="s">
        <v>164</v>
      </c>
      <c r="AW152" s="13" t="s">
        <v>34</v>
      </c>
      <c r="AX152" s="13" t="s">
        <v>85</v>
      </c>
      <c r="AY152" s="266" t="s">
        <v>157</v>
      </c>
    </row>
    <row r="153" spans="2:63" s="11" customFormat="1" ht="22.8" customHeight="1">
      <c r="B153" s="215"/>
      <c r="C153" s="216"/>
      <c r="D153" s="217" t="s">
        <v>76</v>
      </c>
      <c r="E153" s="229" t="s">
        <v>535</v>
      </c>
      <c r="F153" s="229" t="s">
        <v>536</v>
      </c>
      <c r="G153" s="216"/>
      <c r="H153" s="216"/>
      <c r="I153" s="219"/>
      <c r="J153" s="230">
        <f>BK153</f>
        <v>0</v>
      </c>
      <c r="K153" s="216"/>
      <c r="L153" s="221"/>
      <c r="M153" s="222"/>
      <c r="N153" s="223"/>
      <c r="O153" s="223"/>
      <c r="P153" s="224">
        <f>SUM(P154:P158)</f>
        <v>0</v>
      </c>
      <c r="Q153" s="223"/>
      <c r="R153" s="224">
        <f>SUM(R154:R158)</f>
        <v>0</v>
      </c>
      <c r="S153" s="223"/>
      <c r="T153" s="225">
        <f>SUM(T154:T158)</f>
        <v>0</v>
      </c>
      <c r="AR153" s="226" t="s">
        <v>85</v>
      </c>
      <c r="AT153" s="227" t="s">
        <v>76</v>
      </c>
      <c r="AU153" s="227" t="s">
        <v>85</v>
      </c>
      <c r="AY153" s="226" t="s">
        <v>157</v>
      </c>
      <c r="BK153" s="228">
        <f>SUM(BK154:BK158)</f>
        <v>0</v>
      </c>
    </row>
    <row r="154" spans="2:65" s="1" customFormat="1" ht="16.5" customHeight="1">
      <c r="B154" s="37"/>
      <c r="C154" s="231" t="s">
        <v>194</v>
      </c>
      <c r="D154" s="231" t="s">
        <v>159</v>
      </c>
      <c r="E154" s="232" t="s">
        <v>538</v>
      </c>
      <c r="F154" s="233" t="s">
        <v>539</v>
      </c>
      <c r="G154" s="234" t="s">
        <v>220</v>
      </c>
      <c r="H154" s="235">
        <v>4.39</v>
      </c>
      <c r="I154" s="236"/>
      <c r="J154" s="237">
        <f>ROUND(I154*H154,2)</f>
        <v>0</v>
      </c>
      <c r="K154" s="233" t="s">
        <v>163</v>
      </c>
      <c r="L154" s="42"/>
      <c r="M154" s="238" t="s">
        <v>1</v>
      </c>
      <c r="N154" s="239" t="s">
        <v>42</v>
      </c>
      <c r="O154" s="85"/>
      <c r="P154" s="240">
        <f>O154*H154</f>
        <v>0</v>
      </c>
      <c r="Q154" s="240">
        <v>0</v>
      </c>
      <c r="R154" s="240">
        <f>Q154*H154</f>
        <v>0</v>
      </c>
      <c r="S154" s="240">
        <v>0</v>
      </c>
      <c r="T154" s="241">
        <f>S154*H154</f>
        <v>0</v>
      </c>
      <c r="AR154" s="242" t="s">
        <v>164</v>
      </c>
      <c r="AT154" s="242" t="s">
        <v>159</v>
      </c>
      <c r="AU154" s="242" t="s">
        <v>87</v>
      </c>
      <c r="AY154" s="16" t="s">
        <v>157</v>
      </c>
      <c r="BE154" s="243">
        <f>IF(N154="základní",J154,0)</f>
        <v>0</v>
      </c>
      <c r="BF154" s="243">
        <f>IF(N154="snížená",J154,0)</f>
        <v>0</v>
      </c>
      <c r="BG154" s="243">
        <f>IF(N154="zákl. přenesená",J154,0)</f>
        <v>0</v>
      </c>
      <c r="BH154" s="243">
        <f>IF(N154="sníž. přenesená",J154,0)</f>
        <v>0</v>
      </c>
      <c r="BI154" s="243">
        <f>IF(N154="nulová",J154,0)</f>
        <v>0</v>
      </c>
      <c r="BJ154" s="16" t="s">
        <v>85</v>
      </c>
      <c r="BK154" s="243">
        <f>ROUND(I154*H154,2)</f>
        <v>0</v>
      </c>
      <c r="BL154" s="16" t="s">
        <v>164</v>
      </c>
      <c r="BM154" s="242" t="s">
        <v>753</v>
      </c>
    </row>
    <row r="155" spans="2:65" s="1" customFormat="1" ht="16.5" customHeight="1">
      <c r="B155" s="37"/>
      <c r="C155" s="231" t="s">
        <v>198</v>
      </c>
      <c r="D155" s="231" t="s">
        <v>159</v>
      </c>
      <c r="E155" s="232" t="s">
        <v>542</v>
      </c>
      <c r="F155" s="233" t="s">
        <v>543</v>
      </c>
      <c r="G155" s="234" t="s">
        <v>220</v>
      </c>
      <c r="H155" s="235">
        <v>4.39</v>
      </c>
      <c r="I155" s="236"/>
      <c r="J155" s="237">
        <f>ROUND(I155*H155,2)</f>
        <v>0</v>
      </c>
      <c r="K155" s="233" t="s">
        <v>163</v>
      </c>
      <c r="L155" s="42"/>
      <c r="M155" s="238" t="s">
        <v>1</v>
      </c>
      <c r="N155" s="239" t="s">
        <v>42</v>
      </c>
      <c r="O155" s="85"/>
      <c r="P155" s="240">
        <f>O155*H155</f>
        <v>0</v>
      </c>
      <c r="Q155" s="240">
        <v>0</v>
      </c>
      <c r="R155" s="240">
        <f>Q155*H155</f>
        <v>0</v>
      </c>
      <c r="S155" s="240">
        <v>0</v>
      </c>
      <c r="T155" s="241">
        <f>S155*H155</f>
        <v>0</v>
      </c>
      <c r="AR155" s="242" t="s">
        <v>164</v>
      </c>
      <c r="AT155" s="242" t="s">
        <v>159</v>
      </c>
      <c r="AU155" s="242" t="s">
        <v>87</v>
      </c>
      <c r="AY155" s="16" t="s">
        <v>157</v>
      </c>
      <c r="BE155" s="243">
        <f>IF(N155="základní",J155,0)</f>
        <v>0</v>
      </c>
      <c r="BF155" s="243">
        <f>IF(N155="snížená",J155,0)</f>
        <v>0</v>
      </c>
      <c r="BG155" s="243">
        <f>IF(N155="zákl. přenesená",J155,0)</f>
        <v>0</v>
      </c>
      <c r="BH155" s="243">
        <f>IF(N155="sníž. přenesená",J155,0)</f>
        <v>0</v>
      </c>
      <c r="BI155" s="243">
        <f>IF(N155="nulová",J155,0)</f>
        <v>0</v>
      </c>
      <c r="BJ155" s="16" t="s">
        <v>85</v>
      </c>
      <c r="BK155" s="243">
        <f>ROUND(I155*H155,2)</f>
        <v>0</v>
      </c>
      <c r="BL155" s="16" t="s">
        <v>164</v>
      </c>
      <c r="BM155" s="242" t="s">
        <v>754</v>
      </c>
    </row>
    <row r="156" spans="2:65" s="1" customFormat="1" ht="16.5" customHeight="1">
      <c r="B156" s="37"/>
      <c r="C156" s="231" t="s">
        <v>202</v>
      </c>
      <c r="D156" s="231" t="s">
        <v>159</v>
      </c>
      <c r="E156" s="232" t="s">
        <v>546</v>
      </c>
      <c r="F156" s="233" t="s">
        <v>547</v>
      </c>
      <c r="G156" s="234" t="s">
        <v>220</v>
      </c>
      <c r="H156" s="235">
        <v>65.85</v>
      </c>
      <c r="I156" s="236"/>
      <c r="J156" s="237">
        <f>ROUND(I156*H156,2)</f>
        <v>0</v>
      </c>
      <c r="K156" s="233" t="s">
        <v>163</v>
      </c>
      <c r="L156" s="42"/>
      <c r="M156" s="238" t="s">
        <v>1</v>
      </c>
      <c r="N156" s="239" t="s">
        <v>42</v>
      </c>
      <c r="O156" s="85"/>
      <c r="P156" s="240">
        <f>O156*H156</f>
        <v>0</v>
      </c>
      <c r="Q156" s="240">
        <v>0</v>
      </c>
      <c r="R156" s="240">
        <f>Q156*H156</f>
        <v>0</v>
      </c>
      <c r="S156" s="240">
        <v>0</v>
      </c>
      <c r="T156" s="241">
        <f>S156*H156</f>
        <v>0</v>
      </c>
      <c r="AR156" s="242" t="s">
        <v>164</v>
      </c>
      <c r="AT156" s="242" t="s">
        <v>159</v>
      </c>
      <c r="AU156" s="242" t="s">
        <v>87</v>
      </c>
      <c r="AY156" s="16" t="s">
        <v>157</v>
      </c>
      <c r="BE156" s="243">
        <f>IF(N156="základní",J156,0)</f>
        <v>0</v>
      </c>
      <c r="BF156" s="243">
        <f>IF(N156="snížená",J156,0)</f>
        <v>0</v>
      </c>
      <c r="BG156" s="243">
        <f>IF(N156="zákl. přenesená",J156,0)</f>
        <v>0</v>
      </c>
      <c r="BH156" s="243">
        <f>IF(N156="sníž. přenesená",J156,0)</f>
        <v>0</v>
      </c>
      <c r="BI156" s="243">
        <f>IF(N156="nulová",J156,0)</f>
        <v>0</v>
      </c>
      <c r="BJ156" s="16" t="s">
        <v>85</v>
      </c>
      <c r="BK156" s="243">
        <f>ROUND(I156*H156,2)</f>
        <v>0</v>
      </c>
      <c r="BL156" s="16" t="s">
        <v>164</v>
      </c>
      <c r="BM156" s="242" t="s">
        <v>755</v>
      </c>
    </row>
    <row r="157" spans="2:51" s="12" customFormat="1" ht="12">
      <c r="B157" s="244"/>
      <c r="C157" s="245"/>
      <c r="D157" s="246" t="s">
        <v>166</v>
      </c>
      <c r="E157" s="245"/>
      <c r="F157" s="248" t="s">
        <v>756</v>
      </c>
      <c r="G157" s="245"/>
      <c r="H157" s="249">
        <v>65.85</v>
      </c>
      <c r="I157" s="250"/>
      <c r="J157" s="245"/>
      <c r="K157" s="245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166</v>
      </c>
      <c r="AU157" s="255" t="s">
        <v>87</v>
      </c>
      <c r="AV157" s="12" t="s">
        <v>87</v>
      </c>
      <c r="AW157" s="12" t="s">
        <v>4</v>
      </c>
      <c r="AX157" s="12" t="s">
        <v>85</v>
      </c>
      <c r="AY157" s="255" t="s">
        <v>157</v>
      </c>
    </row>
    <row r="158" spans="2:65" s="1" customFormat="1" ht="16.5" customHeight="1">
      <c r="B158" s="37"/>
      <c r="C158" s="231" t="s">
        <v>207</v>
      </c>
      <c r="D158" s="231" t="s">
        <v>159</v>
      </c>
      <c r="E158" s="232" t="s">
        <v>551</v>
      </c>
      <c r="F158" s="233" t="s">
        <v>552</v>
      </c>
      <c r="G158" s="234" t="s">
        <v>220</v>
      </c>
      <c r="H158" s="235">
        <v>4.39</v>
      </c>
      <c r="I158" s="236"/>
      <c r="J158" s="237">
        <f>ROUND(I158*H158,2)</f>
        <v>0</v>
      </c>
      <c r="K158" s="233" t="s">
        <v>163</v>
      </c>
      <c r="L158" s="42"/>
      <c r="M158" s="238" t="s">
        <v>1</v>
      </c>
      <c r="N158" s="239" t="s">
        <v>42</v>
      </c>
      <c r="O158" s="85"/>
      <c r="P158" s="240">
        <f>O158*H158</f>
        <v>0</v>
      </c>
      <c r="Q158" s="240">
        <v>0</v>
      </c>
      <c r="R158" s="240">
        <f>Q158*H158</f>
        <v>0</v>
      </c>
      <c r="S158" s="240">
        <v>0</v>
      </c>
      <c r="T158" s="241">
        <f>S158*H158</f>
        <v>0</v>
      </c>
      <c r="AR158" s="242" t="s">
        <v>164</v>
      </c>
      <c r="AT158" s="242" t="s">
        <v>159</v>
      </c>
      <c r="AU158" s="242" t="s">
        <v>87</v>
      </c>
      <c r="AY158" s="16" t="s">
        <v>157</v>
      </c>
      <c r="BE158" s="243">
        <f>IF(N158="základní",J158,0)</f>
        <v>0</v>
      </c>
      <c r="BF158" s="243">
        <f>IF(N158="snížená",J158,0)</f>
        <v>0</v>
      </c>
      <c r="BG158" s="243">
        <f>IF(N158="zákl. přenesená",J158,0)</f>
        <v>0</v>
      </c>
      <c r="BH158" s="243">
        <f>IF(N158="sníž. přenesená",J158,0)</f>
        <v>0</v>
      </c>
      <c r="BI158" s="243">
        <f>IF(N158="nulová",J158,0)</f>
        <v>0</v>
      </c>
      <c r="BJ158" s="16" t="s">
        <v>85</v>
      </c>
      <c r="BK158" s="243">
        <f>ROUND(I158*H158,2)</f>
        <v>0</v>
      </c>
      <c r="BL158" s="16" t="s">
        <v>164</v>
      </c>
      <c r="BM158" s="242" t="s">
        <v>757</v>
      </c>
    </row>
    <row r="159" spans="2:63" s="11" customFormat="1" ht="25.9" customHeight="1">
      <c r="B159" s="215"/>
      <c r="C159" s="216"/>
      <c r="D159" s="217" t="s">
        <v>76</v>
      </c>
      <c r="E159" s="218" t="s">
        <v>560</v>
      </c>
      <c r="F159" s="218" t="s">
        <v>561</v>
      </c>
      <c r="G159" s="216"/>
      <c r="H159" s="216"/>
      <c r="I159" s="219"/>
      <c r="J159" s="220">
        <f>BK159</f>
        <v>0</v>
      </c>
      <c r="K159" s="216"/>
      <c r="L159" s="221"/>
      <c r="M159" s="222"/>
      <c r="N159" s="223"/>
      <c r="O159" s="223"/>
      <c r="P159" s="224">
        <f>P160+P167+P201+P272+P300+P326</f>
        <v>0</v>
      </c>
      <c r="Q159" s="223"/>
      <c r="R159" s="224">
        <f>R160+R167+R201+R272+R300+R326</f>
        <v>1.57319829</v>
      </c>
      <c r="S159" s="223"/>
      <c r="T159" s="225">
        <f>T160+T167+T201+T272+T300+T326</f>
        <v>0.7180545</v>
      </c>
      <c r="AR159" s="226" t="s">
        <v>87</v>
      </c>
      <c r="AT159" s="227" t="s">
        <v>76</v>
      </c>
      <c r="AU159" s="227" t="s">
        <v>77</v>
      </c>
      <c r="AY159" s="226" t="s">
        <v>157</v>
      </c>
      <c r="BK159" s="228">
        <f>BK160+BK167+BK201+BK272+BK300+BK326</f>
        <v>0</v>
      </c>
    </row>
    <row r="160" spans="2:63" s="11" customFormat="1" ht="22.8" customHeight="1">
      <c r="B160" s="215"/>
      <c r="C160" s="216"/>
      <c r="D160" s="217" t="s">
        <v>76</v>
      </c>
      <c r="E160" s="229" t="s">
        <v>758</v>
      </c>
      <c r="F160" s="229" t="s">
        <v>759</v>
      </c>
      <c r="G160" s="216"/>
      <c r="H160" s="216"/>
      <c r="I160" s="219"/>
      <c r="J160" s="230">
        <f>BK160</f>
        <v>0</v>
      </c>
      <c r="K160" s="216"/>
      <c r="L160" s="221"/>
      <c r="M160" s="222"/>
      <c r="N160" s="223"/>
      <c r="O160" s="223"/>
      <c r="P160" s="224">
        <f>SUM(P161:P166)</f>
        <v>0</v>
      </c>
      <c r="Q160" s="223"/>
      <c r="R160" s="224">
        <f>SUM(R161:R166)</f>
        <v>1.2011895</v>
      </c>
      <c r="S160" s="223"/>
      <c r="T160" s="225">
        <f>SUM(T161:T166)</f>
        <v>0</v>
      </c>
      <c r="AR160" s="226" t="s">
        <v>87</v>
      </c>
      <c r="AT160" s="227" t="s">
        <v>76</v>
      </c>
      <c r="AU160" s="227" t="s">
        <v>85</v>
      </c>
      <c r="AY160" s="226" t="s">
        <v>157</v>
      </c>
      <c r="BK160" s="228">
        <f>SUM(BK161:BK166)</f>
        <v>0</v>
      </c>
    </row>
    <row r="161" spans="2:65" s="1" customFormat="1" ht="16.5" customHeight="1">
      <c r="B161" s="37"/>
      <c r="C161" s="231" t="s">
        <v>213</v>
      </c>
      <c r="D161" s="231" t="s">
        <v>159</v>
      </c>
      <c r="E161" s="232" t="s">
        <v>760</v>
      </c>
      <c r="F161" s="233" t="s">
        <v>761</v>
      </c>
      <c r="G161" s="234" t="s">
        <v>162</v>
      </c>
      <c r="H161" s="235">
        <v>11.97</v>
      </c>
      <c r="I161" s="236"/>
      <c r="J161" s="237">
        <f>ROUND(I161*H161,2)</f>
        <v>0</v>
      </c>
      <c r="K161" s="233" t="s">
        <v>163</v>
      </c>
      <c r="L161" s="42"/>
      <c r="M161" s="238" t="s">
        <v>1</v>
      </c>
      <c r="N161" s="239" t="s">
        <v>42</v>
      </c>
      <c r="O161" s="85"/>
      <c r="P161" s="240">
        <f>O161*H161</f>
        <v>0</v>
      </c>
      <c r="Q161" s="240">
        <v>0.10035</v>
      </c>
      <c r="R161" s="240">
        <f>Q161*H161</f>
        <v>1.2011895</v>
      </c>
      <c r="S161" s="240">
        <v>0</v>
      </c>
      <c r="T161" s="241">
        <f>S161*H161</f>
        <v>0</v>
      </c>
      <c r="AR161" s="242" t="s">
        <v>236</v>
      </c>
      <c r="AT161" s="242" t="s">
        <v>159</v>
      </c>
      <c r="AU161" s="242" t="s">
        <v>87</v>
      </c>
      <c r="AY161" s="16" t="s">
        <v>157</v>
      </c>
      <c r="BE161" s="243">
        <f>IF(N161="základní",J161,0)</f>
        <v>0</v>
      </c>
      <c r="BF161" s="243">
        <f>IF(N161="snížená",J161,0)</f>
        <v>0</v>
      </c>
      <c r="BG161" s="243">
        <f>IF(N161="zákl. přenesená",J161,0)</f>
        <v>0</v>
      </c>
      <c r="BH161" s="243">
        <f>IF(N161="sníž. přenesená",J161,0)</f>
        <v>0</v>
      </c>
      <c r="BI161" s="243">
        <f>IF(N161="nulová",J161,0)</f>
        <v>0</v>
      </c>
      <c r="BJ161" s="16" t="s">
        <v>85</v>
      </c>
      <c r="BK161" s="243">
        <f>ROUND(I161*H161,2)</f>
        <v>0</v>
      </c>
      <c r="BL161" s="16" t="s">
        <v>236</v>
      </c>
      <c r="BM161" s="242" t="s">
        <v>762</v>
      </c>
    </row>
    <row r="162" spans="2:51" s="12" customFormat="1" ht="12">
      <c r="B162" s="244"/>
      <c r="C162" s="245"/>
      <c r="D162" s="246" t="s">
        <v>166</v>
      </c>
      <c r="E162" s="247" t="s">
        <v>1</v>
      </c>
      <c r="F162" s="248" t="s">
        <v>763</v>
      </c>
      <c r="G162" s="245"/>
      <c r="H162" s="249">
        <v>3.43</v>
      </c>
      <c r="I162" s="250"/>
      <c r="J162" s="245"/>
      <c r="K162" s="245"/>
      <c r="L162" s="251"/>
      <c r="M162" s="252"/>
      <c r="N162" s="253"/>
      <c r="O162" s="253"/>
      <c r="P162" s="253"/>
      <c r="Q162" s="253"/>
      <c r="R162" s="253"/>
      <c r="S162" s="253"/>
      <c r="T162" s="254"/>
      <c r="AT162" s="255" t="s">
        <v>166</v>
      </c>
      <c r="AU162" s="255" t="s">
        <v>87</v>
      </c>
      <c r="AV162" s="12" t="s">
        <v>87</v>
      </c>
      <c r="AW162" s="12" t="s">
        <v>34</v>
      </c>
      <c r="AX162" s="12" t="s">
        <v>77</v>
      </c>
      <c r="AY162" s="255" t="s">
        <v>157</v>
      </c>
    </row>
    <row r="163" spans="2:51" s="12" customFormat="1" ht="12">
      <c r="B163" s="244"/>
      <c r="C163" s="245"/>
      <c r="D163" s="246" t="s">
        <v>166</v>
      </c>
      <c r="E163" s="247" t="s">
        <v>1</v>
      </c>
      <c r="F163" s="248" t="s">
        <v>764</v>
      </c>
      <c r="G163" s="245"/>
      <c r="H163" s="249">
        <v>4.15</v>
      </c>
      <c r="I163" s="250"/>
      <c r="J163" s="245"/>
      <c r="K163" s="245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166</v>
      </c>
      <c r="AU163" s="255" t="s">
        <v>87</v>
      </c>
      <c r="AV163" s="12" t="s">
        <v>87</v>
      </c>
      <c r="AW163" s="12" t="s">
        <v>34</v>
      </c>
      <c r="AX163" s="12" t="s">
        <v>77</v>
      </c>
      <c r="AY163" s="255" t="s">
        <v>157</v>
      </c>
    </row>
    <row r="164" spans="2:51" s="12" customFormat="1" ht="12">
      <c r="B164" s="244"/>
      <c r="C164" s="245"/>
      <c r="D164" s="246" t="s">
        <v>166</v>
      </c>
      <c r="E164" s="247" t="s">
        <v>1</v>
      </c>
      <c r="F164" s="248" t="s">
        <v>765</v>
      </c>
      <c r="G164" s="245"/>
      <c r="H164" s="249">
        <v>4.39</v>
      </c>
      <c r="I164" s="250"/>
      <c r="J164" s="245"/>
      <c r="K164" s="245"/>
      <c r="L164" s="251"/>
      <c r="M164" s="252"/>
      <c r="N164" s="253"/>
      <c r="O164" s="253"/>
      <c r="P164" s="253"/>
      <c r="Q164" s="253"/>
      <c r="R164" s="253"/>
      <c r="S164" s="253"/>
      <c r="T164" s="254"/>
      <c r="AT164" s="255" t="s">
        <v>166</v>
      </c>
      <c r="AU164" s="255" t="s">
        <v>87</v>
      </c>
      <c r="AV164" s="12" t="s">
        <v>87</v>
      </c>
      <c r="AW164" s="12" t="s">
        <v>34</v>
      </c>
      <c r="AX164" s="12" t="s">
        <v>77</v>
      </c>
      <c r="AY164" s="255" t="s">
        <v>157</v>
      </c>
    </row>
    <row r="165" spans="2:51" s="13" customFormat="1" ht="12">
      <c r="B165" s="256"/>
      <c r="C165" s="257"/>
      <c r="D165" s="246" t="s">
        <v>166</v>
      </c>
      <c r="E165" s="258" t="s">
        <v>1</v>
      </c>
      <c r="F165" s="259" t="s">
        <v>168</v>
      </c>
      <c r="G165" s="257"/>
      <c r="H165" s="260">
        <v>11.97</v>
      </c>
      <c r="I165" s="261"/>
      <c r="J165" s="257"/>
      <c r="K165" s="257"/>
      <c r="L165" s="262"/>
      <c r="M165" s="263"/>
      <c r="N165" s="264"/>
      <c r="O165" s="264"/>
      <c r="P165" s="264"/>
      <c r="Q165" s="264"/>
      <c r="R165" s="264"/>
      <c r="S165" s="264"/>
      <c r="T165" s="265"/>
      <c r="AT165" s="266" t="s">
        <v>166</v>
      </c>
      <c r="AU165" s="266" t="s">
        <v>87</v>
      </c>
      <c r="AV165" s="13" t="s">
        <v>164</v>
      </c>
      <c r="AW165" s="13" t="s">
        <v>34</v>
      </c>
      <c r="AX165" s="13" t="s">
        <v>85</v>
      </c>
      <c r="AY165" s="266" t="s">
        <v>157</v>
      </c>
    </row>
    <row r="166" spans="2:65" s="1" customFormat="1" ht="16.5" customHeight="1">
      <c r="B166" s="37"/>
      <c r="C166" s="231" t="s">
        <v>217</v>
      </c>
      <c r="D166" s="231" t="s">
        <v>159</v>
      </c>
      <c r="E166" s="232" t="s">
        <v>766</v>
      </c>
      <c r="F166" s="233" t="s">
        <v>767</v>
      </c>
      <c r="G166" s="234" t="s">
        <v>576</v>
      </c>
      <c r="H166" s="236"/>
      <c r="I166" s="236"/>
      <c r="J166" s="237">
        <f>ROUND(I166*H166,2)</f>
        <v>0</v>
      </c>
      <c r="K166" s="233" t="s">
        <v>163</v>
      </c>
      <c r="L166" s="42"/>
      <c r="M166" s="238" t="s">
        <v>1</v>
      </c>
      <c r="N166" s="239" t="s">
        <v>42</v>
      </c>
      <c r="O166" s="85"/>
      <c r="P166" s="240">
        <f>O166*H166</f>
        <v>0</v>
      </c>
      <c r="Q166" s="240">
        <v>0</v>
      </c>
      <c r="R166" s="240">
        <f>Q166*H166</f>
        <v>0</v>
      </c>
      <c r="S166" s="240">
        <v>0</v>
      </c>
      <c r="T166" s="241">
        <f>S166*H166</f>
        <v>0</v>
      </c>
      <c r="AR166" s="242" t="s">
        <v>236</v>
      </c>
      <c r="AT166" s="242" t="s">
        <v>159</v>
      </c>
      <c r="AU166" s="242" t="s">
        <v>87</v>
      </c>
      <c r="AY166" s="16" t="s">
        <v>157</v>
      </c>
      <c r="BE166" s="243">
        <f>IF(N166="základní",J166,0)</f>
        <v>0</v>
      </c>
      <c r="BF166" s="243">
        <f>IF(N166="snížená",J166,0)</f>
        <v>0</v>
      </c>
      <c r="BG166" s="243">
        <f>IF(N166="zákl. přenesená",J166,0)</f>
        <v>0</v>
      </c>
      <c r="BH166" s="243">
        <f>IF(N166="sníž. přenesená",J166,0)</f>
        <v>0</v>
      </c>
      <c r="BI166" s="243">
        <f>IF(N166="nulová",J166,0)</f>
        <v>0</v>
      </c>
      <c r="BJ166" s="16" t="s">
        <v>85</v>
      </c>
      <c r="BK166" s="243">
        <f>ROUND(I166*H166,2)</f>
        <v>0</v>
      </c>
      <c r="BL166" s="16" t="s">
        <v>236</v>
      </c>
      <c r="BM166" s="242" t="s">
        <v>768</v>
      </c>
    </row>
    <row r="167" spans="2:63" s="11" customFormat="1" ht="22.8" customHeight="1">
      <c r="B167" s="215"/>
      <c r="C167" s="216"/>
      <c r="D167" s="217" t="s">
        <v>76</v>
      </c>
      <c r="E167" s="229" t="s">
        <v>769</v>
      </c>
      <c r="F167" s="229" t="s">
        <v>770</v>
      </c>
      <c r="G167" s="216"/>
      <c r="H167" s="216"/>
      <c r="I167" s="219"/>
      <c r="J167" s="230">
        <f>BK167</f>
        <v>0</v>
      </c>
      <c r="K167" s="216"/>
      <c r="L167" s="221"/>
      <c r="M167" s="222"/>
      <c r="N167" s="223"/>
      <c r="O167" s="223"/>
      <c r="P167" s="224">
        <f>SUM(P168:P200)</f>
        <v>0</v>
      </c>
      <c r="Q167" s="223"/>
      <c r="R167" s="224">
        <f>SUM(R168:R200)</f>
        <v>0.1483528</v>
      </c>
      <c r="S167" s="223"/>
      <c r="T167" s="225">
        <f>SUM(T168:T200)</f>
        <v>0.061122</v>
      </c>
      <c r="AR167" s="226" t="s">
        <v>87</v>
      </c>
      <c r="AT167" s="227" t="s">
        <v>76</v>
      </c>
      <c r="AU167" s="227" t="s">
        <v>85</v>
      </c>
      <c r="AY167" s="226" t="s">
        <v>157</v>
      </c>
      <c r="BK167" s="228">
        <f>SUM(BK168:BK200)</f>
        <v>0</v>
      </c>
    </row>
    <row r="168" spans="2:65" s="1" customFormat="1" ht="16.5" customHeight="1">
      <c r="B168" s="37"/>
      <c r="C168" s="231" t="s">
        <v>223</v>
      </c>
      <c r="D168" s="231" t="s">
        <v>159</v>
      </c>
      <c r="E168" s="232" t="s">
        <v>771</v>
      </c>
      <c r="F168" s="233" t="s">
        <v>772</v>
      </c>
      <c r="G168" s="234" t="s">
        <v>330</v>
      </c>
      <c r="H168" s="235">
        <v>36.6</v>
      </c>
      <c r="I168" s="236"/>
      <c r="J168" s="237">
        <f>ROUND(I168*H168,2)</f>
        <v>0</v>
      </c>
      <c r="K168" s="233" t="s">
        <v>163</v>
      </c>
      <c r="L168" s="42"/>
      <c r="M168" s="238" t="s">
        <v>1</v>
      </c>
      <c r="N168" s="239" t="s">
        <v>42</v>
      </c>
      <c r="O168" s="85"/>
      <c r="P168" s="240">
        <f>O168*H168</f>
        <v>0</v>
      </c>
      <c r="Q168" s="240">
        <v>0</v>
      </c>
      <c r="R168" s="240">
        <f>Q168*H168</f>
        <v>0</v>
      </c>
      <c r="S168" s="240">
        <v>0.00167</v>
      </c>
      <c r="T168" s="241">
        <f>S168*H168</f>
        <v>0.061122</v>
      </c>
      <c r="AR168" s="242" t="s">
        <v>236</v>
      </c>
      <c r="AT168" s="242" t="s">
        <v>159</v>
      </c>
      <c r="AU168" s="242" t="s">
        <v>87</v>
      </c>
      <c r="AY168" s="16" t="s">
        <v>157</v>
      </c>
      <c r="BE168" s="243">
        <f>IF(N168="základní",J168,0)</f>
        <v>0</v>
      </c>
      <c r="BF168" s="243">
        <f>IF(N168="snížená",J168,0)</f>
        <v>0</v>
      </c>
      <c r="BG168" s="243">
        <f>IF(N168="zákl. přenesená",J168,0)</f>
        <v>0</v>
      </c>
      <c r="BH168" s="243">
        <f>IF(N168="sníž. přenesená",J168,0)</f>
        <v>0</v>
      </c>
      <c r="BI168" s="243">
        <f>IF(N168="nulová",J168,0)</f>
        <v>0</v>
      </c>
      <c r="BJ168" s="16" t="s">
        <v>85</v>
      </c>
      <c r="BK168" s="243">
        <f>ROUND(I168*H168,2)</f>
        <v>0</v>
      </c>
      <c r="BL168" s="16" t="s">
        <v>236</v>
      </c>
      <c r="BM168" s="242" t="s">
        <v>773</v>
      </c>
    </row>
    <row r="169" spans="2:51" s="12" customFormat="1" ht="12">
      <c r="B169" s="244"/>
      <c r="C169" s="245"/>
      <c r="D169" s="246" t="s">
        <v>166</v>
      </c>
      <c r="E169" s="247" t="s">
        <v>1</v>
      </c>
      <c r="F169" s="248" t="s">
        <v>774</v>
      </c>
      <c r="G169" s="245"/>
      <c r="H169" s="249">
        <v>5.65</v>
      </c>
      <c r="I169" s="250"/>
      <c r="J169" s="245"/>
      <c r="K169" s="245"/>
      <c r="L169" s="251"/>
      <c r="M169" s="252"/>
      <c r="N169" s="253"/>
      <c r="O169" s="253"/>
      <c r="P169" s="253"/>
      <c r="Q169" s="253"/>
      <c r="R169" s="253"/>
      <c r="S169" s="253"/>
      <c r="T169" s="254"/>
      <c r="AT169" s="255" t="s">
        <v>166</v>
      </c>
      <c r="AU169" s="255" t="s">
        <v>87</v>
      </c>
      <c r="AV169" s="12" t="s">
        <v>87</v>
      </c>
      <c r="AW169" s="12" t="s">
        <v>34</v>
      </c>
      <c r="AX169" s="12" t="s">
        <v>77</v>
      </c>
      <c r="AY169" s="255" t="s">
        <v>157</v>
      </c>
    </row>
    <row r="170" spans="2:51" s="12" customFormat="1" ht="12">
      <c r="B170" s="244"/>
      <c r="C170" s="245"/>
      <c r="D170" s="246" t="s">
        <v>166</v>
      </c>
      <c r="E170" s="247" t="s">
        <v>1</v>
      </c>
      <c r="F170" s="248" t="s">
        <v>775</v>
      </c>
      <c r="G170" s="245"/>
      <c r="H170" s="249">
        <v>14.97</v>
      </c>
      <c r="I170" s="250"/>
      <c r="J170" s="245"/>
      <c r="K170" s="245"/>
      <c r="L170" s="251"/>
      <c r="M170" s="252"/>
      <c r="N170" s="253"/>
      <c r="O170" s="253"/>
      <c r="P170" s="253"/>
      <c r="Q170" s="253"/>
      <c r="R170" s="253"/>
      <c r="S170" s="253"/>
      <c r="T170" s="254"/>
      <c r="AT170" s="255" t="s">
        <v>166</v>
      </c>
      <c r="AU170" s="255" t="s">
        <v>87</v>
      </c>
      <c r="AV170" s="12" t="s">
        <v>87</v>
      </c>
      <c r="AW170" s="12" t="s">
        <v>34</v>
      </c>
      <c r="AX170" s="12" t="s">
        <v>77</v>
      </c>
      <c r="AY170" s="255" t="s">
        <v>157</v>
      </c>
    </row>
    <row r="171" spans="2:51" s="12" customFormat="1" ht="12">
      <c r="B171" s="244"/>
      <c r="C171" s="245"/>
      <c r="D171" s="246" t="s">
        <v>166</v>
      </c>
      <c r="E171" s="247" t="s">
        <v>1</v>
      </c>
      <c r="F171" s="248" t="s">
        <v>776</v>
      </c>
      <c r="G171" s="245"/>
      <c r="H171" s="249">
        <v>15.98</v>
      </c>
      <c r="I171" s="250"/>
      <c r="J171" s="245"/>
      <c r="K171" s="245"/>
      <c r="L171" s="251"/>
      <c r="M171" s="252"/>
      <c r="N171" s="253"/>
      <c r="O171" s="253"/>
      <c r="P171" s="253"/>
      <c r="Q171" s="253"/>
      <c r="R171" s="253"/>
      <c r="S171" s="253"/>
      <c r="T171" s="254"/>
      <c r="AT171" s="255" t="s">
        <v>166</v>
      </c>
      <c r="AU171" s="255" t="s">
        <v>87</v>
      </c>
      <c r="AV171" s="12" t="s">
        <v>87</v>
      </c>
      <c r="AW171" s="12" t="s">
        <v>34</v>
      </c>
      <c r="AX171" s="12" t="s">
        <v>77</v>
      </c>
      <c r="AY171" s="255" t="s">
        <v>157</v>
      </c>
    </row>
    <row r="172" spans="2:51" s="13" customFormat="1" ht="12">
      <c r="B172" s="256"/>
      <c r="C172" s="257"/>
      <c r="D172" s="246" t="s">
        <v>166</v>
      </c>
      <c r="E172" s="258" t="s">
        <v>1</v>
      </c>
      <c r="F172" s="259" t="s">
        <v>168</v>
      </c>
      <c r="G172" s="257"/>
      <c r="H172" s="260">
        <v>36.6</v>
      </c>
      <c r="I172" s="261"/>
      <c r="J172" s="257"/>
      <c r="K172" s="257"/>
      <c r="L172" s="262"/>
      <c r="M172" s="263"/>
      <c r="N172" s="264"/>
      <c r="O172" s="264"/>
      <c r="P172" s="264"/>
      <c r="Q172" s="264"/>
      <c r="R172" s="264"/>
      <c r="S172" s="264"/>
      <c r="T172" s="265"/>
      <c r="AT172" s="266" t="s">
        <v>166</v>
      </c>
      <c r="AU172" s="266" t="s">
        <v>87</v>
      </c>
      <c r="AV172" s="13" t="s">
        <v>164</v>
      </c>
      <c r="AW172" s="13" t="s">
        <v>34</v>
      </c>
      <c r="AX172" s="13" t="s">
        <v>85</v>
      </c>
      <c r="AY172" s="266" t="s">
        <v>157</v>
      </c>
    </row>
    <row r="173" spans="2:65" s="1" customFormat="1" ht="16.5" customHeight="1">
      <c r="B173" s="37"/>
      <c r="C173" s="231" t="s">
        <v>228</v>
      </c>
      <c r="D173" s="231" t="s">
        <v>159</v>
      </c>
      <c r="E173" s="232" t="s">
        <v>777</v>
      </c>
      <c r="F173" s="233" t="s">
        <v>778</v>
      </c>
      <c r="G173" s="234" t="s">
        <v>330</v>
      </c>
      <c r="H173" s="235">
        <v>1.65</v>
      </c>
      <c r="I173" s="236"/>
      <c r="J173" s="237">
        <f>ROUND(I173*H173,2)</f>
        <v>0</v>
      </c>
      <c r="K173" s="233" t="s">
        <v>163</v>
      </c>
      <c r="L173" s="42"/>
      <c r="M173" s="238" t="s">
        <v>1</v>
      </c>
      <c r="N173" s="239" t="s">
        <v>42</v>
      </c>
      <c r="O173" s="85"/>
      <c r="P173" s="240">
        <f>O173*H173</f>
        <v>0</v>
      </c>
      <c r="Q173" s="240">
        <v>0.00093</v>
      </c>
      <c r="R173" s="240">
        <f>Q173*H173</f>
        <v>0.0015345</v>
      </c>
      <c r="S173" s="240">
        <v>0</v>
      </c>
      <c r="T173" s="241">
        <f>S173*H173</f>
        <v>0</v>
      </c>
      <c r="AR173" s="242" t="s">
        <v>236</v>
      </c>
      <c r="AT173" s="242" t="s">
        <v>159</v>
      </c>
      <c r="AU173" s="242" t="s">
        <v>87</v>
      </c>
      <c r="AY173" s="16" t="s">
        <v>157</v>
      </c>
      <c r="BE173" s="243">
        <f>IF(N173="základní",J173,0)</f>
        <v>0</v>
      </c>
      <c r="BF173" s="243">
        <f>IF(N173="snížená",J173,0)</f>
        <v>0</v>
      </c>
      <c r="BG173" s="243">
        <f>IF(N173="zákl. přenesená",J173,0)</f>
        <v>0</v>
      </c>
      <c r="BH173" s="243">
        <f>IF(N173="sníž. přenesená",J173,0)</f>
        <v>0</v>
      </c>
      <c r="BI173" s="243">
        <f>IF(N173="nulová",J173,0)</f>
        <v>0</v>
      </c>
      <c r="BJ173" s="16" t="s">
        <v>85</v>
      </c>
      <c r="BK173" s="243">
        <f>ROUND(I173*H173,2)</f>
        <v>0</v>
      </c>
      <c r="BL173" s="16" t="s">
        <v>236</v>
      </c>
      <c r="BM173" s="242" t="s">
        <v>779</v>
      </c>
    </row>
    <row r="174" spans="2:51" s="12" customFormat="1" ht="12">
      <c r="B174" s="244"/>
      <c r="C174" s="245"/>
      <c r="D174" s="246" t="s">
        <v>166</v>
      </c>
      <c r="E174" s="247" t="s">
        <v>1</v>
      </c>
      <c r="F174" s="248" t="s">
        <v>780</v>
      </c>
      <c r="G174" s="245"/>
      <c r="H174" s="249">
        <v>1.65</v>
      </c>
      <c r="I174" s="250"/>
      <c r="J174" s="245"/>
      <c r="K174" s="245"/>
      <c r="L174" s="251"/>
      <c r="M174" s="252"/>
      <c r="N174" s="253"/>
      <c r="O174" s="253"/>
      <c r="P174" s="253"/>
      <c r="Q174" s="253"/>
      <c r="R174" s="253"/>
      <c r="S174" s="253"/>
      <c r="T174" s="254"/>
      <c r="AT174" s="255" t="s">
        <v>166</v>
      </c>
      <c r="AU174" s="255" t="s">
        <v>87</v>
      </c>
      <c r="AV174" s="12" t="s">
        <v>87</v>
      </c>
      <c r="AW174" s="12" t="s">
        <v>34</v>
      </c>
      <c r="AX174" s="12" t="s">
        <v>77</v>
      </c>
      <c r="AY174" s="255" t="s">
        <v>157</v>
      </c>
    </row>
    <row r="175" spans="2:51" s="13" customFormat="1" ht="12">
      <c r="B175" s="256"/>
      <c r="C175" s="257"/>
      <c r="D175" s="246" t="s">
        <v>166</v>
      </c>
      <c r="E175" s="258" t="s">
        <v>1</v>
      </c>
      <c r="F175" s="259" t="s">
        <v>168</v>
      </c>
      <c r="G175" s="257"/>
      <c r="H175" s="260">
        <v>1.65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AT175" s="266" t="s">
        <v>166</v>
      </c>
      <c r="AU175" s="266" t="s">
        <v>87</v>
      </c>
      <c r="AV175" s="13" t="s">
        <v>164</v>
      </c>
      <c r="AW175" s="13" t="s">
        <v>34</v>
      </c>
      <c r="AX175" s="13" t="s">
        <v>85</v>
      </c>
      <c r="AY175" s="266" t="s">
        <v>157</v>
      </c>
    </row>
    <row r="176" spans="2:65" s="1" customFormat="1" ht="16.5" customHeight="1">
      <c r="B176" s="37"/>
      <c r="C176" s="231" t="s">
        <v>8</v>
      </c>
      <c r="D176" s="231" t="s">
        <v>159</v>
      </c>
      <c r="E176" s="232" t="s">
        <v>781</v>
      </c>
      <c r="F176" s="233" t="s">
        <v>782</v>
      </c>
      <c r="G176" s="234" t="s">
        <v>330</v>
      </c>
      <c r="H176" s="235">
        <v>1</v>
      </c>
      <c r="I176" s="236"/>
      <c r="J176" s="237">
        <f>ROUND(I176*H176,2)</f>
        <v>0</v>
      </c>
      <c r="K176" s="233" t="s">
        <v>1</v>
      </c>
      <c r="L176" s="42"/>
      <c r="M176" s="238" t="s">
        <v>1</v>
      </c>
      <c r="N176" s="239" t="s">
        <v>42</v>
      </c>
      <c r="O176" s="85"/>
      <c r="P176" s="240">
        <f>O176*H176</f>
        <v>0</v>
      </c>
      <c r="Q176" s="240">
        <v>0.00136</v>
      </c>
      <c r="R176" s="240">
        <f>Q176*H176</f>
        <v>0.00136</v>
      </c>
      <c r="S176" s="240">
        <v>0</v>
      </c>
      <c r="T176" s="241">
        <f>S176*H176</f>
        <v>0</v>
      </c>
      <c r="AR176" s="242" t="s">
        <v>236</v>
      </c>
      <c r="AT176" s="242" t="s">
        <v>159</v>
      </c>
      <c r="AU176" s="242" t="s">
        <v>87</v>
      </c>
      <c r="AY176" s="16" t="s">
        <v>157</v>
      </c>
      <c r="BE176" s="243">
        <f>IF(N176="základní",J176,0)</f>
        <v>0</v>
      </c>
      <c r="BF176" s="243">
        <f>IF(N176="snížená",J176,0)</f>
        <v>0</v>
      </c>
      <c r="BG176" s="243">
        <f>IF(N176="zákl. přenesená",J176,0)</f>
        <v>0</v>
      </c>
      <c r="BH176" s="243">
        <f>IF(N176="sníž. přenesená",J176,0)</f>
        <v>0</v>
      </c>
      <c r="BI176" s="243">
        <f>IF(N176="nulová",J176,0)</f>
        <v>0</v>
      </c>
      <c r="BJ176" s="16" t="s">
        <v>85</v>
      </c>
      <c r="BK176" s="243">
        <f>ROUND(I176*H176,2)</f>
        <v>0</v>
      </c>
      <c r="BL176" s="16" t="s">
        <v>236</v>
      </c>
      <c r="BM176" s="242" t="s">
        <v>783</v>
      </c>
    </row>
    <row r="177" spans="2:51" s="12" customFormat="1" ht="12">
      <c r="B177" s="244"/>
      <c r="C177" s="245"/>
      <c r="D177" s="246" t="s">
        <v>166</v>
      </c>
      <c r="E177" s="247" t="s">
        <v>1</v>
      </c>
      <c r="F177" s="248" t="s">
        <v>784</v>
      </c>
      <c r="G177" s="245"/>
      <c r="H177" s="249">
        <v>1</v>
      </c>
      <c r="I177" s="250"/>
      <c r="J177" s="245"/>
      <c r="K177" s="245"/>
      <c r="L177" s="251"/>
      <c r="M177" s="252"/>
      <c r="N177" s="253"/>
      <c r="O177" s="253"/>
      <c r="P177" s="253"/>
      <c r="Q177" s="253"/>
      <c r="R177" s="253"/>
      <c r="S177" s="253"/>
      <c r="T177" s="254"/>
      <c r="AT177" s="255" t="s">
        <v>166</v>
      </c>
      <c r="AU177" s="255" t="s">
        <v>87</v>
      </c>
      <c r="AV177" s="12" t="s">
        <v>87</v>
      </c>
      <c r="AW177" s="12" t="s">
        <v>34</v>
      </c>
      <c r="AX177" s="12" t="s">
        <v>85</v>
      </c>
      <c r="AY177" s="255" t="s">
        <v>157</v>
      </c>
    </row>
    <row r="178" spans="2:65" s="1" customFormat="1" ht="16.5" customHeight="1">
      <c r="B178" s="37"/>
      <c r="C178" s="231" t="s">
        <v>236</v>
      </c>
      <c r="D178" s="231" t="s">
        <v>159</v>
      </c>
      <c r="E178" s="232" t="s">
        <v>785</v>
      </c>
      <c r="F178" s="233" t="s">
        <v>786</v>
      </c>
      <c r="G178" s="234" t="s">
        <v>330</v>
      </c>
      <c r="H178" s="235">
        <v>2.95</v>
      </c>
      <c r="I178" s="236"/>
      <c r="J178" s="237">
        <f>ROUND(I178*H178,2)</f>
        <v>0</v>
      </c>
      <c r="K178" s="233" t="s">
        <v>163</v>
      </c>
      <c r="L178" s="42"/>
      <c r="M178" s="238" t="s">
        <v>1</v>
      </c>
      <c r="N178" s="239" t="s">
        <v>42</v>
      </c>
      <c r="O178" s="85"/>
      <c r="P178" s="240">
        <f>O178*H178</f>
        <v>0</v>
      </c>
      <c r="Q178" s="240">
        <v>0.00291</v>
      </c>
      <c r="R178" s="240">
        <f>Q178*H178</f>
        <v>0.0085845</v>
      </c>
      <c r="S178" s="240">
        <v>0</v>
      </c>
      <c r="T178" s="241">
        <f>S178*H178</f>
        <v>0</v>
      </c>
      <c r="AR178" s="242" t="s">
        <v>236</v>
      </c>
      <c r="AT178" s="242" t="s">
        <v>159</v>
      </c>
      <c r="AU178" s="242" t="s">
        <v>87</v>
      </c>
      <c r="AY178" s="16" t="s">
        <v>157</v>
      </c>
      <c r="BE178" s="243">
        <f>IF(N178="základní",J178,0)</f>
        <v>0</v>
      </c>
      <c r="BF178" s="243">
        <f>IF(N178="snížená",J178,0)</f>
        <v>0</v>
      </c>
      <c r="BG178" s="243">
        <f>IF(N178="zákl. přenesená",J178,0)</f>
        <v>0</v>
      </c>
      <c r="BH178" s="243">
        <f>IF(N178="sníž. přenesená",J178,0)</f>
        <v>0</v>
      </c>
      <c r="BI178" s="243">
        <f>IF(N178="nulová",J178,0)</f>
        <v>0</v>
      </c>
      <c r="BJ178" s="16" t="s">
        <v>85</v>
      </c>
      <c r="BK178" s="243">
        <f>ROUND(I178*H178,2)</f>
        <v>0</v>
      </c>
      <c r="BL178" s="16" t="s">
        <v>236</v>
      </c>
      <c r="BM178" s="242" t="s">
        <v>787</v>
      </c>
    </row>
    <row r="179" spans="2:51" s="12" customFormat="1" ht="12">
      <c r="B179" s="244"/>
      <c r="C179" s="245"/>
      <c r="D179" s="246" t="s">
        <v>166</v>
      </c>
      <c r="E179" s="247" t="s">
        <v>1</v>
      </c>
      <c r="F179" s="248" t="s">
        <v>788</v>
      </c>
      <c r="G179" s="245"/>
      <c r="H179" s="249">
        <v>0.95</v>
      </c>
      <c r="I179" s="250"/>
      <c r="J179" s="245"/>
      <c r="K179" s="245"/>
      <c r="L179" s="251"/>
      <c r="M179" s="252"/>
      <c r="N179" s="253"/>
      <c r="O179" s="253"/>
      <c r="P179" s="253"/>
      <c r="Q179" s="253"/>
      <c r="R179" s="253"/>
      <c r="S179" s="253"/>
      <c r="T179" s="254"/>
      <c r="AT179" s="255" t="s">
        <v>166</v>
      </c>
      <c r="AU179" s="255" t="s">
        <v>87</v>
      </c>
      <c r="AV179" s="12" t="s">
        <v>87</v>
      </c>
      <c r="AW179" s="12" t="s">
        <v>34</v>
      </c>
      <c r="AX179" s="12" t="s">
        <v>77</v>
      </c>
      <c r="AY179" s="255" t="s">
        <v>157</v>
      </c>
    </row>
    <row r="180" spans="2:51" s="12" customFormat="1" ht="12">
      <c r="B180" s="244"/>
      <c r="C180" s="245"/>
      <c r="D180" s="246" t="s">
        <v>166</v>
      </c>
      <c r="E180" s="247" t="s">
        <v>1</v>
      </c>
      <c r="F180" s="248" t="s">
        <v>789</v>
      </c>
      <c r="G180" s="245"/>
      <c r="H180" s="249">
        <v>2</v>
      </c>
      <c r="I180" s="250"/>
      <c r="J180" s="245"/>
      <c r="K180" s="245"/>
      <c r="L180" s="251"/>
      <c r="M180" s="252"/>
      <c r="N180" s="253"/>
      <c r="O180" s="253"/>
      <c r="P180" s="253"/>
      <c r="Q180" s="253"/>
      <c r="R180" s="253"/>
      <c r="S180" s="253"/>
      <c r="T180" s="254"/>
      <c r="AT180" s="255" t="s">
        <v>166</v>
      </c>
      <c r="AU180" s="255" t="s">
        <v>87</v>
      </c>
      <c r="AV180" s="12" t="s">
        <v>87</v>
      </c>
      <c r="AW180" s="12" t="s">
        <v>34</v>
      </c>
      <c r="AX180" s="12" t="s">
        <v>77</v>
      </c>
      <c r="AY180" s="255" t="s">
        <v>157</v>
      </c>
    </row>
    <row r="181" spans="2:51" s="13" customFormat="1" ht="12">
      <c r="B181" s="256"/>
      <c r="C181" s="257"/>
      <c r="D181" s="246" t="s">
        <v>166</v>
      </c>
      <c r="E181" s="258" t="s">
        <v>1</v>
      </c>
      <c r="F181" s="259" t="s">
        <v>168</v>
      </c>
      <c r="G181" s="257"/>
      <c r="H181" s="260">
        <v>2.95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AT181" s="266" t="s">
        <v>166</v>
      </c>
      <c r="AU181" s="266" t="s">
        <v>87</v>
      </c>
      <c r="AV181" s="13" t="s">
        <v>164</v>
      </c>
      <c r="AW181" s="13" t="s">
        <v>34</v>
      </c>
      <c r="AX181" s="13" t="s">
        <v>85</v>
      </c>
      <c r="AY181" s="266" t="s">
        <v>157</v>
      </c>
    </row>
    <row r="182" spans="2:65" s="1" customFormat="1" ht="16.5" customHeight="1">
      <c r="B182" s="37"/>
      <c r="C182" s="231" t="s">
        <v>243</v>
      </c>
      <c r="D182" s="231" t="s">
        <v>159</v>
      </c>
      <c r="E182" s="232" t="s">
        <v>790</v>
      </c>
      <c r="F182" s="233" t="s">
        <v>791</v>
      </c>
      <c r="G182" s="234" t="s">
        <v>330</v>
      </c>
      <c r="H182" s="235">
        <v>2.26</v>
      </c>
      <c r="I182" s="236"/>
      <c r="J182" s="237">
        <f>ROUND(I182*H182,2)</f>
        <v>0</v>
      </c>
      <c r="K182" s="233" t="s">
        <v>163</v>
      </c>
      <c r="L182" s="42"/>
      <c r="M182" s="238" t="s">
        <v>1</v>
      </c>
      <c r="N182" s="239" t="s">
        <v>42</v>
      </c>
      <c r="O182" s="85"/>
      <c r="P182" s="240">
        <f>O182*H182</f>
        <v>0</v>
      </c>
      <c r="Q182" s="240">
        <v>0.00352</v>
      </c>
      <c r="R182" s="240">
        <f>Q182*H182</f>
        <v>0.007955199999999999</v>
      </c>
      <c r="S182" s="240">
        <v>0</v>
      </c>
      <c r="T182" s="241">
        <f>S182*H182</f>
        <v>0</v>
      </c>
      <c r="AR182" s="242" t="s">
        <v>236</v>
      </c>
      <c r="AT182" s="242" t="s">
        <v>159</v>
      </c>
      <c r="AU182" s="242" t="s">
        <v>87</v>
      </c>
      <c r="AY182" s="16" t="s">
        <v>157</v>
      </c>
      <c r="BE182" s="243">
        <f>IF(N182="základní",J182,0)</f>
        <v>0</v>
      </c>
      <c r="BF182" s="243">
        <f>IF(N182="snížená",J182,0)</f>
        <v>0</v>
      </c>
      <c r="BG182" s="243">
        <f>IF(N182="zákl. přenesená",J182,0)</f>
        <v>0</v>
      </c>
      <c r="BH182" s="243">
        <f>IF(N182="sníž. přenesená",J182,0)</f>
        <v>0</v>
      </c>
      <c r="BI182" s="243">
        <f>IF(N182="nulová",J182,0)</f>
        <v>0</v>
      </c>
      <c r="BJ182" s="16" t="s">
        <v>85</v>
      </c>
      <c r="BK182" s="243">
        <f>ROUND(I182*H182,2)</f>
        <v>0</v>
      </c>
      <c r="BL182" s="16" t="s">
        <v>236</v>
      </c>
      <c r="BM182" s="242" t="s">
        <v>792</v>
      </c>
    </row>
    <row r="183" spans="2:51" s="12" customFormat="1" ht="12">
      <c r="B183" s="244"/>
      <c r="C183" s="245"/>
      <c r="D183" s="246" t="s">
        <v>166</v>
      </c>
      <c r="E183" s="247" t="s">
        <v>1</v>
      </c>
      <c r="F183" s="248" t="s">
        <v>793</v>
      </c>
      <c r="G183" s="245"/>
      <c r="H183" s="249">
        <v>2.26</v>
      </c>
      <c r="I183" s="250"/>
      <c r="J183" s="245"/>
      <c r="K183" s="245"/>
      <c r="L183" s="251"/>
      <c r="M183" s="252"/>
      <c r="N183" s="253"/>
      <c r="O183" s="253"/>
      <c r="P183" s="253"/>
      <c r="Q183" s="253"/>
      <c r="R183" s="253"/>
      <c r="S183" s="253"/>
      <c r="T183" s="254"/>
      <c r="AT183" s="255" t="s">
        <v>166</v>
      </c>
      <c r="AU183" s="255" t="s">
        <v>87</v>
      </c>
      <c r="AV183" s="12" t="s">
        <v>87</v>
      </c>
      <c r="AW183" s="12" t="s">
        <v>34</v>
      </c>
      <c r="AX183" s="12" t="s">
        <v>77</v>
      </c>
      <c r="AY183" s="255" t="s">
        <v>157</v>
      </c>
    </row>
    <row r="184" spans="2:51" s="13" customFormat="1" ht="12">
      <c r="B184" s="256"/>
      <c r="C184" s="257"/>
      <c r="D184" s="246" t="s">
        <v>166</v>
      </c>
      <c r="E184" s="258" t="s">
        <v>1</v>
      </c>
      <c r="F184" s="259" t="s">
        <v>168</v>
      </c>
      <c r="G184" s="257"/>
      <c r="H184" s="260">
        <v>2.26</v>
      </c>
      <c r="I184" s="261"/>
      <c r="J184" s="257"/>
      <c r="K184" s="257"/>
      <c r="L184" s="262"/>
      <c r="M184" s="263"/>
      <c r="N184" s="264"/>
      <c r="O184" s="264"/>
      <c r="P184" s="264"/>
      <c r="Q184" s="264"/>
      <c r="R184" s="264"/>
      <c r="S184" s="264"/>
      <c r="T184" s="265"/>
      <c r="AT184" s="266" t="s">
        <v>166</v>
      </c>
      <c r="AU184" s="266" t="s">
        <v>87</v>
      </c>
      <c r="AV184" s="13" t="s">
        <v>164</v>
      </c>
      <c r="AW184" s="13" t="s">
        <v>34</v>
      </c>
      <c r="AX184" s="13" t="s">
        <v>85</v>
      </c>
      <c r="AY184" s="266" t="s">
        <v>157</v>
      </c>
    </row>
    <row r="185" spans="2:65" s="1" customFormat="1" ht="16.5" customHeight="1">
      <c r="B185" s="37"/>
      <c r="C185" s="231" t="s">
        <v>250</v>
      </c>
      <c r="D185" s="231" t="s">
        <v>159</v>
      </c>
      <c r="E185" s="232" t="s">
        <v>794</v>
      </c>
      <c r="F185" s="233" t="s">
        <v>795</v>
      </c>
      <c r="G185" s="234" t="s">
        <v>330</v>
      </c>
      <c r="H185" s="235">
        <v>0.95</v>
      </c>
      <c r="I185" s="236"/>
      <c r="J185" s="237">
        <f>ROUND(I185*H185,2)</f>
        <v>0</v>
      </c>
      <c r="K185" s="233" t="s">
        <v>420</v>
      </c>
      <c r="L185" s="42"/>
      <c r="M185" s="238" t="s">
        <v>1</v>
      </c>
      <c r="N185" s="239" t="s">
        <v>42</v>
      </c>
      <c r="O185" s="85"/>
      <c r="P185" s="240">
        <f>O185*H185</f>
        <v>0</v>
      </c>
      <c r="Q185" s="240">
        <v>0.00352</v>
      </c>
      <c r="R185" s="240">
        <f>Q185*H185</f>
        <v>0.0033439999999999998</v>
      </c>
      <c r="S185" s="240">
        <v>0</v>
      </c>
      <c r="T185" s="241">
        <f>S185*H185</f>
        <v>0</v>
      </c>
      <c r="AR185" s="242" t="s">
        <v>236</v>
      </c>
      <c r="AT185" s="242" t="s">
        <v>159</v>
      </c>
      <c r="AU185" s="242" t="s">
        <v>87</v>
      </c>
      <c r="AY185" s="16" t="s">
        <v>157</v>
      </c>
      <c r="BE185" s="243">
        <f>IF(N185="základní",J185,0)</f>
        <v>0</v>
      </c>
      <c r="BF185" s="243">
        <f>IF(N185="snížená",J185,0)</f>
        <v>0</v>
      </c>
      <c r="BG185" s="243">
        <f>IF(N185="zákl. přenesená",J185,0)</f>
        <v>0</v>
      </c>
      <c r="BH185" s="243">
        <f>IF(N185="sníž. přenesená",J185,0)</f>
        <v>0</v>
      </c>
      <c r="BI185" s="243">
        <f>IF(N185="nulová",J185,0)</f>
        <v>0</v>
      </c>
      <c r="BJ185" s="16" t="s">
        <v>85</v>
      </c>
      <c r="BK185" s="243">
        <f>ROUND(I185*H185,2)</f>
        <v>0</v>
      </c>
      <c r="BL185" s="16" t="s">
        <v>236</v>
      </c>
      <c r="BM185" s="242" t="s">
        <v>796</v>
      </c>
    </row>
    <row r="186" spans="2:51" s="12" customFormat="1" ht="12">
      <c r="B186" s="244"/>
      <c r="C186" s="245"/>
      <c r="D186" s="246" t="s">
        <v>166</v>
      </c>
      <c r="E186" s="247" t="s">
        <v>1</v>
      </c>
      <c r="F186" s="248" t="s">
        <v>788</v>
      </c>
      <c r="G186" s="245"/>
      <c r="H186" s="249">
        <v>0.95</v>
      </c>
      <c r="I186" s="250"/>
      <c r="J186" s="245"/>
      <c r="K186" s="245"/>
      <c r="L186" s="251"/>
      <c r="M186" s="252"/>
      <c r="N186" s="253"/>
      <c r="O186" s="253"/>
      <c r="P186" s="253"/>
      <c r="Q186" s="253"/>
      <c r="R186" s="253"/>
      <c r="S186" s="253"/>
      <c r="T186" s="254"/>
      <c r="AT186" s="255" t="s">
        <v>166</v>
      </c>
      <c r="AU186" s="255" t="s">
        <v>87</v>
      </c>
      <c r="AV186" s="12" t="s">
        <v>87</v>
      </c>
      <c r="AW186" s="12" t="s">
        <v>34</v>
      </c>
      <c r="AX186" s="12" t="s">
        <v>77</v>
      </c>
      <c r="AY186" s="255" t="s">
        <v>157</v>
      </c>
    </row>
    <row r="187" spans="2:51" s="13" customFormat="1" ht="12">
      <c r="B187" s="256"/>
      <c r="C187" s="257"/>
      <c r="D187" s="246" t="s">
        <v>166</v>
      </c>
      <c r="E187" s="258" t="s">
        <v>1</v>
      </c>
      <c r="F187" s="259" t="s">
        <v>168</v>
      </c>
      <c r="G187" s="257"/>
      <c r="H187" s="260">
        <v>0.95</v>
      </c>
      <c r="I187" s="261"/>
      <c r="J187" s="257"/>
      <c r="K187" s="257"/>
      <c r="L187" s="262"/>
      <c r="M187" s="263"/>
      <c r="N187" s="264"/>
      <c r="O187" s="264"/>
      <c r="P187" s="264"/>
      <c r="Q187" s="264"/>
      <c r="R187" s="264"/>
      <c r="S187" s="264"/>
      <c r="T187" s="265"/>
      <c r="AT187" s="266" t="s">
        <v>166</v>
      </c>
      <c r="AU187" s="266" t="s">
        <v>87</v>
      </c>
      <c r="AV187" s="13" t="s">
        <v>164</v>
      </c>
      <c r="AW187" s="13" t="s">
        <v>34</v>
      </c>
      <c r="AX187" s="13" t="s">
        <v>85</v>
      </c>
      <c r="AY187" s="266" t="s">
        <v>157</v>
      </c>
    </row>
    <row r="188" spans="2:65" s="1" customFormat="1" ht="16.5" customHeight="1">
      <c r="B188" s="37"/>
      <c r="C188" s="231" t="s">
        <v>257</v>
      </c>
      <c r="D188" s="231" t="s">
        <v>159</v>
      </c>
      <c r="E188" s="232" t="s">
        <v>797</v>
      </c>
      <c r="F188" s="233" t="s">
        <v>798</v>
      </c>
      <c r="G188" s="234" t="s">
        <v>330</v>
      </c>
      <c r="H188" s="235">
        <v>28.67</v>
      </c>
      <c r="I188" s="236"/>
      <c r="J188" s="237">
        <f>ROUND(I188*H188,2)</f>
        <v>0</v>
      </c>
      <c r="K188" s="233" t="s">
        <v>163</v>
      </c>
      <c r="L188" s="42"/>
      <c r="M188" s="238" t="s">
        <v>1</v>
      </c>
      <c r="N188" s="239" t="s">
        <v>42</v>
      </c>
      <c r="O188" s="85"/>
      <c r="P188" s="240">
        <f>O188*H188</f>
        <v>0</v>
      </c>
      <c r="Q188" s="240">
        <v>0.00438</v>
      </c>
      <c r="R188" s="240">
        <f>Q188*H188</f>
        <v>0.1255746</v>
      </c>
      <c r="S188" s="240">
        <v>0</v>
      </c>
      <c r="T188" s="241">
        <f>S188*H188</f>
        <v>0</v>
      </c>
      <c r="AR188" s="242" t="s">
        <v>236</v>
      </c>
      <c r="AT188" s="242" t="s">
        <v>159</v>
      </c>
      <c r="AU188" s="242" t="s">
        <v>87</v>
      </c>
      <c r="AY188" s="16" t="s">
        <v>157</v>
      </c>
      <c r="BE188" s="243">
        <f>IF(N188="základní",J188,0)</f>
        <v>0</v>
      </c>
      <c r="BF188" s="243">
        <f>IF(N188="snížená",J188,0)</f>
        <v>0</v>
      </c>
      <c r="BG188" s="243">
        <f>IF(N188="zákl. přenesená",J188,0)</f>
        <v>0</v>
      </c>
      <c r="BH188" s="243">
        <f>IF(N188="sníž. přenesená",J188,0)</f>
        <v>0</v>
      </c>
      <c r="BI188" s="243">
        <f>IF(N188="nulová",J188,0)</f>
        <v>0</v>
      </c>
      <c r="BJ188" s="16" t="s">
        <v>85</v>
      </c>
      <c r="BK188" s="243">
        <f>ROUND(I188*H188,2)</f>
        <v>0</v>
      </c>
      <c r="BL188" s="16" t="s">
        <v>236</v>
      </c>
      <c r="BM188" s="242" t="s">
        <v>799</v>
      </c>
    </row>
    <row r="189" spans="2:51" s="12" customFormat="1" ht="12">
      <c r="B189" s="244"/>
      <c r="C189" s="245"/>
      <c r="D189" s="246" t="s">
        <v>166</v>
      </c>
      <c r="E189" s="247" t="s">
        <v>1</v>
      </c>
      <c r="F189" s="248" t="s">
        <v>800</v>
      </c>
      <c r="G189" s="245"/>
      <c r="H189" s="249">
        <v>20.76</v>
      </c>
      <c r="I189" s="250"/>
      <c r="J189" s="245"/>
      <c r="K189" s="245"/>
      <c r="L189" s="251"/>
      <c r="M189" s="252"/>
      <c r="N189" s="253"/>
      <c r="O189" s="253"/>
      <c r="P189" s="253"/>
      <c r="Q189" s="253"/>
      <c r="R189" s="253"/>
      <c r="S189" s="253"/>
      <c r="T189" s="254"/>
      <c r="AT189" s="255" t="s">
        <v>166</v>
      </c>
      <c r="AU189" s="255" t="s">
        <v>87</v>
      </c>
      <c r="AV189" s="12" t="s">
        <v>87</v>
      </c>
      <c r="AW189" s="12" t="s">
        <v>34</v>
      </c>
      <c r="AX189" s="12" t="s">
        <v>77</v>
      </c>
      <c r="AY189" s="255" t="s">
        <v>157</v>
      </c>
    </row>
    <row r="190" spans="2:51" s="12" customFormat="1" ht="12">
      <c r="B190" s="244"/>
      <c r="C190" s="245"/>
      <c r="D190" s="246" t="s">
        <v>166</v>
      </c>
      <c r="E190" s="247" t="s">
        <v>1</v>
      </c>
      <c r="F190" s="248" t="s">
        <v>801</v>
      </c>
      <c r="G190" s="245"/>
      <c r="H190" s="249">
        <v>1.98</v>
      </c>
      <c r="I190" s="250"/>
      <c r="J190" s="245"/>
      <c r="K190" s="245"/>
      <c r="L190" s="251"/>
      <c r="M190" s="252"/>
      <c r="N190" s="253"/>
      <c r="O190" s="253"/>
      <c r="P190" s="253"/>
      <c r="Q190" s="253"/>
      <c r="R190" s="253"/>
      <c r="S190" s="253"/>
      <c r="T190" s="254"/>
      <c r="AT190" s="255" t="s">
        <v>166</v>
      </c>
      <c r="AU190" s="255" t="s">
        <v>87</v>
      </c>
      <c r="AV190" s="12" t="s">
        <v>87</v>
      </c>
      <c r="AW190" s="12" t="s">
        <v>34</v>
      </c>
      <c r="AX190" s="12" t="s">
        <v>77</v>
      </c>
      <c r="AY190" s="255" t="s">
        <v>157</v>
      </c>
    </row>
    <row r="191" spans="2:51" s="12" customFormat="1" ht="12">
      <c r="B191" s="244"/>
      <c r="C191" s="245"/>
      <c r="D191" s="246" t="s">
        <v>166</v>
      </c>
      <c r="E191" s="247" t="s">
        <v>1</v>
      </c>
      <c r="F191" s="248" t="s">
        <v>802</v>
      </c>
      <c r="G191" s="245"/>
      <c r="H191" s="249">
        <v>2.34</v>
      </c>
      <c r="I191" s="250"/>
      <c r="J191" s="245"/>
      <c r="K191" s="245"/>
      <c r="L191" s="251"/>
      <c r="M191" s="252"/>
      <c r="N191" s="253"/>
      <c r="O191" s="253"/>
      <c r="P191" s="253"/>
      <c r="Q191" s="253"/>
      <c r="R191" s="253"/>
      <c r="S191" s="253"/>
      <c r="T191" s="254"/>
      <c r="AT191" s="255" t="s">
        <v>166</v>
      </c>
      <c r="AU191" s="255" t="s">
        <v>87</v>
      </c>
      <c r="AV191" s="12" t="s">
        <v>87</v>
      </c>
      <c r="AW191" s="12" t="s">
        <v>34</v>
      </c>
      <c r="AX191" s="12" t="s">
        <v>77</v>
      </c>
      <c r="AY191" s="255" t="s">
        <v>157</v>
      </c>
    </row>
    <row r="192" spans="2:51" s="12" customFormat="1" ht="12">
      <c r="B192" s="244"/>
      <c r="C192" s="245"/>
      <c r="D192" s="246" t="s">
        <v>166</v>
      </c>
      <c r="E192" s="247" t="s">
        <v>1</v>
      </c>
      <c r="F192" s="248" t="s">
        <v>803</v>
      </c>
      <c r="G192" s="245"/>
      <c r="H192" s="249">
        <v>1.92</v>
      </c>
      <c r="I192" s="250"/>
      <c r="J192" s="245"/>
      <c r="K192" s="245"/>
      <c r="L192" s="251"/>
      <c r="M192" s="252"/>
      <c r="N192" s="253"/>
      <c r="O192" s="253"/>
      <c r="P192" s="253"/>
      <c r="Q192" s="253"/>
      <c r="R192" s="253"/>
      <c r="S192" s="253"/>
      <c r="T192" s="254"/>
      <c r="AT192" s="255" t="s">
        <v>166</v>
      </c>
      <c r="AU192" s="255" t="s">
        <v>87</v>
      </c>
      <c r="AV192" s="12" t="s">
        <v>87</v>
      </c>
      <c r="AW192" s="12" t="s">
        <v>34</v>
      </c>
      <c r="AX192" s="12" t="s">
        <v>77</v>
      </c>
      <c r="AY192" s="255" t="s">
        <v>157</v>
      </c>
    </row>
    <row r="193" spans="2:51" s="12" customFormat="1" ht="12">
      <c r="B193" s="244"/>
      <c r="C193" s="245"/>
      <c r="D193" s="246" t="s">
        <v>166</v>
      </c>
      <c r="E193" s="247" t="s">
        <v>1</v>
      </c>
      <c r="F193" s="248" t="s">
        <v>804</v>
      </c>
      <c r="G193" s="245"/>
      <c r="H193" s="249">
        <v>1.05</v>
      </c>
      <c r="I193" s="250"/>
      <c r="J193" s="245"/>
      <c r="K193" s="245"/>
      <c r="L193" s="251"/>
      <c r="M193" s="252"/>
      <c r="N193" s="253"/>
      <c r="O193" s="253"/>
      <c r="P193" s="253"/>
      <c r="Q193" s="253"/>
      <c r="R193" s="253"/>
      <c r="S193" s="253"/>
      <c r="T193" s="254"/>
      <c r="AT193" s="255" t="s">
        <v>166</v>
      </c>
      <c r="AU193" s="255" t="s">
        <v>87</v>
      </c>
      <c r="AV193" s="12" t="s">
        <v>87</v>
      </c>
      <c r="AW193" s="12" t="s">
        <v>34</v>
      </c>
      <c r="AX193" s="12" t="s">
        <v>77</v>
      </c>
      <c r="AY193" s="255" t="s">
        <v>157</v>
      </c>
    </row>
    <row r="194" spans="2:51" s="12" customFormat="1" ht="12">
      <c r="B194" s="244"/>
      <c r="C194" s="245"/>
      <c r="D194" s="246" t="s">
        <v>166</v>
      </c>
      <c r="E194" s="247" t="s">
        <v>1</v>
      </c>
      <c r="F194" s="248" t="s">
        <v>805</v>
      </c>
      <c r="G194" s="245"/>
      <c r="H194" s="249">
        <v>0.62</v>
      </c>
      <c r="I194" s="250"/>
      <c r="J194" s="245"/>
      <c r="K194" s="245"/>
      <c r="L194" s="251"/>
      <c r="M194" s="252"/>
      <c r="N194" s="253"/>
      <c r="O194" s="253"/>
      <c r="P194" s="253"/>
      <c r="Q194" s="253"/>
      <c r="R194" s="253"/>
      <c r="S194" s="253"/>
      <c r="T194" s="254"/>
      <c r="AT194" s="255" t="s">
        <v>166</v>
      </c>
      <c r="AU194" s="255" t="s">
        <v>87</v>
      </c>
      <c r="AV194" s="12" t="s">
        <v>87</v>
      </c>
      <c r="AW194" s="12" t="s">
        <v>34</v>
      </c>
      <c r="AX194" s="12" t="s">
        <v>77</v>
      </c>
      <c r="AY194" s="255" t="s">
        <v>157</v>
      </c>
    </row>
    <row r="195" spans="2:51" s="13" customFormat="1" ht="12">
      <c r="B195" s="256"/>
      <c r="C195" s="257"/>
      <c r="D195" s="246" t="s">
        <v>166</v>
      </c>
      <c r="E195" s="258" t="s">
        <v>1</v>
      </c>
      <c r="F195" s="259" t="s">
        <v>168</v>
      </c>
      <c r="G195" s="257"/>
      <c r="H195" s="260">
        <v>28.67</v>
      </c>
      <c r="I195" s="261"/>
      <c r="J195" s="257"/>
      <c r="K195" s="257"/>
      <c r="L195" s="262"/>
      <c r="M195" s="263"/>
      <c r="N195" s="264"/>
      <c r="O195" s="264"/>
      <c r="P195" s="264"/>
      <c r="Q195" s="264"/>
      <c r="R195" s="264"/>
      <c r="S195" s="264"/>
      <c r="T195" s="265"/>
      <c r="AT195" s="266" t="s">
        <v>166</v>
      </c>
      <c r="AU195" s="266" t="s">
        <v>87</v>
      </c>
      <c r="AV195" s="13" t="s">
        <v>164</v>
      </c>
      <c r="AW195" s="13" t="s">
        <v>34</v>
      </c>
      <c r="AX195" s="13" t="s">
        <v>85</v>
      </c>
      <c r="AY195" s="266" t="s">
        <v>157</v>
      </c>
    </row>
    <row r="196" spans="2:65" s="1" customFormat="1" ht="16.5" customHeight="1">
      <c r="B196" s="37"/>
      <c r="C196" s="231" t="s">
        <v>261</v>
      </c>
      <c r="D196" s="231" t="s">
        <v>159</v>
      </c>
      <c r="E196" s="232" t="s">
        <v>806</v>
      </c>
      <c r="F196" s="233" t="s">
        <v>807</v>
      </c>
      <c r="G196" s="234" t="s">
        <v>583</v>
      </c>
      <c r="H196" s="235">
        <v>8</v>
      </c>
      <c r="I196" s="236"/>
      <c r="J196" s="237">
        <f>ROUND(I196*H196,2)</f>
        <v>0</v>
      </c>
      <c r="K196" s="233" t="s">
        <v>163</v>
      </c>
      <c r="L196" s="42"/>
      <c r="M196" s="238" t="s">
        <v>1</v>
      </c>
      <c r="N196" s="239" t="s">
        <v>42</v>
      </c>
      <c r="O196" s="85"/>
      <c r="P196" s="240">
        <f>O196*H196</f>
        <v>0</v>
      </c>
      <c r="Q196" s="240">
        <v>0</v>
      </c>
      <c r="R196" s="240">
        <f>Q196*H196</f>
        <v>0</v>
      </c>
      <c r="S196" s="240">
        <v>0</v>
      </c>
      <c r="T196" s="241">
        <f>S196*H196</f>
        <v>0</v>
      </c>
      <c r="AR196" s="242" t="s">
        <v>236</v>
      </c>
      <c r="AT196" s="242" t="s">
        <v>159</v>
      </c>
      <c r="AU196" s="242" t="s">
        <v>87</v>
      </c>
      <c r="AY196" s="16" t="s">
        <v>157</v>
      </c>
      <c r="BE196" s="243">
        <f>IF(N196="základní",J196,0)</f>
        <v>0</v>
      </c>
      <c r="BF196" s="243">
        <f>IF(N196="snížená",J196,0)</f>
        <v>0</v>
      </c>
      <c r="BG196" s="243">
        <f>IF(N196="zákl. přenesená",J196,0)</f>
        <v>0</v>
      </c>
      <c r="BH196" s="243">
        <f>IF(N196="sníž. přenesená",J196,0)</f>
        <v>0</v>
      </c>
      <c r="BI196" s="243">
        <f>IF(N196="nulová",J196,0)</f>
        <v>0</v>
      </c>
      <c r="BJ196" s="16" t="s">
        <v>85</v>
      </c>
      <c r="BK196" s="243">
        <f>ROUND(I196*H196,2)</f>
        <v>0</v>
      </c>
      <c r="BL196" s="16" t="s">
        <v>236</v>
      </c>
      <c r="BM196" s="242" t="s">
        <v>808</v>
      </c>
    </row>
    <row r="197" spans="2:51" s="12" customFormat="1" ht="12">
      <c r="B197" s="244"/>
      <c r="C197" s="245"/>
      <c r="D197" s="246" t="s">
        <v>166</v>
      </c>
      <c r="E197" s="247" t="s">
        <v>1</v>
      </c>
      <c r="F197" s="248" t="s">
        <v>809</v>
      </c>
      <c r="G197" s="245"/>
      <c r="H197" s="249">
        <v>8</v>
      </c>
      <c r="I197" s="250"/>
      <c r="J197" s="245"/>
      <c r="K197" s="245"/>
      <c r="L197" s="251"/>
      <c r="M197" s="252"/>
      <c r="N197" s="253"/>
      <c r="O197" s="253"/>
      <c r="P197" s="253"/>
      <c r="Q197" s="253"/>
      <c r="R197" s="253"/>
      <c r="S197" s="253"/>
      <c r="T197" s="254"/>
      <c r="AT197" s="255" t="s">
        <v>166</v>
      </c>
      <c r="AU197" s="255" t="s">
        <v>87</v>
      </c>
      <c r="AV197" s="12" t="s">
        <v>87</v>
      </c>
      <c r="AW197" s="12" t="s">
        <v>34</v>
      </c>
      <c r="AX197" s="12" t="s">
        <v>85</v>
      </c>
      <c r="AY197" s="255" t="s">
        <v>157</v>
      </c>
    </row>
    <row r="198" spans="2:65" s="1" customFormat="1" ht="16.5" customHeight="1">
      <c r="B198" s="37"/>
      <c r="C198" s="231" t="s">
        <v>7</v>
      </c>
      <c r="D198" s="231" t="s">
        <v>159</v>
      </c>
      <c r="E198" s="232" t="s">
        <v>810</v>
      </c>
      <c r="F198" s="233" t="s">
        <v>811</v>
      </c>
      <c r="G198" s="234" t="s">
        <v>583</v>
      </c>
      <c r="H198" s="235">
        <v>44</v>
      </c>
      <c r="I198" s="236"/>
      <c r="J198" s="237">
        <f>ROUND(I198*H198,2)</f>
        <v>0</v>
      </c>
      <c r="K198" s="233" t="s">
        <v>163</v>
      </c>
      <c r="L198" s="42"/>
      <c r="M198" s="238" t="s">
        <v>1</v>
      </c>
      <c r="N198" s="239" t="s">
        <v>42</v>
      </c>
      <c r="O198" s="85"/>
      <c r="P198" s="240">
        <f>O198*H198</f>
        <v>0</v>
      </c>
      <c r="Q198" s="240">
        <v>0</v>
      </c>
      <c r="R198" s="240">
        <f>Q198*H198</f>
        <v>0</v>
      </c>
      <c r="S198" s="240">
        <v>0</v>
      </c>
      <c r="T198" s="241">
        <f>S198*H198</f>
        <v>0</v>
      </c>
      <c r="AR198" s="242" t="s">
        <v>236</v>
      </c>
      <c r="AT198" s="242" t="s">
        <v>159</v>
      </c>
      <c r="AU198" s="242" t="s">
        <v>87</v>
      </c>
      <c r="AY198" s="16" t="s">
        <v>157</v>
      </c>
      <c r="BE198" s="243">
        <f>IF(N198="základní",J198,0)</f>
        <v>0</v>
      </c>
      <c r="BF198" s="243">
        <f>IF(N198="snížená",J198,0)</f>
        <v>0</v>
      </c>
      <c r="BG198" s="243">
        <f>IF(N198="zákl. přenesená",J198,0)</f>
        <v>0</v>
      </c>
      <c r="BH198" s="243">
        <f>IF(N198="sníž. přenesená",J198,0)</f>
        <v>0</v>
      </c>
      <c r="BI198" s="243">
        <f>IF(N198="nulová",J198,0)</f>
        <v>0</v>
      </c>
      <c r="BJ198" s="16" t="s">
        <v>85</v>
      </c>
      <c r="BK198" s="243">
        <f>ROUND(I198*H198,2)</f>
        <v>0</v>
      </c>
      <c r="BL198" s="16" t="s">
        <v>236</v>
      </c>
      <c r="BM198" s="242" t="s">
        <v>812</v>
      </c>
    </row>
    <row r="199" spans="2:51" s="12" customFormat="1" ht="12">
      <c r="B199" s="244"/>
      <c r="C199" s="245"/>
      <c r="D199" s="246" t="s">
        <v>166</v>
      </c>
      <c r="E199" s="247" t="s">
        <v>1</v>
      </c>
      <c r="F199" s="248" t="s">
        <v>813</v>
      </c>
      <c r="G199" s="245"/>
      <c r="H199" s="249">
        <v>44</v>
      </c>
      <c r="I199" s="250"/>
      <c r="J199" s="245"/>
      <c r="K199" s="245"/>
      <c r="L199" s="251"/>
      <c r="M199" s="252"/>
      <c r="N199" s="253"/>
      <c r="O199" s="253"/>
      <c r="P199" s="253"/>
      <c r="Q199" s="253"/>
      <c r="R199" s="253"/>
      <c r="S199" s="253"/>
      <c r="T199" s="254"/>
      <c r="AT199" s="255" t="s">
        <v>166</v>
      </c>
      <c r="AU199" s="255" t="s">
        <v>87</v>
      </c>
      <c r="AV199" s="12" t="s">
        <v>87</v>
      </c>
      <c r="AW199" s="12" t="s">
        <v>34</v>
      </c>
      <c r="AX199" s="12" t="s">
        <v>85</v>
      </c>
      <c r="AY199" s="255" t="s">
        <v>157</v>
      </c>
    </row>
    <row r="200" spans="2:65" s="1" customFormat="1" ht="16.5" customHeight="1">
      <c r="B200" s="37"/>
      <c r="C200" s="231" t="s">
        <v>270</v>
      </c>
      <c r="D200" s="231" t="s">
        <v>159</v>
      </c>
      <c r="E200" s="232" t="s">
        <v>814</v>
      </c>
      <c r="F200" s="233" t="s">
        <v>815</v>
      </c>
      <c r="G200" s="234" t="s">
        <v>576</v>
      </c>
      <c r="H200" s="236"/>
      <c r="I200" s="236"/>
      <c r="J200" s="237">
        <f>ROUND(I200*H200,2)</f>
        <v>0</v>
      </c>
      <c r="K200" s="233" t="s">
        <v>163</v>
      </c>
      <c r="L200" s="42"/>
      <c r="M200" s="238" t="s">
        <v>1</v>
      </c>
      <c r="N200" s="239" t="s">
        <v>42</v>
      </c>
      <c r="O200" s="85"/>
      <c r="P200" s="240">
        <f>O200*H200</f>
        <v>0</v>
      </c>
      <c r="Q200" s="240">
        <v>0</v>
      </c>
      <c r="R200" s="240">
        <f>Q200*H200</f>
        <v>0</v>
      </c>
      <c r="S200" s="240">
        <v>0</v>
      </c>
      <c r="T200" s="241">
        <f>S200*H200</f>
        <v>0</v>
      </c>
      <c r="AR200" s="242" t="s">
        <v>236</v>
      </c>
      <c r="AT200" s="242" t="s">
        <v>159</v>
      </c>
      <c r="AU200" s="242" t="s">
        <v>87</v>
      </c>
      <c r="AY200" s="16" t="s">
        <v>157</v>
      </c>
      <c r="BE200" s="243">
        <f>IF(N200="základní",J200,0)</f>
        <v>0</v>
      </c>
      <c r="BF200" s="243">
        <f>IF(N200="snížená",J200,0)</f>
        <v>0</v>
      </c>
      <c r="BG200" s="243">
        <f>IF(N200="zákl. přenesená",J200,0)</f>
        <v>0</v>
      </c>
      <c r="BH200" s="243">
        <f>IF(N200="sníž. přenesená",J200,0)</f>
        <v>0</v>
      </c>
      <c r="BI200" s="243">
        <f>IF(N200="nulová",J200,0)</f>
        <v>0</v>
      </c>
      <c r="BJ200" s="16" t="s">
        <v>85</v>
      </c>
      <c r="BK200" s="243">
        <f>ROUND(I200*H200,2)</f>
        <v>0</v>
      </c>
      <c r="BL200" s="16" t="s">
        <v>236</v>
      </c>
      <c r="BM200" s="242" t="s">
        <v>816</v>
      </c>
    </row>
    <row r="201" spans="2:63" s="11" customFormat="1" ht="22.8" customHeight="1">
      <c r="B201" s="215"/>
      <c r="C201" s="216"/>
      <c r="D201" s="217" t="s">
        <v>76</v>
      </c>
      <c r="E201" s="229" t="s">
        <v>606</v>
      </c>
      <c r="F201" s="229" t="s">
        <v>607</v>
      </c>
      <c r="G201" s="216"/>
      <c r="H201" s="216"/>
      <c r="I201" s="219"/>
      <c r="J201" s="230">
        <f>BK201</f>
        <v>0</v>
      </c>
      <c r="K201" s="216"/>
      <c r="L201" s="221"/>
      <c r="M201" s="222"/>
      <c r="N201" s="223"/>
      <c r="O201" s="223"/>
      <c r="P201" s="224">
        <f>SUM(P202:P271)</f>
        <v>0</v>
      </c>
      <c r="Q201" s="223"/>
      <c r="R201" s="224">
        <f>SUM(R202:R271)</f>
        <v>0.17712255000000005</v>
      </c>
      <c r="S201" s="223"/>
      <c r="T201" s="225">
        <f>SUM(T202:T271)</f>
        <v>0.2596</v>
      </c>
      <c r="AR201" s="226" t="s">
        <v>87</v>
      </c>
      <c r="AT201" s="227" t="s">
        <v>76</v>
      </c>
      <c r="AU201" s="227" t="s">
        <v>85</v>
      </c>
      <c r="AY201" s="226" t="s">
        <v>157</v>
      </c>
      <c r="BK201" s="228">
        <f>SUM(BK202:BK271)</f>
        <v>0</v>
      </c>
    </row>
    <row r="202" spans="2:65" s="1" customFormat="1" ht="16.5" customHeight="1">
      <c r="B202" s="37"/>
      <c r="C202" s="231" t="s">
        <v>276</v>
      </c>
      <c r="D202" s="231" t="s">
        <v>159</v>
      </c>
      <c r="E202" s="232" t="s">
        <v>817</v>
      </c>
      <c r="F202" s="233" t="s">
        <v>818</v>
      </c>
      <c r="G202" s="234" t="s">
        <v>583</v>
      </c>
      <c r="H202" s="235">
        <v>2</v>
      </c>
      <c r="I202" s="236"/>
      <c r="J202" s="237">
        <f>ROUND(I202*H202,2)</f>
        <v>0</v>
      </c>
      <c r="K202" s="233" t="s">
        <v>163</v>
      </c>
      <c r="L202" s="42"/>
      <c r="M202" s="238" t="s">
        <v>1</v>
      </c>
      <c r="N202" s="239" t="s">
        <v>42</v>
      </c>
      <c r="O202" s="85"/>
      <c r="P202" s="240">
        <f>O202*H202</f>
        <v>0</v>
      </c>
      <c r="Q202" s="240">
        <v>0</v>
      </c>
      <c r="R202" s="240">
        <f>Q202*H202</f>
        <v>0</v>
      </c>
      <c r="S202" s="240">
        <v>0.003</v>
      </c>
      <c r="T202" s="241">
        <f>S202*H202</f>
        <v>0.006</v>
      </c>
      <c r="AR202" s="242" t="s">
        <v>236</v>
      </c>
      <c r="AT202" s="242" t="s">
        <v>159</v>
      </c>
      <c r="AU202" s="242" t="s">
        <v>87</v>
      </c>
      <c r="AY202" s="16" t="s">
        <v>157</v>
      </c>
      <c r="BE202" s="243">
        <f>IF(N202="základní",J202,0)</f>
        <v>0</v>
      </c>
      <c r="BF202" s="243">
        <f>IF(N202="snížená",J202,0)</f>
        <v>0</v>
      </c>
      <c r="BG202" s="243">
        <f>IF(N202="zákl. přenesená",J202,0)</f>
        <v>0</v>
      </c>
      <c r="BH202" s="243">
        <f>IF(N202="sníž. přenesená",J202,0)</f>
        <v>0</v>
      </c>
      <c r="BI202" s="243">
        <f>IF(N202="nulová",J202,0)</f>
        <v>0</v>
      </c>
      <c r="BJ202" s="16" t="s">
        <v>85</v>
      </c>
      <c r="BK202" s="243">
        <f>ROUND(I202*H202,2)</f>
        <v>0</v>
      </c>
      <c r="BL202" s="16" t="s">
        <v>236</v>
      </c>
      <c r="BM202" s="242" t="s">
        <v>819</v>
      </c>
    </row>
    <row r="203" spans="2:51" s="12" customFormat="1" ht="12">
      <c r="B203" s="244"/>
      <c r="C203" s="245"/>
      <c r="D203" s="246" t="s">
        <v>166</v>
      </c>
      <c r="E203" s="247" t="s">
        <v>1</v>
      </c>
      <c r="F203" s="248" t="s">
        <v>820</v>
      </c>
      <c r="G203" s="245"/>
      <c r="H203" s="249">
        <v>2</v>
      </c>
      <c r="I203" s="250"/>
      <c r="J203" s="245"/>
      <c r="K203" s="245"/>
      <c r="L203" s="251"/>
      <c r="M203" s="252"/>
      <c r="N203" s="253"/>
      <c r="O203" s="253"/>
      <c r="P203" s="253"/>
      <c r="Q203" s="253"/>
      <c r="R203" s="253"/>
      <c r="S203" s="253"/>
      <c r="T203" s="254"/>
      <c r="AT203" s="255" t="s">
        <v>166</v>
      </c>
      <c r="AU203" s="255" t="s">
        <v>87</v>
      </c>
      <c r="AV203" s="12" t="s">
        <v>87</v>
      </c>
      <c r="AW203" s="12" t="s">
        <v>34</v>
      </c>
      <c r="AX203" s="12" t="s">
        <v>77</v>
      </c>
      <c r="AY203" s="255" t="s">
        <v>157</v>
      </c>
    </row>
    <row r="204" spans="2:51" s="13" customFormat="1" ht="12">
      <c r="B204" s="256"/>
      <c r="C204" s="257"/>
      <c r="D204" s="246" t="s">
        <v>166</v>
      </c>
      <c r="E204" s="258" t="s">
        <v>1</v>
      </c>
      <c r="F204" s="259" t="s">
        <v>168</v>
      </c>
      <c r="G204" s="257"/>
      <c r="H204" s="260">
        <v>2</v>
      </c>
      <c r="I204" s="261"/>
      <c r="J204" s="257"/>
      <c r="K204" s="257"/>
      <c r="L204" s="262"/>
      <c r="M204" s="263"/>
      <c r="N204" s="264"/>
      <c r="O204" s="264"/>
      <c r="P204" s="264"/>
      <c r="Q204" s="264"/>
      <c r="R204" s="264"/>
      <c r="S204" s="264"/>
      <c r="T204" s="265"/>
      <c r="AT204" s="266" t="s">
        <v>166</v>
      </c>
      <c r="AU204" s="266" t="s">
        <v>87</v>
      </c>
      <c r="AV204" s="13" t="s">
        <v>164</v>
      </c>
      <c r="AW204" s="13" t="s">
        <v>34</v>
      </c>
      <c r="AX204" s="13" t="s">
        <v>85</v>
      </c>
      <c r="AY204" s="266" t="s">
        <v>157</v>
      </c>
    </row>
    <row r="205" spans="2:65" s="1" customFormat="1" ht="16.5" customHeight="1">
      <c r="B205" s="37"/>
      <c r="C205" s="231" t="s">
        <v>281</v>
      </c>
      <c r="D205" s="231" t="s">
        <v>159</v>
      </c>
      <c r="E205" s="232" t="s">
        <v>821</v>
      </c>
      <c r="F205" s="233" t="s">
        <v>822</v>
      </c>
      <c r="G205" s="234" t="s">
        <v>583</v>
      </c>
      <c r="H205" s="235">
        <v>10</v>
      </c>
      <c r="I205" s="236"/>
      <c r="J205" s="237">
        <f>ROUND(I205*H205,2)</f>
        <v>0</v>
      </c>
      <c r="K205" s="233" t="s">
        <v>163</v>
      </c>
      <c r="L205" s="42"/>
      <c r="M205" s="238" t="s">
        <v>1</v>
      </c>
      <c r="N205" s="239" t="s">
        <v>42</v>
      </c>
      <c r="O205" s="85"/>
      <c r="P205" s="240">
        <f>O205*H205</f>
        <v>0</v>
      </c>
      <c r="Q205" s="240">
        <v>0</v>
      </c>
      <c r="R205" s="240">
        <f>Q205*H205</f>
        <v>0</v>
      </c>
      <c r="S205" s="240">
        <v>0.004</v>
      </c>
      <c r="T205" s="241">
        <f>S205*H205</f>
        <v>0.04</v>
      </c>
      <c r="AR205" s="242" t="s">
        <v>236</v>
      </c>
      <c r="AT205" s="242" t="s">
        <v>159</v>
      </c>
      <c r="AU205" s="242" t="s">
        <v>87</v>
      </c>
      <c r="AY205" s="16" t="s">
        <v>157</v>
      </c>
      <c r="BE205" s="243">
        <f>IF(N205="základní",J205,0)</f>
        <v>0</v>
      </c>
      <c r="BF205" s="243">
        <f>IF(N205="snížená",J205,0)</f>
        <v>0</v>
      </c>
      <c r="BG205" s="243">
        <f>IF(N205="zákl. přenesená",J205,0)</f>
        <v>0</v>
      </c>
      <c r="BH205" s="243">
        <f>IF(N205="sníž. přenesená",J205,0)</f>
        <v>0</v>
      </c>
      <c r="BI205" s="243">
        <f>IF(N205="nulová",J205,0)</f>
        <v>0</v>
      </c>
      <c r="BJ205" s="16" t="s">
        <v>85</v>
      </c>
      <c r="BK205" s="243">
        <f>ROUND(I205*H205,2)</f>
        <v>0</v>
      </c>
      <c r="BL205" s="16" t="s">
        <v>236</v>
      </c>
      <c r="BM205" s="242" t="s">
        <v>823</v>
      </c>
    </row>
    <row r="206" spans="2:51" s="12" customFormat="1" ht="12">
      <c r="B206" s="244"/>
      <c r="C206" s="245"/>
      <c r="D206" s="246" t="s">
        <v>166</v>
      </c>
      <c r="E206" s="247" t="s">
        <v>1</v>
      </c>
      <c r="F206" s="248" t="s">
        <v>824</v>
      </c>
      <c r="G206" s="245"/>
      <c r="H206" s="249">
        <v>2</v>
      </c>
      <c r="I206" s="250"/>
      <c r="J206" s="245"/>
      <c r="K206" s="245"/>
      <c r="L206" s="251"/>
      <c r="M206" s="252"/>
      <c r="N206" s="253"/>
      <c r="O206" s="253"/>
      <c r="P206" s="253"/>
      <c r="Q206" s="253"/>
      <c r="R206" s="253"/>
      <c r="S206" s="253"/>
      <c r="T206" s="254"/>
      <c r="AT206" s="255" t="s">
        <v>166</v>
      </c>
      <c r="AU206" s="255" t="s">
        <v>87</v>
      </c>
      <c r="AV206" s="12" t="s">
        <v>87</v>
      </c>
      <c r="AW206" s="12" t="s">
        <v>34</v>
      </c>
      <c r="AX206" s="12" t="s">
        <v>77</v>
      </c>
      <c r="AY206" s="255" t="s">
        <v>157</v>
      </c>
    </row>
    <row r="207" spans="2:51" s="12" customFormat="1" ht="12">
      <c r="B207" s="244"/>
      <c r="C207" s="245"/>
      <c r="D207" s="246" t="s">
        <v>166</v>
      </c>
      <c r="E207" s="247" t="s">
        <v>1</v>
      </c>
      <c r="F207" s="248" t="s">
        <v>825</v>
      </c>
      <c r="G207" s="245"/>
      <c r="H207" s="249">
        <v>5</v>
      </c>
      <c r="I207" s="250"/>
      <c r="J207" s="245"/>
      <c r="K207" s="245"/>
      <c r="L207" s="251"/>
      <c r="M207" s="252"/>
      <c r="N207" s="253"/>
      <c r="O207" s="253"/>
      <c r="P207" s="253"/>
      <c r="Q207" s="253"/>
      <c r="R207" s="253"/>
      <c r="S207" s="253"/>
      <c r="T207" s="254"/>
      <c r="AT207" s="255" t="s">
        <v>166</v>
      </c>
      <c r="AU207" s="255" t="s">
        <v>87</v>
      </c>
      <c r="AV207" s="12" t="s">
        <v>87</v>
      </c>
      <c r="AW207" s="12" t="s">
        <v>34</v>
      </c>
      <c r="AX207" s="12" t="s">
        <v>77</v>
      </c>
      <c r="AY207" s="255" t="s">
        <v>157</v>
      </c>
    </row>
    <row r="208" spans="2:51" s="12" customFormat="1" ht="12">
      <c r="B208" s="244"/>
      <c r="C208" s="245"/>
      <c r="D208" s="246" t="s">
        <v>166</v>
      </c>
      <c r="E208" s="247" t="s">
        <v>1</v>
      </c>
      <c r="F208" s="248" t="s">
        <v>826</v>
      </c>
      <c r="G208" s="245"/>
      <c r="H208" s="249">
        <v>3</v>
      </c>
      <c r="I208" s="250"/>
      <c r="J208" s="245"/>
      <c r="K208" s="245"/>
      <c r="L208" s="251"/>
      <c r="M208" s="252"/>
      <c r="N208" s="253"/>
      <c r="O208" s="253"/>
      <c r="P208" s="253"/>
      <c r="Q208" s="253"/>
      <c r="R208" s="253"/>
      <c r="S208" s="253"/>
      <c r="T208" s="254"/>
      <c r="AT208" s="255" t="s">
        <v>166</v>
      </c>
      <c r="AU208" s="255" t="s">
        <v>87</v>
      </c>
      <c r="AV208" s="12" t="s">
        <v>87</v>
      </c>
      <c r="AW208" s="12" t="s">
        <v>34</v>
      </c>
      <c r="AX208" s="12" t="s">
        <v>77</v>
      </c>
      <c r="AY208" s="255" t="s">
        <v>157</v>
      </c>
    </row>
    <row r="209" spans="2:51" s="13" customFormat="1" ht="12">
      <c r="B209" s="256"/>
      <c r="C209" s="257"/>
      <c r="D209" s="246" t="s">
        <v>166</v>
      </c>
      <c r="E209" s="258" t="s">
        <v>1</v>
      </c>
      <c r="F209" s="259" t="s">
        <v>168</v>
      </c>
      <c r="G209" s="257"/>
      <c r="H209" s="260">
        <v>10</v>
      </c>
      <c r="I209" s="261"/>
      <c r="J209" s="257"/>
      <c r="K209" s="257"/>
      <c r="L209" s="262"/>
      <c r="M209" s="263"/>
      <c r="N209" s="264"/>
      <c r="O209" s="264"/>
      <c r="P209" s="264"/>
      <c r="Q209" s="264"/>
      <c r="R209" s="264"/>
      <c r="S209" s="264"/>
      <c r="T209" s="265"/>
      <c r="AT209" s="266" t="s">
        <v>166</v>
      </c>
      <c r="AU209" s="266" t="s">
        <v>87</v>
      </c>
      <c r="AV209" s="13" t="s">
        <v>164</v>
      </c>
      <c r="AW209" s="13" t="s">
        <v>34</v>
      </c>
      <c r="AX209" s="13" t="s">
        <v>85</v>
      </c>
      <c r="AY209" s="266" t="s">
        <v>157</v>
      </c>
    </row>
    <row r="210" spans="2:65" s="1" customFormat="1" ht="16.5" customHeight="1">
      <c r="B210" s="37"/>
      <c r="C210" s="231" t="s">
        <v>285</v>
      </c>
      <c r="D210" s="231" t="s">
        <v>159</v>
      </c>
      <c r="E210" s="232" t="s">
        <v>827</v>
      </c>
      <c r="F210" s="233" t="s">
        <v>828</v>
      </c>
      <c r="G210" s="234" t="s">
        <v>583</v>
      </c>
      <c r="H210" s="235">
        <v>15</v>
      </c>
      <c r="I210" s="236"/>
      <c r="J210" s="237">
        <f>ROUND(I210*H210,2)</f>
        <v>0</v>
      </c>
      <c r="K210" s="233" t="s">
        <v>163</v>
      </c>
      <c r="L210" s="42"/>
      <c r="M210" s="238" t="s">
        <v>1</v>
      </c>
      <c r="N210" s="239" t="s">
        <v>42</v>
      </c>
      <c r="O210" s="85"/>
      <c r="P210" s="240">
        <f>O210*H210</f>
        <v>0</v>
      </c>
      <c r="Q210" s="240">
        <v>0</v>
      </c>
      <c r="R210" s="240">
        <f>Q210*H210</f>
        <v>0</v>
      </c>
      <c r="S210" s="240">
        <v>0.005</v>
      </c>
      <c r="T210" s="241">
        <f>S210*H210</f>
        <v>0.075</v>
      </c>
      <c r="AR210" s="242" t="s">
        <v>236</v>
      </c>
      <c r="AT210" s="242" t="s">
        <v>159</v>
      </c>
      <c r="AU210" s="242" t="s">
        <v>87</v>
      </c>
      <c r="AY210" s="16" t="s">
        <v>157</v>
      </c>
      <c r="BE210" s="243">
        <f>IF(N210="základní",J210,0)</f>
        <v>0</v>
      </c>
      <c r="BF210" s="243">
        <f>IF(N210="snížená",J210,0)</f>
        <v>0</v>
      </c>
      <c r="BG210" s="243">
        <f>IF(N210="zákl. přenesená",J210,0)</f>
        <v>0</v>
      </c>
      <c r="BH210" s="243">
        <f>IF(N210="sníž. přenesená",J210,0)</f>
        <v>0</v>
      </c>
      <c r="BI210" s="243">
        <f>IF(N210="nulová",J210,0)</f>
        <v>0</v>
      </c>
      <c r="BJ210" s="16" t="s">
        <v>85</v>
      </c>
      <c r="BK210" s="243">
        <f>ROUND(I210*H210,2)</f>
        <v>0</v>
      </c>
      <c r="BL210" s="16" t="s">
        <v>236</v>
      </c>
      <c r="BM210" s="242" t="s">
        <v>829</v>
      </c>
    </row>
    <row r="211" spans="2:51" s="12" customFormat="1" ht="12">
      <c r="B211" s="244"/>
      <c r="C211" s="245"/>
      <c r="D211" s="246" t="s">
        <v>166</v>
      </c>
      <c r="E211" s="247" t="s">
        <v>1</v>
      </c>
      <c r="F211" s="248" t="s">
        <v>830</v>
      </c>
      <c r="G211" s="245"/>
      <c r="H211" s="249">
        <v>2</v>
      </c>
      <c r="I211" s="250"/>
      <c r="J211" s="245"/>
      <c r="K211" s="245"/>
      <c r="L211" s="251"/>
      <c r="M211" s="252"/>
      <c r="N211" s="253"/>
      <c r="O211" s="253"/>
      <c r="P211" s="253"/>
      <c r="Q211" s="253"/>
      <c r="R211" s="253"/>
      <c r="S211" s="253"/>
      <c r="T211" s="254"/>
      <c r="AT211" s="255" t="s">
        <v>166</v>
      </c>
      <c r="AU211" s="255" t="s">
        <v>87</v>
      </c>
      <c r="AV211" s="12" t="s">
        <v>87</v>
      </c>
      <c r="AW211" s="12" t="s">
        <v>34</v>
      </c>
      <c r="AX211" s="12" t="s">
        <v>77</v>
      </c>
      <c r="AY211" s="255" t="s">
        <v>157</v>
      </c>
    </row>
    <row r="212" spans="2:51" s="12" customFormat="1" ht="12">
      <c r="B212" s="244"/>
      <c r="C212" s="245"/>
      <c r="D212" s="246" t="s">
        <v>166</v>
      </c>
      <c r="E212" s="247" t="s">
        <v>1</v>
      </c>
      <c r="F212" s="248" t="s">
        <v>831</v>
      </c>
      <c r="G212" s="245"/>
      <c r="H212" s="249">
        <v>6</v>
      </c>
      <c r="I212" s="250"/>
      <c r="J212" s="245"/>
      <c r="K212" s="245"/>
      <c r="L212" s="251"/>
      <c r="M212" s="252"/>
      <c r="N212" s="253"/>
      <c r="O212" s="253"/>
      <c r="P212" s="253"/>
      <c r="Q212" s="253"/>
      <c r="R212" s="253"/>
      <c r="S212" s="253"/>
      <c r="T212" s="254"/>
      <c r="AT212" s="255" t="s">
        <v>166</v>
      </c>
      <c r="AU212" s="255" t="s">
        <v>87</v>
      </c>
      <c r="AV212" s="12" t="s">
        <v>87</v>
      </c>
      <c r="AW212" s="12" t="s">
        <v>34</v>
      </c>
      <c r="AX212" s="12" t="s">
        <v>77</v>
      </c>
      <c r="AY212" s="255" t="s">
        <v>157</v>
      </c>
    </row>
    <row r="213" spans="2:51" s="12" customFormat="1" ht="12">
      <c r="B213" s="244"/>
      <c r="C213" s="245"/>
      <c r="D213" s="246" t="s">
        <v>166</v>
      </c>
      <c r="E213" s="247" t="s">
        <v>1</v>
      </c>
      <c r="F213" s="248" t="s">
        <v>832</v>
      </c>
      <c r="G213" s="245"/>
      <c r="H213" s="249">
        <v>7</v>
      </c>
      <c r="I213" s="250"/>
      <c r="J213" s="245"/>
      <c r="K213" s="245"/>
      <c r="L213" s="251"/>
      <c r="M213" s="252"/>
      <c r="N213" s="253"/>
      <c r="O213" s="253"/>
      <c r="P213" s="253"/>
      <c r="Q213" s="253"/>
      <c r="R213" s="253"/>
      <c r="S213" s="253"/>
      <c r="T213" s="254"/>
      <c r="AT213" s="255" t="s">
        <v>166</v>
      </c>
      <c r="AU213" s="255" t="s">
        <v>87</v>
      </c>
      <c r="AV213" s="12" t="s">
        <v>87</v>
      </c>
      <c r="AW213" s="12" t="s">
        <v>34</v>
      </c>
      <c r="AX213" s="12" t="s">
        <v>77</v>
      </c>
      <c r="AY213" s="255" t="s">
        <v>157</v>
      </c>
    </row>
    <row r="214" spans="2:51" s="13" customFormat="1" ht="12">
      <c r="B214" s="256"/>
      <c r="C214" s="257"/>
      <c r="D214" s="246" t="s">
        <v>166</v>
      </c>
      <c r="E214" s="258" t="s">
        <v>1</v>
      </c>
      <c r="F214" s="259" t="s">
        <v>168</v>
      </c>
      <c r="G214" s="257"/>
      <c r="H214" s="260">
        <v>15</v>
      </c>
      <c r="I214" s="261"/>
      <c r="J214" s="257"/>
      <c r="K214" s="257"/>
      <c r="L214" s="262"/>
      <c r="M214" s="263"/>
      <c r="N214" s="264"/>
      <c r="O214" s="264"/>
      <c r="P214" s="264"/>
      <c r="Q214" s="264"/>
      <c r="R214" s="264"/>
      <c r="S214" s="264"/>
      <c r="T214" s="265"/>
      <c r="AT214" s="266" t="s">
        <v>166</v>
      </c>
      <c r="AU214" s="266" t="s">
        <v>87</v>
      </c>
      <c r="AV214" s="13" t="s">
        <v>164</v>
      </c>
      <c r="AW214" s="13" t="s">
        <v>34</v>
      </c>
      <c r="AX214" s="13" t="s">
        <v>85</v>
      </c>
      <c r="AY214" s="266" t="s">
        <v>157</v>
      </c>
    </row>
    <row r="215" spans="2:65" s="1" customFormat="1" ht="16.5" customHeight="1">
      <c r="B215" s="37"/>
      <c r="C215" s="231" t="s">
        <v>289</v>
      </c>
      <c r="D215" s="231" t="s">
        <v>159</v>
      </c>
      <c r="E215" s="232" t="s">
        <v>833</v>
      </c>
      <c r="F215" s="233" t="s">
        <v>834</v>
      </c>
      <c r="G215" s="234" t="s">
        <v>583</v>
      </c>
      <c r="H215" s="235">
        <v>1</v>
      </c>
      <c r="I215" s="236"/>
      <c r="J215" s="237">
        <f>ROUND(I215*H215,2)</f>
        <v>0</v>
      </c>
      <c r="K215" s="233" t="s">
        <v>163</v>
      </c>
      <c r="L215" s="42"/>
      <c r="M215" s="238" t="s">
        <v>1</v>
      </c>
      <c r="N215" s="239" t="s">
        <v>42</v>
      </c>
      <c r="O215" s="85"/>
      <c r="P215" s="240">
        <f>O215*H215</f>
        <v>0</v>
      </c>
      <c r="Q215" s="240">
        <v>0</v>
      </c>
      <c r="R215" s="240">
        <f>Q215*H215</f>
        <v>0</v>
      </c>
      <c r="S215" s="240">
        <v>0.006</v>
      </c>
      <c r="T215" s="241">
        <f>S215*H215</f>
        <v>0.006</v>
      </c>
      <c r="AR215" s="242" t="s">
        <v>236</v>
      </c>
      <c r="AT215" s="242" t="s">
        <v>159</v>
      </c>
      <c r="AU215" s="242" t="s">
        <v>87</v>
      </c>
      <c r="AY215" s="16" t="s">
        <v>157</v>
      </c>
      <c r="BE215" s="243">
        <f>IF(N215="základní",J215,0)</f>
        <v>0</v>
      </c>
      <c r="BF215" s="243">
        <f>IF(N215="snížená",J215,0)</f>
        <v>0</v>
      </c>
      <c r="BG215" s="243">
        <f>IF(N215="zákl. přenesená",J215,0)</f>
        <v>0</v>
      </c>
      <c r="BH215" s="243">
        <f>IF(N215="sníž. přenesená",J215,0)</f>
        <v>0</v>
      </c>
      <c r="BI215" s="243">
        <f>IF(N215="nulová",J215,0)</f>
        <v>0</v>
      </c>
      <c r="BJ215" s="16" t="s">
        <v>85</v>
      </c>
      <c r="BK215" s="243">
        <f>ROUND(I215*H215,2)</f>
        <v>0</v>
      </c>
      <c r="BL215" s="16" t="s">
        <v>236</v>
      </c>
      <c r="BM215" s="242" t="s">
        <v>835</v>
      </c>
    </row>
    <row r="216" spans="2:51" s="12" customFormat="1" ht="12">
      <c r="B216" s="244"/>
      <c r="C216" s="245"/>
      <c r="D216" s="246" t="s">
        <v>166</v>
      </c>
      <c r="E216" s="247" t="s">
        <v>1</v>
      </c>
      <c r="F216" s="248" t="s">
        <v>836</v>
      </c>
      <c r="G216" s="245"/>
      <c r="H216" s="249">
        <v>1</v>
      </c>
      <c r="I216" s="250"/>
      <c r="J216" s="245"/>
      <c r="K216" s="245"/>
      <c r="L216" s="251"/>
      <c r="M216" s="252"/>
      <c r="N216" s="253"/>
      <c r="O216" s="253"/>
      <c r="P216" s="253"/>
      <c r="Q216" s="253"/>
      <c r="R216" s="253"/>
      <c r="S216" s="253"/>
      <c r="T216" s="254"/>
      <c r="AT216" s="255" t="s">
        <v>166</v>
      </c>
      <c r="AU216" s="255" t="s">
        <v>87</v>
      </c>
      <c r="AV216" s="12" t="s">
        <v>87</v>
      </c>
      <c r="AW216" s="12" t="s">
        <v>34</v>
      </c>
      <c r="AX216" s="12" t="s">
        <v>77</v>
      </c>
      <c r="AY216" s="255" t="s">
        <v>157</v>
      </c>
    </row>
    <row r="217" spans="2:51" s="13" customFormat="1" ht="12">
      <c r="B217" s="256"/>
      <c r="C217" s="257"/>
      <c r="D217" s="246" t="s">
        <v>166</v>
      </c>
      <c r="E217" s="258" t="s">
        <v>1</v>
      </c>
      <c r="F217" s="259" t="s">
        <v>168</v>
      </c>
      <c r="G217" s="257"/>
      <c r="H217" s="260">
        <v>1</v>
      </c>
      <c r="I217" s="261"/>
      <c r="J217" s="257"/>
      <c r="K217" s="257"/>
      <c r="L217" s="262"/>
      <c r="M217" s="263"/>
      <c r="N217" s="264"/>
      <c r="O217" s="264"/>
      <c r="P217" s="264"/>
      <c r="Q217" s="264"/>
      <c r="R217" s="264"/>
      <c r="S217" s="264"/>
      <c r="T217" s="265"/>
      <c r="AT217" s="266" t="s">
        <v>166</v>
      </c>
      <c r="AU217" s="266" t="s">
        <v>87</v>
      </c>
      <c r="AV217" s="13" t="s">
        <v>164</v>
      </c>
      <c r="AW217" s="13" t="s">
        <v>34</v>
      </c>
      <c r="AX217" s="13" t="s">
        <v>85</v>
      </c>
      <c r="AY217" s="266" t="s">
        <v>157</v>
      </c>
    </row>
    <row r="218" spans="2:65" s="1" customFormat="1" ht="16.5" customHeight="1">
      <c r="B218" s="37"/>
      <c r="C218" s="231" t="s">
        <v>303</v>
      </c>
      <c r="D218" s="231" t="s">
        <v>159</v>
      </c>
      <c r="E218" s="232" t="s">
        <v>837</v>
      </c>
      <c r="F218" s="233" t="s">
        <v>838</v>
      </c>
      <c r="G218" s="234" t="s">
        <v>162</v>
      </c>
      <c r="H218" s="235">
        <v>5.997</v>
      </c>
      <c r="I218" s="236"/>
      <c r="J218" s="237">
        <f>ROUND(I218*H218,2)</f>
        <v>0</v>
      </c>
      <c r="K218" s="233" t="s">
        <v>163</v>
      </c>
      <c r="L218" s="42"/>
      <c r="M218" s="238" t="s">
        <v>1</v>
      </c>
      <c r="N218" s="239" t="s">
        <v>42</v>
      </c>
      <c r="O218" s="85"/>
      <c r="P218" s="240">
        <f>O218*H218</f>
        <v>0</v>
      </c>
      <c r="Q218" s="240">
        <v>0.00027</v>
      </c>
      <c r="R218" s="240">
        <f>Q218*H218</f>
        <v>0.00161919</v>
      </c>
      <c r="S218" s="240">
        <v>0</v>
      </c>
      <c r="T218" s="241">
        <f>S218*H218</f>
        <v>0</v>
      </c>
      <c r="AR218" s="242" t="s">
        <v>236</v>
      </c>
      <c r="AT218" s="242" t="s">
        <v>159</v>
      </c>
      <c r="AU218" s="242" t="s">
        <v>87</v>
      </c>
      <c r="AY218" s="16" t="s">
        <v>157</v>
      </c>
      <c r="BE218" s="243">
        <f>IF(N218="základní",J218,0)</f>
        <v>0</v>
      </c>
      <c r="BF218" s="243">
        <f>IF(N218="snížená",J218,0)</f>
        <v>0</v>
      </c>
      <c r="BG218" s="243">
        <f>IF(N218="zákl. přenesená",J218,0)</f>
        <v>0</v>
      </c>
      <c r="BH218" s="243">
        <f>IF(N218="sníž. přenesená",J218,0)</f>
        <v>0</v>
      </c>
      <c r="BI218" s="243">
        <f>IF(N218="nulová",J218,0)</f>
        <v>0</v>
      </c>
      <c r="BJ218" s="16" t="s">
        <v>85</v>
      </c>
      <c r="BK218" s="243">
        <f>ROUND(I218*H218,2)</f>
        <v>0</v>
      </c>
      <c r="BL218" s="16" t="s">
        <v>236</v>
      </c>
      <c r="BM218" s="242" t="s">
        <v>839</v>
      </c>
    </row>
    <row r="219" spans="2:51" s="12" customFormat="1" ht="12">
      <c r="B219" s="244"/>
      <c r="C219" s="245"/>
      <c r="D219" s="246" t="s">
        <v>166</v>
      </c>
      <c r="E219" s="247" t="s">
        <v>1</v>
      </c>
      <c r="F219" s="248" t="s">
        <v>840</v>
      </c>
      <c r="G219" s="245"/>
      <c r="H219" s="249">
        <v>1.9092</v>
      </c>
      <c r="I219" s="250"/>
      <c r="J219" s="245"/>
      <c r="K219" s="245"/>
      <c r="L219" s="251"/>
      <c r="M219" s="252"/>
      <c r="N219" s="253"/>
      <c r="O219" s="253"/>
      <c r="P219" s="253"/>
      <c r="Q219" s="253"/>
      <c r="R219" s="253"/>
      <c r="S219" s="253"/>
      <c r="T219" s="254"/>
      <c r="AT219" s="255" t="s">
        <v>166</v>
      </c>
      <c r="AU219" s="255" t="s">
        <v>87</v>
      </c>
      <c r="AV219" s="12" t="s">
        <v>87</v>
      </c>
      <c r="AW219" s="12" t="s">
        <v>34</v>
      </c>
      <c r="AX219" s="12" t="s">
        <v>77</v>
      </c>
      <c r="AY219" s="255" t="s">
        <v>157</v>
      </c>
    </row>
    <row r="220" spans="2:51" s="12" customFormat="1" ht="12">
      <c r="B220" s="244"/>
      <c r="C220" s="245"/>
      <c r="D220" s="246" t="s">
        <v>166</v>
      </c>
      <c r="E220" s="247" t="s">
        <v>1</v>
      </c>
      <c r="F220" s="248" t="s">
        <v>841</v>
      </c>
      <c r="G220" s="245"/>
      <c r="H220" s="249">
        <v>4.088</v>
      </c>
      <c r="I220" s="250"/>
      <c r="J220" s="245"/>
      <c r="K220" s="245"/>
      <c r="L220" s="251"/>
      <c r="M220" s="252"/>
      <c r="N220" s="253"/>
      <c r="O220" s="253"/>
      <c r="P220" s="253"/>
      <c r="Q220" s="253"/>
      <c r="R220" s="253"/>
      <c r="S220" s="253"/>
      <c r="T220" s="254"/>
      <c r="AT220" s="255" t="s">
        <v>166</v>
      </c>
      <c r="AU220" s="255" t="s">
        <v>87</v>
      </c>
      <c r="AV220" s="12" t="s">
        <v>87</v>
      </c>
      <c r="AW220" s="12" t="s">
        <v>34</v>
      </c>
      <c r="AX220" s="12" t="s">
        <v>77</v>
      </c>
      <c r="AY220" s="255" t="s">
        <v>157</v>
      </c>
    </row>
    <row r="221" spans="2:51" s="13" customFormat="1" ht="12">
      <c r="B221" s="256"/>
      <c r="C221" s="257"/>
      <c r="D221" s="246" t="s">
        <v>166</v>
      </c>
      <c r="E221" s="258" t="s">
        <v>1</v>
      </c>
      <c r="F221" s="259" t="s">
        <v>168</v>
      </c>
      <c r="G221" s="257"/>
      <c r="H221" s="260">
        <v>5.9972</v>
      </c>
      <c r="I221" s="261"/>
      <c r="J221" s="257"/>
      <c r="K221" s="257"/>
      <c r="L221" s="262"/>
      <c r="M221" s="263"/>
      <c r="N221" s="264"/>
      <c r="O221" s="264"/>
      <c r="P221" s="264"/>
      <c r="Q221" s="264"/>
      <c r="R221" s="264"/>
      <c r="S221" s="264"/>
      <c r="T221" s="265"/>
      <c r="AT221" s="266" t="s">
        <v>166</v>
      </c>
      <c r="AU221" s="266" t="s">
        <v>87</v>
      </c>
      <c r="AV221" s="13" t="s">
        <v>164</v>
      </c>
      <c r="AW221" s="13" t="s">
        <v>34</v>
      </c>
      <c r="AX221" s="13" t="s">
        <v>85</v>
      </c>
      <c r="AY221" s="266" t="s">
        <v>157</v>
      </c>
    </row>
    <row r="222" spans="2:65" s="1" customFormat="1" ht="16.5" customHeight="1">
      <c r="B222" s="37"/>
      <c r="C222" s="277" t="s">
        <v>315</v>
      </c>
      <c r="D222" s="277" t="s">
        <v>237</v>
      </c>
      <c r="E222" s="278" t="s">
        <v>842</v>
      </c>
      <c r="F222" s="279" t="s">
        <v>843</v>
      </c>
      <c r="G222" s="280" t="s">
        <v>588</v>
      </c>
      <c r="H222" s="281">
        <v>1</v>
      </c>
      <c r="I222" s="282"/>
      <c r="J222" s="283">
        <f>ROUND(I222*H222,2)</f>
        <v>0</v>
      </c>
      <c r="K222" s="279" t="s">
        <v>420</v>
      </c>
      <c r="L222" s="284"/>
      <c r="M222" s="285" t="s">
        <v>1</v>
      </c>
      <c r="N222" s="286" t="s">
        <v>42</v>
      </c>
      <c r="O222" s="85"/>
      <c r="P222" s="240">
        <f>O222*H222</f>
        <v>0</v>
      </c>
      <c r="Q222" s="240">
        <v>0</v>
      </c>
      <c r="R222" s="240">
        <f>Q222*H222</f>
        <v>0</v>
      </c>
      <c r="S222" s="240">
        <v>0</v>
      </c>
      <c r="T222" s="241">
        <f>S222*H222</f>
        <v>0</v>
      </c>
      <c r="AR222" s="242" t="s">
        <v>358</v>
      </c>
      <c r="AT222" s="242" t="s">
        <v>237</v>
      </c>
      <c r="AU222" s="242" t="s">
        <v>87</v>
      </c>
      <c r="AY222" s="16" t="s">
        <v>157</v>
      </c>
      <c r="BE222" s="243">
        <f>IF(N222="základní",J222,0)</f>
        <v>0</v>
      </c>
      <c r="BF222" s="243">
        <f>IF(N222="snížená",J222,0)</f>
        <v>0</v>
      </c>
      <c r="BG222" s="243">
        <f>IF(N222="zákl. přenesená",J222,0)</f>
        <v>0</v>
      </c>
      <c r="BH222" s="243">
        <f>IF(N222="sníž. přenesená",J222,0)</f>
        <v>0</v>
      </c>
      <c r="BI222" s="243">
        <f>IF(N222="nulová",J222,0)</f>
        <v>0</v>
      </c>
      <c r="BJ222" s="16" t="s">
        <v>85</v>
      </c>
      <c r="BK222" s="243">
        <f>ROUND(I222*H222,2)</f>
        <v>0</v>
      </c>
      <c r="BL222" s="16" t="s">
        <v>236</v>
      </c>
      <c r="BM222" s="242" t="s">
        <v>844</v>
      </c>
    </row>
    <row r="223" spans="2:65" s="1" customFormat="1" ht="16.5" customHeight="1">
      <c r="B223" s="37"/>
      <c r="C223" s="277" t="s">
        <v>327</v>
      </c>
      <c r="D223" s="277" t="s">
        <v>237</v>
      </c>
      <c r="E223" s="278" t="s">
        <v>845</v>
      </c>
      <c r="F223" s="279" t="s">
        <v>846</v>
      </c>
      <c r="G223" s="280" t="s">
        <v>588</v>
      </c>
      <c r="H223" s="281">
        <v>2</v>
      </c>
      <c r="I223" s="282"/>
      <c r="J223" s="283">
        <f>ROUND(I223*H223,2)</f>
        <v>0</v>
      </c>
      <c r="K223" s="279" t="s">
        <v>420</v>
      </c>
      <c r="L223" s="284"/>
      <c r="M223" s="285" t="s">
        <v>1</v>
      </c>
      <c r="N223" s="286" t="s">
        <v>42</v>
      </c>
      <c r="O223" s="85"/>
      <c r="P223" s="240">
        <f>O223*H223</f>
        <v>0</v>
      </c>
      <c r="Q223" s="240">
        <v>0</v>
      </c>
      <c r="R223" s="240">
        <f>Q223*H223</f>
        <v>0</v>
      </c>
      <c r="S223" s="240">
        <v>0</v>
      </c>
      <c r="T223" s="241">
        <f>S223*H223</f>
        <v>0</v>
      </c>
      <c r="AR223" s="242" t="s">
        <v>358</v>
      </c>
      <c r="AT223" s="242" t="s">
        <v>237</v>
      </c>
      <c r="AU223" s="242" t="s">
        <v>87</v>
      </c>
      <c r="AY223" s="16" t="s">
        <v>157</v>
      </c>
      <c r="BE223" s="243">
        <f>IF(N223="základní",J223,0)</f>
        <v>0</v>
      </c>
      <c r="BF223" s="243">
        <f>IF(N223="snížená",J223,0)</f>
        <v>0</v>
      </c>
      <c r="BG223" s="243">
        <f>IF(N223="zákl. přenesená",J223,0)</f>
        <v>0</v>
      </c>
      <c r="BH223" s="243">
        <f>IF(N223="sníž. přenesená",J223,0)</f>
        <v>0</v>
      </c>
      <c r="BI223" s="243">
        <f>IF(N223="nulová",J223,0)</f>
        <v>0</v>
      </c>
      <c r="BJ223" s="16" t="s">
        <v>85</v>
      </c>
      <c r="BK223" s="243">
        <f>ROUND(I223*H223,2)</f>
        <v>0</v>
      </c>
      <c r="BL223" s="16" t="s">
        <v>236</v>
      </c>
      <c r="BM223" s="242" t="s">
        <v>847</v>
      </c>
    </row>
    <row r="224" spans="2:65" s="1" customFormat="1" ht="16.5" customHeight="1">
      <c r="B224" s="37"/>
      <c r="C224" s="231" t="s">
        <v>344</v>
      </c>
      <c r="D224" s="231" t="s">
        <v>159</v>
      </c>
      <c r="E224" s="232" t="s">
        <v>848</v>
      </c>
      <c r="F224" s="233" t="s">
        <v>849</v>
      </c>
      <c r="G224" s="234" t="s">
        <v>162</v>
      </c>
      <c r="H224" s="235">
        <v>38.181</v>
      </c>
      <c r="I224" s="236"/>
      <c r="J224" s="237">
        <f>ROUND(I224*H224,2)</f>
        <v>0</v>
      </c>
      <c r="K224" s="233" t="s">
        <v>163</v>
      </c>
      <c r="L224" s="42"/>
      <c r="M224" s="238" t="s">
        <v>1</v>
      </c>
      <c r="N224" s="239" t="s">
        <v>42</v>
      </c>
      <c r="O224" s="85"/>
      <c r="P224" s="240">
        <f>O224*H224</f>
        <v>0</v>
      </c>
      <c r="Q224" s="240">
        <v>0.00026</v>
      </c>
      <c r="R224" s="240">
        <f>Q224*H224</f>
        <v>0.009927059999999998</v>
      </c>
      <c r="S224" s="240">
        <v>0</v>
      </c>
      <c r="T224" s="241">
        <f>S224*H224</f>
        <v>0</v>
      </c>
      <c r="AR224" s="242" t="s">
        <v>236</v>
      </c>
      <c r="AT224" s="242" t="s">
        <v>159</v>
      </c>
      <c r="AU224" s="242" t="s">
        <v>87</v>
      </c>
      <c r="AY224" s="16" t="s">
        <v>157</v>
      </c>
      <c r="BE224" s="243">
        <f>IF(N224="základní",J224,0)</f>
        <v>0</v>
      </c>
      <c r="BF224" s="243">
        <f>IF(N224="snížená",J224,0)</f>
        <v>0</v>
      </c>
      <c r="BG224" s="243">
        <f>IF(N224="zákl. přenesená",J224,0)</f>
        <v>0</v>
      </c>
      <c r="BH224" s="243">
        <f>IF(N224="sníž. přenesená",J224,0)</f>
        <v>0</v>
      </c>
      <c r="BI224" s="243">
        <f>IF(N224="nulová",J224,0)</f>
        <v>0</v>
      </c>
      <c r="BJ224" s="16" t="s">
        <v>85</v>
      </c>
      <c r="BK224" s="243">
        <f>ROUND(I224*H224,2)</f>
        <v>0</v>
      </c>
      <c r="BL224" s="16" t="s">
        <v>236</v>
      </c>
      <c r="BM224" s="242" t="s">
        <v>850</v>
      </c>
    </row>
    <row r="225" spans="2:51" s="12" customFormat="1" ht="12">
      <c r="B225" s="244"/>
      <c r="C225" s="245"/>
      <c r="D225" s="246" t="s">
        <v>166</v>
      </c>
      <c r="E225" s="247" t="s">
        <v>1</v>
      </c>
      <c r="F225" s="248" t="s">
        <v>851</v>
      </c>
      <c r="G225" s="245"/>
      <c r="H225" s="249">
        <v>16.4775</v>
      </c>
      <c r="I225" s="250"/>
      <c r="J225" s="245"/>
      <c r="K225" s="245"/>
      <c r="L225" s="251"/>
      <c r="M225" s="252"/>
      <c r="N225" s="253"/>
      <c r="O225" s="253"/>
      <c r="P225" s="253"/>
      <c r="Q225" s="253"/>
      <c r="R225" s="253"/>
      <c r="S225" s="253"/>
      <c r="T225" s="254"/>
      <c r="AT225" s="255" t="s">
        <v>166</v>
      </c>
      <c r="AU225" s="255" t="s">
        <v>87</v>
      </c>
      <c r="AV225" s="12" t="s">
        <v>87</v>
      </c>
      <c r="AW225" s="12" t="s">
        <v>34</v>
      </c>
      <c r="AX225" s="12" t="s">
        <v>77</v>
      </c>
      <c r="AY225" s="255" t="s">
        <v>157</v>
      </c>
    </row>
    <row r="226" spans="2:51" s="12" customFormat="1" ht="12">
      <c r="B226" s="244"/>
      <c r="C226" s="245"/>
      <c r="D226" s="246" t="s">
        <v>166</v>
      </c>
      <c r="E226" s="247" t="s">
        <v>1</v>
      </c>
      <c r="F226" s="248" t="s">
        <v>852</v>
      </c>
      <c r="G226" s="245"/>
      <c r="H226" s="249">
        <v>21.7035</v>
      </c>
      <c r="I226" s="250"/>
      <c r="J226" s="245"/>
      <c r="K226" s="245"/>
      <c r="L226" s="251"/>
      <c r="M226" s="252"/>
      <c r="N226" s="253"/>
      <c r="O226" s="253"/>
      <c r="P226" s="253"/>
      <c r="Q226" s="253"/>
      <c r="R226" s="253"/>
      <c r="S226" s="253"/>
      <c r="T226" s="254"/>
      <c r="AT226" s="255" t="s">
        <v>166</v>
      </c>
      <c r="AU226" s="255" t="s">
        <v>87</v>
      </c>
      <c r="AV226" s="12" t="s">
        <v>87</v>
      </c>
      <c r="AW226" s="12" t="s">
        <v>34</v>
      </c>
      <c r="AX226" s="12" t="s">
        <v>77</v>
      </c>
      <c r="AY226" s="255" t="s">
        <v>157</v>
      </c>
    </row>
    <row r="227" spans="2:51" s="13" customFormat="1" ht="12">
      <c r="B227" s="256"/>
      <c r="C227" s="257"/>
      <c r="D227" s="246" t="s">
        <v>166</v>
      </c>
      <c r="E227" s="258" t="s">
        <v>1</v>
      </c>
      <c r="F227" s="259" t="s">
        <v>168</v>
      </c>
      <c r="G227" s="257"/>
      <c r="H227" s="260">
        <v>38.181</v>
      </c>
      <c r="I227" s="261"/>
      <c r="J227" s="257"/>
      <c r="K227" s="257"/>
      <c r="L227" s="262"/>
      <c r="M227" s="263"/>
      <c r="N227" s="264"/>
      <c r="O227" s="264"/>
      <c r="P227" s="264"/>
      <c r="Q227" s="264"/>
      <c r="R227" s="264"/>
      <c r="S227" s="264"/>
      <c r="T227" s="265"/>
      <c r="AT227" s="266" t="s">
        <v>166</v>
      </c>
      <c r="AU227" s="266" t="s">
        <v>87</v>
      </c>
      <c r="AV227" s="13" t="s">
        <v>164</v>
      </c>
      <c r="AW227" s="13" t="s">
        <v>34</v>
      </c>
      <c r="AX227" s="13" t="s">
        <v>85</v>
      </c>
      <c r="AY227" s="266" t="s">
        <v>157</v>
      </c>
    </row>
    <row r="228" spans="2:65" s="1" customFormat="1" ht="16.5" customHeight="1">
      <c r="B228" s="37"/>
      <c r="C228" s="277" t="s">
        <v>349</v>
      </c>
      <c r="D228" s="277" t="s">
        <v>237</v>
      </c>
      <c r="E228" s="278" t="s">
        <v>853</v>
      </c>
      <c r="F228" s="279" t="s">
        <v>854</v>
      </c>
      <c r="G228" s="280" t="s">
        <v>588</v>
      </c>
      <c r="H228" s="281">
        <v>5</v>
      </c>
      <c r="I228" s="282"/>
      <c r="J228" s="283">
        <f>ROUND(I228*H228,2)</f>
        <v>0</v>
      </c>
      <c r="K228" s="279" t="s">
        <v>420</v>
      </c>
      <c r="L228" s="284"/>
      <c r="M228" s="285" t="s">
        <v>1</v>
      </c>
      <c r="N228" s="286" t="s">
        <v>42</v>
      </c>
      <c r="O228" s="85"/>
      <c r="P228" s="240">
        <f>O228*H228</f>
        <v>0</v>
      </c>
      <c r="Q228" s="240">
        <v>0</v>
      </c>
      <c r="R228" s="240">
        <f>Q228*H228</f>
        <v>0</v>
      </c>
      <c r="S228" s="240">
        <v>0</v>
      </c>
      <c r="T228" s="241">
        <f>S228*H228</f>
        <v>0</v>
      </c>
      <c r="AR228" s="242" t="s">
        <v>358</v>
      </c>
      <c r="AT228" s="242" t="s">
        <v>237</v>
      </c>
      <c r="AU228" s="242" t="s">
        <v>87</v>
      </c>
      <c r="AY228" s="16" t="s">
        <v>157</v>
      </c>
      <c r="BE228" s="243">
        <f>IF(N228="základní",J228,0)</f>
        <v>0</v>
      </c>
      <c r="BF228" s="243">
        <f>IF(N228="snížená",J228,0)</f>
        <v>0</v>
      </c>
      <c r="BG228" s="243">
        <f>IF(N228="zákl. přenesená",J228,0)</f>
        <v>0</v>
      </c>
      <c r="BH228" s="243">
        <f>IF(N228="sníž. přenesená",J228,0)</f>
        <v>0</v>
      </c>
      <c r="BI228" s="243">
        <f>IF(N228="nulová",J228,0)</f>
        <v>0</v>
      </c>
      <c r="BJ228" s="16" t="s">
        <v>85</v>
      </c>
      <c r="BK228" s="243">
        <f>ROUND(I228*H228,2)</f>
        <v>0</v>
      </c>
      <c r="BL228" s="16" t="s">
        <v>236</v>
      </c>
      <c r="BM228" s="242" t="s">
        <v>855</v>
      </c>
    </row>
    <row r="229" spans="2:65" s="1" customFormat="1" ht="16.5" customHeight="1">
      <c r="B229" s="37"/>
      <c r="C229" s="277" t="s">
        <v>358</v>
      </c>
      <c r="D229" s="277" t="s">
        <v>237</v>
      </c>
      <c r="E229" s="278" t="s">
        <v>856</v>
      </c>
      <c r="F229" s="279" t="s">
        <v>857</v>
      </c>
      <c r="G229" s="280" t="s">
        <v>588</v>
      </c>
      <c r="H229" s="281">
        <v>7</v>
      </c>
      <c r="I229" s="282"/>
      <c r="J229" s="283">
        <f>ROUND(I229*H229,2)</f>
        <v>0</v>
      </c>
      <c r="K229" s="279" t="s">
        <v>420</v>
      </c>
      <c r="L229" s="284"/>
      <c r="M229" s="285" t="s">
        <v>1</v>
      </c>
      <c r="N229" s="286" t="s">
        <v>42</v>
      </c>
      <c r="O229" s="85"/>
      <c r="P229" s="240">
        <f>O229*H229</f>
        <v>0</v>
      </c>
      <c r="Q229" s="240">
        <v>0</v>
      </c>
      <c r="R229" s="240">
        <f>Q229*H229</f>
        <v>0</v>
      </c>
      <c r="S229" s="240">
        <v>0</v>
      </c>
      <c r="T229" s="241">
        <f>S229*H229</f>
        <v>0</v>
      </c>
      <c r="AR229" s="242" t="s">
        <v>358</v>
      </c>
      <c r="AT229" s="242" t="s">
        <v>237</v>
      </c>
      <c r="AU229" s="242" t="s">
        <v>87</v>
      </c>
      <c r="AY229" s="16" t="s">
        <v>157</v>
      </c>
      <c r="BE229" s="243">
        <f>IF(N229="základní",J229,0)</f>
        <v>0</v>
      </c>
      <c r="BF229" s="243">
        <f>IF(N229="snížená",J229,0)</f>
        <v>0</v>
      </c>
      <c r="BG229" s="243">
        <f>IF(N229="zákl. přenesená",J229,0)</f>
        <v>0</v>
      </c>
      <c r="BH229" s="243">
        <f>IF(N229="sníž. přenesená",J229,0)</f>
        <v>0</v>
      </c>
      <c r="BI229" s="243">
        <f>IF(N229="nulová",J229,0)</f>
        <v>0</v>
      </c>
      <c r="BJ229" s="16" t="s">
        <v>85</v>
      </c>
      <c r="BK229" s="243">
        <f>ROUND(I229*H229,2)</f>
        <v>0</v>
      </c>
      <c r="BL229" s="16" t="s">
        <v>236</v>
      </c>
      <c r="BM229" s="242" t="s">
        <v>858</v>
      </c>
    </row>
    <row r="230" spans="2:65" s="1" customFormat="1" ht="16.5" customHeight="1">
      <c r="B230" s="37"/>
      <c r="C230" s="231" t="s">
        <v>364</v>
      </c>
      <c r="D230" s="231" t="s">
        <v>159</v>
      </c>
      <c r="E230" s="232" t="s">
        <v>859</v>
      </c>
      <c r="F230" s="233" t="s">
        <v>860</v>
      </c>
      <c r="G230" s="234" t="s">
        <v>162</v>
      </c>
      <c r="H230" s="235">
        <v>12.69</v>
      </c>
      <c r="I230" s="236"/>
      <c r="J230" s="237">
        <f>ROUND(I230*H230,2)</f>
        <v>0</v>
      </c>
      <c r="K230" s="233" t="s">
        <v>163</v>
      </c>
      <c r="L230" s="42"/>
      <c r="M230" s="238" t="s">
        <v>1</v>
      </c>
      <c r="N230" s="239" t="s">
        <v>42</v>
      </c>
      <c r="O230" s="85"/>
      <c r="P230" s="240">
        <f>O230*H230</f>
        <v>0</v>
      </c>
      <c r="Q230" s="240">
        <v>0.00027</v>
      </c>
      <c r="R230" s="240">
        <f>Q230*H230</f>
        <v>0.0034262999999999997</v>
      </c>
      <c r="S230" s="240">
        <v>0</v>
      </c>
      <c r="T230" s="241">
        <f>S230*H230</f>
        <v>0</v>
      </c>
      <c r="AR230" s="242" t="s">
        <v>236</v>
      </c>
      <c r="AT230" s="242" t="s">
        <v>159</v>
      </c>
      <c r="AU230" s="242" t="s">
        <v>87</v>
      </c>
      <c r="AY230" s="16" t="s">
        <v>157</v>
      </c>
      <c r="BE230" s="243">
        <f>IF(N230="základní",J230,0)</f>
        <v>0</v>
      </c>
      <c r="BF230" s="243">
        <f>IF(N230="snížená",J230,0)</f>
        <v>0</v>
      </c>
      <c r="BG230" s="243">
        <f>IF(N230="zákl. přenesená",J230,0)</f>
        <v>0</v>
      </c>
      <c r="BH230" s="243">
        <f>IF(N230="sníž. přenesená",J230,0)</f>
        <v>0</v>
      </c>
      <c r="BI230" s="243">
        <f>IF(N230="nulová",J230,0)</f>
        <v>0</v>
      </c>
      <c r="BJ230" s="16" t="s">
        <v>85</v>
      </c>
      <c r="BK230" s="243">
        <f>ROUND(I230*H230,2)</f>
        <v>0</v>
      </c>
      <c r="BL230" s="16" t="s">
        <v>236</v>
      </c>
      <c r="BM230" s="242" t="s">
        <v>861</v>
      </c>
    </row>
    <row r="231" spans="2:51" s="12" customFormat="1" ht="12">
      <c r="B231" s="244"/>
      <c r="C231" s="245"/>
      <c r="D231" s="246" t="s">
        <v>166</v>
      </c>
      <c r="E231" s="247" t="s">
        <v>1</v>
      </c>
      <c r="F231" s="248" t="s">
        <v>862</v>
      </c>
      <c r="G231" s="245"/>
      <c r="H231" s="249">
        <v>3.43</v>
      </c>
      <c r="I231" s="250"/>
      <c r="J231" s="245"/>
      <c r="K231" s="245"/>
      <c r="L231" s="251"/>
      <c r="M231" s="252"/>
      <c r="N231" s="253"/>
      <c r="O231" s="253"/>
      <c r="P231" s="253"/>
      <c r="Q231" s="253"/>
      <c r="R231" s="253"/>
      <c r="S231" s="253"/>
      <c r="T231" s="254"/>
      <c r="AT231" s="255" t="s">
        <v>166</v>
      </c>
      <c r="AU231" s="255" t="s">
        <v>87</v>
      </c>
      <c r="AV231" s="12" t="s">
        <v>87</v>
      </c>
      <c r="AW231" s="12" t="s">
        <v>34</v>
      </c>
      <c r="AX231" s="12" t="s">
        <v>77</v>
      </c>
      <c r="AY231" s="255" t="s">
        <v>157</v>
      </c>
    </row>
    <row r="232" spans="2:51" s="12" customFormat="1" ht="12">
      <c r="B232" s="244"/>
      <c r="C232" s="245"/>
      <c r="D232" s="246" t="s">
        <v>166</v>
      </c>
      <c r="E232" s="247" t="s">
        <v>1</v>
      </c>
      <c r="F232" s="248" t="s">
        <v>863</v>
      </c>
      <c r="G232" s="245"/>
      <c r="H232" s="249">
        <v>4.63</v>
      </c>
      <c r="I232" s="250"/>
      <c r="J232" s="245"/>
      <c r="K232" s="245"/>
      <c r="L232" s="251"/>
      <c r="M232" s="252"/>
      <c r="N232" s="253"/>
      <c r="O232" s="253"/>
      <c r="P232" s="253"/>
      <c r="Q232" s="253"/>
      <c r="R232" s="253"/>
      <c r="S232" s="253"/>
      <c r="T232" s="254"/>
      <c r="AT232" s="255" t="s">
        <v>166</v>
      </c>
      <c r="AU232" s="255" t="s">
        <v>87</v>
      </c>
      <c r="AV232" s="12" t="s">
        <v>87</v>
      </c>
      <c r="AW232" s="12" t="s">
        <v>34</v>
      </c>
      <c r="AX232" s="12" t="s">
        <v>77</v>
      </c>
      <c r="AY232" s="255" t="s">
        <v>157</v>
      </c>
    </row>
    <row r="233" spans="2:51" s="12" customFormat="1" ht="12">
      <c r="B233" s="244"/>
      <c r="C233" s="245"/>
      <c r="D233" s="246" t="s">
        <v>166</v>
      </c>
      <c r="E233" s="247" t="s">
        <v>1</v>
      </c>
      <c r="F233" s="248" t="s">
        <v>864</v>
      </c>
      <c r="G233" s="245"/>
      <c r="H233" s="249">
        <v>4.63</v>
      </c>
      <c r="I233" s="250"/>
      <c r="J233" s="245"/>
      <c r="K233" s="245"/>
      <c r="L233" s="251"/>
      <c r="M233" s="252"/>
      <c r="N233" s="253"/>
      <c r="O233" s="253"/>
      <c r="P233" s="253"/>
      <c r="Q233" s="253"/>
      <c r="R233" s="253"/>
      <c r="S233" s="253"/>
      <c r="T233" s="254"/>
      <c r="AT233" s="255" t="s">
        <v>166</v>
      </c>
      <c r="AU233" s="255" t="s">
        <v>87</v>
      </c>
      <c r="AV233" s="12" t="s">
        <v>87</v>
      </c>
      <c r="AW233" s="12" t="s">
        <v>34</v>
      </c>
      <c r="AX233" s="12" t="s">
        <v>77</v>
      </c>
      <c r="AY233" s="255" t="s">
        <v>157</v>
      </c>
    </row>
    <row r="234" spans="2:51" s="13" customFormat="1" ht="12">
      <c r="B234" s="256"/>
      <c r="C234" s="257"/>
      <c r="D234" s="246" t="s">
        <v>166</v>
      </c>
      <c r="E234" s="258" t="s">
        <v>1</v>
      </c>
      <c r="F234" s="259" t="s">
        <v>168</v>
      </c>
      <c r="G234" s="257"/>
      <c r="H234" s="260">
        <v>12.69</v>
      </c>
      <c r="I234" s="261"/>
      <c r="J234" s="257"/>
      <c r="K234" s="257"/>
      <c r="L234" s="262"/>
      <c r="M234" s="263"/>
      <c r="N234" s="264"/>
      <c r="O234" s="264"/>
      <c r="P234" s="264"/>
      <c r="Q234" s="264"/>
      <c r="R234" s="264"/>
      <c r="S234" s="264"/>
      <c r="T234" s="265"/>
      <c r="AT234" s="266" t="s">
        <v>166</v>
      </c>
      <c r="AU234" s="266" t="s">
        <v>87</v>
      </c>
      <c r="AV234" s="13" t="s">
        <v>164</v>
      </c>
      <c r="AW234" s="13" t="s">
        <v>34</v>
      </c>
      <c r="AX234" s="13" t="s">
        <v>85</v>
      </c>
      <c r="AY234" s="266" t="s">
        <v>157</v>
      </c>
    </row>
    <row r="235" spans="2:65" s="1" customFormat="1" ht="16.5" customHeight="1">
      <c r="B235" s="37"/>
      <c r="C235" s="277" t="s">
        <v>371</v>
      </c>
      <c r="D235" s="277" t="s">
        <v>237</v>
      </c>
      <c r="E235" s="278" t="s">
        <v>223</v>
      </c>
      <c r="F235" s="279" t="s">
        <v>865</v>
      </c>
      <c r="G235" s="280" t="s">
        <v>588</v>
      </c>
      <c r="H235" s="281">
        <v>1</v>
      </c>
      <c r="I235" s="282"/>
      <c r="J235" s="283">
        <f>ROUND(I235*H235,2)</f>
        <v>0</v>
      </c>
      <c r="K235" s="279" t="s">
        <v>420</v>
      </c>
      <c r="L235" s="284"/>
      <c r="M235" s="285" t="s">
        <v>1</v>
      </c>
      <c r="N235" s="286" t="s">
        <v>42</v>
      </c>
      <c r="O235" s="85"/>
      <c r="P235" s="240">
        <f>O235*H235</f>
        <v>0</v>
      </c>
      <c r="Q235" s="240">
        <v>0</v>
      </c>
      <c r="R235" s="240">
        <f>Q235*H235</f>
        <v>0</v>
      </c>
      <c r="S235" s="240">
        <v>0</v>
      </c>
      <c r="T235" s="241">
        <f>S235*H235</f>
        <v>0</v>
      </c>
      <c r="AR235" s="242" t="s">
        <v>358</v>
      </c>
      <c r="AT235" s="242" t="s">
        <v>237</v>
      </c>
      <c r="AU235" s="242" t="s">
        <v>87</v>
      </c>
      <c r="AY235" s="16" t="s">
        <v>157</v>
      </c>
      <c r="BE235" s="243">
        <f>IF(N235="základní",J235,0)</f>
        <v>0</v>
      </c>
      <c r="BF235" s="243">
        <f>IF(N235="snížená",J235,0)</f>
        <v>0</v>
      </c>
      <c r="BG235" s="243">
        <f>IF(N235="zákl. přenesená",J235,0)</f>
        <v>0</v>
      </c>
      <c r="BH235" s="243">
        <f>IF(N235="sníž. přenesená",J235,0)</f>
        <v>0</v>
      </c>
      <c r="BI235" s="243">
        <f>IF(N235="nulová",J235,0)</f>
        <v>0</v>
      </c>
      <c r="BJ235" s="16" t="s">
        <v>85</v>
      </c>
      <c r="BK235" s="243">
        <f>ROUND(I235*H235,2)</f>
        <v>0</v>
      </c>
      <c r="BL235" s="16" t="s">
        <v>236</v>
      </c>
      <c r="BM235" s="242" t="s">
        <v>866</v>
      </c>
    </row>
    <row r="236" spans="2:65" s="1" customFormat="1" ht="16.5" customHeight="1">
      <c r="B236" s="37"/>
      <c r="C236" s="277" t="s">
        <v>376</v>
      </c>
      <c r="D236" s="277" t="s">
        <v>237</v>
      </c>
      <c r="E236" s="278" t="s">
        <v>228</v>
      </c>
      <c r="F236" s="279" t="s">
        <v>867</v>
      </c>
      <c r="G236" s="280" t="s">
        <v>588</v>
      </c>
      <c r="H236" s="281">
        <v>1</v>
      </c>
      <c r="I236" s="282"/>
      <c r="J236" s="283">
        <f>ROUND(I236*H236,2)</f>
        <v>0</v>
      </c>
      <c r="K236" s="279" t="s">
        <v>420</v>
      </c>
      <c r="L236" s="284"/>
      <c r="M236" s="285" t="s">
        <v>1</v>
      </c>
      <c r="N236" s="286" t="s">
        <v>42</v>
      </c>
      <c r="O236" s="85"/>
      <c r="P236" s="240">
        <f>O236*H236</f>
        <v>0</v>
      </c>
      <c r="Q236" s="240">
        <v>0</v>
      </c>
      <c r="R236" s="240">
        <f>Q236*H236</f>
        <v>0</v>
      </c>
      <c r="S236" s="240">
        <v>0</v>
      </c>
      <c r="T236" s="241">
        <f>S236*H236</f>
        <v>0</v>
      </c>
      <c r="AR236" s="242" t="s">
        <v>358</v>
      </c>
      <c r="AT236" s="242" t="s">
        <v>237</v>
      </c>
      <c r="AU236" s="242" t="s">
        <v>87</v>
      </c>
      <c r="AY236" s="16" t="s">
        <v>157</v>
      </c>
      <c r="BE236" s="243">
        <f>IF(N236="základní",J236,0)</f>
        <v>0</v>
      </c>
      <c r="BF236" s="243">
        <f>IF(N236="snížená",J236,0)</f>
        <v>0</v>
      </c>
      <c r="BG236" s="243">
        <f>IF(N236="zákl. přenesená",J236,0)</f>
        <v>0</v>
      </c>
      <c r="BH236" s="243">
        <f>IF(N236="sníž. přenesená",J236,0)</f>
        <v>0</v>
      </c>
      <c r="BI236" s="243">
        <f>IF(N236="nulová",J236,0)</f>
        <v>0</v>
      </c>
      <c r="BJ236" s="16" t="s">
        <v>85</v>
      </c>
      <c r="BK236" s="243">
        <f>ROUND(I236*H236,2)</f>
        <v>0</v>
      </c>
      <c r="BL236" s="16" t="s">
        <v>236</v>
      </c>
      <c r="BM236" s="242" t="s">
        <v>868</v>
      </c>
    </row>
    <row r="237" spans="2:65" s="1" customFormat="1" ht="16.5" customHeight="1">
      <c r="B237" s="37"/>
      <c r="C237" s="277" t="s">
        <v>384</v>
      </c>
      <c r="D237" s="277" t="s">
        <v>237</v>
      </c>
      <c r="E237" s="278" t="s">
        <v>8</v>
      </c>
      <c r="F237" s="279" t="s">
        <v>867</v>
      </c>
      <c r="G237" s="280" t="s">
        <v>588</v>
      </c>
      <c r="H237" s="281">
        <v>1</v>
      </c>
      <c r="I237" s="282"/>
      <c r="J237" s="283">
        <f>ROUND(I237*H237,2)</f>
        <v>0</v>
      </c>
      <c r="K237" s="279" t="s">
        <v>420</v>
      </c>
      <c r="L237" s="284"/>
      <c r="M237" s="285" t="s">
        <v>1</v>
      </c>
      <c r="N237" s="286" t="s">
        <v>42</v>
      </c>
      <c r="O237" s="85"/>
      <c r="P237" s="240">
        <f>O237*H237</f>
        <v>0</v>
      </c>
      <c r="Q237" s="240">
        <v>0</v>
      </c>
      <c r="R237" s="240">
        <f>Q237*H237</f>
        <v>0</v>
      </c>
      <c r="S237" s="240">
        <v>0</v>
      </c>
      <c r="T237" s="241">
        <f>S237*H237</f>
        <v>0</v>
      </c>
      <c r="AR237" s="242" t="s">
        <v>358</v>
      </c>
      <c r="AT237" s="242" t="s">
        <v>237</v>
      </c>
      <c r="AU237" s="242" t="s">
        <v>87</v>
      </c>
      <c r="AY237" s="16" t="s">
        <v>157</v>
      </c>
      <c r="BE237" s="243">
        <f>IF(N237="základní",J237,0)</f>
        <v>0</v>
      </c>
      <c r="BF237" s="243">
        <f>IF(N237="snížená",J237,0)</f>
        <v>0</v>
      </c>
      <c r="BG237" s="243">
        <f>IF(N237="zákl. přenesená",J237,0)</f>
        <v>0</v>
      </c>
      <c r="BH237" s="243">
        <f>IF(N237="sníž. přenesená",J237,0)</f>
        <v>0</v>
      </c>
      <c r="BI237" s="243">
        <f>IF(N237="nulová",J237,0)</f>
        <v>0</v>
      </c>
      <c r="BJ237" s="16" t="s">
        <v>85</v>
      </c>
      <c r="BK237" s="243">
        <f>ROUND(I237*H237,2)</f>
        <v>0</v>
      </c>
      <c r="BL237" s="16" t="s">
        <v>236</v>
      </c>
      <c r="BM237" s="242" t="s">
        <v>869</v>
      </c>
    </row>
    <row r="238" spans="2:65" s="1" customFormat="1" ht="16.5" customHeight="1">
      <c r="B238" s="37"/>
      <c r="C238" s="231" t="s">
        <v>389</v>
      </c>
      <c r="D238" s="231" t="s">
        <v>159</v>
      </c>
      <c r="E238" s="232" t="s">
        <v>870</v>
      </c>
      <c r="F238" s="233" t="s">
        <v>871</v>
      </c>
      <c r="G238" s="234" t="s">
        <v>583</v>
      </c>
      <c r="H238" s="235">
        <v>11</v>
      </c>
      <c r="I238" s="236"/>
      <c r="J238" s="237">
        <f>ROUND(I238*H238,2)</f>
        <v>0</v>
      </c>
      <c r="K238" s="233" t="s">
        <v>163</v>
      </c>
      <c r="L238" s="42"/>
      <c r="M238" s="238" t="s">
        <v>1</v>
      </c>
      <c r="N238" s="239" t="s">
        <v>42</v>
      </c>
      <c r="O238" s="85"/>
      <c r="P238" s="240">
        <f>O238*H238</f>
        <v>0</v>
      </c>
      <c r="Q238" s="240">
        <v>0.00027</v>
      </c>
      <c r="R238" s="240">
        <f>Q238*H238</f>
        <v>0.00297</v>
      </c>
      <c r="S238" s="240">
        <v>0</v>
      </c>
      <c r="T238" s="241">
        <f>S238*H238</f>
        <v>0</v>
      </c>
      <c r="AR238" s="242" t="s">
        <v>236</v>
      </c>
      <c r="AT238" s="242" t="s">
        <v>159</v>
      </c>
      <c r="AU238" s="242" t="s">
        <v>87</v>
      </c>
      <c r="AY238" s="16" t="s">
        <v>157</v>
      </c>
      <c r="BE238" s="243">
        <f>IF(N238="základní",J238,0)</f>
        <v>0</v>
      </c>
      <c r="BF238" s="243">
        <f>IF(N238="snížená",J238,0)</f>
        <v>0</v>
      </c>
      <c r="BG238" s="243">
        <f>IF(N238="zákl. přenesená",J238,0)</f>
        <v>0</v>
      </c>
      <c r="BH238" s="243">
        <f>IF(N238="sníž. přenesená",J238,0)</f>
        <v>0</v>
      </c>
      <c r="BI238" s="243">
        <f>IF(N238="nulová",J238,0)</f>
        <v>0</v>
      </c>
      <c r="BJ238" s="16" t="s">
        <v>85</v>
      </c>
      <c r="BK238" s="243">
        <f>ROUND(I238*H238,2)</f>
        <v>0</v>
      </c>
      <c r="BL238" s="16" t="s">
        <v>236</v>
      </c>
      <c r="BM238" s="242" t="s">
        <v>872</v>
      </c>
    </row>
    <row r="239" spans="2:51" s="12" customFormat="1" ht="12">
      <c r="B239" s="244"/>
      <c r="C239" s="245"/>
      <c r="D239" s="246" t="s">
        <v>166</v>
      </c>
      <c r="E239" s="247" t="s">
        <v>1</v>
      </c>
      <c r="F239" s="248" t="s">
        <v>873</v>
      </c>
      <c r="G239" s="245"/>
      <c r="H239" s="249">
        <v>11</v>
      </c>
      <c r="I239" s="250"/>
      <c r="J239" s="245"/>
      <c r="K239" s="245"/>
      <c r="L239" s="251"/>
      <c r="M239" s="252"/>
      <c r="N239" s="253"/>
      <c r="O239" s="253"/>
      <c r="P239" s="253"/>
      <c r="Q239" s="253"/>
      <c r="R239" s="253"/>
      <c r="S239" s="253"/>
      <c r="T239" s="254"/>
      <c r="AT239" s="255" t="s">
        <v>166</v>
      </c>
      <c r="AU239" s="255" t="s">
        <v>87</v>
      </c>
      <c r="AV239" s="12" t="s">
        <v>87</v>
      </c>
      <c r="AW239" s="12" t="s">
        <v>34</v>
      </c>
      <c r="AX239" s="12" t="s">
        <v>77</v>
      </c>
      <c r="AY239" s="255" t="s">
        <v>157</v>
      </c>
    </row>
    <row r="240" spans="2:51" s="13" customFormat="1" ht="12">
      <c r="B240" s="256"/>
      <c r="C240" s="257"/>
      <c r="D240" s="246" t="s">
        <v>166</v>
      </c>
      <c r="E240" s="258" t="s">
        <v>1</v>
      </c>
      <c r="F240" s="259" t="s">
        <v>168</v>
      </c>
      <c r="G240" s="257"/>
      <c r="H240" s="260">
        <v>11</v>
      </c>
      <c r="I240" s="261"/>
      <c r="J240" s="257"/>
      <c r="K240" s="257"/>
      <c r="L240" s="262"/>
      <c r="M240" s="263"/>
      <c r="N240" s="264"/>
      <c r="O240" s="264"/>
      <c r="P240" s="264"/>
      <c r="Q240" s="264"/>
      <c r="R240" s="264"/>
      <c r="S240" s="264"/>
      <c r="T240" s="265"/>
      <c r="AT240" s="266" t="s">
        <v>166</v>
      </c>
      <c r="AU240" s="266" t="s">
        <v>87</v>
      </c>
      <c r="AV240" s="13" t="s">
        <v>164</v>
      </c>
      <c r="AW240" s="13" t="s">
        <v>34</v>
      </c>
      <c r="AX240" s="13" t="s">
        <v>85</v>
      </c>
      <c r="AY240" s="266" t="s">
        <v>157</v>
      </c>
    </row>
    <row r="241" spans="2:65" s="1" customFormat="1" ht="16.5" customHeight="1">
      <c r="B241" s="37"/>
      <c r="C241" s="277" t="s">
        <v>399</v>
      </c>
      <c r="D241" s="277" t="s">
        <v>237</v>
      </c>
      <c r="E241" s="278" t="s">
        <v>207</v>
      </c>
      <c r="F241" s="279" t="s">
        <v>874</v>
      </c>
      <c r="G241" s="280" t="s">
        <v>588</v>
      </c>
      <c r="H241" s="281">
        <v>3</v>
      </c>
      <c r="I241" s="282"/>
      <c r="J241" s="283">
        <f>ROUND(I241*H241,2)</f>
        <v>0</v>
      </c>
      <c r="K241" s="279" t="s">
        <v>420</v>
      </c>
      <c r="L241" s="284"/>
      <c r="M241" s="285" t="s">
        <v>1</v>
      </c>
      <c r="N241" s="286" t="s">
        <v>42</v>
      </c>
      <c r="O241" s="85"/>
      <c r="P241" s="240">
        <f>O241*H241</f>
        <v>0</v>
      </c>
      <c r="Q241" s="240">
        <v>0</v>
      </c>
      <c r="R241" s="240">
        <f>Q241*H241</f>
        <v>0</v>
      </c>
      <c r="S241" s="240">
        <v>0</v>
      </c>
      <c r="T241" s="241">
        <f>S241*H241</f>
        <v>0</v>
      </c>
      <c r="AR241" s="242" t="s">
        <v>358</v>
      </c>
      <c r="AT241" s="242" t="s">
        <v>237</v>
      </c>
      <c r="AU241" s="242" t="s">
        <v>87</v>
      </c>
      <c r="AY241" s="16" t="s">
        <v>157</v>
      </c>
      <c r="BE241" s="243">
        <f>IF(N241="základní",J241,0)</f>
        <v>0</v>
      </c>
      <c r="BF241" s="243">
        <f>IF(N241="snížená",J241,0)</f>
        <v>0</v>
      </c>
      <c r="BG241" s="243">
        <f>IF(N241="zákl. přenesená",J241,0)</f>
        <v>0</v>
      </c>
      <c r="BH241" s="243">
        <f>IF(N241="sníž. přenesená",J241,0)</f>
        <v>0</v>
      </c>
      <c r="BI241" s="243">
        <f>IF(N241="nulová",J241,0)</f>
        <v>0</v>
      </c>
      <c r="BJ241" s="16" t="s">
        <v>85</v>
      </c>
      <c r="BK241" s="243">
        <f>ROUND(I241*H241,2)</f>
        <v>0</v>
      </c>
      <c r="BL241" s="16" t="s">
        <v>236</v>
      </c>
      <c r="BM241" s="242" t="s">
        <v>875</v>
      </c>
    </row>
    <row r="242" spans="2:65" s="1" customFormat="1" ht="16.5" customHeight="1">
      <c r="B242" s="37"/>
      <c r="C242" s="277" t="s">
        <v>406</v>
      </c>
      <c r="D242" s="277" t="s">
        <v>237</v>
      </c>
      <c r="E242" s="278" t="s">
        <v>876</v>
      </c>
      <c r="F242" s="279" t="s">
        <v>877</v>
      </c>
      <c r="G242" s="280" t="s">
        <v>588</v>
      </c>
      <c r="H242" s="281">
        <v>3</v>
      </c>
      <c r="I242" s="282"/>
      <c r="J242" s="283">
        <f>ROUND(I242*H242,2)</f>
        <v>0</v>
      </c>
      <c r="K242" s="279" t="s">
        <v>420</v>
      </c>
      <c r="L242" s="284"/>
      <c r="M242" s="285" t="s">
        <v>1</v>
      </c>
      <c r="N242" s="286" t="s">
        <v>42</v>
      </c>
      <c r="O242" s="85"/>
      <c r="P242" s="240">
        <f>O242*H242</f>
        <v>0</v>
      </c>
      <c r="Q242" s="240">
        <v>0</v>
      </c>
      <c r="R242" s="240">
        <f>Q242*H242</f>
        <v>0</v>
      </c>
      <c r="S242" s="240">
        <v>0</v>
      </c>
      <c r="T242" s="241">
        <f>S242*H242</f>
        <v>0</v>
      </c>
      <c r="AR242" s="242" t="s">
        <v>358</v>
      </c>
      <c r="AT242" s="242" t="s">
        <v>237</v>
      </c>
      <c r="AU242" s="242" t="s">
        <v>87</v>
      </c>
      <c r="AY242" s="16" t="s">
        <v>157</v>
      </c>
      <c r="BE242" s="243">
        <f>IF(N242="základní",J242,0)</f>
        <v>0</v>
      </c>
      <c r="BF242" s="243">
        <f>IF(N242="snížená",J242,0)</f>
        <v>0</v>
      </c>
      <c r="BG242" s="243">
        <f>IF(N242="zákl. přenesená",J242,0)</f>
        <v>0</v>
      </c>
      <c r="BH242" s="243">
        <f>IF(N242="sníž. přenesená",J242,0)</f>
        <v>0</v>
      </c>
      <c r="BI242" s="243">
        <f>IF(N242="nulová",J242,0)</f>
        <v>0</v>
      </c>
      <c r="BJ242" s="16" t="s">
        <v>85</v>
      </c>
      <c r="BK242" s="243">
        <f>ROUND(I242*H242,2)</f>
        <v>0</v>
      </c>
      <c r="BL242" s="16" t="s">
        <v>236</v>
      </c>
      <c r="BM242" s="242" t="s">
        <v>878</v>
      </c>
    </row>
    <row r="243" spans="2:65" s="1" customFormat="1" ht="16.5" customHeight="1">
      <c r="B243" s="37"/>
      <c r="C243" s="277" t="s">
        <v>417</v>
      </c>
      <c r="D243" s="277" t="s">
        <v>237</v>
      </c>
      <c r="E243" s="278" t="s">
        <v>879</v>
      </c>
      <c r="F243" s="279" t="s">
        <v>880</v>
      </c>
      <c r="G243" s="280" t="s">
        <v>588</v>
      </c>
      <c r="H243" s="281">
        <v>1</v>
      </c>
      <c r="I243" s="282"/>
      <c r="J243" s="283">
        <f>ROUND(I243*H243,2)</f>
        <v>0</v>
      </c>
      <c r="K243" s="279" t="s">
        <v>420</v>
      </c>
      <c r="L243" s="284"/>
      <c r="M243" s="285" t="s">
        <v>1</v>
      </c>
      <c r="N243" s="286" t="s">
        <v>42</v>
      </c>
      <c r="O243" s="85"/>
      <c r="P243" s="240">
        <f>O243*H243</f>
        <v>0</v>
      </c>
      <c r="Q243" s="240">
        <v>0</v>
      </c>
      <c r="R243" s="240">
        <f>Q243*H243</f>
        <v>0</v>
      </c>
      <c r="S243" s="240">
        <v>0</v>
      </c>
      <c r="T243" s="241">
        <f>S243*H243</f>
        <v>0</v>
      </c>
      <c r="AR243" s="242" t="s">
        <v>358</v>
      </c>
      <c r="AT243" s="242" t="s">
        <v>237</v>
      </c>
      <c r="AU243" s="242" t="s">
        <v>87</v>
      </c>
      <c r="AY243" s="16" t="s">
        <v>157</v>
      </c>
      <c r="BE243" s="243">
        <f>IF(N243="základní",J243,0)</f>
        <v>0</v>
      </c>
      <c r="BF243" s="243">
        <f>IF(N243="snížená",J243,0)</f>
        <v>0</v>
      </c>
      <c r="BG243" s="243">
        <f>IF(N243="zákl. přenesená",J243,0)</f>
        <v>0</v>
      </c>
      <c r="BH243" s="243">
        <f>IF(N243="sníž. přenesená",J243,0)</f>
        <v>0</v>
      </c>
      <c r="BI243" s="243">
        <f>IF(N243="nulová",J243,0)</f>
        <v>0</v>
      </c>
      <c r="BJ243" s="16" t="s">
        <v>85</v>
      </c>
      <c r="BK243" s="243">
        <f>ROUND(I243*H243,2)</f>
        <v>0</v>
      </c>
      <c r="BL243" s="16" t="s">
        <v>236</v>
      </c>
      <c r="BM243" s="242" t="s">
        <v>881</v>
      </c>
    </row>
    <row r="244" spans="2:65" s="1" customFormat="1" ht="16.5" customHeight="1">
      <c r="B244" s="37"/>
      <c r="C244" s="277" t="s">
        <v>423</v>
      </c>
      <c r="D244" s="277" t="s">
        <v>237</v>
      </c>
      <c r="E244" s="278" t="s">
        <v>882</v>
      </c>
      <c r="F244" s="279" t="s">
        <v>883</v>
      </c>
      <c r="G244" s="280" t="s">
        <v>588</v>
      </c>
      <c r="H244" s="281">
        <v>2</v>
      </c>
      <c r="I244" s="282"/>
      <c r="J244" s="283">
        <f>ROUND(I244*H244,2)</f>
        <v>0</v>
      </c>
      <c r="K244" s="279" t="s">
        <v>420</v>
      </c>
      <c r="L244" s="284"/>
      <c r="M244" s="285" t="s">
        <v>1</v>
      </c>
      <c r="N244" s="286" t="s">
        <v>42</v>
      </c>
      <c r="O244" s="85"/>
      <c r="P244" s="240">
        <f>O244*H244</f>
        <v>0</v>
      </c>
      <c r="Q244" s="240">
        <v>0</v>
      </c>
      <c r="R244" s="240">
        <f>Q244*H244</f>
        <v>0</v>
      </c>
      <c r="S244" s="240">
        <v>0</v>
      </c>
      <c r="T244" s="241">
        <f>S244*H244</f>
        <v>0</v>
      </c>
      <c r="AR244" s="242" t="s">
        <v>358</v>
      </c>
      <c r="AT244" s="242" t="s">
        <v>237</v>
      </c>
      <c r="AU244" s="242" t="s">
        <v>87</v>
      </c>
      <c r="AY244" s="16" t="s">
        <v>157</v>
      </c>
      <c r="BE244" s="243">
        <f>IF(N244="základní",J244,0)</f>
        <v>0</v>
      </c>
      <c r="BF244" s="243">
        <f>IF(N244="snížená",J244,0)</f>
        <v>0</v>
      </c>
      <c r="BG244" s="243">
        <f>IF(N244="zákl. přenesená",J244,0)</f>
        <v>0</v>
      </c>
      <c r="BH244" s="243">
        <f>IF(N244="sníž. přenesená",J244,0)</f>
        <v>0</v>
      </c>
      <c r="BI244" s="243">
        <f>IF(N244="nulová",J244,0)</f>
        <v>0</v>
      </c>
      <c r="BJ244" s="16" t="s">
        <v>85</v>
      </c>
      <c r="BK244" s="243">
        <f>ROUND(I244*H244,2)</f>
        <v>0</v>
      </c>
      <c r="BL244" s="16" t="s">
        <v>236</v>
      </c>
      <c r="BM244" s="242" t="s">
        <v>884</v>
      </c>
    </row>
    <row r="245" spans="2:65" s="1" customFormat="1" ht="16.5" customHeight="1">
      <c r="B245" s="37"/>
      <c r="C245" s="277" t="s">
        <v>429</v>
      </c>
      <c r="D245" s="277" t="s">
        <v>237</v>
      </c>
      <c r="E245" s="278" t="s">
        <v>885</v>
      </c>
      <c r="F245" s="279" t="s">
        <v>886</v>
      </c>
      <c r="G245" s="280" t="s">
        <v>588</v>
      </c>
      <c r="H245" s="281">
        <v>1</v>
      </c>
      <c r="I245" s="282"/>
      <c r="J245" s="283">
        <f>ROUND(I245*H245,2)</f>
        <v>0</v>
      </c>
      <c r="K245" s="279" t="s">
        <v>420</v>
      </c>
      <c r="L245" s="284"/>
      <c r="M245" s="285" t="s">
        <v>1</v>
      </c>
      <c r="N245" s="286" t="s">
        <v>42</v>
      </c>
      <c r="O245" s="85"/>
      <c r="P245" s="240">
        <f>O245*H245</f>
        <v>0</v>
      </c>
      <c r="Q245" s="240">
        <v>0</v>
      </c>
      <c r="R245" s="240">
        <f>Q245*H245</f>
        <v>0</v>
      </c>
      <c r="S245" s="240">
        <v>0</v>
      </c>
      <c r="T245" s="241">
        <f>S245*H245</f>
        <v>0</v>
      </c>
      <c r="AR245" s="242" t="s">
        <v>358</v>
      </c>
      <c r="AT245" s="242" t="s">
        <v>237</v>
      </c>
      <c r="AU245" s="242" t="s">
        <v>87</v>
      </c>
      <c r="AY245" s="16" t="s">
        <v>157</v>
      </c>
      <c r="BE245" s="243">
        <f>IF(N245="základní",J245,0)</f>
        <v>0</v>
      </c>
      <c r="BF245" s="243">
        <f>IF(N245="snížená",J245,0)</f>
        <v>0</v>
      </c>
      <c r="BG245" s="243">
        <f>IF(N245="zákl. přenesená",J245,0)</f>
        <v>0</v>
      </c>
      <c r="BH245" s="243">
        <f>IF(N245="sníž. přenesená",J245,0)</f>
        <v>0</v>
      </c>
      <c r="BI245" s="243">
        <f>IF(N245="nulová",J245,0)</f>
        <v>0</v>
      </c>
      <c r="BJ245" s="16" t="s">
        <v>85</v>
      </c>
      <c r="BK245" s="243">
        <f>ROUND(I245*H245,2)</f>
        <v>0</v>
      </c>
      <c r="BL245" s="16" t="s">
        <v>236</v>
      </c>
      <c r="BM245" s="242" t="s">
        <v>887</v>
      </c>
    </row>
    <row r="246" spans="2:65" s="1" customFormat="1" ht="16.5" customHeight="1">
      <c r="B246" s="37"/>
      <c r="C246" s="277" t="s">
        <v>434</v>
      </c>
      <c r="D246" s="277" t="s">
        <v>237</v>
      </c>
      <c r="E246" s="278" t="s">
        <v>888</v>
      </c>
      <c r="F246" s="279" t="s">
        <v>889</v>
      </c>
      <c r="G246" s="280" t="s">
        <v>588</v>
      </c>
      <c r="H246" s="281">
        <v>1</v>
      </c>
      <c r="I246" s="282"/>
      <c r="J246" s="283">
        <f>ROUND(I246*H246,2)</f>
        <v>0</v>
      </c>
      <c r="K246" s="279" t="s">
        <v>420</v>
      </c>
      <c r="L246" s="284"/>
      <c r="M246" s="285" t="s">
        <v>1</v>
      </c>
      <c r="N246" s="286" t="s">
        <v>42</v>
      </c>
      <c r="O246" s="85"/>
      <c r="P246" s="240">
        <f>O246*H246</f>
        <v>0</v>
      </c>
      <c r="Q246" s="240">
        <v>0</v>
      </c>
      <c r="R246" s="240">
        <f>Q246*H246</f>
        <v>0</v>
      </c>
      <c r="S246" s="240">
        <v>0</v>
      </c>
      <c r="T246" s="241">
        <f>S246*H246</f>
        <v>0</v>
      </c>
      <c r="AR246" s="242" t="s">
        <v>358</v>
      </c>
      <c r="AT246" s="242" t="s">
        <v>237</v>
      </c>
      <c r="AU246" s="242" t="s">
        <v>87</v>
      </c>
      <c r="AY246" s="16" t="s">
        <v>157</v>
      </c>
      <c r="BE246" s="243">
        <f>IF(N246="základní",J246,0)</f>
        <v>0</v>
      </c>
      <c r="BF246" s="243">
        <f>IF(N246="snížená",J246,0)</f>
        <v>0</v>
      </c>
      <c r="BG246" s="243">
        <f>IF(N246="zákl. přenesená",J246,0)</f>
        <v>0</v>
      </c>
      <c r="BH246" s="243">
        <f>IF(N246="sníž. přenesená",J246,0)</f>
        <v>0</v>
      </c>
      <c r="BI246" s="243">
        <f>IF(N246="nulová",J246,0)</f>
        <v>0</v>
      </c>
      <c r="BJ246" s="16" t="s">
        <v>85</v>
      </c>
      <c r="BK246" s="243">
        <f>ROUND(I246*H246,2)</f>
        <v>0</v>
      </c>
      <c r="BL246" s="16" t="s">
        <v>236</v>
      </c>
      <c r="BM246" s="242" t="s">
        <v>890</v>
      </c>
    </row>
    <row r="247" spans="2:65" s="1" customFormat="1" ht="16.5" customHeight="1">
      <c r="B247" s="37"/>
      <c r="C247" s="231" t="s">
        <v>439</v>
      </c>
      <c r="D247" s="231" t="s">
        <v>159</v>
      </c>
      <c r="E247" s="232" t="s">
        <v>891</v>
      </c>
      <c r="F247" s="233" t="s">
        <v>892</v>
      </c>
      <c r="G247" s="234" t="s">
        <v>583</v>
      </c>
      <c r="H247" s="235">
        <v>2</v>
      </c>
      <c r="I247" s="236"/>
      <c r="J247" s="237">
        <f>ROUND(I247*H247,2)</f>
        <v>0</v>
      </c>
      <c r="K247" s="233" t="s">
        <v>163</v>
      </c>
      <c r="L247" s="42"/>
      <c r="M247" s="238" t="s">
        <v>1</v>
      </c>
      <c r="N247" s="239" t="s">
        <v>42</v>
      </c>
      <c r="O247" s="85"/>
      <c r="P247" s="240">
        <f>O247*H247</f>
        <v>0</v>
      </c>
      <c r="Q247" s="240">
        <v>0</v>
      </c>
      <c r="R247" s="240">
        <f>Q247*H247</f>
        <v>0</v>
      </c>
      <c r="S247" s="240">
        <v>0.0663</v>
      </c>
      <c r="T247" s="241">
        <f>S247*H247</f>
        <v>0.1326</v>
      </c>
      <c r="AR247" s="242" t="s">
        <v>236</v>
      </c>
      <c r="AT247" s="242" t="s">
        <v>159</v>
      </c>
      <c r="AU247" s="242" t="s">
        <v>87</v>
      </c>
      <c r="AY247" s="16" t="s">
        <v>157</v>
      </c>
      <c r="BE247" s="243">
        <f>IF(N247="základní",J247,0)</f>
        <v>0</v>
      </c>
      <c r="BF247" s="243">
        <f>IF(N247="snížená",J247,0)</f>
        <v>0</v>
      </c>
      <c r="BG247" s="243">
        <f>IF(N247="zákl. přenesená",J247,0)</f>
        <v>0</v>
      </c>
      <c r="BH247" s="243">
        <f>IF(N247="sníž. přenesená",J247,0)</f>
        <v>0</v>
      </c>
      <c r="BI247" s="243">
        <f>IF(N247="nulová",J247,0)</f>
        <v>0</v>
      </c>
      <c r="BJ247" s="16" t="s">
        <v>85</v>
      </c>
      <c r="BK247" s="243">
        <f>ROUND(I247*H247,2)</f>
        <v>0</v>
      </c>
      <c r="BL247" s="16" t="s">
        <v>236</v>
      </c>
      <c r="BM247" s="242" t="s">
        <v>893</v>
      </c>
    </row>
    <row r="248" spans="2:65" s="1" customFormat="1" ht="16.5" customHeight="1">
      <c r="B248" s="37"/>
      <c r="C248" s="231" t="s">
        <v>450</v>
      </c>
      <c r="D248" s="231" t="s">
        <v>159</v>
      </c>
      <c r="E248" s="232" t="s">
        <v>894</v>
      </c>
      <c r="F248" s="233" t="s">
        <v>895</v>
      </c>
      <c r="G248" s="234" t="s">
        <v>583</v>
      </c>
      <c r="H248" s="235">
        <v>13</v>
      </c>
      <c r="I248" s="236"/>
      <c r="J248" s="237">
        <f>ROUND(I248*H248,2)</f>
        <v>0</v>
      </c>
      <c r="K248" s="233" t="s">
        <v>163</v>
      </c>
      <c r="L248" s="42"/>
      <c r="M248" s="238" t="s">
        <v>1</v>
      </c>
      <c r="N248" s="239" t="s">
        <v>42</v>
      </c>
      <c r="O248" s="85"/>
      <c r="P248" s="240">
        <f>O248*H248</f>
        <v>0</v>
      </c>
      <c r="Q248" s="240">
        <v>0</v>
      </c>
      <c r="R248" s="240">
        <f>Q248*H248</f>
        <v>0</v>
      </c>
      <c r="S248" s="240">
        <v>0</v>
      </c>
      <c r="T248" s="241">
        <f>S248*H248</f>
        <v>0</v>
      </c>
      <c r="AR248" s="242" t="s">
        <v>236</v>
      </c>
      <c r="AT248" s="242" t="s">
        <v>159</v>
      </c>
      <c r="AU248" s="242" t="s">
        <v>87</v>
      </c>
      <c r="AY248" s="16" t="s">
        <v>157</v>
      </c>
      <c r="BE248" s="243">
        <f>IF(N248="základní",J248,0)</f>
        <v>0</v>
      </c>
      <c r="BF248" s="243">
        <f>IF(N248="snížená",J248,0)</f>
        <v>0</v>
      </c>
      <c r="BG248" s="243">
        <f>IF(N248="zákl. přenesená",J248,0)</f>
        <v>0</v>
      </c>
      <c r="BH248" s="243">
        <f>IF(N248="sníž. přenesená",J248,0)</f>
        <v>0</v>
      </c>
      <c r="BI248" s="243">
        <f>IF(N248="nulová",J248,0)</f>
        <v>0</v>
      </c>
      <c r="BJ248" s="16" t="s">
        <v>85</v>
      </c>
      <c r="BK248" s="243">
        <f>ROUND(I248*H248,2)</f>
        <v>0</v>
      </c>
      <c r="BL248" s="16" t="s">
        <v>236</v>
      </c>
      <c r="BM248" s="242" t="s">
        <v>896</v>
      </c>
    </row>
    <row r="249" spans="2:51" s="12" customFormat="1" ht="12">
      <c r="B249" s="244"/>
      <c r="C249" s="245"/>
      <c r="D249" s="246" t="s">
        <v>166</v>
      </c>
      <c r="E249" s="247" t="s">
        <v>1</v>
      </c>
      <c r="F249" s="248" t="s">
        <v>897</v>
      </c>
      <c r="G249" s="245"/>
      <c r="H249" s="249">
        <v>12</v>
      </c>
      <c r="I249" s="250"/>
      <c r="J249" s="245"/>
      <c r="K249" s="245"/>
      <c r="L249" s="251"/>
      <c r="M249" s="252"/>
      <c r="N249" s="253"/>
      <c r="O249" s="253"/>
      <c r="P249" s="253"/>
      <c r="Q249" s="253"/>
      <c r="R249" s="253"/>
      <c r="S249" s="253"/>
      <c r="T249" s="254"/>
      <c r="AT249" s="255" t="s">
        <v>166</v>
      </c>
      <c r="AU249" s="255" t="s">
        <v>87</v>
      </c>
      <c r="AV249" s="12" t="s">
        <v>87</v>
      </c>
      <c r="AW249" s="12" t="s">
        <v>34</v>
      </c>
      <c r="AX249" s="12" t="s">
        <v>77</v>
      </c>
      <c r="AY249" s="255" t="s">
        <v>157</v>
      </c>
    </row>
    <row r="250" spans="2:51" s="12" customFormat="1" ht="12">
      <c r="B250" s="244"/>
      <c r="C250" s="245"/>
      <c r="D250" s="246" t="s">
        <v>166</v>
      </c>
      <c r="E250" s="247" t="s">
        <v>1</v>
      </c>
      <c r="F250" s="248" t="s">
        <v>898</v>
      </c>
      <c r="G250" s="245"/>
      <c r="H250" s="249">
        <v>1</v>
      </c>
      <c r="I250" s="250"/>
      <c r="J250" s="245"/>
      <c r="K250" s="245"/>
      <c r="L250" s="251"/>
      <c r="M250" s="252"/>
      <c r="N250" s="253"/>
      <c r="O250" s="253"/>
      <c r="P250" s="253"/>
      <c r="Q250" s="253"/>
      <c r="R250" s="253"/>
      <c r="S250" s="253"/>
      <c r="T250" s="254"/>
      <c r="AT250" s="255" t="s">
        <v>166</v>
      </c>
      <c r="AU250" s="255" t="s">
        <v>87</v>
      </c>
      <c r="AV250" s="12" t="s">
        <v>87</v>
      </c>
      <c r="AW250" s="12" t="s">
        <v>34</v>
      </c>
      <c r="AX250" s="12" t="s">
        <v>77</v>
      </c>
      <c r="AY250" s="255" t="s">
        <v>157</v>
      </c>
    </row>
    <row r="251" spans="2:51" s="13" customFormat="1" ht="12">
      <c r="B251" s="256"/>
      <c r="C251" s="257"/>
      <c r="D251" s="246" t="s">
        <v>166</v>
      </c>
      <c r="E251" s="258" t="s">
        <v>1</v>
      </c>
      <c r="F251" s="259" t="s">
        <v>168</v>
      </c>
      <c r="G251" s="257"/>
      <c r="H251" s="260">
        <v>13</v>
      </c>
      <c r="I251" s="261"/>
      <c r="J251" s="257"/>
      <c r="K251" s="257"/>
      <c r="L251" s="262"/>
      <c r="M251" s="263"/>
      <c r="N251" s="264"/>
      <c r="O251" s="264"/>
      <c r="P251" s="264"/>
      <c r="Q251" s="264"/>
      <c r="R251" s="264"/>
      <c r="S251" s="264"/>
      <c r="T251" s="265"/>
      <c r="AT251" s="266" t="s">
        <v>166</v>
      </c>
      <c r="AU251" s="266" t="s">
        <v>87</v>
      </c>
      <c r="AV251" s="13" t="s">
        <v>164</v>
      </c>
      <c r="AW251" s="13" t="s">
        <v>34</v>
      </c>
      <c r="AX251" s="13" t="s">
        <v>85</v>
      </c>
      <c r="AY251" s="266" t="s">
        <v>157</v>
      </c>
    </row>
    <row r="252" spans="2:65" s="1" customFormat="1" ht="16.5" customHeight="1">
      <c r="B252" s="37"/>
      <c r="C252" s="277" t="s">
        <v>455</v>
      </c>
      <c r="D252" s="277" t="s">
        <v>237</v>
      </c>
      <c r="E252" s="278" t="s">
        <v>899</v>
      </c>
      <c r="F252" s="279" t="s">
        <v>900</v>
      </c>
      <c r="G252" s="280" t="s">
        <v>330</v>
      </c>
      <c r="H252" s="281">
        <v>25.6</v>
      </c>
      <c r="I252" s="282"/>
      <c r="J252" s="283">
        <f>ROUND(I252*H252,2)</f>
        <v>0</v>
      </c>
      <c r="K252" s="279" t="s">
        <v>163</v>
      </c>
      <c r="L252" s="284"/>
      <c r="M252" s="285" t="s">
        <v>1</v>
      </c>
      <c r="N252" s="286" t="s">
        <v>42</v>
      </c>
      <c r="O252" s="85"/>
      <c r="P252" s="240">
        <f>O252*H252</f>
        <v>0</v>
      </c>
      <c r="Q252" s="240">
        <v>0.005</v>
      </c>
      <c r="R252" s="240">
        <f>Q252*H252</f>
        <v>0.128</v>
      </c>
      <c r="S252" s="240">
        <v>0</v>
      </c>
      <c r="T252" s="241">
        <f>S252*H252</f>
        <v>0</v>
      </c>
      <c r="AR252" s="242" t="s">
        <v>358</v>
      </c>
      <c r="AT252" s="242" t="s">
        <v>237</v>
      </c>
      <c r="AU252" s="242" t="s">
        <v>87</v>
      </c>
      <c r="AY252" s="16" t="s">
        <v>157</v>
      </c>
      <c r="BE252" s="243">
        <f>IF(N252="základní",J252,0)</f>
        <v>0</v>
      </c>
      <c r="BF252" s="243">
        <f>IF(N252="snížená",J252,0)</f>
        <v>0</v>
      </c>
      <c r="BG252" s="243">
        <f>IF(N252="zákl. přenesená",J252,0)</f>
        <v>0</v>
      </c>
      <c r="BH252" s="243">
        <f>IF(N252="sníž. přenesená",J252,0)</f>
        <v>0</v>
      </c>
      <c r="BI252" s="243">
        <f>IF(N252="nulová",J252,0)</f>
        <v>0</v>
      </c>
      <c r="BJ252" s="16" t="s">
        <v>85</v>
      </c>
      <c r="BK252" s="243">
        <f>ROUND(I252*H252,2)</f>
        <v>0</v>
      </c>
      <c r="BL252" s="16" t="s">
        <v>236</v>
      </c>
      <c r="BM252" s="242" t="s">
        <v>901</v>
      </c>
    </row>
    <row r="253" spans="2:51" s="12" customFormat="1" ht="12">
      <c r="B253" s="244"/>
      <c r="C253" s="245"/>
      <c r="D253" s="246" t="s">
        <v>166</v>
      </c>
      <c r="E253" s="247" t="s">
        <v>1</v>
      </c>
      <c r="F253" s="248" t="s">
        <v>902</v>
      </c>
      <c r="G253" s="245"/>
      <c r="H253" s="249">
        <v>25.6</v>
      </c>
      <c r="I253" s="250"/>
      <c r="J253" s="245"/>
      <c r="K253" s="245"/>
      <c r="L253" s="251"/>
      <c r="M253" s="252"/>
      <c r="N253" s="253"/>
      <c r="O253" s="253"/>
      <c r="P253" s="253"/>
      <c r="Q253" s="253"/>
      <c r="R253" s="253"/>
      <c r="S253" s="253"/>
      <c r="T253" s="254"/>
      <c r="AT253" s="255" t="s">
        <v>166</v>
      </c>
      <c r="AU253" s="255" t="s">
        <v>87</v>
      </c>
      <c r="AV253" s="12" t="s">
        <v>87</v>
      </c>
      <c r="AW253" s="12" t="s">
        <v>34</v>
      </c>
      <c r="AX253" s="12" t="s">
        <v>85</v>
      </c>
      <c r="AY253" s="255" t="s">
        <v>157</v>
      </c>
    </row>
    <row r="254" spans="2:65" s="1" customFormat="1" ht="16.5" customHeight="1">
      <c r="B254" s="37"/>
      <c r="C254" s="277" t="s">
        <v>460</v>
      </c>
      <c r="D254" s="277" t="s">
        <v>237</v>
      </c>
      <c r="E254" s="278" t="s">
        <v>903</v>
      </c>
      <c r="F254" s="279" t="s">
        <v>904</v>
      </c>
      <c r="G254" s="280" t="s">
        <v>583</v>
      </c>
      <c r="H254" s="281">
        <v>26</v>
      </c>
      <c r="I254" s="282"/>
      <c r="J254" s="283">
        <f>ROUND(I254*H254,2)</f>
        <v>0</v>
      </c>
      <c r="K254" s="279" t="s">
        <v>163</v>
      </c>
      <c r="L254" s="284"/>
      <c r="M254" s="285" t="s">
        <v>1</v>
      </c>
      <c r="N254" s="286" t="s">
        <v>42</v>
      </c>
      <c r="O254" s="85"/>
      <c r="P254" s="240">
        <f>O254*H254</f>
        <v>0</v>
      </c>
      <c r="Q254" s="240">
        <v>6E-05</v>
      </c>
      <c r="R254" s="240">
        <f>Q254*H254</f>
        <v>0.00156</v>
      </c>
      <c r="S254" s="240">
        <v>0</v>
      </c>
      <c r="T254" s="241">
        <f>S254*H254</f>
        <v>0</v>
      </c>
      <c r="AR254" s="242" t="s">
        <v>358</v>
      </c>
      <c r="AT254" s="242" t="s">
        <v>237</v>
      </c>
      <c r="AU254" s="242" t="s">
        <v>87</v>
      </c>
      <c r="AY254" s="16" t="s">
        <v>157</v>
      </c>
      <c r="BE254" s="243">
        <f>IF(N254="základní",J254,0)</f>
        <v>0</v>
      </c>
      <c r="BF254" s="243">
        <f>IF(N254="snížená",J254,0)</f>
        <v>0</v>
      </c>
      <c r="BG254" s="243">
        <f>IF(N254="zákl. přenesená",J254,0)</f>
        <v>0</v>
      </c>
      <c r="BH254" s="243">
        <f>IF(N254="sníž. přenesená",J254,0)</f>
        <v>0</v>
      </c>
      <c r="BI254" s="243">
        <f>IF(N254="nulová",J254,0)</f>
        <v>0</v>
      </c>
      <c r="BJ254" s="16" t="s">
        <v>85</v>
      </c>
      <c r="BK254" s="243">
        <f>ROUND(I254*H254,2)</f>
        <v>0</v>
      </c>
      <c r="BL254" s="16" t="s">
        <v>236</v>
      </c>
      <c r="BM254" s="242" t="s">
        <v>905</v>
      </c>
    </row>
    <row r="255" spans="2:51" s="12" customFormat="1" ht="12">
      <c r="B255" s="244"/>
      <c r="C255" s="245"/>
      <c r="D255" s="246" t="s">
        <v>166</v>
      </c>
      <c r="E255" s="247" t="s">
        <v>1</v>
      </c>
      <c r="F255" s="248" t="s">
        <v>906</v>
      </c>
      <c r="G255" s="245"/>
      <c r="H255" s="249">
        <v>26</v>
      </c>
      <c r="I255" s="250"/>
      <c r="J255" s="245"/>
      <c r="K255" s="245"/>
      <c r="L255" s="251"/>
      <c r="M255" s="252"/>
      <c r="N255" s="253"/>
      <c r="O255" s="253"/>
      <c r="P255" s="253"/>
      <c r="Q255" s="253"/>
      <c r="R255" s="253"/>
      <c r="S255" s="253"/>
      <c r="T255" s="254"/>
      <c r="AT255" s="255" t="s">
        <v>166</v>
      </c>
      <c r="AU255" s="255" t="s">
        <v>87</v>
      </c>
      <c r="AV255" s="12" t="s">
        <v>87</v>
      </c>
      <c r="AW255" s="12" t="s">
        <v>34</v>
      </c>
      <c r="AX255" s="12" t="s">
        <v>85</v>
      </c>
      <c r="AY255" s="255" t="s">
        <v>157</v>
      </c>
    </row>
    <row r="256" spans="2:65" s="1" customFormat="1" ht="16.5" customHeight="1">
      <c r="B256" s="37"/>
      <c r="C256" s="231" t="s">
        <v>465</v>
      </c>
      <c r="D256" s="231" t="s">
        <v>159</v>
      </c>
      <c r="E256" s="232" t="s">
        <v>907</v>
      </c>
      <c r="F256" s="233" t="s">
        <v>908</v>
      </c>
      <c r="G256" s="234" t="s">
        <v>583</v>
      </c>
      <c r="H256" s="235">
        <v>7</v>
      </c>
      <c r="I256" s="236"/>
      <c r="J256" s="237">
        <f>ROUND(I256*H256,2)</f>
        <v>0</v>
      </c>
      <c r="K256" s="233" t="s">
        <v>163</v>
      </c>
      <c r="L256" s="42"/>
      <c r="M256" s="238" t="s">
        <v>1</v>
      </c>
      <c r="N256" s="239" t="s">
        <v>42</v>
      </c>
      <c r="O256" s="85"/>
      <c r="P256" s="240">
        <f>O256*H256</f>
        <v>0</v>
      </c>
      <c r="Q256" s="240">
        <v>0</v>
      </c>
      <c r="R256" s="240">
        <f>Q256*H256</f>
        <v>0</v>
      </c>
      <c r="S256" s="240">
        <v>0</v>
      </c>
      <c r="T256" s="241">
        <f>S256*H256</f>
        <v>0</v>
      </c>
      <c r="AR256" s="242" t="s">
        <v>236</v>
      </c>
      <c r="AT256" s="242" t="s">
        <v>159</v>
      </c>
      <c r="AU256" s="242" t="s">
        <v>87</v>
      </c>
      <c r="AY256" s="16" t="s">
        <v>157</v>
      </c>
      <c r="BE256" s="243">
        <f>IF(N256="základní",J256,0)</f>
        <v>0</v>
      </c>
      <c r="BF256" s="243">
        <f>IF(N256="snížená",J256,0)</f>
        <v>0</v>
      </c>
      <c r="BG256" s="243">
        <f>IF(N256="zákl. přenesená",J256,0)</f>
        <v>0</v>
      </c>
      <c r="BH256" s="243">
        <f>IF(N256="sníž. přenesená",J256,0)</f>
        <v>0</v>
      </c>
      <c r="BI256" s="243">
        <f>IF(N256="nulová",J256,0)</f>
        <v>0</v>
      </c>
      <c r="BJ256" s="16" t="s">
        <v>85</v>
      </c>
      <c r="BK256" s="243">
        <f>ROUND(I256*H256,2)</f>
        <v>0</v>
      </c>
      <c r="BL256" s="16" t="s">
        <v>236</v>
      </c>
      <c r="BM256" s="242" t="s">
        <v>909</v>
      </c>
    </row>
    <row r="257" spans="2:51" s="12" customFormat="1" ht="12">
      <c r="B257" s="244"/>
      <c r="C257" s="245"/>
      <c r="D257" s="246" t="s">
        <v>166</v>
      </c>
      <c r="E257" s="247" t="s">
        <v>1</v>
      </c>
      <c r="F257" s="248" t="s">
        <v>910</v>
      </c>
      <c r="G257" s="245"/>
      <c r="H257" s="249">
        <v>1</v>
      </c>
      <c r="I257" s="250"/>
      <c r="J257" s="245"/>
      <c r="K257" s="245"/>
      <c r="L257" s="251"/>
      <c r="M257" s="252"/>
      <c r="N257" s="253"/>
      <c r="O257" s="253"/>
      <c r="P257" s="253"/>
      <c r="Q257" s="253"/>
      <c r="R257" s="253"/>
      <c r="S257" s="253"/>
      <c r="T257" s="254"/>
      <c r="AT257" s="255" t="s">
        <v>166</v>
      </c>
      <c r="AU257" s="255" t="s">
        <v>87</v>
      </c>
      <c r="AV257" s="12" t="s">
        <v>87</v>
      </c>
      <c r="AW257" s="12" t="s">
        <v>34</v>
      </c>
      <c r="AX257" s="12" t="s">
        <v>77</v>
      </c>
      <c r="AY257" s="255" t="s">
        <v>157</v>
      </c>
    </row>
    <row r="258" spans="2:51" s="12" customFormat="1" ht="12">
      <c r="B258" s="244"/>
      <c r="C258" s="245"/>
      <c r="D258" s="246" t="s">
        <v>166</v>
      </c>
      <c r="E258" s="247" t="s">
        <v>1</v>
      </c>
      <c r="F258" s="248" t="s">
        <v>911</v>
      </c>
      <c r="G258" s="245"/>
      <c r="H258" s="249">
        <v>1</v>
      </c>
      <c r="I258" s="250"/>
      <c r="J258" s="245"/>
      <c r="K258" s="245"/>
      <c r="L258" s="251"/>
      <c r="M258" s="252"/>
      <c r="N258" s="253"/>
      <c r="O258" s="253"/>
      <c r="P258" s="253"/>
      <c r="Q258" s="253"/>
      <c r="R258" s="253"/>
      <c r="S258" s="253"/>
      <c r="T258" s="254"/>
      <c r="AT258" s="255" t="s">
        <v>166</v>
      </c>
      <c r="AU258" s="255" t="s">
        <v>87</v>
      </c>
      <c r="AV258" s="12" t="s">
        <v>87</v>
      </c>
      <c r="AW258" s="12" t="s">
        <v>34</v>
      </c>
      <c r="AX258" s="12" t="s">
        <v>77</v>
      </c>
      <c r="AY258" s="255" t="s">
        <v>157</v>
      </c>
    </row>
    <row r="259" spans="2:51" s="12" customFormat="1" ht="12">
      <c r="B259" s="244"/>
      <c r="C259" s="245"/>
      <c r="D259" s="246" t="s">
        <v>166</v>
      </c>
      <c r="E259" s="247" t="s">
        <v>1</v>
      </c>
      <c r="F259" s="248" t="s">
        <v>912</v>
      </c>
      <c r="G259" s="245"/>
      <c r="H259" s="249">
        <v>2</v>
      </c>
      <c r="I259" s="250"/>
      <c r="J259" s="245"/>
      <c r="K259" s="245"/>
      <c r="L259" s="251"/>
      <c r="M259" s="252"/>
      <c r="N259" s="253"/>
      <c r="O259" s="253"/>
      <c r="P259" s="253"/>
      <c r="Q259" s="253"/>
      <c r="R259" s="253"/>
      <c r="S259" s="253"/>
      <c r="T259" s="254"/>
      <c r="AT259" s="255" t="s">
        <v>166</v>
      </c>
      <c r="AU259" s="255" t="s">
        <v>87</v>
      </c>
      <c r="AV259" s="12" t="s">
        <v>87</v>
      </c>
      <c r="AW259" s="12" t="s">
        <v>34</v>
      </c>
      <c r="AX259" s="12" t="s">
        <v>77</v>
      </c>
      <c r="AY259" s="255" t="s">
        <v>157</v>
      </c>
    </row>
    <row r="260" spans="2:51" s="12" customFormat="1" ht="12">
      <c r="B260" s="244"/>
      <c r="C260" s="245"/>
      <c r="D260" s="246" t="s">
        <v>166</v>
      </c>
      <c r="E260" s="247" t="s">
        <v>1</v>
      </c>
      <c r="F260" s="248" t="s">
        <v>913</v>
      </c>
      <c r="G260" s="245"/>
      <c r="H260" s="249">
        <v>1</v>
      </c>
      <c r="I260" s="250"/>
      <c r="J260" s="245"/>
      <c r="K260" s="245"/>
      <c r="L260" s="251"/>
      <c r="M260" s="252"/>
      <c r="N260" s="253"/>
      <c r="O260" s="253"/>
      <c r="P260" s="253"/>
      <c r="Q260" s="253"/>
      <c r="R260" s="253"/>
      <c r="S260" s="253"/>
      <c r="T260" s="254"/>
      <c r="AT260" s="255" t="s">
        <v>166</v>
      </c>
      <c r="AU260" s="255" t="s">
        <v>87</v>
      </c>
      <c r="AV260" s="12" t="s">
        <v>87</v>
      </c>
      <c r="AW260" s="12" t="s">
        <v>34</v>
      </c>
      <c r="AX260" s="12" t="s">
        <v>77</v>
      </c>
      <c r="AY260" s="255" t="s">
        <v>157</v>
      </c>
    </row>
    <row r="261" spans="2:51" s="12" customFormat="1" ht="12">
      <c r="B261" s="244"/>
      <c r="C261" s="245"/>
      <c r="D261" s="246" t="s">
        <v>166</v>
      </c>
      <c r="E261" s="247" t="s">
        <v>1</v>
      </c>
      <c r="F261" s="248" t="s">
        <v>914</v>
      </c>
      <c r="G261" s="245"/>
      <c r="H261" s="249">
        <v>2</v>
      </c>
      <c r="I261" s="250"/>
      <c r="J261" s="245"/>
      <c r="K261" s="245"/>
      <c r="L261" s="251"/>
      <c r="M261" s="252"/>
      <c r="N261" s="253"/>
      <c r="O261" s="253"/>
      <c r="P261" s="253"/>
      <c r="Q261" s="253"/>
      <c r="R261" s="253"/>
      <c r="S261" s="253"/>
      <c r="T261" s="254"/>
      <c r="AT261" s="255" t="s">
        <v>166</v>
      </c>
      <c r="AU261" s="255" t="s">
        <v>87</v>
      </c>
      <c r="AV261" s="12" t="s">
        <v>87</v>
      </c>
      <c r="AW261" s="12" t="s">
        <v>34</v>
      </c>
      <c r="AX261" s="12" t="s">
        <v>77</v>
      </c>
      <c r="AY261" s="255" t="s">
        <v>157</v>
      </c>
    </row>
    <row r="262" spans="2:51" s="13" customFormat="1" ht="12">
      <c r="B262" s="256"/>
      <c r="C262" s="257"/>
      <c r="D262" s="246" t="s">
        <v>166</v>
      </c>
      <c r="E262" s="258" t="s">
        <v>1</v>
      </c>
      <c r="F262" s="259" t="s">
        <v>168</v>
      </c>
      <c r="G262" s="257"/>
      <c r="H262" s="260">
        <v>7</v>
      </c>
      <c r="I262" s="261"/>
      <c r="J262" s="257"/>
      <c r="K262" s="257"/>
      <c r="L262" s="262"/>
      <c r="M262" s="263"/>
      <c r="N262" s="264"/>
      <c r="O262" s="264"/>
      <c r="P262" s="264"/>
      <c r="Q262" s="264"/>
      <c r="R262" s="264"/>
      <c r="S262" s="264"/>
      <c r="T262" s="265"/>
      <c r="AT262" s="266" t="s">
        <v>166</v>
      </c>
      <c r="AU262" s="266" t="s">
        <v>87</v>
      </c>
      <c r="AV262" s="13" t="s">
        <v>164</v>
      </c>
      <c r="AW262" s="13" t="s">
        <v>34</v>
      </c>
      <c r="AX262" s="13" t="s">
        <v>85</v>
      </c>
      <c r="AY262" s="266" t="s">
        <v>157</v>
      </c>
    </row>
    <row r="263" spans="2:65" s="1" customFormat="1" ht="16.5" customHeight="1">
      <c r="B263" s="37"/>
      <c r="C263" s="277" t="s">
        <v>469</v>
      </c>
      <c r="D263" s="277" t="s">
        <v>237</v>
      </c>
      <c r="E263" s="278" t="s">
        <v>915</v>
      </c>
      <c r="F263" s="279" t="s">
        <v>916</v>
      </c>
      <c r="G263" s="280" t="s">
        <v>588</v>
      </c>
      <c r="H263" s="281">
        <v>1</v>
      </c>
      <c r="I263" s="282"/>
      <c r="J263" s="283">
        <f>ROUND(I263*H263,2)</f>
        <v>0</v>
      </c>
      <c r="K263" s="279" t="s">
        <v>420</v>
      </c>
      <c r="L263" s="284"/>
      <c r="M263" s="285" t="s">
        <v>1</v>
      </c>
      <c r="N263" s="286" t="s">
        <v>42</v>
      </c>
      <c r="O263" s="85"/>
      <c r="P263" s="240">
        <f>O263*H263</f>
        <v>0</v>
      </c>
      <c r="Q263" s="240">
        <v>0</v>
      </c>
      <c r="R263" s="240">
        <f>Q263*H263</f>
        <v>0</v>
      </c>
      <c r="S263" s="240">
        <v>0</v>
      </c>
      <c r="T263" s="241">
        <f>S263*H263</f>
        <v>0</v>
      </c>
      <c r="AR263" s="242" t="s">
        <v>358</v>
      </c>
      <c r="AT263" s="242" t="s">
        <v>237</v>
      </c>
      <c r="AU263" s="242" t="s">
        <v>87</v>
      </c>
      <c r="AY263" s="16" t="s">
        <v>157</v>
      </c>
      <c r="BE263" s="243">
        <f>IF(N263="základní",J263,0)</f>
        <v>0</v>
      </c>
      <c r="BF263" s="243">
        <f>IF(N263="snížená",J263,0)</f>
        <v>0</v>
      </c>
      <c r="BG263" s="243">
        <f>IF(N263="zákl. přenesená",J263,0)</f>
        <v>0</v>
      </c>
      <c r="BH263" s="243">
        <f>IF(N263="sníž. přenesená",J263,0)</f>
        <v>0</v>
      </c>
      <c r="BI263" s="243">
        <f>IF(N263="nulová",J263,0)</f>
        <v>0</v>
      </c>
      <c r="BJ263" s="16" t="s">
        <v>85</v>
      </c>
      <c r="BK263" s="243">
        <f>ROUND(I263*H263,2)</f>
        <v>0</v>
      </c>
      <c r="BL263" s="16" t="s">
        <v>236</v>
      </c>
      <c r="BM263" s="242" t="s">
        <v>917</v>
      </c>
    </row>
    <row r="264" spans="2:65" s="1" customFormat="1" ht="16.5" customHeight="1">
      <c r="B264" s="37"/>
      <c r="C264" s="277" t="s">
        <v>473</v>
      </c>
      <c r="D264" s="277" t="s">
        <v>237</v>
      </c>
      <c r="E264" s="278" t="s">
        <v>918</v>
      </c>
      <c r="F264" s="279" t="s">
        <v>916</v>
      </c>
      <c r="G264" s="280" t="s">
        <v>588</v>
      </c>
      <c r="H264" s="281">
        <v>2</v>
      </c>
      <c r="I264" s="282"/>
      <c r="J264" s="283">
        <f>ROUND(I264*H264,2)</f>
        <v>0</v>
      </c>
      <c r="K264" s="279" t="s">
        <v>420</v>
      </c>
      <c r="L264" s="284"/>
      <c r="M264" s="285" t="s">
        <v>1</v>
      </c>
      <c r="N264" s="286" t="s">
        <v>42</v>
      </c>
      <c r="O264" s="85"/>
      <c r="P264" s="240">
        <f>O264*H264</f>
        <v>0</v>
      </c>
      <c r="Q264" s="240">
        <v>0</v>
      </c>
      <c r="R264" s="240">
        <f>Q264*H264</f>
        <v>0</v>
      </c>
      <c r="S264" s="240">
        <v>0</v>
      </c>
      <c r="T264" s="241">
        <f>S264*H264</f>
        <v>0</v>
      </c>
      <c r="AR264" s="242" t="s">
        <v>358</v>
      </c>
      <c r="AT264" s="242" t="s">
        <v>237</v>
      </c>
      <c r="AU264" s="242" t="s">
        <v>87</v>
      </c>
      <c r="AY264" s="16" t="s">
        <v>157</v>
      </c>
      <c r="BE264" s="243">
        <f>IF(N264="základní",J264,0)</f>
        <v>0</v>
      </c>
      <c r="BF264" s="243">
        <f>IF(N264="snížená",J264,0)</f>
        <v>0</v>
      </c>
      <c r="BG264" s="243">
        <f>IF(N264="zákl. přenesená",J264,0)</f>
        <v>0</v>
      </c>
      <c r="BH264" s="243">
        <f>IF(N264="sníž. přenesená",J264,0)</f>
        <v>0</v>
      </c>
      <c r="BI264" s="243">
        <f>IF(N264="nulová",J264,0)</f>
        <v>0</v>
      </c>
      <c r="BJ264" s="16" t="s">
        <v>85</v>
      </c>
      <c r="BK264" s="243">
        <f>ROUND(I264*H264,2)</f>
        <v>0</v>
      </c>
      <c r="BL264" s="16" t="s">
        <v>236</v>
      </c>
      <c r="BM264" s="242" t="s">
        <v>919</v>
      </c>
    </row>
    <row r="265" spans="2:65" s="1" customFormat="1" ht="16.5" customHeight="1">
      <c r="B265" s="37"/>
      <c r="C265" s="277" t="s">
        <v>478</v>
      </c>
      <c r="D265" s="277" t="s">
        <v>237</v>
      </c>
      <c r="E265" s="278" t="s">
        <v>920</v>
      </c>
      <c r="F265" s="279" t="s">
        <v>921</v>
      </c>
      <c r="G265" s="280" t="s">
        <v>330</v>
      </c>
      <c r="H265" s="281">
        <v>1.4</v>
      </c>
      <c r="I265" s="282"/>
      <c r="J265" s="283">
        <f>ROUND(I265*H265,2)</f>
        <v>0</v>
      </c>
      <c r="K265" s="279" t="s">
        <v>163</v>
      </c>
      <c r="L265" s="284"/>
      <c r="M265" s="285" t="s">
        <v>1</v>
      </c>
      <c r="N265" s="286" t="s">
        <v>42</v>
      </c>
      <c r="O265" s="85"/>
      <c r="P265" s="240">
        <f>O265*H265</f>
        <v>0</v>
      </c>
      <c r="Q265" s="240">
        <v>0.007</v>
      </c>
      <c r="R265" s="240">
        <f>Q265*H265</f>
        <v>0.0098</v>
      </c>
      <c r="S265" s="240">
        <v>0</v>
      </c>
      <c r="T265" s="241">
        <f>S265*H265</f>
        <v>0</v>
      </c>
      <c r="AR265" s="242" t="s">
        <v>358</v>
      </c>
      <c r="AT265" s="242" t="s">
        <v>237</v>
      </c>
      <c r="AU265" s="242" t="s">
        <v>87</v>
      </c>
      <c r="AY265" s="16" t="s">
        <v>157</v>
      </c>
      <c r="BE265" s="243">
        <f>IF(N265="základní",J265,0)</f>
        <v>0</v>
      </c>
      <c r="BF265" s="243">
        <f>IF(N265="snížená",J265,0)</f>
        <v>0</v>
      </c>
      <c r="BG265" s="243">
        <f>IF(N265="zákl. přenesená",J265,0)</f>
        <v>0</v>
      </c>
      <c r="BH265" s="243">
        <f>IF(N265="sníž. přenesená",J265,0)</f>
        <v>0</v>
      </c>
      <c r="BI265" s="243">
        <f>IF(N265="nulová",J265,0)</f>
        <v>0</v>
      </c>
      <c r="BJ265" s="16" t="s">
        <v>85</v>
      </c>
      <c r="BK265" s="243">
        <f>ROUND(I265*H265,2)</f>
        <v>0</v>
      </c>
      <c r="BL265" s="16" t="s">
        <v>236</v>
      </c>
      <c r="BM265" s="242" t="s">
        <v>922</v>
      </c>
    </row>
    <row r="266" spans="2:65" s="1" customFormat="1" ht="16.5" customHeight="1">
      <c r="B266" s="37"/>
      <c r="C266" s="277" t="s">
        <v>483</v>
      </c>
      <c r="D266" s="277" t="s">
        <v>237</v>
      </c>
      <c r="E266" s="278" t="s">
        <v>923</v>
      </c>
      <c r="F266" s="279" t="s">
        <v>924</v>
      </c>
      <c r="G266" s="280" t="s">
        <v>330</v>
      </c>
      <c r="H266" s="281">
        <v>0.89</v>
      </c>
      <c r="I266" s="282"/>
      <c r="J266" s="283">
        <f>ROUND(I266*H266,2)</f>
        <v>0</v>
      </c>
      <c r="K266" s="279" t="s">
        <v>163</v>
      </c>
      <c r="L266" s="284"/>
      <c r="M266" s="285" t="s">
        <v>1</v>
      </c>
      <c r="N266" s="286" t="s">
        <v>42</v>
      </c>
      <c r="O266" s="85"/>
      <c r="P266" s="240">
        <f>O266*H266</f>
        <v>0</v>
      </c>
      <c r="Q266" s="240">
        <v>0.006</v>
      </c>
      <c r="R266" s="240">
        <f>Q266*H266</f>
        <v>0.00534</v>
      </c>
      <c r="S266" s="240">
        <v>0</v>
      </c>
      <c r="T266" s="241">
        <f>S266*H266</f>
        <v>0</v>
      </c>
      <c r="AR266" s="242" t="s">
        <v>358</v>
      </c>
      <c r="AT266" s="242" t="s">
        <v>237</v>
      </c>
      <c r="AU266" s="242" t="s">
        <v>87</v>
      </c>
      <c r="AY266" s="16" t="s">
        <v>157</v>
      </c>
      <c r="BE266" s="243">
        <f>IF(N266="základní",J266,0)</f>
        <v>0</v>
      </c>
      <c r="BF266" s="243">
        <f>IF(N266="snížená",J266,0)</f>
        <v>0</v>
      </c>
      <c r="BG266" s="243">
        <f>IF(N266="zákl. přenesená",J266,0)</f>
        <v>0</v>
      </c>
      <c r="BH266" s="243">
        <f>IF(N266="sníž. přenesená",J266,0)</f>
        <v>0</v>
      </c>
      <c r="BI266" s="243">
        <f>IF(N266="nulová",J266,0)</f>
        <v>0</v>
      </c>
      <c r="BJ266" s="16" t="s">
        <v>85</v>
      </c>
      <c r="BK266" s="243">
        <f>ROUND(I266*H266,2)</f>
        <v>0</v>
      </c>
      <c r="BL266" s="16" t="s">
        <v>236</v>
      </c>
      <c r="BM266" s="242" t="s">
        <v>925</v>
      </c>
    </row>
    <row r="267" spans="2:65" s="1" customFormat="1" ht="16.5" customHeight="1">
      <c r="B267" s="37"/>
      <c r="C267" s="277" t="s">
        <v>489</v>
      </c>
      <c r="D267" s="277" t="s">
        <v>237</v>
      </c>
      <c r="E267" s="278" t="s">
        <v>926</v>
      </c>
      <c r="F267" s="279" t="s">
        <v>927</v>
      </c>
      <c r="G267" s="280" t="s">
        <v>330</v>
      </c>
      <c r="H267" s="281">
        <v>2</v>
      </c>
      <c r="I267" s="282"/>
      <c r="J267" s="283">
        <f>ROUND(I267*H267,2)</f>
        <v>0</v>
      </c>
      <c r="K267" s="279" t="s">
        <v>163</v>
      </c>
      <c r="L267" s="284"/>
      <c r="M267" s="285" t="s">
        <v>1</v>
      </c>
      <c r="N267" s="286" t="s">
        <v>42</v>
      </c>
      <c r="O267" s="85"/>
      <c r="P267" s="240">
        <f>O267*H267</f>
        <v>0</v>
      </c>
      <c r="Q267" s="240">
        <v>0.007</v>
      </c>
      <c r="R267" s="240">
        <f>Q267*H267</f>
        <v>0.014</v>
      </c>
      <c r="S267" s="240">
        <v>0</v>
      </c>
      <c r="T267" s="241">
        <f>S267*H267</f>
        <v>0</v>
      </c>
      <c r="AR267" s="242" t="s">
        <v>358</v>
      </c>
      <c r="AT267" s="242" t="s">
        <v>237</v>
      </c>
      <c r="AU267" s="242" t="s">
        <v>87</v>
      </c>
      <c r="AY267" s="16" t="s">
        <v>157</v>
      </c>
      <c r="BE267" s="243">
        <f>IF(N267="základní",J267,0)</f>
        <v>0</v>
      </c>
      <c r="BF267" s="243">
        <f>IF(N267="snížená",J267,0)</f>
        <v>0</v>
      </c>
      <c r="BG267" s="243">
        <f>IF(N267="zákl. přenesená",J267,0)</f>
        <v>0</v>
      </c>
      <c r="BH267" s="243">
        <f>IF(N267="sníž. přenesená",J267,0)</f>
        <v>0</v>
      </c>
      <c r="BI267" s="243">
        <f>IF(N267="nulová",J267,0)</f>
        <v>0</v>
      </c>
      <c r="BJ267" s="16" t="s">
        <v>85</v>
      </c>
      <c r="BK267" s="243">
        <f>ROUND(I267*H267,2)</f>
        <v>0</v>
      </c>
      <c r="BL267" s="16" t="s">
        <v>236</v>
      </c>
      <c r="BM267" s="242" t="s">
        <v>928</v>
      </c>
    </row>
    <row r="268" spans="2:51" s="12" customFormat="1" ht="12">
      <c r="B268" s="244"/>
      <c r="C268" s="245"/>
      <c r="D268" s="246" t="s">
        <v>166</v>
      </c>
      <c r="E268" s="247" t="s">
        <v>1</v>
      </c>
      <c r="F268" s="248" t="s">
        <v>929</v>
      </c>
      <c r="G268" s="245"/>
      <c r="H268" s="249">
        <v>2</v>
      </c>
      <c r="I268" s="250"/>
      <c r="J268" s="245"/>
      <c r="K268" s="245"/>
      <c r="L268" s="251"/>
      <c r="M268" s="252"/>
      <c r="N268" s="253"/>
      <c r="O268" s="253"/>
      <c r="P268" s="253"/>
      <c r="Q268" s="253"/>
      <c r="R268" s="253"/>
      <c r="S268" s="253"/>
      <c r="T268" s="254"/>
      <c r="AT268" s="255" t="s">
        <v>166</v>
      </c>
      <c r="AU268" s="255" t="s">
        <v>87</v>
      </c>
      <c r="AV268" s="12" t="s">
        <v>87</v>
      </c>
      <c r="AW268" s="12" t="s">
        <v>34</v>
      </c>
      <c r="AX268" s="12" t="s">
        <v>85</v>
      </c>
      <c r="AY268" s="255" t="s">
        <v>157</v>
      </c>
    </row>
    <row r="269" spans="2:65" s="1" customFormat="1" ht="16.5" customHeight="1">
      <c r="B269" s="37"/>
      <c r="C269" s="277" t="s">
        <v>494</v>
      </c>
      <c r="D269" s="277" t="s">
        <v>237</v>
      </c>
      <c r="E269" s="278" t="s">
        <v>903</v>
      </c>
      <c r="F269" s="279" t="s">
        <v>904</v>
      </c>
      <c r="G269" s="280" t="s">
        <v>583</v>
      </c>
      <c r="H269" s="281">
        <v>8</v>
      </c>
      <c r="I269" s="282"/>
      <c r="J269" s="283">
        <f>ROUND(I269*H269,2)</f>
        <v>0</v>
      </c>
      <c r="K269" s="279" t="s">
        <v>163</v>
      </c>
      <c r="L269" s="284"/>
      <c r="M269" s="285" t="s">
        <v>1</v>
      </c>
      <c r="N269" s="286" t="s">
        <v>42</v>
      </c>
      <c r="O269" s="85"/>
      <c r="P269" s="240">
        <f>O269*H269</f>
        <v>0</v>
      </c>
      <c r="Q269" s="240">
        <v>6E-05</v>
      </c>
      <c r="R269" s="240">
        <f>Q269*H269</f>
        <v>0.00048</v>
      </c>
      <c r="S269" s="240">
        <v>0</v>
      </c>
      <c r="T269" s="241">
        <f>S269*H269</f>
        <v>0</v>
      </c>
      <c r="AR269" s="242" t="s">
        <v>358</v>
      </c>
      <c r="AT269" s="242" t="s">
        <v>237</v>
      </c>
      <c r="AU269" s="242" t="s">
        <v>87</v>
      </c>
      <c r="AY269" s="16" t="s">
        <v>157</v>
      </c>
      <c r="BE269" s="243">
        <f>IF(N269="základní",J269,0)</f>
        <v>0</v>
      </c>
      <c r="BF269" s="243">
        <f>IF(N269="snížená",J269,0)</f>
        <v>0</v>
      </c>
      <c r="BG269" s="243">
        <f>IF(N269="zákl. přenesená",J269,0)</f>
        <v>0</v>
      </c>
      <c r="BH269" s="243">
        <f>IF(N269="sníž. přenesená",J269,0)</f>
        <v>0</v>
      </c>
      <c r="BI269" s="243">
        <f>IF(N269="nulová",J269,0)</f>
        <v>0</v>
      </c>
      <c r="BJ269" s="16" t="s">
        <v>85</v>
      </c>
      <c r="BK269" s="243">
        <f>ROUND(I269*H269,2)</f>
        <v>0</v>
      </c>
      <c r="BL269" s="16" t="s">
        <v>236</v>
      </c>
      <c r="BM269" s="242" t="s">
        <v>930</v>
      </c>
    </row>
    <row r="270" spans="2:51" s="12" customFormat="1" ht="12">
      <c r="B270" s="244"/>
      <c r="C270" s="245"/>
      <c r="D270" s="246" t="s">
        <v>166</v>
      </c>
      <c r="E270" s="247" t="s">
        <v>1</v>
      </c>
      <c r="F270" s="248" t="s">
        <v>809</v>
      </c>
      <c r="G270" s="245"/>
      <c r="H270" s="249">
        <v>8</v>
      </c>
      <c r="I270" s="250"/>
      <c r="J270" s="245"/>
      <c r="K270" s="245"/>
      <c r="L270" s="251"/>
      <c r="M270" s="252"/>
      <c r="N270" s="253"/>
      <c r="O270" s="253"/>
      <c r="P270" s="253"/>
      <c r="Q270" s="253"/>
      <c r="R270" s="253"/>
      <c r="S270" s="253"/>
      <c r="T270" s="254"/>
      <c r="AT270" s="255" t="s">
        <v>166</v>
      </c>
      <c r="AU270" s="255" t="s">
        <v>87</v>
      </c>
      <c r="AV270" s="12" t="s">
        <v>87</v>
      </c>
      <c r="AW270" s="12" t="s">
        <v>34</v>
      </c>
      <c r="AX270" s="12" t="s">
        <v>85</v>
      </c>
      <c r="AY270" s="255" t="s">
        <v>157</v>
      </c>
    </row>
    <row r="271" spans="2:65" s="1" customFormat="1" ht="16.5" customHeight="1">
      <c r="B271" s="37"/>
      <c r="C271" s="231" t="s">
        <v>500</v>
      </c>
      <c r="D271" s="231" t="s">
        <v>159</v>
      </c>
      <c r="E271" s="232" t="s">
        <v>613</v>
      </c>
      <c r="F271" s="233" t="s">
        <v>614</v>
      </c>
      <c r="G271" s="234" t="s">
        <v>576</v>
      </c>
      <c r="H271" s="236"/>
      <c r="I271" s="236"/>
      <c r="J271" s="237">
        <f>ROUND(I271*H271,2)</f>
        <v>0</v>
      </c>
      <c r="K271" s="233" t="s">
        <v>163</v>
      </c>
      <c r="L271" s="42"/>
      <c r="M271" s="238" t="s">
        <v>1</v>
      </c>
      <c r="N271" s="239" t="s">
        <v>42</v>
      </c>
      <c r="O271" s="85"/>
      <c r="P271" s="240">
        <f>O271*H271</f>
        <v>0</v>
      </c>
      <c r="Q271" s="240">
        <v>0</v>
      </c>
      <c r="R271" s="240">
        <f>Q271*H271</f>
        <v>0</v>
      </c>
      <c r="S271" s="240">
        <v>0</v>
      </c>
      <c r="T271" s="241">
        <f>S271*H271</f>
        <v>0</v>
      </c>
      <c r="AR271" s="242" t="s">
        <v>236</v>
      </c>
      <c r="AT271" s="242" t="s">
        <v>159</v>
      </c>
      <c r="AU271" s="242" t="s">
        <v>87</v>
      </c>
      <c r="AY271" s="16" t="s">
        <v>157</v>
      </c>
      <c r="BE271" s="243">
        <f>IF(N271="základní",J271,0)</f>
        <v>0</v>
      </c>
      <c r="BF271" s="243">
        <f>IF(N271="snížená",J271,0)</f>
        <v>0</v>
      </c>
      <c r="BG271" s="243">
        <f>IF(N271="zákl. přenesená",J271,0)</f>
        <v>0</v>
      </c>
      <c r="BH271" s="243">
        <f>IF(N271="sníž. přenesená",J271,0)</f>
        <v>0</v>
      </c>
      <c r="BI271" s="243">
        <f>IF(N271="nulová",J271,0)</f>
        <v>0</v>
      </c>
      <c r="BJ271" s="16" t="s">
        <v>85</v>
      </c>
      <c r="BK271" s="243">
        <f>ROUND(I271*H271,2)</f>
        <v>0</v>
      </c>
      <c r="BL271" s="16" t="s">
        <v>236</v>
      </c>
      <c r="BM271" s="242" t="s">
        <v>931</v>
      </c>
    </row>
    <row r="272" spans="2:63" s="11" customFormat="1" ht="22.8" customHeight="1">
      <c r="B272" s="215"/>
      <c r="C272" s="216"/>
      <c r="D272" s="217" t="s">
        <v>76</v>
      </c>
      <c r="E272" s="229" t="s">
        <v>616</v>
      </c>
      <c r="F272" s="229" t="s">
        <v>617</v>
      </c>
      <c r="G272" s="216"/>
      <c r="H272" s="216"/>
      <c r="I272" s="219"/>
      <c r="J272" s="230">
        <f>BK272</f>
        <v>0</v>
      </c>
      <c r="K272" s="216"/>
      <c r="L272" s="221"/>
      <c r="M272" s="222"/>
      <c r="N272" s="223"/>
      <c r="O272" s="223"/>
      <c r="P272" s="224">
        <f>SUM(P273:P299)</f>
        <v>0</v>
      </c>
      <c r="Q272" s="223"/>
      <c r="R272" s="224">
        <f>SUM(R273:R299)</f>
        <v>0.00159484</v>
      </c>
      <c r="S272" s="223"/>
      <c r="T272" s="225">
        <f>SUM(T273:T299)</f>
        <v>0.075</v>
      </c>
      <c r="AR272" s="226" t="s">
        <v>87</v>
      </c>
      <c r="AT272" s="227" t="s">
        <v>76</v>
      </c>
      <c r="AU272" s="227" t="s">
        <v>85</v>
      </c>
      <c r="AY272" s="226" t="s">
        <v>157</v>
      </c>
      <c r="BK272" s="228">
        <f>SUM(BK273:BK299)</f>
        <v>0</v>
      </c>
    </row>
    <row r="273" spans="2:65" s="1" customFormat="1" ht="16.5" customHeight="1">
      <c r="B273" s="37"/>
      <c r="C273" s="231" t="s">
        <v>505</v>
      </c>
      <c r="D273" s="231" t="s">
        <v>159</v>
      </c>
      <c r="E273" s="232" t="s">
        <v>932</v>
      </c>
      <c r="F273" s="233" t="s">
        <v>933</v>
      </c>
      <c r="G273" s="234" t="s">
        <v>1</v>
      </c>
      <c r="H273" s="235">
        <v>32.111</v>
      </c>
      <c r="I273" s="236"/>
      <c r="J273" s="237">
        <f>ROUND(I273*H273,2)</f>
        <v>0</v>
      </c>
      <c r="K273" s="233" t="s">
        <v>420</v>
      </c>
      <c r="L273" s="42"/>
      <c r="M273" s="238" t="s">
        <v>1</v>
      </c>
      <c r="N273" s="239" t="s">
        <v>42</v>
      </c>
      <c r="O273" s="85"/>
      <c r="P273" s="240">
        <f>O273*H273</f>
        <v>0</v>
      </c>
      <c r="Q273" s="240">
        <v>0</v>
      </c>
      <c r="R273" s="240">
        <f>Q273*H273</f>
        <v>0</v>
      </c>
      <c r="S273" s="240">
        <v>0</v>
      </c>
      <c r="T273" s="241">
        <f>S273*H273</f>
        <v>0</v>
      </c>
      <c r="AR273" s="242" t="s">
        <v>236</v>
      </c>
      <c r="AT273" s="242" t="s">
        <v>159</v>
      </c>
      <c r="AU273" s="242" t="s">
        <v>87</v>
      </c>
      <c r="AY273" s="16" t="s">
        <v>157</v>
      </c>
      <c r="BE273" s="243">
        <f>IF(N273="základní",J273,0)</f>
        <v>0</v>
      </c>
      <c r="BF273" s="243">
        <f>IF(N273="snížená",J273,0)</f>
        <v>0</v>
      </c>
      <c r="BG273" s="243">
        <f>IF(N273="zákl. přenesená",J273,0)</f>
        <v>0</v>
      </c>
      <c r="BH273" s="243">
        <f>IF(N273="sníž. přenesená",J273,0)</f>
        <v>0</v>
      </c>
      <c r="BI273" s="243">
        <f>IF(N273="nulová",J273,0)</f>
        <v>0</v>
      </c>
      <c r="BJ273" s="16" t="s">
        <v>85</v>
      </c>
      <c r="BK273" s="243">
        <f>ROUND(I273*H273,2)</f>
        <v>0</v>
      </c>
      <c r="BL273" s="16" t="s">
        <v>236</v>
      </c>
      <c r="BM273" s="242" t="s">
        <v>934</v>
      </c>
    </row>
    <row r="274" spans="2:51" s="12" customFormat="1" ht="12">
      <c r="B274" s="244"/>
      <c r="C274" s="245"/>
      <c r="D274" s="246" t="s">
        <v>166</v>
      </c>
      <c r="E274" s="247" t="s">
        <v>1</v>
      </c>
      <c r="F274" s="248" t="s">
        <v>935</v>
      </c>
      <c r="G274" s="245"/>
      <c r="H274" s="249">
        <v>12.802</v>
      </c>
      <c r="I274" s="250"/>
      <c r="J274" s="245"/>
      <c r="K274" s="245"/>
      <c r="L274" s="251"/>
      <c r="M274" s="252"/>
      <c r="N274" s="253"/>
      <c r="O274" s="253"/>
      <c r="P274" s="253"/>
      <c r="Q274" s="253"/>
      <c r="R274" s="253"/>
      <c r="S274" s="253"/>
      <c r="T274" s="254"/>
      <c r="AT274" s="255" t="s">
        <v>166</v>
      </c>
      <c r="AU274" s="255" t="s">
        <v>87</v>
      </c>
      <c r="AV274" s="12" t="s">
        <v>87</v>
      </c>
      <c r="AW274" s="12" t="s">
        <v>34</v>
      </c>
      <c r="AX274" s="12" t="s">
        <v>77</v>
      </c>
      <c r="AY274" s="255" t="s">
        <v>157</v>
      </c>
    </row>
    <row r="275" spans="2:51" s="12" customFormat="1" ht="12">
      <c r="B275" s="244"/>
      <c r="C275" s="245"/>
      <c r="D275" s="246" t="s">
        <v>166</v>
      </c>
      <c r="E275" s="247" t="s">
        <v>1</v>
      </c>
      <c r="F275" s="248" t="s">
        <v>936</v>
      </c>
      <c r="G275" s="245"/>
      <c r="H275" s="249">
        <v>17.9228</v>
      </c>
      <c r="I275" s="250"/>
      <c r="J275" s="245"/>
      <c r="K275" s="245"/>
      <c r="L275" s="251"/>
      <c r="M275" s="252"/>
      <c r="N275" s="253"/>
      <c r="O275" s="253"/>
      <c r="P275" s="253"/>
      <c r="Q275" s="253"/>
      <c r="R275" s="253"/>
      <c r="S275" s="253"/>
      <c r="T275" s="254"/>
      <c r="AT275" s="255" t="s">
        <v>166</v>
      </c>
      <c r="AU275" s="255" t="s">
        <v>87</v>
      </c>
      <c r="AV275" s="12" t="s">
        <v>87</v>
      </c>
      <c r="AW275" s="12" t="s">
        <v>34</v>
      </c>
      <c r="AX275" s="12" t="s">
        <v>77</v>
      </c>
      <c r="AY275" s="255" t="s">
        <v>157</v>
      </c>
    </row>
    <row r="276" spans="2:51" s="12" customFormat="1" ht="12">
      <c r="B276" s="244"/>
      <c r="C276" s="245"/>
      <c r="D276" s="246" t="s">
        <v>166</v>
      </c>
      <c r="E276" s="247" t="s">
        <v>1</v>
      </c>
      <c r="F276" s="248" t="s">
        <v>937</v>
      </c>
      <c r="G276" s="245"/>
      <c r="H276" s="249">
        <v>1.386</v>
      </c>
      <c r="I276" s="250"/>
      <c r="J276" s="245"/>
      <c r="K276" s="245"/>
      <c r="L276" s="251"/>
      <c r="M276" s="252"/>
      <c r="N276" s="253"/>
      <c r="O276" s="253"/>
      <c r="P276" s="253"/>
      <c r="Q276" s="253"/>
      <c r="R276" s="253"/>
      <c r="S276" s="253"/>
      <c r="T276" s="254"/>
      <c r="AT276" s="255" t="s">
        <v>166</v>
      </c>
      <c r="AU276" s="255" t="s">
        <v>87</v>
      </c>
      <c r="AV276" s="12" t="s">
        <v>87</v>
      </c>
      <c r="AW276" s="12" t="s">
        <v>34</v>
      </c>
      <c r="AX276" s="12" t="s">
        <v>77</v>
      </c>
      <c r="AY276" s="255" t="s">
        <v>157</v>
      </c>
    </row>
    <row r="277" spans="2:51" s="13" customFormat="1" ht="12">
      <c r="B277" s="256"/>
      <c r="C277" s="257"/>
      <c r="D277" s="246" t="s">
        <v>166</v>
      </c>
      <c r="E277" s="258" t="s">
        <v>1</v>
      </c>
      <c r="F277" s="259" t="s">
        <v>168</v>
      </c>
      <c r="G277" s="257"/>
      <c r="H277" s="260">
        <v>32.1108</v>
      </c>
      <c r="I277" s="261"/>
      <c r="J277" s="257"/>
      <c r="K277" s="257"/>
      <c r="L277" s="262"/>
      <c r="M277" s="263"/>
      <c r="N277" s="264"/>
      <c r="O277" s="264"/>
      <c r="P277" s="264"/>
      <c r="Q277" s="264"/>
      <c r="R277" s="264"/>
      <c r="S277" s="264"/>
      <c r="T277" s="265"/>
      <c r="AT277" s="266" t="s">
        <v>166</v>
      </c>
      <c r="AU277" s="266" t="s">
        <v>87</v>
      </c>
      <c r="AV277" s="13" t="s">
        <v>164</v>
      </c>
      <c r="AW277" s="13" t="s">
        <v>34</v>
      </c>
      <c r="AX277" s="13" t="s">
        <v>85</v>
      </c>
      <c r="AY277" s="266" t="s">
        <v>157</v>
      </c>
    </row>
    <row r="278" spans="2:65" s="1" customFormat="1" ht="16.5" customHeight="1">
      <c r="B278" s="37"/>
      <c r="C278" s="231" t="s">
        <v>510</v>
      </c>
      <c r="D278" s="231" t="s">
        <v>159</v>
      </c>
      <c r="E278" s="232" t="s">
        <v>938</v>
      </c>
      <c r="F278" s="233" t="s">
        <v>939</v>
      </c>
      <c r="G278" s="234" t="s">
        <v>583</v>
      </c>
      <c r="H278" s="235">
        <v>4</v>
      </c>
      <c r="I278" s="236"/>
      <c r="J278" s="237">
        <f>ROUND(I278*H278,2)</f>
        <v>0</v>
      </c>
      <c r="K278" s="233" t="s">
        <v>163</v>
      </c>
      <c r="L278" s="42"/>
      <c r="M278" s="238" t="s">
        <v>1</v>
      </c>
      <c r="N278" s="239" t="s">
        <v>42</v>
      </c>
      <c r="O278" s="85"/>
      <c r="P278" s="240">
        <f>O278*H278</f>
        <v>0</v>
      </c>
      <c r="Q278" s="240">
        <v>0</v>
      </c>
      <c r="R278" s="240">
        <f>Q278*H278</f>
        <v>0</v>
      </c>
      <c r="S278" s="240">
        <v>0</v>
      </c>
      <c r="T278" s="241">
        <f>S278*H278</f>
        <v>0</v>
      </c>
      <c r="AR278" s="242" t="s">
        <v>236</v>
      </c>
      <c r="AT278" s="242" t="s">
        <v>159</v>
      </c>
      <c r="AU278" s="242" t="s">
        <v>87</v>
      </c>
      <c r="AY278" s="16" t="s">
        <v>157</v>
      </c>
      <c r="BE278" s="243">
        <f>IF(N278="základní",J278,0)</f>
        <v>0</v>
      </c>
      <c r="BF278" s="243">
        <f>IF(N278="snížená",J278,0)</f>
        <v>0</v>
      </c>
      <c r="BG278" s="243">
        <f>IF(N278="zákl. přenesená",J278,0)</f>
        <v>0</v>
      </c>
      <c r="BH278" s="243">
        <f>IF(N278="sníž. přenesená",J278,0)</f>
        <v>0</v>
      </c>
      <c r="BI278" s="243">
        <f>IF(N278="nulová",J278,0)</f>
        <v>0</v>
      </c>
      <c r="BJ278" s="16" t="s">
        <v>85</v>
      </c>
      <c r="BK278" s="243">
        <f>ROUND(I278*H278,2)</f>
        <v>0</v>
      </c>
      <c r="BL278" s="16" t="s">
        <v>236</v>
      </c>
      <c r="BM278" s="242" t="s">
        <v>940</v>
      </c>
    </row>
    <row r="279" spans="2:65" s="1" customFormat="1" ht="16.5" customHeight="1">
      <c r="B279" s="37"/>
      <c r="C279" s="277" t="s">
        <v>514</v>
      </c>
      <c r="D279" s="277" t="s">
        <v>237</v>
      </c>
      <c r="E279" s="278" t="s">
        <v>941</v>
      </c>
      <c r="F279" s="279" t="s">
        <v>942</v>
      </c>
      <c r="G279" s="280" t="s">
        <v>588</v>
      </c>
      <c r="H279" s="281">
        <v>1</v>
      </c>
      <c r="I279" s="282"/>
      <c r="J279" s="283">
        <f>ROUND(I279*H279,2)</f>
        <v>0</v>
      </c>
      <c r="K279" s="279" t="s">
        <v>420</v>
      </c>
      <c r="L279" s="284"/>
      <c r="M279" s="285" t="s">
        <v>1</v>
      </c>
      <c r="N279" s="286" t="s">
        <v>42</v>
      </c>
      <c r="O279" s="85"/>
      <c r="P279" s="240">
        <f>O279*H279</f>
        <v>0</v>
      </c>
      <c r="Q279" s="240">
        <v>0</v>
      </c>
      <c r="R279" s="240">
        <f>Q279*H279</f>
        <v>0</v>
      </c>
      <c r="S279" s="240">
        <v>0</v>
      </c>
      <c r="T279" s="241">
        <f>S279*H279</f>
        <v>0</v>
      </c>
      <c r="AR279" s="242" t="s">
        <v>358</v>
      </c>
      <c r="AT279" s="242" t="s">
        <v>237</v>
      </c>
      <c r="AU279" s="242" t="s">
        <v>87</v>
      </c>
      <c r="AY279" s="16" t="s">
        <v>157</v>
      </c>
      <c r="BE279" s="243">
        <f>IF(N279="základní",J279,0)</f>
        <v>0</v>
      </c>
      <c r="BF279" s="243">
        <f>IF(N279="snížená",J279,0)</f>
        <v>0</v>
      </c>
      <c r="BG279" s="243">
        <f>IF(N279="zákl. přenesená",J279,0)</f>
        <v>0</v>
      </c>
      <c r="BH279" s="243">
        <f>IF(N279="sníž. přenesená",J279,0)</f>
        <v>0</v>
      </c>
      <c r="BI279" s="243">
        <f>IF(N279="nulová",J279,0)</f>
        <v>0</v>
      </c>
      <c r="BJ279" s="16" t="s">
        <v>85</v>
      </c>
      <c r="BK279" s="243">
        <f>ROUND(I279*H279,2)</f>
        <v>0</v>
      </c>
      <c r="BL279" s="16" t="s">
        <v>236</v>
      </c>
      <c r="BM279" s="242" t="s">
        <v>943</v>
      </c>
    </row>
    <row r="280" spans="2:65" s="1" customFormat="1" ht="16.5" customHeight="1">
      <c r="B280" s="37"/>
      <c r="C280" s="277" t="s">
        <v>519</v>
      </c>
      <c r="D280" s="277" t="s">
        <v>237</v>
      </c>
      <c r="E280" s="278" t="s">
        <v>944</v>
      </c>
      <c r="F280" s="279" t="s">
        <v>945</v>
      </c>
      <c r="G280" s="280" t="s">
        <v>588</v>
      </c>
      <c r="H280" s="281">
        <v>1</v>
      </c>
      <c r="I280" s="282"/>
      <c r="J280" s="283">
        <f>ROUND(I280*H280,2)</f>
        <v>0</v>
      </c>
      <c r="K280" s="279" t="s">
        <v>420</v>
      </c>
      <c r="L280" s="284"/>
      <c r="M280" s="285" t="s">
        <v>1</v>
      </c>
      <c r="N280" s="286" t="s">
        <v>42</v>
      </c>
      <c r="O280" s="85"/>
      <c r="P280" s="240">
        <f>O280*H280</f>
        <v>0</v>
      </c>
      <c r="Q280" s="240">
        <v>0</v>
      </c>
      <c r="R280" s="240">
        <f>Q280*H280</f>
        <v>0</v>
      </c>
      <c r="S280" s="240">
        <v>0</v>
      </c>
      <c r="T280" s="241">
        <f>S280*H280</f>
        <v>0</v>
      </c>
      <c r="AR280" s="242" t="s">
        <v>358</v>
      </c>
      <c r="AT280" s="242" t="s">
        <v>237</v>
      </c>
      <c r="AU280" s="242" t="s">
        <v>87</v>
      </c>
      <c r="AY280" s="16" t="s">
        <v>157</v>
      </c>
      <c r="BE280" s="243">
        <f>IF(N280="základní",J280,0)</f>
        <v>0</v>
      </c>
      <c r="BF280" s="243">
        <f>IF(N280="snížená",J280,0)</f>
        <v>0</v>
      </c>
      <c r="BG280" s="243">
        <f>IF(N280="zákl. přenesená",J280,0)</f>
        <v>0</v>
      </c>
      <c r="BH280" s="243">
        <f>IF(N280="sníž. přenesená",J280,0)</f>
        <v>0</v>
      </c>
      <c r="BI280" s="243">
        <f>IF(N280="nulová",J280,0)</f>
        <v>0</v>
      </c>
      <c r="BJ280" s="16" t="s">
        <v>85</v>
      </c>
      <c r="BK280" s="243">
        <f>ROUND(I280*H280,2)</f>
        <v>0</v>
      </c>
      <c r="BL280" s="16" t="s">
        <v>236</v>
      </c>
      <c r="BM280" s="242" t="s">
        <v>946</v>
      </c>
    </row>
    <row r="281" spans="2:65" s="1" customFormat="1" ht="16.5" customHeight="1">
      <c r="B281" s="37"/>
      <c r="C281" s="277" t="s">
        <v>524</v>
      </c>
      <c r="D281" s="277" t="s">
        <v>237</v>
      </c>
      <c r="E281" s="278" t="s">
        <v>947</v>
      </c>
      <c r="F281" s="279" t="s">
        <v>948</v>
      </c>
      <c r="G281" s="280" t="s">
        <v>588</v>
      </c>
      <c r="H281" s="281">
        <v>1</v>
      </c>
      <c r="I281" s="282"/>
      <c r="J281" s="283">
        <f>ROUND(I281*H281,2)</f>
        <v>0</v>
      </c>
      <c r="K281" s="279" t="s">
        <v>420</v>
      </c>
      <c r="L281" s="284"/>
      <c r="M281" s="285" t="s">
        <v>1</v>
      </c>
      <c r="N281" s="286" t="s">
        <v>42</v>
      </c>
      <c r="O281" s="85"/>
      <c r="P281" s="240">
        <f>O281*H281</f>
        <v>0</v>
      </c>
      <c r="Q281" s="240">
        <v>0</v>
      </c>
      <c r="R281" s="240">
        <f>Q281*H281</f>
        <v>0</v>
      </c>
      <c r="S281" s="240">
        <v>0</v>
      </c>
      <c r="T281" s="241">
        <f>S281*H281</f>
        <v>0</v>
      </c>
      <c r="AR281" s="242" t="s">
        <v>358</v>
      </c>
      <c r="AT281" s="242" t="s">
        <v>237</v>
      </c>
      <c r="AU281" s="242" t="s">
        <v>87</v>
      </c>
      <c r="AY281" s="16" t="s">
        <v>157</v>
      </c>
      <c r="BE281" s="243">
        <f>IF(N281="základní",J281,0)</f>
        <v>0</v>
      </c>
      <c r="BF281" s="243">
        <f>IF(N281="snížená",J281,0)</f>
        <v>0</v>
      </c>
      <c r="BG281" s="243">
        <f>IF(N281="zákl. přenesená",J281,0)</f>
        <v>0</v>
      </c>
      <c r="BH281" s="243">
        <f>IF(N281="sníž. přenesená",J281,0)</f>
        <v>0</v>
      </c>
      <c r="BI281" s="243">
        <f>IF(N281="nulová",J281,0)</f>
        <v>0</v>
      </c>
      <c r="BJ281" s="16" t="s">
        <v>85</v>
      </c>
      <c r="BK281" s="243">
        <f>ROUND(I281*H281,2)</f>
        <v>0</v>
      </c>
      <c r="BL281" s="16" t="s">
        <v>236</v>
      </c>
      <c r="BM281" s="242" t="s">
        <v>949</v>
      </c>
    </row>
    <row r="282" spans="2:65" s="1" customFormat="1" ht="16.5" customHeight="1">
      <c r="B282" s="37"/>
      <c r="C282" s="277" t="s">
        <v>529</v>
      </c>
      <c r="D282" s="277" t="s">
        <v>237</v>
      </c>
      <c r="E282" s="278" t="s">
        <v>950</v>
      </c>
      <c r="F282" s="279" t="s">
        <v>951</v>
      </c>
      <c r="G282" s="280" t="s">
        <v>588</v>
      </c>
      <c r="H282" s="281">
        <v>1</v>
      </c>
      <c r="I282" s="282"/>
      <c r="J282" s="283">
        <f>ROUND(I282*H282,2)</f>
        <v>0</v>
      </c>
      <c r="K282" s="279" t="s">
        <v>420</v>
      </c>
      <c r="L282" s="284"/>
      <c r="M282" s="285" t="s">
        <v>1</v>
      </c>
      <c r="N282" s="286" t="s">
        <v>42</v>
      </c>
      <c r="O282" s="85"/>
      <c r="P282" s="240">
        <f>O282*H282</f>
        <v>0</v>
      </c>
      <c r="Q282" s="240">
        <v>0</v>
      </c>
      <c r="R282" s="240">
        <f>Q282*H282</f>
        <v>0</v>
      </c>
      <c r="S282" s="240">
        <v>0</v>
      </c>
      <c r="T282" s="241">
        <f>S282*H282</f>
        <v>0</v>
      </c>
      <c r="AR282" s="242" t="s">
        <v>358</v>
      </c>
      <c r="AT282" s="242" t="s">
        <v>237</v>
      </c>
      <c r="AU282" s="242" t="s">
        <v>87</v>
      </c>
      <c r="AY282" s="16" t="s">
        <v>157</v>
      </c>
      <c r="BE282" s="243">
        <f>IF(N282="základní",J282,0)</f>
        <v>0</v>
      </c>
      <c r="BF282" s="243">
        <f>IF(N282="snížená",J282,0)</f>
        <v>0</v>
      </c>
      <c r="BG282" s="243">
        <f>IF(N282="zákl. přenesená",J282,0)</f>
        <v>0</v>
      </c>
      <c r="BH282" s="243">
        <f>IF(N282="sníž. přenesená",J282,0)</f>
        <v>0</v>
      </c>
      <c r="BI282" s="243">
        <f>IF(N282="nulová",J282,0)</f>
        <v>0</v>
      </c>
      <c r="BJ282" s="16" t="s">
        <v>85</v>
      </c>
      <c r="BK282" s="243">
        <f>ROUND(I282*H282,2)</f>
        <v>0</v>
      </c>
      <c r="BL282" s="16" t="s">
        <v>236</v>
      </c>
      <c r="BM282" s="242" t="s">
        <v>952</v>
      </c>
    </row>
    <row r="283" spans="2:65" s="1" customFormat="1" ht="16.5" customHeight="1">
      <c r="B283" s="37"/>
      <c r="C283" s="231" t="s">
        <v>537</v>
      </c>
      <c r="D283" s="231" t="s">
        <v>159</v>
      </c>
      <c r="E283" s="232" t="s">
        <v>953</v>
      </c>
      <c r="F283" s="233" t="s">
        <v>954</v>
      </c>
      <c r="G283" s="234" t="s">
        <v>583</v>
      </c>
      <c r="H283" s="235">
        <v>4.779</v>
      </c>
      <c r="I283" s="236"/>
      <c r="J283" s="237">
        <f>ROUND(I283*H283,2)</f>
        <v>0</v>
      </c>
      <c r="K283" s="233" t="s">
        <v>163</v>
      </c>
      <c r="L283" s="42"/>
      <c r="M283" s="238" t="s">
        <v>1</v>
      </c>
      <c r="N283" s="239" t="s">
        <v>42</v>
      </c>
      <c r="O283" s="85"/>
      <c r="P283" s="240">
        <f>O283*H283</f>
        <v>0</v>
      </c>
      <c r="Q283" s="240">
        <v>0.00033</v>
      </c>
      <c r="R283" s="240">
        <f>Q283*H283</f>
        <v>0.0015770699999999999</v>
      </c>
      <c r="S283" s="240">
        <v>0</v>
      </c>
      <c r="T283" s="241">
        <f>S283*H283</f>
        <v>0</v>
      </c>
      <c r="AR283" s="242" t="s">
        <v>236</v>
      </c>
      <c r="AT283" s="242" t="s">
        <v>159</v>
      </c>
      <c r="AU283" s="242" t="s">
        <v>87</v>
      </c>
      <c r="AY283" s="16" t="s">
        <v>157</v>
      </c>
      <c r="BE283" s="243">
        <f>IF(N283="základní",J283,0)</f>
        <v>0</v>
      </c>
      <c r="BF283" s="243">
        <f>IF(N283="snížená",J283,0)</f>
        <v>0</v>
      </c>
      <c r="BG283" s="243">
        <f>IF(N283="zákl. přenesená",J283,0)</f>
        <v>0</v>
      </c>
      <c r="BH283" s="243">
        <f>IF(N283="sníž. přenesená",J283,0)</f>
        <v>0</v>
      </c>
      <c r="BI283" s="243">
        <f>IF(N283="nulová",J283,0)</f>
        <v>0</v>
      </c>
      <c r="BJ283" s="16" t="s">
        <v>85</v>
      </c>
      <c r="BK283" s="243">
        <f>ROUND(I283*H283,2)</f>
        <v>0</v>
      </c>
      <c r="BL283" s="16" t="s">
        <v>236</v>
      </c>
      <c r="BM283" s="242" t="s">
        <v>955</v>
      </c>
    </row>
    <row r="284" spans="2:51" s="12" customFormat="1" ht="12">
      <c r="B284" s="244"/>
      <c r="C284" s="245"/>
      <c r="D284" s="246" t="s">
        <v>166</v>
      </c>
      <c r="E284" s="247" t="s">
        <v>1</v>
      </c>
      <c r="F284" s="248" t="s">
        <v>752</v>
      </c>
      <c r="G284" s="245"/>
      <c r="H284" s="249">
        <v>4.7792</v>
      </c>
      <c r="I284" s="250"/>
      <c r="J284" s="245"/>
      <c r="K284" s="245"/>
      <c r="L284" s="251"/>
      <c r="M284" s="252"/>
      <c r="N284" s="253"/>
      <c r="O284" s="253"/>
      <c r="P284" s="253"/>
      <c r="Q284" s="253"/>
      <c r="R284" s="253"/>
      <c r="S284" s="253"/>
      <c r="T284" s="254"/>
      <c r="AT284" s="255" t="s">
        <v>166</v>
      </c>
      <c r="AU284" s="255" t="s">
        <v>87</v>
      </c>
      <c r="AV284" s="12" t="s">
        <v>87</v>
      </c>
      <c r="AW284" s="12" t="s">
        <v>34</v>
      </c>
      <c r="AX284" s="12" t="s">
        <v>77</v>
      </c>
      <c r="AY284" s="255" t="s">
        <v>157</v>
      </c>
    </row>
    <row r="285" spans="2:51" s="13" customFormat="1" ht="12">
      <c r="B285" s="256"/>
      <c r="C285" s="257"/>
      <c r="D285" s="246" t="s">
        <v>166</v>
      </c>
      <c r="E285" s="258" t="s">
        <v>1</v>
      </c>
      <c r="F285" s="259" t="s">
        <v>168</v>
      </c>
      <c r="G285" s="257"/>
      <c r="H285" s="260">
        <v>4.7792</v>
      </c>
      <c r="I285" s="261"/>
      <c r="J285" s="257"/>
      <c r="K285" s="257"/>
      <c r="L285" s="262"/>
      <c r="M285" s="263"/>
      <c r="N285" s="264"/>
      <c r="O285" s="264"/>
      <c r="P285" s="264"/>
      <c r="Q285" s="264"/>
      <c r="R285" s="264"/>
      <c r="S285" s="264"/>
      <c r="T285" s="265"/>
      <c r="AT285" s="266" t="s">
        <v>166</v>
      </c>
      <c r="AU285" s="266" t="s">
        <v>87</v>
      </c>
      <c r="AV285" s="13" t="s">
        <v>164</v>
      </c>
      <c r="AW285" s="13" t="s">
        <v>34</v>
      </c>
      <c r="AX285" s="13" t="s">
        <v>85</v>
      </c>
      <c r="AY285" s="266" t="s">
        <v>157</v>
      </c>
    </row>
    <row r="286" spans="2:65" s="1" customFormat="1" ht="16.5" customHeight="1">
      <c r="B286" s="37"/>
      <c r="C286" s="277" t="s">
        <v>541</v>
      </c>
      <c r="D286" s="277" t="s">
        <v>237</v>
      </c>
      <c r="E286" s="278" t="s">
        <v>956</v>
      </c>
      <c r="F286" s="279" t="s">
        <v>957</v>
      </c>
      <c r="G286" s="280" t="s">
        <v>588</v>
      </c>
      <c r="H286" s="281">
        <v>1</v>
      </c>
      <c r="I286" s="282"/>
      <c r="J286" s="283">
        <f>ROUND(I286*H286,2)</f>
        <v>0</v>
      </c>
      <c r="K286" s="279" t="s">
        <v>420</v>
      </c>
      <c r="L286" s="284"/>
      <c r="M286" s="285" t="s">
        <v>1</v>
      </c>
      <c r="N286" s="286" t="s">
        <v>42</v>
      </c>
      <c r="O286" s="85"/>
      <c r="P286" s="240">
        <f>O286*H286</f>
        <v>0</v>
      </c>
      <c r="Q286" s="240">
        <v>0</v>
      </c>
      <c r="R286" s="240">
        <f>Q286*H286</f>
        <v>0</v>
      </c>
      <c r="S286" s="240">
        <v>0</v>
      </c>
      <c r="T286" s="241">
        <f>S286*H286</f>
        <v>0</v>
      </c>
      <c r="AR286" s="242" t="s">
        <v>358</v>
      </c>
      <c r="AT286" s="242" t="s">
        <v>237</v>
      </c>
      <c r="AU286" s="242" t="s">
        <v>87</v>
      </c>
      <c r="AY286" s="16" t="s">
        <v>157</v>
      </c>
      <c r="BE286" s="243">
        <f>IF(N286="základní",J286,0)</f>
        <v>0</v>
      </c>
      <c r="BF286" s="243">
        <f>IF(N286="snížená",J286,0)</f>
        <v>0</v>
      </c>
      <c r="BG286" s="243">
        <f>IF(N286="zákl. přenesená",J286,0)</f>
        <v>0</v>
      </c>
      <c r="BH286" s="243">
        <f>IF(N286="sníž. přenesená",J286,0)</f>
        <v>0</v>
      </c>
      <c r="BI286" s="243">
        <f>IF(N286="nulová",J286,0)</f>
        <v>0</v>
      </c>
      <c r="BJ286" s="16" t="s">
        <v>85</v>
      </c>
      <c r="BK286" s="243">
        <f>ROUND(I286*H286,2)</f>
        <v>0</v>
      </c>
      <c r="BL286" s="16" t="s">
        <v>236</v>
      </c>
      <c r="BM286" s="242" t="s">
        <v>958</v>
      </c>
    </row>
    <row r="287" spans="2:65" s="1" customFormat="1" ht="16.5" customHeight="1">
      <c r="B287" s="37"/>
      <c r="C287" s="231" t="s">
        <v>545</v>
      </c>
      <c r="D287" s="231" t="s">
        <v>159</v>
      </c>
      <c r="E287" s="232" t="s">
        <v>959</v>
      </c>
      <c r="F287" s="233" t="s">
        <v>960</v>
      </c>
      <c r="G287" s="234" t="s">
        <v>162</v>
      </c>
      <c r="H287" s="235">
        <v>1.777</v>
      </c>
      <c r="I287" s="236"/>
      <c r="J287" s="237">
        <f>ROUND(I287*H287,2)</f>
        <v>0</v>
      </c>
      <c r="K287" s="233" t="s">
        <v>163</v>
      </c>
      <c r="L287" s="42"/>
      <c r="M287" s="238" t="s">
        <v>1</v>
      </c>
      <c r="N287" s="239" t="s">
        <v>42</v>
      </c>
      <c r="O287" s="85"/>
      <c r="P287" s="240">
        <f>O287*H287</f>
        <v>0</v>
      </c>
      <c r="Q287" s="240">
        <v>1E-05</v>
      </c>
      <c r="R287" s="240">
        <f>Q287*H287</f>
        <v>1.777E-05</v>
      </c>
      <c r="S287" s="240">
        <v>0</v>
      </c>
      <c r="T287" s="241">
        <f>S287*H287</f>
        <v>0</v>
      </c>
      <c r="AR287" s="242" t="s">
        <v>236</v>
      </c>
      <c r="AT287" s="242" t="s">
        <v>159</v>
      </c>
      <c r="AU287" s="242" t="s">
        <v>87</v>
      </c>
      <c r="AY287" s="16" t="s">
        <v>157</v>
      </c>
      <c r="BE287" s="243">
        <f>IF(N287="základní",J287,0)</f>
        <v>0</v>
      </c>
      <c r="BF287" s="243">
        <f>IF(N287="snížená",J287,0)</f>
        <v>0</v>
      </c>
      <c r="BG287" s="243">
        <f>IF(N287="zákl. přenesená",J287,0)</f>
        <v>0</v>
      </c>
      <c r="BH287" s="243">
        <f>IF(N287="sníž. přenesená",J287,0)</f>
        <v>0</v>
      </c>
      <c r="BI287" s="243">
        <f>IF(N287="nulová",J287,0)</f>
        <v>0</v>
      </c>
      <c r="BJ287" s="16" t="s">
        <v>85</v>
      </c>
      <c r="BK287" s="243">
        <f>ROUND(I287*H287,2)</f>
        <v>0</v>
      </c>
      <c r="BL287" s="16" t="s">
        <v>236</v>
      </c>
      <c r="BM287" s="242" t="s">
        <v>961</v>
      </c>
    </row>
    <row r="288" spans="2:51" s="12" customFormat="1" ht="12">
      <c r="B288" s="244"/>
      <c r="C288" s="245"/>
      <c r="D288" s="246" t="s">
        <v>166</v>
      </c>
      <c r="E288" s="247" t="s">
        <v>1</v>
      </c>
      <c r="F288" s="248" t="s">
        <v>962</v>
      </c>
      <c r="G288" s="245"/>
      <c r="H288" s="249">
        <v>0.504</v>
      </c>
      <c r="I288" s="250"/>
      <c r="J288" s="245"/>
      <c r="K288" s="245"/>
      <c r="L288" s="251"/>
      <c r="M288" s="252"/>
      <c r="N288" s="253"/>
      <c r="O288" s="253"/>
      <c r="P288" s="253"/>
      <c r="Q288" s="253"/>
      <c r="R288" s="253"/>
      <c r="S288" s="253"/>
      <c r="T288" s="254"/>
      <c r="AT288" s="255" t="s">
        <v>166</v>
      </c>
      <c r="AU288" s="255" t="s">
        <v>87</v>
      </c>
      <c r="AV288" s="12" t="s">
        <v>87</v>
      </c>
      <c r="AW288" s="12" t="s">
        <v>34</v>
      </c>
      <c r="AX288" s="12" t="s">
        <v>77</v>
      </c>
      <c r="AY288" s="255" t="s">
        <v>157</v>
      </c>
    </row>
    <row r="289" spans="2:51" s="12" customFormat="1" ht="12">
      <c r="B289" s="244"/>
      <c r="C289" s="245"/>
      <c r="D289" s="246" t="s">
        <v>166</v>
      </c>
      <c r="E289" s="247" t="s">
        <v>1</v>
      </c>
      <c r="F289" s="248" t="s">
        <v>963</v>
      </c>
      <c r="G289" s="245"/>
      <c r="H289" s="249">
        <v>0.8549</v>
      </c>
      <c r="I289" s="250"/>
      <c r="J289" s="245"/>
      <c r="K289" s="245"/>
      <c r="L289" s="251"/>
      <c r="M289" s="252"/>
      <c r="N289" s="253"/>
      <c r="O289" s="253"/>
      <c r="P289" s="253"/>
      <c r="Q289" s="253"/>
      <c r="R289" s="253"/>
      <c r="S289" s="253"/>
      <c r="T289" s="254"/>
      <c r="AT289" s="255" t="s">
        <v>166</v>
      </c>
      <c r="AU289" s="255" t="s">
        <v>87</v>
      </c>
      <c r="AV289" s="12" t="s">
        <v>87</v>
      </c>
      <c r="AW289" s="12" t="s">
        <v>34</v>
      </c>
      <c r="AX289" s="12" t="s">
        <v>77</v>
      </c>
      <c r="AY289" s="255" t="s">
        <v>157</v>
      </c>
    </row>
    <row r="290" spans="2:51" s="12" customFormat="1" ht="12">
      <c r="B290" s="244"/>
      <c r="C290" s="245"/>
      <c r="D290" s="246" t="s">
        <v>166</v>
      </c>
      <c r="E290" s="247" t="s">
        <v>1</v>
      </c>
      <c r="F290" s="248" t="s">
        <v>964</v>
      </c>
      <c r="G290" s="245"/>
      <c r="H290" s="249">
        <v>0.4181</v>
      </c>
      <c r="I290" s="250"/>
      <c r="J290" s="245"/>
      <c r="K290" s="245"/>
      <c r="L290" s="251"/>
      <c r="M290" s="252"/>
      <c r="N290" s="253"/>
      <c r="O290" s="253"/>
      <c r="P290" s="253"/>
      <c r="Q290" s="253"/>
      <c r="R290" s="253"/>
      <c r="S290" s="253"/>
      <c r="T290" s="254"/>
      <c r="AT290" s="255" t="s">
        <v>166</v>
      </c>
      <c r="AU290" s="255" t="s">
        <v>87</v>
      </c>
      <c r="AV290" s="12" t="s">
        <v>87</v>
      </c>
      <c r="AW290" s="12" t="s">
        <v>34</v>
      </c>
      <c r="AX290" s="12" t="s">
        <v>77</v>
      </c>
      <c r="AY290" s="255" t="s">
        <v>157</v>
      </c>
    </row>
    <row r="291" spans="2:51" s="13" customFormat="1" ht="12">
      <c r="B291" s="256"/>
      <c r="C291" s="257"/>
      <c r="D291" s="246" t="s">
        <v>166</v>
      </c>
      <c r="E291" s="258" t="s">
        <v>1</v>
      </c>
      <c r="F291" s="259" t="s">
        <v>168</v>
      </c>
      <c r="G291" s="257"/>
      <c r="H291" s="260">
        <v>1.777</v>
      </c>
      <c r="I291" s="261"/>
      <c r="J291" s="257"/>
      <c r="K291" s="257"/>
      <c r="L291" s="262"/>
      <c r="M291" s="263"/>
      <c r="N291" s="264"/>
      <c r="O291" s="264"/>
      <c r="P291" s="264"/>
      <c r="Q291" s="264"/>
      <c r="R291" s="264"/>
      <c r="S291" s="264"/>
      <c r="T291" s="265"/>
      <c r="AT291" s="266" t="s">
        <v>166</v>
      </c>
      <c r="AU291" s="266" t="s">
        <v>87</v>
      </c>
      <c r="AV291" s="13" t="s">
        <v>164</v>
      </c>
      <c r="AW291" s="13" t="s">
        <v>34</v>
      </c>
      <c r="AX291" s="13" t="s">
        <v>85</v>
      </c>
      <c r="AY291" s="266" t="s">
        <v>157</v>
      </c>
    </row>
    <row r="292" spans="2:65" s="1" customFormat="1" ht="16.5" customHeight="1">
      <c r="B292" s="37"/>
      <c r="C292" s="277" t="s">
        <v>550</v>
      </c>
      <c r="D292" s="277" t="s">
        <v>237</v>
      </c>
      <c r="E292" s="278" t="s">
        <v>965</v>
      </c>
      <c r="F292" s="279" t="s">
        <v>966</v>
      </c>
      <c r="G292" s="280" t="s">
        <v>588</v>
      </c>
      <c r="H292" s="281">
        <v>1</v>
      </c>
      <c r="I292" s="282"/>
      <c r="J292" s="283">
        <f>ROUND(I292*H292,2)</f>
        <v>0</v>
      </c>
      <c r="K292" s="279" t="s">
        <v>420</v>
      </c>
      <c r="L292" s="284"/>
      <c r="M292" s="285" t="s">
        <v>1</v>
      </c>
      <c r="N292" s="286" t="s">
        <v>42</v>
      </c>
      <c r="O292" s="85"/>
      <c r="P292" s="240">
        <f>O292*H292</f>
        <v>0</v>
      </c>
      <c r="Q292" s="240">
        <v>0</v>
      </c>
      <c r="R292" s="240">
        <f>Q292*H292</f>
        <v>0</v>
      </c>
      <c r="S292" s="240">
        <v>0</v>
      </c>
      <c r="T292" s="241">
        <f>S292*H292</f>
        <v>0</v>
      </c>
      <c r="AR292" s="242" t="s">
        <v>358</v>
      </c>
      <c r="AT292" s="242" t="s">
        <v>237</v>
      </c>
      <c r="AU292" s="242" t="s">
        <v>87</v>
      </c>
      <c r="AY292" s="16" t="s">
        <v>157</v>
      </c>
      <c r="BE292" s="243">
        <f>IF(N292="základní",J292,0)</f>
        <v>0</v>
      </c>
      <c r="BF292" s="243">
        <f>IF(N292="snížená",J292,0)</f>
        <v>0</v>
      </c>
      <c r="BG292" s="243">
        <f>IF(N292="zákl. přenesená",J292,0)</f>
        <v>0</v>
      </c>
      <c r="BH292" s="243">
        <f>IF(N292="sníž. přenesená",J292,0)</f>
        <v>0</v>
      </c>
      <c r="BI292" s="243">
        <f>IF(N292="nulová",J292,0)</f>
        <v>0</v>
      </c>
      <c r="BJ292" s="16" t="s">
        <v>85</v>
      </c>
      <c r="BK292" s="243">
        <f>ROUND(I292*H292,2)</f>
        <v>0</v>
      </c>
      <c r="BL292" s="16" t="s">
        <v>236</v>
      </c>
      <c r="BM292" s="242" t="s">
        <v>967</v>
      </c>
    </row>
    <row r="293" spans="2:65" s="1" customFormat="1" ht="16.5" customHeight="1">
      <c r="B293" s="37"/>
      <c r="C293" s="277" t="s">
        <v>556</v>
      </c>
      <c r="D293" s="277" t="s">
        <v>237</v>
      </c>
      <c r="E293" s="278" t="s">
        <v>968</v>
      </c>
      <c r="F293" s="279" t="s">
        <v>969</v>
      </c>
      <c r="G293" s="280" t="s">
        <v>588</v>
      </c>
      <c r="H293" s="281">
        <v>1</v>
      </c>
      <c r="I293" s="282"/>
      <c r="J293" s="283">
        <f>ROUND(I293*H293,2)</f>
        <v>0</v>
      </c>
      <c r="K293" s="279" t="s">
        <v>420</v>
      </c>
      <c r="L293" s="284"/>
      <c r="M293" s="285" t="s">
        <v>1</v>
      </c>
      <c r="N293" s="286" t="s">
        <v>42</v>
      </c>
      <c r="O293" s="85"/>
      <c r="P293" s="240">
        <f>O293*H293</f>
        <v>0</v>
      </c>
      <c r="Q293" s="240">
        <v>0</v>
      </c>
      <c r="R293" s="240">
        <f>Q293*H293</f>
        <v>0</v>
      </c>
      <c r="S293" s="240">
        <v>0</v>
      </c>
      <c r="T293" s="241">
        <f>S293*H293</f>
        <v>0</v>
      </c>
      <c r="AR293" s="242" t="s">
        <v>358</v>
      </c>
      <c r="AT293" s="242" t="s">
        <v>237</v>
      </c>
      <c r="AU293" s="242" t="s">
        <v>87</v>
      </c>
      <c r="AY293" s="16" t="s">
        <v>157</v>
      </c>
      <c r="BE293" s="243">
        <f>IF(N293="základní",J293,0)</f>
        <v>0</v>
      </c>
      <c r="BF293" s="243">
        <f>IF(N293="snížená",J293,0)</f>
        <v>0</v>
      </c>
      <c r="BG293" s="243">
        <f>IF(N293="zákl. přenesená",J293,0)</f>
        <v>0</v>
      </c>
      <c r="BH293" s="243">
        <f>IF(N293="sníž. přenesená",J293,0)</f>
        <v>0</v>
      </c>
      <c r="BI293" s="243">
        <f>IF(N293="nulová",J293,0)</f>
        <v>0</v>
      </c>
      <c r="BJ293" s="16" t="s">
        <v>85</v>
      </c>
      <c r="BK293" s="243">
        <f>ROUND(I293*H293,2)</f>
        <v>0</v>
      </c>
      <c r="BL293" s="16" t="s">
        <v>236</v>
      </c>
      <c r="BM293" s="242" t="s">
        <v>970</v>
      </c>
    </row>
    <row r="294" spans="2:65" s="1" customFormat="1" ht="16.5" customHeight="1">
      <c r="B294" s="37"/>
      <c r="C294" s="277" t="s">
        <v>564</v>
      </c>
      <c r="D294" s="277" t="s">
        <v>237</v>
      </c>
      <c r="E294" s="278" t="s">
        <v>971</v>
      </c>
      <c r="F294" s="279" t="s">
        <v>972</v>
      </c>
      <c r="G294" s="280" t="s">
        <v>588</v>
      </c>
      <c r="H294" s="281">
        <v>1</v>
      </c>
      <c r="I294" s="282"/>
      <c r="J294" s="283">
        <f>ROUND(I294*H294,2)</f>
        <v>0</v>
      </c>
      <c r="K294" s="279" t="s">
        <v>420</v>
      </c>
      <c r="L294" s="284"/>
      <c r="M294" s="285" t="s">
        <v>1</v>
      </c>
      <c r="N294" s="286" t="s">
        <v>42</v>
      </c>
      <c r="O294" s="85"/>
      <c r="P294" s="240">
        <f>O294*H294</f>
        <v>0</v>
      </c>
      <c r="Q294" s="240">
        <v>0</v>
      </c>
      <c r="R294" s="240">
        <f>Q294*H294</f>
        <v>0</v>
      </c>
      <c r="S294" s="240">
        <v>0</v>
      </c>
      <c r="T294" s="241">
        <f>S294*H294</f>
        <v>0</v>
      </c>
      <c r="AR294" s="242" t="s">
        <v>358</v>
      </c>
      <c r="AT294" s="242" t="s">
        <v>237</v>
      </c>
      <c r="AU294" s="242" t="s">
        <v>87</v>
      </c>
      <c r="AY294" s="16" t="s">
        <v>157</v>
      </c>
      <c r="BE294" s="243">
        <f>IF(N294="základní",J294,0)</f>
        <v>0</v>
      </c>
      <c r="BF294" s="243">
        <f>IF(N294="snížená",J294,0)</f>
        <v>0</v>
      </c>
      <c r="BG294" s="243">
        <f>IF(N294="zákl. přenesená",J294,0)</f>
        <v>0</v>
      </c>
      <c r="BH294" s="243">
        <f>IF(N294="sníž. přenesená",J294,0)</f>
        <v>0</v>
      </c>
      <c r="BI294" s="243">
        <f>IF(N294="nulová",J294,0)</f>
        <v>0</v>
      </c>
      <c r="BJ294" s="16" t="s">
        <v>85</v>
      </c>
      <c r="BK294" s="243">
        <f>ROUND(I294*H294,2)</f>
        <v>0</v>
      </c>
      <c r="BL294" s="16" t="s">
        <v>236</v>
      </c>
      <c r="BM294" s="242" t="s">
        <v>973</v>
      </c>
    </row>
    <row r="295" spans="2:65" s="1" customFormat="1" ht="16.5" customHeight="1">
      <c r="B295" s="37"/>
      <c r="C295" s="231" t="s">
        <v>569</v>
      </c>
      <c r="D295" s="231" t="s">
        <v>159</v>
      </c>
      <c r="E295" s="232" t="s">
        <v>974</v>
      </c>
      <c r="F295" s="233" t="s">
        <v>975</v>
      </c>
      <c r="G295" s="234" t="s">
        <v>240</v>
      </c>
      <c r="H295" s="235">
        <v>75</v>
      </c>
      <c r="I295" s="236"/>
      <c r="J295" s="237">
        <f>ROUND(I295*H295,2)</f>
        <v>0</v>
      </c>
      <c r="K295" s="233" t="s">
        <v>163</v>
      </c>
      <c r="L295" s="42"/>
      <c r="M295" s="238" t="s">
        <v>1</v>
      </c>
      <c r="N295" s="239" t="s">
        <v>42</v>
      </c>
      <c r="O295" s="85"/>
      <c r="P295" s="240">
        <f>O295*H295</f>
        <v>0</v>
      </c>
      <c r="Q295" s="240">
        <v>0</v>
      </c>
      <c r="R295" s="240">
        <f>Q295*H295</f>
        <v>0</v>
      </c>
      <c r="S295" s="240">
        <v>0.001</v>
      </c>
      <c r="T295" s="241">
        <f>S295*H295</f>
        <v>0.075</v>
      </c>
      <c r="AR295" s="242" t="s">
        <v>236</v>
      </c>
      <c r="AT295" s="242" t="s">
        <v>159</v>
      </c>
      <c r="AU295" s="242" t="s">
        <v>87</v>
      </c>
      <c r="AY295" s="16" t="s">
        <v>157</v>
      </c>
      <c r="BE295" s="243">
        <f>IF(N295="základní",J295,0)</f>
        <v>0</v>
      </c>
      <c r="BF295" s="243">
        <f>IF(N295="snížená",J295,0)</f>
        <v>0</v>
      </c>
      <c r="BG295" s="243">
        <f>IF(N295="zákl. přenesená",J295,0)</f>
        <v>0</v>
      </c>
      <c r="BH295" s="243">
        <f>IF(N295="sníž. přenesená",J295,0)</f>
        <v>0</v>
      </c>
      <c r="BI295" s="243">
        <f>IF(N295="nulová",J295,0)</f>
        <v>0</v>
      </c>
      <c r="BJ295" s="16" t="s">
        <v>85</v>
      </c>
      <c r="BK295" s="243">
        <f>ROUND(I295*H295,2)</f>
        <v>0</v>
      </c>
      <c r="BL295" s="16" t="s">
        <v>236</v>
      </c>
      <c r="BM295" s="242" t="s">
        <v>976</v>
      </c>
    </row>
    <row r="296" spans="2:51" s="14" customFormat="1" ht="12">
      <c r="B296" s="267"/>
      <c r="C296" s="268"/>
      <c r="D296" s="246" t="s">
        <v>166</v>
      </c>
      <c r="E296" s="269" t="s">
        <v>1</v>
      </c>
      <c r="F296" s="270" t="s">
        <v>977</v>
      </c>
      <c r="G296" s="268"/>
      <c r="H296" s="269" t="s">
        <v>1</v>
      </c>
      <c r="I296" s="271"/>
      <c r="J296" s="268"/>
      <c r="K296" s="268"/>
      <c r="L296" s="272"/>
      <c r="M296" s="273"/>
      <c r="N296" s="274"/>
      <c r="O296" s="274"/>
      <c r="P296" s="274"/>
      <c r="Q296" s="274"/>
      <c r="R296" s="274"/>
      <c r="S296" s="274"/>
      <c r="T296" s="275"/>
      <c r="AT296" s="276" t="s">
        <v>166</v>
      </c>
      <c r="AU296" s="276" t="s">
        <v>87</v>
      </c>
      <c r="AV296" s="14" t="s">
        <v>85</v>
      </c>
      <c r="AW296" s="14" t="s">
        <v>34</v>
      </c>
      <c r="AX296" s="14" t="s">
        <v>77</v>
      </c>
      <c r="AY296" s="276" t="s">
        <v>157</v>
      </c>
    </row>
    <row r="297" spans="2:51" s="12" customFormat="1" ht="12">
      <c r="B297" s="244"/>
      <c r="C297" s="245"/>
      <c r="D297" s="246" t="s">
        <v>166</v>
      </c>
      <c r="E297" s="247" t="s">
        <v>1</v>
      </c>
      <c r="F297" s="248" t="s">
        <v>978</v>
      </c>
      <c r="G297" s="245"/>
      <c r="H297" s="249">
        <v>75</v>
      </c>
      <c r="I297" s="250"/>
      <c r="J297" s="245"/>
      <c r="K297" s="245"/>
      <c r="L297" s="251"/>
      <c r="M297" s="252"/>
      <c r="N297" s="253"/>
      <c r="O297" s="253"/>
      <c r="P297" s="253"/>
      <c r="Q297" s="253"/>
      <c r="R297" s="253"/>
      <c r="S297" s="253"/>
      <c r="T297" s="254"/>
      <c r="AT297" s="255" t="s">
        <v>166</v>
      </c>
      <c r="AU297" s="255" t="s">
        <v>87</v>
      </c>
      <c r="AV297" s="12" t="s">
        <v>87</v>
      </c>
      <c r="AW297" s="12" t="s">
        <v>34</v>
      </c>
      <c r="AX297" s="12" t="s">
        <v>77</v>
      </c>
      <c r="AY297" s="255" t="s">
        <v>157</v>
      </c>
    </row>
    <row r="298" spans="2:51" s="13" customFormat="1" ht="12">
      <c r="B298" s="256"/>
      <c r="C298" s="257"/>
      <c r="D298" s="246" t="s">
        <v>166</v>
      </c>
      <c r="E298" s="258" t="s">
        <v>1</v>
      </c>
      <c r="F298" s="259" t="s">
        <v>168</v>
      </c>
      <c r="G298" s="257"/>
      <c r="H298" s="260">
        <v>75</v>
      </c>
      <c r="I298" s="261"/>
      <c r="J298" s="257"/>
      <c r="K298" s="257"/>
      <c r="L298" s="262"/>
      <c r="M298" s="263"/>
      <c r="N298" s="264"/>
      <c r="O298" s="264"/>
      <c r="P298" s="264"/>
      <c r="Q298" s="264"/>
      <c r="R298" s="264"/>
      <c r="S298" s="264"/>
      <c r="T298" s="265"/>
      <c r="AT298" s="266" t="s">
        <v>166</v>
      </c>
      <c r="AU298" s="266" t="s">
        <v>87</v>
      </c>
      <c r="AV298" s="13" t="s">
        <v>164</v>
      </c>
      <c r="AW298" s="13" t="s">
        <v>34</v>
      </c>
      <c r="AX298" s="13" t="s">
        <v>85</v>
      </c>
      <c r="AY298" s="266" t="s">
        <v>157</v>
      </c>
    </row>
    <row r="299" spans="2:65" s="1" customFormat="1" ht="16.5" customHeight="1">
      <c r="B299" s="37"/>
      <c r="C299" s="231" t="s">
        <v>573</v>
      </c>
      <c r="D299" s="231" t="s">
        <v>159</v>
      </c>
      <c r="E299" s="232" t="s">
        <v>656</v>
      </c>
      <c r="F299" s="233" t="s">
        <v>657</v>
      </c>
      <c r="G299" s="234" t="s">
        <v>576</v>
      </c>
      <c r="H299" s="236"/>
      <c r="I299" s="236"/>
      <c r="J299" s="237">
        <f>ROUND(I299*H299,2)</f>
        <v>0</v>
      </c>
      <c r="K299" s="233" t="s">
        <v>163</v>
      </c>
      <c r="L299" s="42"/>
      <c r="M299" s="238" t="s">
        <v>1</v>
      </c>
      <c r="N299" s="239" t="s">
        <v>42</v>
      </c>
      <c r="O299" s="85"/>
      <c r="P299" s="240">
        <f>O299*H299</f>
        <v>0</v>
      </c>
      <c r="Q299" s="240">
        <v>0</v>
      </c>
      <c r="R299" s="240">
        <f>Q299*H299</f>
        <v>0</v>
      </c>
      <c r="S299" s="240">
        <v>0</v>
      </c>
      <c r="T299" s="241">
        <f>S299*H299</f>
        <v>0</v>
      </c>
      <c r="AR299" s="242" t="s">
        <v>236</v>
      </c>
      <c r="AT299" s="242" t="s">
        <v>159</v>
      </c>
      <c r="AU299" s="242" t="s">
        <v>87</v>
      </c>
      <c r="AY299" s="16" t="s">
        <v>157</v>
      </c>
      <c r="BE299" s="243">
        <f>IF(N299="základní",J299,0)</f>
        <v>0</v>
      </c>
      <c r="BF299" s="243">
        <f>IF(N299="snížená",J299,0)</f>
        <v>0</v>
      </c>
      <c r="BG299" s="243">
        <f>IF(N299="zákl. přenesená",J299,0)</f>
        <v>0</v>
      </c>
      <c r="BH299" s="243">
        <f>IF(N299="sníž. přenesená",J299,0)</f>
        <v>0</v>
      </c>
      <c r="BI299" s="243">
        <f>IF(N299="nulová",J299,0)</f>
        <v>0</v>
      </c>
      <c r="BJ299" s="16" t="s">
        <v>85</v>
      </c>
      <c r="BK299" s="243">
        <f>ROUND(I299*H299,2)</f>
        <v>0</v>
      </c>
      <c r="BL299" s="16" t="s">
        <v>236</v>
      </c>
      <c r="BM299" s="242" t="s">
        <v>979</v>
      </c>
    </row>
    <row r="300" spans="2:63" s="11" customFormat="1" ht="22.8" customHeight="1">
      <c r="B300" s="215"/>
      <c r="C300" s="216"/>
      <c r="D300" s="217" t="s">
        <v>76</v>
      </c>
      <c r="E300" s="229" t="s">
        <v>659</v>
      </c>
      <c r="F300" s="229" t="s">
        <v>660</v>
      </c>
      <c r="G300" s="216"/>
      <c r="H300" s="216"/>
      <c r="I300" s="219"/>
      <c r="J300" s="230">
        <f>BK300</f>
        <v>0</v>
      </c>
      <c r="K300" s="216"/>
      <c r="L300" s="221"/>
      <c r="M300" s="222"/>
      <c r="N300" s="223"/>
      <c r="O300" s="223"/>
      <c r="P300" s="224">
        <f>SUM(P301:P325)</f>
        <v>0</v>
      </c>
      <c r="Q300" s="223"/>
      <c r="R300" s="224">
        <f>SUM(R301:R325)</f>
        <v>0.0446915</v>
      </c>
      <c r="S300" s="223"/>
      <c r="T300" s="225">
        <f>SUM(T301:T325)</f>
        <v>0.3223325</v>
      </c>
      <c r="AR300" s="226" t="s">
        <v>87</v>
      </c>
      <c r="AT300" s="227" t="s">
        <v>76</v>
      </c>
      <c r="AU300" s="227" t="s">
        <v>85</v>
      </c>
      <c r="AY300" s="226" t="s">
        <v>157</v>
      </c>
      <c r="BK300" s="228">
        <f>SUM(BK301:BK325)</f>
        <v>0</v>
      </c>
    </row>
    <row r="301" spans="2:65" s="1" customFormat="1" ht="16.5" customHeight="1">
      <c r="B301" s="37"/>
      <c r="C301" s="231" t="s">
        <v>580</v>
      </c>
      <c r="D301" s="231" t="s">
        <v>159</v>
      </c>
      <c r="E301" s="232" t="s">
        <v>980</v>
      </c>
      <c r="F301" s="233" t="s">
        <v>981</v>
      </c>
      <c r="G301" s="234" t="s">
        <v>162</v>
      </c>
      <c r="H301" s="235">
        <v>3.955</v>
      </c>
      <c r="I301" s="236"/>
      <c r="J301" s="237">
        <f>ROUND(I301*H301,2)</f>
        <v>0</v>
      </c>
      <c r="K301" s="233" t="s">
        <v>163</v>
      </c>
      <c r="L301" s="42"/>
      <c r="M301" s="238" t="s">
        <v>1</v>
      </c>
      <c r="N301" s="239" t="s">
        <v>42</v>
      </c>
      <c r="O301" s="85"/>
      <c r="P301" s="240">
        <f>O301*H301</f>
        <v>0</v>
      </c>
      <c r="Q301" s="240">
        <v>0.003</v>
      </c>
      <c r="R301" s="240">
        <f>Q301*H301</f>
        <v>0.011865</v>
      </c>
      <c r="S301" s="240">
        <v>0</v>
      </c>
      <c r="T301" s="241">
        <f>S301*H301</f>
        <v>0</v>
      </c>
      <c r="AR301" s="242" t="s">
        <v>236</v>
      </c>
      <c r="AT301" s="242" t="s">
        <v>159</v>
      </c>
      <c r="AU301" s="242" t="s">
        <v>87</v>
      </c>
      <c r="AY301" s="16" t="s">
        <v>157</v>
      </c>
      <c r="BE301" s="243">
        <f>IF(N301="základní",J301,0)</f>
        <v>0</v>
      </c>
      <c r="BF301" s="243">
        <f>IF(N301="snížená",J301,0)</f>
        <v>0</v>
      </c>
      <c r="BG301" s="243">
        <f>IF(N301="zákl. přenesená",J301,0)</f>
        <v>0</v>
      </c>
      <c r="BH301" s="243">
        <f>IF(N301="sníž. přenesená",J301,0)</f>
        <v>0</v>
      </c>
      <c r="BI301" s="243">
        <f>IF(N301="nulová",J301,0)</f>
        <v>0</v>
      </c>
      <c r="BJ301" s="16" t="s">
        <v>85</v>
      </c>
      <c r="BK301" s="243">
        <f>ROUND(I301*H301,2)</f>
        <v>0</v>
      </c>
      <c r="BL301" s="16" t="s">
        <v>236</v>
      </c>
      <c r="BM301" s="242" t="s">
        <v>982</v>
      </c>
    </row>
    <row r="302" spans="2:51" s="12" customFormat="1" ht="12">
      <c r="B302" s="244"/>
      <c r="C302" s="245"/>
      <c r="D302" s="246" t="s">
        <v>166</v>
      </c>
      <c r="E302" s="247" t="s">
        <v>1</v>
      </c>
      <c r="F302" s="248" t="s">
        <v>983</v>
      </c>
      <c r="G302" s="245"/>
      <c r="H302" s="249">
        <v>1.636</v>
      </c>
      <c r="I302" s="250"/>
      <c r="J302" s="245"/>
      <c r="K302" s="245"/>
      <c r="L302" s="251"/>
      <c r="M302" s="252"/>
      <c r="N302" s="253"/>
      <c r="O302" s="253"/>
      <c r="P302" s="253"/>
      <c r="Q302" s="253"/>
      <c r="R302" s="253"/>
      <c r="S302" s="253"/>
      <c r="T302" s="254"/>
      <c r="AT302" s="255" t="s">
        <v>166</v>
      </c>
      <c r="AU302" s="255" t="s">
        <v>87</v>
      </c>
      <c r="AV302" s="12" t="s">
        <v>87</v>
      </c>
      <c r="AW302" s="12" t="s">
        <v>34</v>
      </c>
      <c r="AX302" s="12" t="s">
        <v>77</v>
      </c>
      <c r="AY302" s="255" t="s">
        <v>157</v>
      </c>
    </row>
    <row r="303" spans="2:51" s="12" customFormat="1" ht="12">
      <c r="B303" s="244"/>
      <c r="C303" s="245"/>
      <c r="D303" s="246" t="s">
        <v>166</v>
      </c>
      <c r="E303" s="247" t="s">
        <v>1</v>
      </c>
      <c r="F303" s="248" t="s">
        <v>984</v>
      </c>
      <c r="G303" s="245"/>
      <c r="H303" s="249">
        <v>0.7525</v>
      </c>
      <c r="I303" s="250"/>
      <c r="J303" s="245"/>
      <c r="K303" s="245"/>
      <c r="L303" s="251"/>
      <c r="M303" s="252"/>
      <c r="N303" s="253"/>
      <c r="O303" s="253"/>
      <c r="P303" s="253"/>
      <c r="Q303" s="253"/>
      <c r="R303" s="253"/>
      <c r="S303" s="253"/>
      <c r="T303" s="254"/>
      <c r="AT303" s="255" t="s">
        <v>166</v>
      </c>
      <c r="AU303" s="255" t="s">
        <v>87</v>
      </c>
      <c r="AV303" s="12" t="s">
        <v>87</v>
      </c>
      <c r="AW303" s="12" t="s">
        <v>34</v>
      </c>
      <c r="AX303" s="12" t="s">
        <v>77</v>
      </c>
      <c r="AY303" s="255" t="s">
        <v>157</v>
      </c>
    </row>
    <row r="304" spans="2:51" s="12" customFormat="1" ht="12">
      <c r="B304" s="244"/>
      <c r="C304" s="245"/>
      <c r="D304" s="246" t="s">
        <v>166</v>
      </c>
      <c r="E304" s="247" t="s">
        <v>1</v>
      </c>
      <c r="F304" s="248" t="s">
        <v>985</v>
      </c>
      <c r="G304" s="245"/>
      <c r="H304" s="249">
        <v>1.566</v>
      </c>
      <c r="I304" s="250"/>
      <c r="J304" s="245"/>
      <c r="K304" s="245"/>
      <c r="L304" s="251"/>
      <c r="M304" s="252"/>
      <c r="N304" s="253"/>
      <c r="O304" s="253"/>
      <c r="P304" s="253"/>
      <c r="Q304" s="253"/>
      <c r="R304" s="253"/>
      <c r="S304" s="253"/>
      <c r="T304" s="254"/>
      <c r="AT304" s="255" t="s">
        <v>166</v>
      </c>
      <c r="AU304" s="255" t="s">
        <v>87</v>
      </c>
      <c r="AV304" s="12" t="s">
        <v>87</v>
      </c>
      <c r="AW304" s="12" t="s">
        <v>34</v>
      </c>
      <c r="AX304" s="12" t="s">
        <v>77</v>
      </c>
      <c r="AY304" s="255" t="s">
        <v>157</v>
      </c>
    </row>
    <row r="305" spans="2:51" s="13" customFormat="1" ht="12">
      <c r="B305" s="256"/>
      <c r="C305" s="257"/>
      <c r="D305" s="246" t="s">
        <v>166</v>
      </c>
      <c r="E305" s="258" t="s">
        <v>717</v>
      </c>
      <c r="F305" s="259" t="s">
        <v>168</v>
      </c>
      <c r="G305" s="257"/>
      <c r="H305" s="260">
        <v>3.9545</v>
      </c>
      <c r="I305" s="261"/>
      <c r="J305" s="257"/>
      <c r="K305" s="257"/>
      <c r="L305" s="262"/>
      <c r="M305" s="263"/>
      <c r="N305" s="264"/>
      <c r="O305" s="264"/>
      <c r="P305" s="264"/>
      <c r="Q305" s="264"/>
      <c r="R305" s="264"/>
      <c r="S305" s="264"/>
      <c r="T305" s="265"/>
      <c r="AT305" s="266" t="s">
        <v>166</v>
      </c>
      <c r="AU305" s="266" t="s">
        <v>87</v>
      </c>
      <c r="AV305" s="13" t="s">
        <v>164</v>
      </c>
      <c r="AW305" s="13" t="s">
        <v>34</v>
      </c>
      <c r="AX305" s="13" t="s">
        <v>85</v>
      </c>
      <c r="AY305" s="266" t="s">
        <v>157</v>
      </c>
    </row>
    <row r="306" spans="2:65" s="1" customFormat="1" ht="16.5" customHeight="1">
      <c r="B306" s="37"/>
      <c r="C306" s="277" t="s">
        <v>585</v>
      </c>
      <c r="D306" s="277" t="s">
        <v>237</v>
      </c>
      <c r="E306" s="278" t="s">
        <v>986</v>
      </c>
      <c r="F306" s="279" t="s">
        <v>987</v>
      </c>
      <c r="G306" s="280" t="s">
        <v>162</v>
      </c>
      <c r="H306" s="281">
        <v>4.351</v>
      </c>
      <c r="I306" s="282"/>
      <c r="J306" s="283">
        <f>ROUND(I306*H306,2)</f>
        <v>0</v>
      </c>
      <c r="K306" s="279" t="s">
        <v>420</v>
      </c>
      <c r="L306" s="284"/>
      <c r="M306" s="285" t="s">
        <v>1</v>
      </c>
      <c r="N306" s="286" t="s">
        <v>42</v>
      </c>
      <c r="O306" s="85"/>
      <c r="P306" s="240">
        <f>O306*H306</f>
        <v>0</v>
      </c>
      <c r="Q306" s="240">
        <v>0</v>
      </c>
      <c r="R306" s="240">
        <f>Q306*H306</f>
        <v>0</v>
      </c>
      <c r="S306" s="240">
        <v>0</v>
      </c>
      <c r="T306" s="241">
        <f>S306*H306</f>
        <v>0</v>
      </c>
      <c r="AR306" s="242" t="s">
        <v>358</v>
      </c>
      <c r="AT306" s="242" t="s">
        <v>237</v>
      </c>
      <c r="AU306" s="242" t="s">
        <v>87</v>
      </c>
      <c r="AY306" s="16" t="s">
        <v>157</v>
      </c>
      <c r="BE306" s="243">
        <f>IF(N306="základní",J306,0)</f>
        <v>0</v>
      </c>
      <c r="BF306" s="243">
        <f>IF(N306="snížená",J306,0)</f>
        <v>0</v>
      </c>
      <c r="BG306" s="243">
        <f>IF(N306="zákl. přenesená",J306,0)</f>
        <v>0</v>
      </c>
      <c r="BH306" s="243">
        <f>IF(N306="sníž. přenesená",J306,0)</f>
        <v>0</v>
      </c>
      <c r="BI306" s="243">
        <f>IF(N306="nulová",J306,0)</f>
        <v>0</v>
      </c>
      <c r="BJ306" s="16" t="s">
        <v>85</v>
      </c>
      <c r="BK306" s="243">
        <f>ROUND(I306*H306,2)</f>
        <v>0</v>
      </c>
      <c r="BL306" s="16" t="s">
        <v>236</v>
      </c>
      <c r="BM306" s="242" t="s">
        <v>988</v>
      </c>
    </row>
    <row r="307" spans="2:51" s="12" customFormat="1" ht="12">
      <c r="B307" s="244"/>
      <c r="C307" s="245"/>
      <c r="D307" s="246" t="s">
        <v>166</v>
      </c>
      <c r="E307" s="245"/>
      <c r="F307" s="248" t="s">
        <v>989</v>
      </c>
      <c r="G307" s="245"/>
      <c r="H307" s="249">
        <v>4.351</v>
      </c>
      <c r="I307" s="250"/>
      <c r="J307" s="245"/>
      <c r="K307" s="245"/>
      <c r="L307" s="251"/>
      <c r="M307" s="252"/>
      <c r="N307" s="253"/>
      <c r="O307" s="253"/>
      <c r="P307" s="253"/>
      <c r="Q307" s="253"/>
      <c r="R307" s="253"/>
      <c r="S307" s="253"/>
      <c r="T307" s="254"/>
      <c r="AT307" s="255" t="s">
        <v>166</v>
      </c>
      <c r="AU307" s="255" t="s">
        <v>87</v>
      </c>
      <c r="AV307" s="12" t="s">
        <v>87</v>
      </c>
      <c r="AW307" s="12" t="s">
        <v>4</v>
      </c>
      <c r="AX307" s="12" t="s">
        <v>85</v>
      </c>
      <c r="AY307" s="255" t="s">
        <v>157</v>
      </c>
    </row>
    <row r="308" spans="2:65" s="1" customFormat="1" ht="16.5" customHeight="1">
      <c r="B308" s="37"/>
      <c r="C308" s="231" t="s">
        <v>590</v>
      </c>
      <c r="D308" s="231" t="s">
        <v>159</v>
      </c>
      <c r="E308" s="232" t="s">
        <v>990</v>
      </c>
      <c r="F308" s="233" t="s">
        <v>991</v>
      </c>
      <c r="G308" s="234" t="s">
        <v>162</v>
      </c>
      <c r="H308" s="235">
        <v>3.955</v>
      </c>
      <c r="I308" s="236"/>
      <c r="J308" s="237">
        <f>ROUND(I308*H308,2)</f>
        <v>0</v>
      </c>
      <c r="K308" s="233" t="s">
        <v>163</v>
      </c>
      <c r="L308" s="42"/>
      <c r="M308" s="238" t="s">
        <v>1</v>
      </c>
      <c r="N308" s="239" t="s">
        <v>42</v>
      </c>
      <c r="O308" s="85"/>
      <c r="P308" s="240">
        <f>O308*H308</f>
        <v>0</v>
      </c>
      <c r="Q308" s="240">
        <v>0</v>
      </c>
      <c r="R308" s="240">
        <f>Q308*H308</f>
        <v>0</v>
      </c>
      <c r="S308" s="240">
        <v>0</v>
      </c>
      <c r="T308" s="241">
        <f>S308*H308</f>
        <v>0</v>
      </c>
      <c r="AR308" s="242" t="s">
        <v>236</v>
      </c>
      <c r="AT308" s="242" t="s">
        <v>159</v>
      </c>
      <c r="AU308" s="242" t="s">
        <v>87</v>
      </c>
      <c r="AY308" s="16" t="s">
        <v>157</v>
      </c>
      <c r="BE308" s="243">
        <f>IF(N308="základní",J308,0)</f>
        <v>0</v>
      </c>
      <c r="BF308" s="243">
        <f>IF(N308="snížená",J308,0)</f>
        <v>0</v>
      </c>
      <c r="BG308" s="243">
        <f>IF(N308="zákl. přenesená",J308,0)</f>
        <v>0</v>
      </c>
      <c r="BH308" s="243">
        <f>IF(N308="sníž. přenesená",J308,0)</f>
        <v>0</v>
      </c>
      <c r="BI308" s="243">
        <f>IF(N308="nulová",J308,0)</f>
        <v>0</v>
      </c>
      <c r="BJ308" s="16" t="s">
        <v>85</v>
      </c>
      <c r="BK308" s="243">
        <f>ROUND(I308*H308,2)</f>
        <v>0</v>
      </c>
      <c r="BL308" s="16" t="s">
        <v>236</v>
      </c>
      <c r="BM308" s="242" t="s">
        <v>992</v>
      </c>
    </row>
    <row r="309" spans="2:51" s="12" customFormat="1" ht="12">
      <c r="B309" s="244"/>
      <c r="C309" s="245"/>
      <c r="D309" s="246" t="s">
        <v>166</v>
      </c>
      <c r="E309" s="247" t="s">
        <v>1</v>
      </c>
      <c r="F309" s="248" t="s">
        <v>717</v>
      </c>
      <c r="G309" s="245"/>
      <c r="H309" s="249">
        <v>3.9545</v>
      </c>
      <c r="I309" s="250"/>
      <c r="J309" s="245"/>
      <c r="K309" s="245"/>
      <c r="L309" s="251"/>
      <c r="M309" s="252"/>
      <c r="N309" s="253"/>
      <c r="O309" s="253"/>
      <c r="P309" s="253"/>
      <c r="Q309" s="253"/>
      <c r="R309" s="253"/>
      <c r="S309" s="253"/>
      <c r="T309" s="254"/>
      <c r="AT309" s="255" t="s">
        <v>166</v>
      </c>
      <c r="AU309" s="255" t="s">
        <v>87</v>
      </c>
      <c r="AV309" s="12" t="s">
        <v>87</v>
      </c>
      <c r="AW309" s="12" t="s">
        <v>34</v>
      </c>
      <c r="AX309" s="12" t="s">
        <v>77</v>
      </c>
      <c r="AY309" s="255" t="s">
        <v>157</v>
      </c>
    </row>
    <row r="310" spans="2:51" s="13" customFormat="1" ht="12">
      <c r="B310" s="256"/>
      <c r="C310" s="257"/>
      <c r="D310" s="246" t="s">
        <v>166</v>
      </c>
      <c r="E310" s="258" t="s">
        <v>1</v>
      </c>
      <c r="F310" s="259" t="s">
        <v>168</v>
      </c>
      <c r="G310" s="257"/>
      <c r="H310" s="260">
        <v>3.9545</v>
      </c>
      <c r="I310" s="261"/>
      <c r="J310" s="257"/>
      <c r="K310" s="257"/>
      <c r="L310" s="262"/>
      <c r="M310" s="263"/>
      <c r="N310" s="264"/>
      <c r="O310" s="264"/>
      <c r="P310" s="264"/>
      <c r="Q310" s="264"/>
      <c r="R310" s="264"/>
      <c r="S310" s="264"/>
      <c r="T310" s="265"/>
      <c r="AT310" s="266" t="s">
        <v>166</v>
      </c>
      <c r="AU310" s="266" t="s">
        <v>87</v>
      </c>
      <c r="AV310" s="13" t="s">
        <v>164</v>
      </c>
      <c r="AW310" s="13" t="s">
        <v>34</v>
      </c>
      <c r="AX310" s="13" t="s">
        <v>85</v>
      </c>
      <c r="AY310" s="266" t="s">
        <v>157</v>
      </c>
    </row>
    <row r="311" spans="2:65" s="1" customFormat="1" ht="16.5" customHeight="1">
      <c r="B311" s="37"/>
      <c r="C311" s="231" t="s">
        <v>594</v>
      </c>
      <c r="D311" s="231" t="s">
        <v>159</v>
      </c>
      <c r="E311" s="232" t="s">
        <v>993</v>
      </c>
      <c r="F311" s="233" t="s">
        <v>994</v>
      </c>
      <c r="G311" s="234" t="s">
        <v>162</v>
      </c>
      <c r="H311" s="235">
        <v>3.955</v>
      </c>
      <c r="I311" s="236"/>
      <c r="J311" s="237">
        <f>ROUND(I311*H311,2)</f>
        <v>0</v>
      </c>
      <c r="K311" s="233" t="s">
        <v>163</v>
      </c>
      <c r="L311" s="42"/>
      <c r="M311" s="238" t="s">
        <v>1</v>
      </c>
      <c r="N311" s="239" t="s">
        <v>42</v>
      </c>
      <c r="O311" s="85"/>
      <c r="P311" s="240">
        <f>O311*H311</f>
        <v>0</v>
      </c>
      <c r="Q311" s="240">
        <v>0</v>
      </c>
      <c r="R311" s="240">
        <f>Q311*H311</f>
        <v>0</v>
      </c>
      <c r="S311" s="240">
        <v>0</v>
      </c>
      <c r="T311" s="241">
        <f>S311*H311</f>
        <v>0</v>
      </c>
      <c r="AR311" s="242" t="s">
        <v>236</v>
      </c>
      <c r="AT311" s="242" t="s">
        <v>159</v>
      </c>
      <c r="AU311" s="242" t="s">
        <v>87</v>
      </c>
      <c r="AY311" s="16" t="s">
        <v>157</v>
      </c>
      <c r="BE311" s="243">
        <f>IF(N311="základní",J311,0)</f>
        <v>0</v>
      </c>
      <c r="BF311" s="243">
        <f>IF(N311="snížená",J311,0)</f>
        <v>0</v>
      </c>
      <c r="BG311" s="243">
        <f>IF(N311="zákl. přenesená",J311,0)</f>
        <v>0</v>
      </c>
      <c r="BH311" s="243">
        <f>IF(N311="sníž. přenesená",J311,0)</f>
        <v>0</v>
      </c>
      <c r="BI311" s="243">
        <f>IF(N311="nulová",J311,0)</f>
        <v>0</v>
      </c>
      <c r="BJ311" s="16" t="s">
        <v>85</v>
      </c>
      <c r="BK311" s="243">
        <f>ROUND(I311*H311,2)</f>
        <v>0</v>
      </c>
      <c r="BL311" s="16" t="s">
        <v>236</v>
      </c>
      <c r="BM311" s="242" t="s">
        <v>995</v>
      </c>
    </row>
    <row r="312" spans="2:51" s="12" customFormat="1" ht="12">
      <c r="B312" s="244"/>
      <c r="C312" s="245"/>
      <c r="D312" s="246" t="s">
        <v>166</v>
      </c>
      <c r="E312" s="247" t="s">
        <v>1</v>
      </c>
      <c r="F312" s="248" t="s">
        <v>717</v>
      </c>
      <c r="G312" s="245"/>
      <c r="H312" s="249">
        <v>3.9545</v>
      </c>
      <c r="I312" s="250"/>
      <c r="J312" s="245"/>
      <c r="K312" s="245"/>
      <c r="L312" s="251"/>
      <c r="M312" s="252"/>
      <c r="N312" s="253"/>
      <c r="O312" s="253"/>
      <c r="P312" s="253"/>
      <c r="Q312" s="253"/>
      <c r="R312" s="253"/>
      <c r="S312" s="253"/>
      <c r="T312" s="254"/>
      <c r="AT312" s="255" t="s">
        <v>166</v>
      </c>
      <c r="AU312" s="255" t="s">
        <v>87</v>
      </c>
      <c r="AV312" s="12" t="s">
        <v>87</v>
      </c>
      <c r="AW312" s="12" t="s">
        <v>34</v>
      </c>
      <c r="AX312" s="12" t="s">
        <v>77</v>
      </c>
      <c r="AY312" s="255" t="s">
        <v>157</v>
      </c>
    </row>
    <row r="313" spans="2:51" s="13" customFormat="1" ht="12">
      <c r="B313" s="256"/>
      <c r="C313" s="257"/>
      <c r="D313" s="246" t="s">
        <v>166</v>
      </c>
      <c r="E313" s="258" t="s">
        <v>1</v>
      </c>
      <c r="F313" s="259" t="s">
        <v>168</v>
      </c>
      <c r="G313" s="257"/>
      <c r="H313" s="260">
        <v>3.9545</v>
      </c>
      <c r="I313" s="261"/>
      <c r="J313" s="257"/>
      <c r="K313" s="257"/>
      <c r="L313" s="262"/>
      <c r="M313" s="263"/>
      <c r="N313" s="264"/>
      <c r="O313" s="264"/>
      <c r="P313" s="264"/>
      <c r="Q313" s="264"/>
      <c r="R313" s="264"/>
      <c r="S313" s="264"/>
      <c r="T313" s="265"/>
      <c r="AT313" s="266" t="s">
        <v>166</v>
      </c>
      <c r="AU313" s="266" t="s">
        <v>87</v>
      </c>
      <c r="AV313" s="13" t="s">
        <v>164</v>
      </c>
      <c r="AW313" s="13" t="s">
        <v>34</v>
      </c>
      <c r="AX313" s="13" t="s">
        <v>85</v>
      </c>
      <c r="AY313" s="266" t="s">
        <v>157</v>
      </c>
    </row>
    <row r="314" spans="2:65" s="1" customFormat="1" ht="16.5" customHeight="1">
      <c r="B314" s="37"/>
      <c r="C314" s="231" t="s">
        <v>598</v>
      </c>
      <c r="D314" s="231" t="s">
        <v>159</v>
      </c>
      <c r="E314" s="232" t="s">
        <v>996</v>
      </c>
      <c r="F314" s="233" t="s">
        <v>997</v>
      </c>
      <c r="G314" s="234" t="s">
        <v>162</v>
      </c>
      <c r="H314" s="235">
        <v>3.955</v>
      </c>
      <c r="I314" s="236"/>
      <c r="J314" s="237">
        <f>ROUND(I314*H314,2)</f>
        <v>0</v>
      </c>
      <c r="K314" s="233" t="s">
        <v>163</v>
      </c>
      <c r="L314" s="42"/>
      <c r="M314" s="238" t="s">
        <v>1</v>
      </c>
      <c r="N314" s="239" t="s">
        <v>42</v>
      </c>
      <c r="O314" s="85"/>
      <c r="P314" s="240">
        <f>O314*H314</f>
        <v>0</v>
      </c>
      <c r="Q314" s="240">
        <v>0.008</v>
      </c>
      <c r="R314" s="240">
        <f>Q314*H314</f>
        <v>0.03164</v>
      </c>
      <c r="S314" s="240">
        <v>0</v>
      </c>
      <c r="T314" s="241">
        <f>S314*H314</f>
        <v>0</v>
      </c>
      <c r="AR314" s="242" t="s">
        <v>236</v>
      </c>
      <c r="AT314" s="242" t="s">
        <v>159</v>
      </c>
      <c r="AU314" s="242" t="s">
        <v>87</v>
      </c>
      <c r="AY314" s="16" t="s">
        <v>157</v>
      </c>
      <c r="BE314" s="243">
        <f>IF(N314="základní",J314,0)</f>
        <v>0</v>
      </c>
      <c r="BF314" s="243">
        <f>IF(N314="snížená",J314,0)</f>
        <v>0</v>
      </c>
      <c r="BG314" s="243">
        <f>IF(N314="zákl. přenesená",J314,0)</f>
        <v>0</v>
      </c>
      <c r="BH314" s="243">
        <f>IF(N314="sníž. přenesená",J314,0)</f>
        <v>0</v>
      </c>
      <c r="BI314" s="243">
        <f>IF(N314="nulová",J314,0)</f>
        <v>0</v>
      </c>
      <c r="BJ314" s="16" t="s">
        <v>85</v>
      </c>
      <c r="BK314" s="243">
        <f>ROUND(I314*H314,2)</f>
        <v>0</v>
      </c>
      <c r="BL314" s="16" t="s">
        <v>236</v>
      </c>
      <c r="BM314" s="242" t="s">
        <v>998</v>
      </c>
    </row>
    <row r="315" spans="2:51" s="12" customFormat="1" ht="12">
      <c r="B315" s="244"/>
      <c r="C315" s="245"/>
      <c r="D315" s="246" t="s">
        <v>166</v>
      </c>
      <c r="E315" s="247" t="s">
        <v>1</v>
      </c>
      <c r="F315" s="248" t="s">
        <v>717</v>
      </c>
      <c r="G315" s="245"/>
      <c r="H315" s="249">
        <v>3.9545</v>
      </c>
      <c r="I315" s="250"/>
      <c r="J315" s="245"/>
      <c r="K315" s="245"/>
      <c r="L315" s="251"/>
      <c r="M315" s="252"/>
      <c r="N315" s="253"/>
      <c r="O315" s="253"/>
      <c r="P315" s="253"/>
      <c r="Q315" s="253"/>
      <c r="R315" s="253"/>
      <c r="S315" s="253"/>
      <c r="T315" s="254"/>
      <c r="AT315" s="255" t="s">
        <v>166</v>
      </c>
      <c r="AU315" s="255" t="s">
        <v>87</v>
      </c>
      <c r="AV315" s="12" t="s">
        <v>87</v>
      </c>
      <c r="AW315" s="12" t="s">
        <v>34</v>
      </c>
      <c r="AX315" s="12" t="s">
        <v>77</v>
      </c>
      <c r="AY315" s="255" t="s">
        <v>157</v>
      </c>
    </row>
    <row r="316" spans="2:51" s="13" customFormat="1" ht="12">
      <c r="B316" s="256"/>
      <c r="C316" s="257"/>
      <c r="D316" s="246" t="s">
        <v>166</v>
      </c>
      <c r="E316" s="258" t="s">
        <v>1</v>
      </c>
      <c r="F316" s="259" t="s">
        <v>168</v>
      </c>
      <c r="G316" s="257"/>
      <c r="H316" s="260">
        <v>3.9545</v>
      </c>
      <c r="I316" s="261"/>
      <c r="J316" s="257"/>
      <c r="K316" s="257"/>
      <c r="L316" s="262"/>
      <c r="M316" s="263"/>
      <c r="N316" s="264"/>
      <c r="O316" s="264"/>
      <c r="P316" s="264"/>
      <c r="Q316" s="264"/>
      <c r="R316" s="264"/>
      <c r="S316" s="264"/>
      <c r="T316" s="265"/>
      <c r="AT316" s="266" t="s">
        <v>166</v>
      </c>
      <c r="AU316" s="266" t="s">
        <v>87</v>
      </c>
      <c r="AV316" s="13" t="s">
        <v>164</v>
      </c>
      <c r="AW316" s="13" t="s">
        <v>34</v>
      </c>
      <c r="AX316" s="13" t="s">
        <v>85</v>
      </c>
      <c r="AY316" s="266" t="s">
        <v>157</v>
      </c>
    </row>
    <row r="317" spans="2:65" s="1" customFormat="1" ht="16.5" customHeight="1">
      <c r="B317" s="37"/>
      <c r="C317" s="231" t="s">
        <v>602</v>
      </c>
      <c r="D317" s="231" t="s">
        <v>159</v>
      </c>
      <c r="E317" s="232" t="s">
        <v>999</v>
      </c>
      <c r="F317" s="233" t="s">
        <v>1000</v>
      </c>
      <c r="G317" s="234" t="s">
        <v>162</v>
      </c>
      <c r="H317" s="235">
        <v>3.955</v>
      </c>
      <c r="I317" s="236"/>
      <c r="J317" s="237">
        <f>ROUND(I317*H317,2)</f>
        <v>0</v>
      </c>
      <c r="K317" s="233" t="s">
        <v>163</v>
      </c>
      <c r="L317" s="42"/>
      <c r="M317" s="238" t="s">
        <v>1</v>
      </c>
      <c r="N317" s="239" t="s">
        <v>42</v>
      </c>
      <c r="O317" s="85"/>
      <c r="P317" s="240">
        <f>O317*H317</f>
        <v>0</v>
      </c>
      <c r="Q317" s="240">
        <v>0</v>
      </c>
      <c r="R317" s="240">
        <f>Q317*H317</f>
        <v>0</v>
      </c>
      <c r="S317" s="240">
        <v>0.0815</v>
      </c>
      <c r="T317" s="241">
        <f>S317*H317</f>
        <v>0.3223325</v>
      </c>
      <c r="AR317" s="242" t="s">
        <v>236</v>
      </c>
      <c r="AT317" s="242" t="s">
        <v>159</v>
      </c>
      <c r="AU317" s="242" t="s">
        <v>87</v>
      </c>
      <c r="AY317" s="16" t="s">
        <v>157</v>
      </c>
      <c r="BE317" s="243">
        <f>IF(N317="základní",J317,0)</f>
        <v>0</v>
      </c>
      <c r="BF317" s="243">
        <f>IF(N317="snížená",J317,0)</f>
        <v>0</v>
      </c>
      <c r="BG317" s="243">
        <f>IF(N317="zákl. přenesená",J317,0)</f>
        <v>0</v>
      </c>
      <c r="BH317" s="243">
        <f>IF(N317="sníž. přenesená",J317,0)</f>
        <v>0</v>
      </c>
      <c r="BI317" s="243">
        <f>IF(N317="nulová",J317,0)</f>
        <v>0</v>
      </c>
      <c r="BJ317" s="16" t="s">
        <v>85</v>
      </c>
      <c r="BK317" s="243">
        <f>ROUND(I317*H317,2)</f>
        <v>0</v>
      </c>
      <c r="BL317" s="16" t="s">
        <v>236</v>
      </c>
      <c r="BM317" s="242" t="s">
        <v>1001</v>
      </c>
    </row>
    <row r="318" spans="2:51" s="12" customFormat="1" ht="12">
      <c r="B318" s="244"/>
      <c r="C318" s="245"/>
      <c r="D318" s="246" t="s">
        <v>166</v>
      </c>
      <c r="E318" s="247" t="s">
        <v>1</v>
      </c>
      <c r="F318" s="248" t="s">
        <v>983</v>
      </c>
      <c r="G318" s="245"/>
      <c r="H318" s="249">
        <v>1.636</v>
      </c>
      <c r="I318" s="250"/>
      <c r="J318" s="245"/>
      <c r="K318" s="245"/>
      <c r="L318" s="251"/>
      <c r="M318" s="252"/>
      <c r="N318" s="253"/>
      <c r="O318" s="253"/>
      <c r="P318" s="253"/>
      <c r="Q318" s="253"/>
      <c r="R318" s="253"/>
      <c r="S318" s="253"/>
      <c r="T318" s="254"/>
      <c r="AT318" s="255" t="s">
        <v>166</v>
      </c>
      <c r="AU318" s="255" t="s">
        <v>87</v>
      </c>
      <c r="AV318" s="12" t="s">
        <v>87</v>
      </c>
      <c r="AW318" s="12" t="s">
        <v>34</v>
      </c>
      <c r="AX318" s="12" t="s">
        <v>77</v>
      </c>
      <c r="AY318" s="255" t="s">
        <v>157</v>
      </c>
    </row>
    <row r="319" spans="2:51" s="12" customFormat="1" ht="12">
      <c r="B319" s="244"/>
      <c r="C319" s="245"/>
      <c r="D319" s="246" t="s">
        <v>166</v>
      </c>
      <c r="E319" s="247" t="s">
        <v>1</v>
      </c>
      <c r="F319" s="248" t="s">
        <v>984</v>
      </c>
      <c r="G319" s="245"/>
      <c r="H319" s="249">
        <v>0.7525</v>
      </c>
      <c r="I319" s="250"/>
      <c r="J319" s="245"/>
      <c r="K319" s="245"/>
      <c r="L319" s="251"/>
      <c r="M319" s="252"/>
      <c r="N319" s="253"/>
      <c r="O319" s="253"/>
      <c r="P319" s="253"/>
      <c r="Q319" s="253"/>
      <c r="R319" s="253"/>
      <c r="S319" s="253"/>
      <c r="T319" s="254"/>
      <c r="AT319" s="255" t="s">
        <v>166</v>
      </c>
      <c r="AU319" s="255" t="s">
        <v>87</v>
      </c>
      <c r="AV319" s="12" t="s">
        <v>87</v>
      </c>
      <c r="AW319" s="12" t="s">
        <v>34</v>
      </c>
      <c r="AX319" s="12" t="s">
        <v>77</v>
      </c>
      <c r="AY319" s="255" t="s">
        <v>157</v>
      </c>
    </row>
    <row r="320" spans="2:51" s="12" customFormat="1" ht="12">
      <c r="B320" s="244"/>
      <c r="C320" s="245"/>
      <c r="D320" s="246" t="s">
        <v>166</v>
      </c>
      <c r="E320" s="247" t="s">
        <v>1</v>
      </c>
      <c r="F320" s="248" t="s">
        <v>985</v>
      </c>
      <c r="G320" s="245"/>
      <c r="H320" s="249">
        <v>1.566</v>
      </c>
      <c r="I320" s="250"/>
      <c r="J320" s="245"/>
      <c r="K320" s="245"/>
      <c r="L320" s="251"/>
      <c r="M320" s="252"/>
      <c r="N320" s="253"/>
      <c r="O320" s="253"/>
      <c r="P320" s="253"/>
      <c r="Q320" s="253"/>
      <c r="R320" s="253"/>
      <c r="S320" s="253"/>
      <c r="T320" s="254"/>
      <c r="AT320" s="255" t="s">
        <v>166</v>
      </c>
      <c r="AU320" s="255" t="s">
        <v>87</v>
      </c>
      <c r="AV320" s="12" t="s">
        <v>87</v>
      </c>
      <c r="AW320" s="12" t="s">
        <v>34</v>
      </c>
      <c r="AX320" s="12" t="s">
        <v>77</v>
      </c>
      <c r="AY320" s="255" t="s">
        <v>157</v>
      </c>
    </row>
    <row r="321" spans="2:51" s="13" customFormat="1" ht="12">
      <c r="B321" s="256"/>
      <c r="C321" s="257"/>
      <c r="D321" s="246" t="s">
        <v>166</v>
      </c>
      <c r="E321" s="258" t="s">
        <v>1</v>
      </c>
      <c r="F321" s="259" t="s">
        <v>168</v>
      </c>
      <c r="G321" s="257"/>
      <c r="H321" s="260">
        <v>3.9545</v>
      </c>
      <c r="I321" s="261"/>
      <c r="J321" s="257"/>
      <c r="K321" s="257"/>
      <c r="L321" s="262"/>
      <c r="M321" s="263"/>
      <c r="N321" s="264"/>
      <c r="O321" s="264"/>
      <c r="P321" s="264"/>
      <c r="Q321" s="264"/>
      <c r="R321" s="264"/>
      <c r="S321" s="264"/>
      <c r="T321" s="265"/>
      <c r="AT321" s="266" t="s">
        <v>166</v>
      </c>
      <c r="AU321" s="266" t="s">
        <v>87</v>
      </c>
      <c r="AV321" s="13" t="s">
        <v>164</v>
      </c>
      <c r="AW321" s="13" t="s">
        <v>34</v>
      </c>
      <c r="AX321" s="13" t="s">
        <v>85</v>
      </c>
      <c r="AY321" s="266" t="s">
        <v>157</v>
      </c>
    </row>
    <row r="322" spans="2:65" s="1" customFormat="1" ht="16.5" customHeight="1">
      <c r="B322" s="37"/>
      <c r="C322" s="231" t="s">
        <v>608</v>
      </c>
      <c r="D322" s="231" t="s">
        <v>159</v>
      </c>
      <c r="E322" s="232" t="s">
        <v>1002</v>
      </c>
      <c r="F322" s="233" t="s">
        <v>1003</v>
      </c>
      <c r="G322" s="234" t="s">
        <v>162</v>
      </c>
      <c r="H322" s="235">
        <v>3.955</v>
      </c>
      <c r="I322" s="236"/>
      <c r="J322" s="237">
        <f>ROUND(I322*H322,2)</f>
        <v>0</v>
      </c>
      <c r="K322" s="233" t="s">
        <v>163</v>
      </c>
      <c r="L322" s="42"/>
      <c r="M322" s="238" t="s">
        <v>1</v>
      </c>
      <c r="N322" s="239" t="s">
        <v>42</v>
      </c>
      <c r="O322" s="85"/>
      <c r="P322" s="240">
        <f>O322*H322</f>
        <v>0</v>
      </c>
      <c r="Q322" s="240">
        <v>0.0003</v>
      </c>
      <c r="R322" s="240">
        <f>Q322*H322</f>
        <v>0.0011864999999999998</v>
      </c>
      <c r="S322" s="240">
        <v>0</v>
      </c>
      <c r="T322" s="241">
        <f>S322*H322</f>
        <v>0</v>
      </c>
      <c r="AR322" s="242" t="s">
        <v>236</v>
      </c>
      <c r="AT322" s="242" t="s">
        <v>159</v>
      </c>
      <c r="AU322" s="242" t="s">
        <v>87</v>
      </c>
      <c r="AY322" s="16" t="s">
        <v>157</v>
      </c>
      <c r="BE322" s="243">
        <f>IF(N322="základní",J322,0)</f>
        <v>0</v>
      </c>
      <c r="BF322" s="243">
        <f>IF(N322="snížená",J322,0)</f>
        <v>0</v>
      </c>
      <c r="BG322" s="243">
        <f>IF(N322="zákl. přenesená",J322,0)</f>
        <v>0</v>
      </c>
      <c r="BH322" s="243">
        <f>IF(N322="sníž. přenesená",J322,0)</f>
        <v>0</v>
      </c>
      <c r="BI322" s="243">
        <f>IF(N322="nulová",J322,0)</f>
        <v>0</v>
      </c>
      <c r="BJ322" s="16" t="s">
        <v>85</v>
      </c>
      <c r="BK322" s="243">
        <f>ROUND(I322*H322,2)</f>
        <v>0</v>
      </c>
      <c r="BL322" s="16" t="s">
        <v>236</v>
      </c>
      <c r="BM322" s="242" t="s">
        <v>1004</v>
      </c>
    </row>
    <row r="323" spans="2:51" s="12" customFormat="1" ht="12">
      <c r="B323" s="244"/>
      <c r="C323" s="245"/>
      <c r="D323" s="246" t="s">
        <v>166</v>
      </c>
      <c r="E323" s="247" t="s">
        <v>1</v>
      </c>
      <c r="F323" s="248" t="s">
        <v>717</v>
      </c>
      <c r="G323" s="245"/>
      <c r="H323" s="249">
        <v>3.9545</v>
      </c>
      <c r="I323" s="250"/>
      <c r="J323" s="245"/>
      <c r="K323" s="245"/>
      <c r="L323" s="251"/>
      <c r="M323" s="252"/>
      <c r="N323" s="253"/>
      <c r="O323" s="253"/>
      <c r="P323" s="253"/>
      <c r="Q323" s="253"/>
      <c r="R323" s="253"/>
      <c r="S323" s="253"/>
      <c r="T323" s="254"/>
      <c r="AT323" s="255" t="s">
        <v>166</v>
      </c>
      <c r="AU323" s="255" t="s">
        <v>87</v>
      </c>
      <c r="AV323" s="12" t="s">
        <v>87</v>
      </c>
      <c r="AW323" s="12" t="s">
        <v>34</v>
      </c>
      <c r="AX323" s="12" t="s">
        <v>77</v>
      </c>
      <c r="AY323" s="255" t="s">
        <v>157</v>
      </c>
    </row>
    <row r="324" spans="2:51" s="13" customFormat="1" ht="12">
      <c r="B324" s="256"/>
      <c r="C324" s="257"/>
      <c r="D324" s="246" t="s">
        <v>166</v>
      </c>
      <c r="E324" s="258" t="s">
        <v>1</v>
      </c>
      <c r="F324" s="259" t="s">
        <v>168</v>
      </c>
      <c r="G324" s="257"/>
      <c r="H324" s="260">
        <v>3.9545</v>
      </c>
      <c r="I324" s="261"/>
      <c r="J324" s="257"/>
      <c r="K324" s="257"/>
      <c r="L324" s="262"/>
      <c r="M324" s="263"/>
      <c r="N324" s="264"/>
      <c r="O324" s="264"/>
      <c r="P324" s="264"/>
      <c r="Q324" s="264"/>
      <c r="R324" s="264"/>
      <c r="S324" s="264"/>
      <c r="T324" s="265"/>
      <c r="AT324" s="266" t="s">
        <v>166</v>
      </c>
      <c r="AU324" s="266" t="s">
        <v>87</v>
      </c>
      <c r="AV324" s="13" t="s">
        <v>164</v>
      </c>
      <c r="AW324" s="13" t="s">
        <v>34</v>
      </c>
      <c r="AX324" s="13" t="s">
        <v>85</v>
      </c>
      <c r="AY324" s="266" t="s">
        <v>157</v>
      </c>
    </row>
    <row r="325" spans="2:65" s="1" customFormat="1" ht="16.5" customHeight="1">
      <c r="B325" s="37"/>
      <c r="C325" s="231" t="s">
        <v>612</v>
      </c>
      <c r="D325" s="231" t="s">
        <v>159</v>
      </c>
      <c r="E325" s="232" t="s">
        <v>684</v>
      </c>
      <c r="F325" s="233" t="s">
        <v>685</v>
      </c>
      <c r="G325" s="234" t="s">
        <v>576</v>
      </c>
      <c r="H325" s="236"/>
      <c r="I325" s="236"/>
      <c r="J325" s="237">
        <f>ROUND(I325*H325,2)</f>
        <v>0</v>
      </c>
      <c r="K325" s="233" t="s">
        <v>163</v>
      </c>
      <c r="L325" s="42"/>
      <c r="M325" s="238" t="s">
        <v>1</v>
      </c>
      <c r="N325" s="239" t="s">
        <v>42</v>
      </c>
      <c r="O325" s="85"/>
      <c r="P325" s="240">
        <f>O325*H325</f>
        <v>0</v>
      </c>
      <c r="Q325" s="240">
        <v>0</v>
      </c>
      <c r="R325" s="240">
        <f>Q325*H325</f>
        <v>0</v>
      </c>
      <c r="S325" s="240">
        <v>0</v>
      </c>
      <c r="T325" s="241">
        <f>S325*H325</f>
        <v>0</v>
      </c>
      <c r="AR325" s="242" t="s">
        <v>236</v>
      </c>
      <c r="AT325" s="242" t="s">
        <v>159</v>
      </c>
      <c r="AU325" s="242" t="s">
        <v>87</v>
      </c>
      <c r="AY325" s="16" t="s">
        <v>157</v>
      </c>
      <c r="BE325" s="243">
        <f>IF(N325="základní",J325,0)</f>
        <v>0</v>
      </c>
      <c r="BF325" s="243">
        <f>IF(N325="snížená",J325,0)</f>
        <v>0</v>
      </c>
      <c r="BG325" s="243">
        <f>IF(N325="zákl. přenesená",J325,0)</f>
        <v>0</v>
      </c>
      <c r="BH325" s="243">
        <f>IF(N325="sníž. přenesená",J325,0)</f>
        <v>0</v>
      </c>
      <c r="BI325" s="243">
        <f>IF(N325="nulová",J325,0)</f>
        <v>0</v>
      </c>
      <c r="BJ325" s="16" t="s">
        <v>85</v>
      </c>
      <c r="BK325" s="243">
        <f>ROUND(I325*H325,2)</f>
        <v>0</v>
      </c>
      <c r="BL325" s="16" t="s">
        <v>236</v>
      </c>
      <c r="BM325" s="242" t="s">
        <v>1005</v>
      </c>
    </row>
    <row r="326" spans="2:63" s="11" customFormat="1" ht="22.8" customHeight="1">
      <c r="B326" s="215"/>
      <c r="C326" s="216"/>
      <c r="D326" s="217" t="s">
        <v>76</v>
      </c>
      <c r="E326" s="229" t="s">
        <v>1006</v>
      </c>
      <c r="F326" s="229" t="s">
        <v>1007</v>
      </c>
      <c r="G326" s="216"/>
      <c r="H326" s="216"/>
      <c r="I326" s="219"/>
      <c r="J326" s="230">
        <f>BK326</f>
        <v>0</v>
      </c>
      <c r="K326" s="216"/>
      <c r="L326" s="221"/>
      <c r="M326" s="222"/>
      <c r="N326" s="223"/>
      <c r="O326" s="223"/>
      <c r="P326" s="224">
        <f>SUM(P327:P335)</f>
        <v>0</v>
      </c>
      <c r="Q326" s="223"/>
      <c r="R326" s="224">
        <f>SUM(R327:R335)</f>
        <v>0.00024710000000000004</v>
      </c>
      <c r="S326" s="223"/>
      <c r="T326" s="225">
        <f>SUM(T327:T335)</f>
        <v>0</v>
      </c>
      <c r="AR326" s="226" t="s">
        <v>87</v>
      </c>
      <c r="AT326" s="227" t="s">
        <v>76</v>
      </c>
      <c r="AU326" s="227" t="s">
        <v>85</v>
      </c>
      <c r="AY326" s="226" t="s">
        <v>157</v>
      </c>
      <c r="BK326" s="228">
        <f>SUM(BK327:BK335)</f>
        <v>0</v>
      </c>
    </row>
    <row r="327" spans="2:65" s="1" customFormat="1" ht="16.5" customHeight="1">
      <c r="B327" s="37"/>
      <c r="C327" s="231" t="s">
        <v>618</v>
      </c>
      <c r="D327" s="231" t="s">
        <v>159</v>
      </c>
      <c r="E327" s="232" t="s">
        <v>1008</v>
      </c>
      <c r="F327" s="233" t="s">
        <v>1009</v>
      </c>
      <c r="G327" s="234" t="s">
        <v>162</v>
      </c>
      <c r="H327" s="235">
        <v>2.399</v>
      </c>
      <c r="I327" s="236"/>
      <c r="J327" s="237">
        <f>ROUND(I327*H327,2)</f>
        <v>0</v>
      </c>
      <c r="K327" s="233" t="s">
        <v>163</v>
      </c>
      <c r="L327" s="42"/>
      <c r="M327" s="238" t="s">
        <v>1</v>
      </c>
      <c r="N327" s="239" t="s">
        <v>42</v>
      </c>
      <c r="O327" s="85"/>
      <c r="P327" s="240">
        <f>O327*H327</f>
        <v>0</v>
      </c>
      <c r="Q327" s="240">
        <v>0</v>
      </c>
      <c r="R327" s="240">
        <f>Q327*H327</f>
        <v>0</v>
      </c>
      <c r="S327" s="240">
        <v>0</v>
      </c>
      <c r="T327" s="241">
        <f>S327*H327</f>
        <v>0</v>
      </c>
      <c r="AR327" s="242" t="s">
        <v>236</v>
      </c>
      <c r="AT327" s="242" t="s">
        <v>159</v>
      </c>
      <c r="AU327" s="242" t="s">
        <v>87</v>
      </c>
      <c r="AY327" s="16" t="s">
        <v>157</v>
      </c>
      <c r="BE327" s="243">
        <f>IF(N327="základní",J327,0)</f>
        <v>0</v>
      </c>
      <c r="BF327" s="243">
        <f>IF(N327="snížená",J327,0)</f>
        <v>0</v>
      </c>
      <c r="BG327" s="243">
        <f>IF(N327="zákl. přenesená",J327,0)</f>
        <v>0</v>
      </c>
      <c r="BH327" s="243">
        <f>IF(N327="sníž. přenesená",J327,0)</f>
        <v>0</v>
      </c>
      <c r="BI327" s="243">
        <f>IF(N327="nulová",J327,0)</f>
        <v>0</v>
      </c>
      <c r="BJ327" s="16" t="s">
        <v>85</v>
      </c>
      <c r="BK327" s="243">
        <f>ROUND(I327*H327,2)</f>
        <v>0</v>
      </c>
      <c r="BL327" s="16" t="s">
        <v>236</v>
      </c>
      <c r="BM327" s="242" t="s">
        <v>1010</v>
      </c>
    </row>
    <row r="328" spans="2:51" s="12" customFormat="1" ht="12">
      <c r="B328" s="244"/>
      <c r="C328" s="245"/>
      <c r="D328" s="246" t="s">
        <v>166</v>
      </c>
      <c r="E328" s="247" t="s">
        <v>1</v>
      </c>
      <c r="F328" s="248" t="s">
        <v>1011</v>
      </c>
      <c r="G328" s="245"/>
      <c r="H328" s="249">
        <v>0.8736</v>
      </c>
      <c r="I328" s="250"/>
      <c r="J328" s="245"/>
      <c r="K328" s="245"/>
      <c r="L328" s="251"/>
      <c r="M328" s="252"/>
      <c r="N328" s="253"/>
      <c r="O328" s="253"/>
      <c r="P328" s="253"/>
      <c r="Q328" s="253"/>
      <c r="R328" s="253"/>
      <c r="S328" s="253"/>
      <c r="T328" s="254"/>
      <c r="AT328" s="255" t="s">
        <v>166</v>
      </c>
      <c r="AU328" s="255" t="s">
        <v>87</v>
      </c>
      <c r="AV328" s="12" t="s">
        <v>87</v>
      </c>
      <c r="AW328" s="12" t="s">
        <v>34</v>
      </c>
      <c r="AX328" s="12" t="s">
        <v>77</v>
      </c>
      <c r="AY328" s="255" t="s">
        <v>157</v>
      </c>
    </row>
    <row r="329" spans="2:51" s="12" customFormat="1" ht="12">
      <c r="B329" s="244"/>
      <c r="C329" s="245"/>
      <c r="D329" s="246" t="s">
        <v>166</v>
      </c>
      <c r="E329" s="247" t="s">
        <v>1</v>
      </c>
      <c r="F329" s="248" t="s">
        <v>1012</v>
      </c>
      <c r="G329" s="245"/>
      <c r="H329" s="249">
        <v>0.3885</v>
      </c>
      <c r="I329" s="250"/>
      <c r="J329" s="245"/>
      <c r="K329" s="245"/>
      <c r="L329" s="251"/>
      <c r="M329" s="252"/>
      <c r="N329" s="253"/>
      <c r="O329" s="253"/>
      <c r="P329" s="253"/>
      <c r="Q329" s="253"/>
      <c r="R329" s="253"/>
      <c r="S329" s="253"/>
      <c r="T329" s="254"/>
      <c r="AT329" s="255" t="s">
        <v>166</v>
      </c>
      <c r="AU329" s="255" t="s">
        <v>87</v>
      </c>
      <c r="AV329" s="12" t="s">
        <v>87</v>
      </c>
      <c r="AW329" s="12" t="s">
        <v>34</v>
      </c>
      <c r="AX329" s="12" t="s">
        <v>77</v>
      </c>
      <c r="AY329" s="255" t="s">
        <v>157</v>
      </c>
    </row>
    <row r="330" spans="2:51" s="12" customFormat="1" ht="12">
      <c r="B330" s="244"/>
      <c r="C330" s="245"/>
      <c r="D330" s="246" t="s">
        <v>166</v>
      </c>
      <c r="E330" s="247" t="s">
        <v>1</v>
      </c>
      <c r="F330" s="248" t="s">
        <v>1013</v>
      </c>
      <c r="G330" s="245"/>
      <c r="H330" s="249">
        <v>0.4526</v>
      </c>
      <c r="I330" s="250"/>
      <c r="J330" s="245"/>
      <c r="K330" s="245"/>
      <c r="L330" s="251"/>
      <c r="M330" s="252"/>
      <c r="N330" s="253"/>
      <c r="O330" s="253"/>
      <c r="P330" s="253"/>
      <c r="Q330" s="253"/>
      <c r="R330" s="253"/>
      <c r="S330" s="253"/>
      <c r="T330" s="254"/>
      <c r="AT330" s="255" t="s">
        <v>166</v>
      </c>
      <c r="AU330" s="255" t="s">
        <v>87</v>
      </c>
      <c r="AV330" s="12" t="s">
        <v>87</v>
      </c>
      <c r="AW330" s="12" t="s">
        <v>34</v>
      </c>
      <c r="AX330" s="12" t="s">
        <v>77</v>
      </c>
      <c r="AY330" s="255" t="s">
        <v>157</v>
      </c>
    </row>
    <row r="331" spans="2:51" s="12" customFormat="1" ht="12">
      <c r="B331" s="244"/>
      <c r="C331" s="245"/>
      <c r="D331" s="246" t="s">
        <v>166</v>
      </c>
      <c r="E331" s="247" t="s">
        <v>1</v>
      </c>
      <c r="F331" s="248" t="s">
        <v>1014</v>
      </c>
      <c r="G331" s="245"/>
      <c r="H331" s="249">
        <v>0.684</v>
      </c>
      <c r="I331" s="250"/>
      <c r="J331" s="245"/>
      <c r="K331" s="245"/>
      <c r="L331" s="251"/>
      <c r="M331" s="252"/>
      <c r="N331" s="253"/>
      <c r="O331" s="253"/>
      <c r="P331" s="253"/>
      <c r="Q331" s="253"/>
      <c r="R331" s="253"/>
      <c r="S331" s="253"/>
      <c r="T331" s="254"/>
      <c r="AT331" s="255" t="s">
        <v>166</v>
      </c>
      <c r="AU331" s="255" t="s">
        <v>87</v>
      </c>
      <c r="AV331" s="12" t="s">
        <v>87</v>
      </c>
      <c r="AW331" s="12" t="s">
        <v>34</v>
      </c>
      <c r="AX331" s="12" t="s">
        <v>77</v>
      </c>
      <c r="AY331" s="255" t="s">
        <v>157</v>
      </c>
    </row>
    <row r="332" spans="2:51" s="13" customFormat="1" ht="12">
      <c r="B332" s="256"/>
      <c r="C332" s="257"/>
      <c r="D332" s="246" t="s">
        <v>166</v>
      </c>
      <c r="E332" s="258" t="s">
        <v>1</v>
      </c>
      <c r="F332" s="259" t="s">
        <v>168</v>
      </c>
      <c r="G332" s="257"/>
      <c r="H332" s="260">
        <v>2.3987</v>
      </c>
      <c r="I332" s="261"/>
      <c r="J332" s="257"/>
      <c r="K332" s="257"/>
      <c r="L332" s="262"/>
      <c r="M332" s="263"/>
      <c r="N332" s="264"/>
      <c r="O332" s="264"/>
      <c r="P332" s="264"/>
      <c r="Q332" s="264"/>
      <c r="R332" s="264"/>
      <c r="S332" s="264"/>
      <c r="T332" s="265"/>
      <c r="AT332" s="266" t="s">
        <v>166</v>
      </c>
      <c r="AU332" s="266" t="s">
        <v>87</v>
      </c>
      <c r="AV332" s="13" t="s">
        <v>164</v>
      </c>
      <c r="AW332" s="13" t="s">
        <v>34</v>
      </c>
      <c r="AX332" s="13" t="s">
        <v>85</v>
      </c>
      <c r="AY332" s="266" t="s">
        <v>157</v>
      </c>
    </row>
    <row r="333" spans="2:65" s="1" customFormat="1" ht="16.5" customHeight="1">
      <c r="B333" s="37"/>
      <c r="C333" s="277" t="s">
        <v>623</v>
      </c>
      <c r="D333" s="277" t="s">
        <v>237</v>
      </c>
      <c r="E333" s="278" t="s">
        <v>1015</v>
      </c>
      <c r="F333" s="279" t="s">
        <v>1016</v>
      </c>
      <c r="G333" s="280" t="s">
        <v>162</v>
      </c>
      <c r="H333" s="281">
        <v>2.471</v>
      </c>
      <c r="I333" s="282"/>
      <c r="J333" s="283">
        <f>ROUND(I333*H333,2)</f>
        <v>0</v>
      </c>
      <c r="K333" s="279" t="s">
        <v>163</v>
      </c>
      <c r="L333" s="284"/>
      <c r="M333" s="285" t="s">
        <v>1</v>
      </c>
      <c r="N333" s="286" t="s">
        <v>42</v>
      </c>
      <c r="O333" s="85"/>
      <c r="P333" s="240">
        <f>O333*H333</f>
        <v>0</v>
      </c>
      <c r="Q333" s="240">
        <v>0.0001</v>
      </c>
      <c r="R333" s="240">
        <f>Q333*H333</f>
        <v>0.00024710000000000004</v>
      </c>
      <c r="S333" s="240">
        <v>0</v>
      </c>
      <c r="T333" s="241">
        <f>S333*H333</f>
        <v>0</v>
      </c>
      <c r="AR333" s="242" t="s">
        <v>358</v>
      </c>
      <c r="AT333" s="242" t="s">
        <v>237</v>
      </c>
      <c r="AU333" s="242" t="s">
        <v>87</v>
      </c>
      <c r="AY333" s="16" t="s">
        <v>157</v>
      </c>
      <c r="BE333" s="243">
        <f>IF(N333="základní",J333,0)</f>
        <v>0</v>
      </c>
      <c r="BF333" s="243">
        <f>IF(N333="snížená",J333,0)</f>
        <v>0</v>
      </c>
      <c r="BG333" s="243">
        <f>IF(N333="zákl. přenesená",J333,0)</f>
        <v>0</v>
      </c>
      <c r="BH333" s="243">
        <f>IF(N333="sníž. přenesená",J333,0)</f>
        <v>0</v>
      </c>
      <c r="BI333" s="243">
        <f>IF(N333="nulová",J333,0)</f>
        <v>0</v>
      </c>
      <c r="BJ333" s="16" t="s">
        <v>85</v>
      </c>
      <c r="BK333" s="243">
        <f>ROUND(I333*H333,2)</f>
        <v>0</v>
      </c>
      <c r="BL333" s="16" t="s">
        <v>236</v>
      </c>
      <c r="BM333" s="242" t="s">
        <v>1017</v>
      </c>
    </row>
    <row r="334" spans="2:51" s="12" customFormat="1" ht="12">
      <c r="B334" s="244"/>
      <c r="C334" s="245"/>
      <c r="D334" s="246" t="s">
        <v>166</v>
      </c>
      <c r="E334" s="245"/>
      <c r="F334" s="248" t="s">
        <v>1018</v>
      </c>
      <c r="G334" s="245"/>
      <c r="H334" s="249">
        <v>2.471</v>
      </c>
      <c r="I334" s="250"/>
      <c r="J334" s="245"/>
      <c r="K334" s="245"/>
      <c r="L334" s="251"/>
      <c r="M334" s="252"/>
      <c r="N334" s="253"/>
      <c r="O334" s="253"/>
      <c r="P334" s="253"/>
      <c r="Q334" s="253"/>
      <c r="R334" s="253"/>
      <c r="S334" s="253"/>
      <c r="T334" s="254"/>
      <c r="AT334" s="255" t="s">
        <v>166</v>
      </c>
      <c r="AU334" s="255" t="s">
        <v>87</v>
      </c>
      <c r="AV334" s="12" t="s">
        <v>87</v>
      </c>
      <c r="AW334" s="12" t="s">
        <v>4</v>
      </c>
      <c r="AX334" s="12" t="s">
        <v>85</v>
      </c>
      <c r="AY334" s="255" t="s">
        <v>157</v>
      </c>
    </row>
    <row r="335" spans="2:65" s="1" customFormat="1" ht="16.5" customHeight="1">
      <c r="B335" s="37"/>
      <c r="C335" s="231" t="s">
        <v>628</v>
      </c>
      <c r="D335" s="231" t="s">
        <v>159</v>
      </c>
      <c r="E335" s="232" t="s">
        <v>1019</v>
      </c>
      <c r="F335" s="233" t="s">
        <v>1020</v>
      </c>
      <c r="G335" s="234" t="s">
        <v>576</v>
      </c>
      <c r="H335" s="236"/>
      <c r="I335" s="236"/>
      <c r="J335" s="237">
        <f>ROUND(I335*H335,2)</f>
        <v>0</v>
      </c>
      <c r="K335" s="233" t="s">
        <v>163</v>
      </c>
      <c r="L335" s="42"/>
      <c r="M335" s="290" t="s">
        <v>1</v>
      </c>
      <c r="N335" s="291" t="s">
        <v>42</v>
      </c>
      <c r="O335" s="292"/>
      <c r="P335" s="293">
        <f>O335*H335</f>
        <v>0</v>
      </c>
      <c r="Q335" s="293">
        <v>0</v>
      </c>
      <c r="R335" s="293">
        <f>Q335*H335</f>
        <v>0</v>
      </c>
      <c r="S335" s="293">
        <v>0</v>
      </c>
      <c r="T335" s="294">
        <f>S335*H335</f>
        <v>0</v>
      </c>
      <c r="AR335" s="242" t="s">
        <v>236</v>
      </c>
      <c r="AT335" s="242" t="s">
        <v>159</v>
      </c>
      <c r="AU335" s="242" t="s">
        <v>87</v>
      </c>
      <c r="AY335" s="16" t="s">
        <v>157</v>
      </c>
      <c r="BE335" s="243">
        <f>IF(N335="základní",J335,0)</f>
        <v>0</v>
      </c>
      <c r="BF335" s="243">
        <f>IF(N335="snížená",J335,0)</f>
        <v>0</v>
      </c>
      <c r="BG335" s="243">
        <f>IF(N335="zákl. přenesená",J335,0)</f>
        <v>0</v>
      </c>
      <c r="BH335" s="243">
        <f>IF(N335="sníž. přenesená",J335,0)</f>
        <v>0</v>
      </c>
      <c r="BI335" s="243">
        <f>IF(N335="nulová",J335,0)</f>
        <v>0</v>
      </c>
      <c r="BJ335" s="16" t="s">
        <v>85</v>
      </c>
      <c r="BK335" s="243">
        <f>ROUND(I335*H335,2)</f>
        <v>0</v>
      </c>
      <c r="BL335" s="16" t="s">
        <v>236</v>
      </c>
      <c r="BM335" s="242" t="s">
        <v>1021</v>
      </c>
    </row>
    <row r="336" spans="2:12" s="1" customFormat="1" ht="6.95" customHeight="1">
      <c r="B336" s="60"/>
      <c r="C336" s="61"/>
      <c r="D336" s="61"/>
      <c r="E336" s="61"/>
      <c r="F336" s="61"/>
      <c r="G336" s="61"/>
      <c r="H336" s="61"/>
      <c r="I336" s="182"/>
      <c r="J336" s="61"/>
      <c r="K336" s="61"/>
      <c r="L336" s="42"/>
    </row>
  </sheetData>
  <sheetProtection password="CC35" sheet="1" objects="1" scenarios="1" formatColumns="0" formatRows="0" autoFilter="0"/>
  <autoFilter ref="C125:K335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1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93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87</v>
      </c>
    </row>
    <row r="4" spans="2:46" ht="24.95" customHeight="1">
      <c r="B4" s="19"/>
      <c r="D4" s="145" t="s">
        <v>112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Snížení energetické náročnosti budov v nemocnici Jičín - objekt plicní oddělení</v>
      </c>
      <c r="F7" s="147"/>
      <c r="G7" s="147"/>
      <c r="H7" s="147"/>
      <c r="L7" s="19"/>
    </row>
    <row r="8" spans="2:12" s="1" customFormat="1" ht="12" customHeight="1">
      <c r="B8" s="42"/>
      <c r="D8" s="147" t="s">
        <v>119</v>
      </c>
      <c r="I8" s="149"/>
      <c r="L8" s="42"/>
    </row>
    <row r="9" spans="2:12" s="1" customFormat="1" ht="36.95" customHeight="1">
      <c r="B9" s="42"/>
      <c r="E9" s="150" t="s">
        <v>1022</v>
      </c>
      <c r="F9" s="1"/>
      <c r="G9" s="1"/>
      <c r="H9" s="1"/>
      <c r="I9" s="149"/>
      <c r="L9" s="42"/>
    </row>
    <row r="10" spans="2:12" s="1" customFormat="1" ht="12">
      <c r="B10" s="42"/>
      <c r="I10" s="149"/>
      <c r="L10" s="42"/>
    </row>
    <row r="11" spans="2:12" s="1" customFormat="1" ht="12" customHeight="1">
      <c r="B11" s="42"/>
      <c r="D11" s="147" t="s">
        <v>18</v>
      </c>
      <c r="F11" s="135" t="s">
        <v>1</v>
      </c>
      <c r="I11" s="151" t="s">
        <v>19</v>
      </c>
      <c r="J11" s="135" t="s">
        <v>1</v>
      </c>
      <c r="L11" s="42"/>
    </row>
    <row r="12" spans="2:12" s="1" customFormat="1" ht="12" customHeight="1">
      <c r="B12" s="42"/>
      <c r="D12" s="147" t="s">
        <v>20</v>
      </c>
      <c r="F12" s="135" t="s">
        <v>21</v>
      </c>
      <c r="I12" s="151" t="s">
        <v>22</v>
      </c>
      <c r="J12" s="152" t="str">
        <f>'Rekapitulace stavby'!AN8</f>
        <v>5.9.2016</v>
      </c>
      <c r="L12" s="42"/>
    </row>
    <row r="13" spans="2:12" s="1" customFormat="1" ht="10.8" customHeight="1">
      <c r="B13" s="42"/>
      <c r="I13" s="149"/>
      <c r="L13" s="42"/>
    </row>
    <row r="14" spans="2:12" s="1" customFormat="1" ht="12" customHeight="1">
      <c r="B14" s="42"/>
      <c r="D14" s="147" t="s">
        <v>24</v>
      </c>
      <c r="I14" s="151" t="s">
        <v>25</v>
      </c>
      <c r="J14" s="135" t="s">
        <v>1</v>
      </c>
      <c r="L14" s="42"/>
    </row>
    <row r="15" spans="2:12" s="1" customFormat="1" ht="18" customHeight="1">
      <c r="B15" s="42"/>
      <c r="E15" s="135" t="s">
        <v>26</v>
      </c>
      <c r="I15" s="151" t="s">
        <v>27</v>
      </c>
      <c r="J15" s="135" t="s">
        <v>1</v>
      </c>
      <c r="L15" s="42"/>
    </row>
    <row r="16" spans="2:12" s="1" customFormat="1" ht="6.95" customHeight="1">
      <c r="B16" s="42"/>
      <c r="I16" s="149"/>
      <c r="L16" s="42"/>
    </row>
    <row r="17" spans="2:12" s="1" customFormat="1" ht="12" customHeight="1">
      <c r="B17" s="42"/>
      <c r="D17" s="147" t="s">
        <v>28</v>
      </c>
      <c r="I17" s="15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9"/>
      <c r="L19" s="42"/>
    </row>
    <row r="20" spans="2:12" s="1" customFormat="1" ht="12" customHeight="1">
      <c r="B20" s="42"/>
      <c r="D20" s="147" t="s">
        <v>30</v>
      </c>
      <c r="I20" s="151" t="s">
        <v>25</v>
      </c>
      <c r="J20" s="135" t="s">
        <v>1</v>
      </c>
      <c r="L20" s="42"/>
    </row>
    <row r="21" spans="2:12" s="1" customFormat="1" ht="18" customHeight="1">
      <c r="B21" s="42"/>
      <c r="E21" s="135" t="s">
        <v>31</v>
      </c>
      <c r="I21" s="151" t="s">
        <v>27</v>
      </c>
      <c r="J21" s="135" t="s">
        <v>1</v>
      </c>
      <c r="L21" s="42"/>
    </row>
    <row r="22" spans="2:12" s="1" customFormat="1" ht="6.95" customHeight="1">
      <c r="B22" s="42"/>
      <c r="I22" s="149"/>
      <c r="L22" s="42"/>
    </row>
    <row r="23" spans="2:12" s="1" customFormat="1" ht="12" customHeight="1">
      <c r="B23" s="42"/>
      <c r="D23" s="147" t="s">
        <v>32</v>
      </c>
      <c r="I23" s="151" t="s">
        <v>25</v>
      </c>
      <c r="J23" s="135" t="s">
        <v>1</v>
      </c>
      <c r="L23" s="42"/>
    </row>
    <row r="24" spans="2:12" s="1" customFormat="1" ht="18" customHeight="1">
      <c r="B24" s="42"/>
      <c r="E24" s="135" t="s">
        <v>33</v>
      </c>
      <c r="I24" s="151" t="s">
        <v>27</v>
      </c>
      <c r="J24" s="135" t="s">
        <v>1</v>
      </c>
      <c r="L24" s="42"/>
    </row>
    <row r="25" spans="2:12" s="1" customFormat="1" ht="6.95" customHeight="1">
      <c r="B25" s="42"/>
      <c r="I25" s="149"/>
      <c r="L25" s="42"/>
    </row>
    <row r="26" spans="2:12" s="1" customFormat="1" ht="12" customHeight="1">
      <c r="B26" s="42"/>
      <c r="D26" s="147" t="s">
        <v>35</v>
      </c>
      <c r="I26" s="149"/>
      <c r="L26" s="42"/>
    </row>
    <row r="27" spans="2:12" s="7" customFormat="1" ht="102" customHeight="1">
      <c r="B27" s="153"/>
      <c r="E27" s="154" t="s">
        <v>36</v>
      </c>
      <c r="F27" s="154"/>
      <c r="G27" s="154"/>
      <c r="H27" s="154"/>
      <c r="I27" s="155"/>
      <c r="L27" s="153"/>
    </row>
    <row r="28" spans="2:12" s="1" customFormat="1" ht="6.95" customHeight="1">
      <c r="B28" s="42"/>
      <c r="I28" s="149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6"/>
      <c r="J29" s="77"/>
      <c r="K29" s="77"/>
      <c r="L29" s="42"/>
    </row>
    <row r="30" spans="2:12" s="1" customFormat="1" ht="25.4" customHeight="1">
      <c r="B30" s="42"/>
      <c r="D30" s="157" t="s">
        <v>37</v>
      </c>
      <c r="I30" s="149"/>
      <c r="J30" s="158">
        <f>ROUND(J130,2)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14.4" customHeight="1">
      <c r="B32" s="42"/>
      <c r="F32" s="159" t="s">
        <v>39</v>
      </c>
      <c r="I32" s="160" t="s">
        <v>38</v>
      </c>
      <c r="J32" s="159" t="s">
        <v>40</v>
      </c>
      <c r="L32" s="42"/>
    </row>
    <row r="33" spans="2:12" s="1" customFormat="1" ht="14.4" customHeight="1">
      <c r="B33" s="42"/>
      <c r="D33" s="161" t="s">
        <v>41</v>
      </c>
      <c r="E33" s="147" t="s">
        <v>42</v>
      </c>
      <c r="F33" s="162">
        <f>ROUND((SUM(BE130:BE313)),2)</f>
        <v>0</v>
      </c>
      <c r="I33" s="163">
        <v>0.21</v>
      </c>
      <c r="J33" s="162">
        <f>ROUND(((SUM(BE130:BE313))*I33),2)</f>
        <v>0</v>
      </c>
      <c r="L33" s="42"/>
    </row>
    <row r="34" spans="2:12" s="1" customFormat="1" ht="14.4" customHeight="1">
      <c r="B34" s="42"/>
      <c r="E34" s="147" t="s">
        <v>43</v>
      </c>
      <c r="F34" s="162">
        <f>ROUND((SUM(BF130:BF313)),2)</f>
        <v>0</v>
      </c>
      <c r="I34" s="163">
        <v>0.15</v>
      </c>
      <c r="J34" s="162">
        <f>ROUND(((SUM(BF130:BF313))*I34),2)</f>
        <v>0</v>
      </c>
      <c r="L34" s="42"/>
    </row>
    <row r="35" spans="2:12" s="1" customFormat="1" ht="14.4" customHeight="1" hidden="1">
      <c r="B35" s="42"/>
      <c r="E35" s="147" t="s">
        <v>44</v>
      </c>
      <c r="F35" s="162">
        <f>ROUND((SUM(BG130:BG313)),2)</f>
        <v>0</v>
      </c>
      <c r="I35" s="163">
        <v>0.21</v>
      </c>
      <c r="J35" s="162">
        <f>0</f>
        <v>0</v>
      </c>
      <c r="L35" s="42"/>
    </row>
    <row r="36" spans="2:12" s="1" customFormat="1" ht="14.4" customHeight="1" hidden="1">
      <c r="B36" s="42"/>
      <c r="E36" s="147" t="s">
        <v>45</v>
      </c>
      <c r="F36" s="162">
        <f>ROUND((SUM(BH130:BH313)),2)</f>
        <v>0</v>
      </c>
      <c r="I36" s="163">
        <v>0.15</v>
      </c>
      <c r="J36" s="162">
        <f>0</f>
        <v>0</v>
      </c>
      <c r="L36" s="42"/>
    </row>
    <row r="37" spans="2:12" s="1" customFormat="1" ht="14.4" customHeight="1" hidden="1">
      <c r="B37" s="42"/>
      <c r="E37" s="147" t="s">
        <v>46</v>
      </c>
      <c r="F37" s="162">
        <f>ROUND((SUM(BI130:BI313)),2)</f>
        <v>0</v>
      </c>
      <c r="I37" s="163">
        <v>0</v>
      </c>
      <c r="J37" s="162">
        <f>0</f>
        <v>0</v>
      </c>
      <c r="L37" s="42"/>
    </row>
    <row r="38" spans="2:12" s="1" customFormat="1" ht="6.95" customHeight="1">
      <c r="B38" s="42"/>
      <c r="I38" s="149"/>
      <c r="L38" s="42"/>
    </row>
    <row r="39" spans="2:12" s="1" customFormat="1" ht="25.4" customHeight="1">
      <c r="B39" s="42"/>
      <c r="C39" s="164"/>
      <c r="D39" s="165" t="s">
        <v>47</v>
      </c>
      <c r="E39" s="166"/>
      <c r="F39" s="166"/>
      <c r="G39" s="167" t="s">
        <v>48</v>
      </c>
      <c r="H39" s="168" t="s">
        <v>49</v>
      </c>
      <c r="I39" s="169"/>
      <c r="J39" s="170">
        <f>SUM(J30:J37)</f>
        <v>0</v>
      </c>
      <c r="K39" s="171"/>
      <c r="L39" s="42"/>
    </row>
    <row r="40" spans="2:12" s="1" customFormat="1" ht="14.4" customHeight="1">
      <c r="B40" s="42"/>
      <c r="I40" s="149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50</v>
      </c>
      <c r="E50" s="173"/>
      <c r="F50" s="173"/>
      <c r="G50" s="172" t="s">
        <v>51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52</v>
      </c>
      <c r="E61" s="176"/>
      <c r="F61" s="177" t="s">
        <v>53</v>
      </c>
      <c r="G61" s="175" t="s">
        <v>52</v>
      </c>
      <c r="H61" s="176"/>
      <c r="I61" s="178"/>
      <c r="J61" s="179" t="s">
        <v>53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54</v>
      </c>
      <c r="E65" s="173"/>
      <c r="F65" s="173"/>
      <c r="G65" s="172" t="s">
        <v>55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52</v>
      </c>
      <c r="E76" s="176"/>
      <c r="F76" s="177" t="s">
        <v>53</v>
      </c>
      <c r="G76" s="175" t="s">
        <v>52</v>
      </c>
      <c r="H76" s="176"/>
      <c r="I76" s="178"/>
      <c r="J76" s="179" t="s">
        <v>53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121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Snížení energetické náročnosti budov v nemocnici Jičín - objekt plicní oddělení</v>
      </c>
      <c r="F85" s="31"/>
      <c r="G85" s="31"/>
      <c r="H85" s="31"/>
      <c r="I85" s="149"/>
      <c r="J85" s="38"/>
      <c r="K85" s="38"/>
      <c r="L85" s="42"/>
    </row>
    <row r="86" spans="2:12" s="1" customFormat="1" ht="12" customHeight="1">
      <c r="B86" s="37"/>
      <c r="C86" s="31" t="s">
        <v>119</v>
      </c>
      <c r="D86" s="38"/>
      <c r="E86" s="38"/>
      <c r="F86" s="38"/>
      <c r="G86" s="38"/>
      <c r="H86" s="38"/>
      <c r="I86" s="149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01-3 - Stavební úpravy - střecha</v>
      </c>
      <c r="F87" s="38"/>
      <c r="G87" s="38"/>
      <c r="H87" s="38"/>
      <c r="I87" s="149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Bolzanova 512, 506 01 Jičín</v>
      </c>
      <c r="G89" s="38"/>
      <c r="H89" s="38"/>
      <c r="I89" s="151" t="s">
        <v>22</v>
      </c>
      <c r="J89" s="73" t="str">
        <f>IF(J12="","",J12)</f>
        <v>5.9.2016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43.05" customHeight="1">
      <c r="B91" s="37"/>
      <c r="C91" s="31" t="s">
        <v>24</v>
      </c>
      <c r="D91" s="38"/>
      <c r="E91" s="38"/>
      <c r="F91" s="26" t="str">
        <f>E15</f>
        <v>ON Jičín a.s.</v>
      </c>
      <c r="G91" s="38"/>
      <c r="H91" s="38"/>
      <c r="I91" s="151" t="s">
        <v>30</v>
      </c>
      <c r="J91" s="35" t="str">
        <f>E21</f>
        <v>ATELIER H1 a ATELIÉR HÁJEK s.r.o.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1" t="s">
        <v>32</v>
      </c>
      <c r="J92" s="35" t="str">
        <f>E24</f>
        <v>Martin Škrabal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9"/>
      <c r="J93" s="38"/>
      <c r="K93" s="38"/>
      <c r="L93" s="42"/>
    </row>
    <row r="94" spans="2:12" s="1" customFormat="1" ht="29.25" customHeight="1">
      <c r="B94" s="37"/>
      <c r="C94" s="187" t="s">
        <v>122</v>
      </c>
      <c r="D94" s="188"/>
      <c r="E94" s="188"/>
      <c r="F94" s="188"/>
      <c r="G94" s="188"/>
      <c r="H94" s="188"/>
      <c r="I94" s="189"/>
      <c r="J94" s="190" t="s">
        <v>123</v>
      </c>
      <c r="K94" s="18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47" s="1" customFormat="1" ht="22.8" customHeight="1">
      <c r="B96" s="37"/>
      <c r="C96" s="191" t="s">
        <v>124</v>
      </c>
      <c r="D96" s="38"/>
      <c r="E96" s="38"/>
      <c r="F96" s="38"/>
      <c r="G96" s="38"/>
      <c r="H96" s="38"/>
      <c r="I96" s="149"/>
      <c r="J96" s="104">
        <f>J130</f>
        <v>0</v>
      </c>
      <c r="K96" s="38"/>
      <c r="L96" s="42"/>
      <c r="AU96" s="16" t="s">
        <v>125</v>
      </c>
    </row>
    <row r="97" spans="2:12" s="8" customFormat="1" ht="24.95" customHeight="1">
      <c r="B97" s="192"/>
      <c r="C97" s="193"/>
      <c r="D97" s="194" t="s">
        <v>126</v>
      </c>
      <c r="E97" s="195"/>
      <c r="F97" s="195"/>
      <c r="G97" s="195"/>
      <c r="H97" s="195"/>
      <c r="I97" s="196"/>
      <c r="J97" s="197">
        <f>J131</f>
        <v>0</v>
      </c>
      <c r="K97" s="193"/>
      <c r="L97" s="198"/>
    </row>
    <row r="98" spans="2:12" s="9" customFormat="1" ht="19.9" customHeight="1">
      <c r="B98" s="199"/>
      <c r="C98" s="127"/>
      <c r="D98" s="200" t="s">
        <v>128</v>
      </c>
      <c r="E98" s="201"/>
      <c r="F98" s="201"/>
      <c r="G98" s="201"/>
      <c r="H98" s="201"/>
      <c r="I98" s="202"/>
      <c r="J98" s="203">
        <f>J132</f>
        <v>0</v>
      </c>
      <c r="K98" s="127"/>
      <c r="L98" s="204"/>
    </row>
    <row r="99" spans="2:12" s="9" customFormat="1" ht="19.9" customHeight="1">
      <c r="B99" s="199"/>
      <c r="C99" s="127"/>
      <c r="D99" s="200" t="s">
        <v>1023</v>
      </c>
      <c r="E99" s="201"/>
      <c r="F99" s="201"/>
      <c r="G99" s="201"/>
      <c r="H99" s="201"/>
      <c r="I99" s="202"/>
      <c r="J99" s="203">
        <f>J150</f>
        <v>0</v>
      </c>
      <c r="K99" s="127"/>
      <c r="L99" s="204"/>
    </row>
    <row r="100" spans="2:12" s="9" customFormat="1" ht="19.9" customHeight="1">
      <c r="B100" s="199"/>
      <c r="C100" s="127"/>
      <c r="D100" s="200" t="s">
        <v>130</v>
      </c>
      <c r="E100" s="201"/>
      <c r="F100" s="201"/>
      <c r="G100" s="201"/>
      <c r="H100" s="201"/>
      <c r="I100" s="202"/>
      <c r="J100" s="203">
        <f>J165</f>
        <v>0</v>
      </c>
      <c r="K100" s="127"/>
      <c r="L100" s="204"/>
    </row>
    <row r="101" spans="2:12" s="9" customFormat="1" ht="19.9" customHeight="1">
      <c r="B101" s="199"/>
      <c r="C101" s="127"/>
      <c r="D101" s="200" t="s">
        <v>131</v>
      </c>
      <c r="E101" s="201"/>
      <c r="F101" s="201"/>
      <c r="G101" s="201"/>
      <c r="H101" s="201"/>
      <c r="I101" s="202"/>
      <c r="J101" s="203">
        <f>J170</f>
        <v>0</v>
      </c>
      <c r="K101" s="127"/>
      <c r="L101" s="204"/>
    </row>
    <row r="102" spans="2:12" s="9" customFormat="1" ht="19.9" customHeight="1">
      <c r="B102" s="199"/>
      <c r="C102" s="127"/>
      <c r="D102" s="200" t="s">
        <v>132</v>
      </c>
      <c r="E102" s="201"/>
      <c r="F102" s="201"/>
      <c r="G102" s="201"/>
      <c r="H102" s="201"/>
      <c r="I102" s="202"/>
      <c r="J102" s="203">
        <f>J202</f>
        <v>0</v>
      </c>
      <c r="K102" s="127"/>
      <c r="L102" s="204"/>
    </row>
    <row r="103" spans="2:12" s="9" customFormat="1" ht="19.9" customHeight="1">
      <c r="B103" s="199"/>
      <c r="C103" s="127"/>
      <c r="D103" s="200" t="s">
        <v>133</v>
      </c>
      <c r="E103" s="201"/>
      <c r="F103" s="201"/>
      <c r="G103" s="201"/>
      <c r="H103" s="201"/>
      <c r="I103" s="202"/>
      <c r="J103" s="203">
        <f>J210</f>
        <v>0</v>
      </c>
      <c r="K103" s="127"/>
      <c r="L103" s="204"/>
    </row>
    <row r="104" spans="2:12" s="8" customFormat="1" ht="24.95" customHeight="1">
      <c r="B104" s="192"/>
      <c r="C104" s="193"/>
      <c r="D104" s="194" t="s">
        <v>134</v>
      </c>
      <c r="E104" s="195"/>
      <c r="F104" s="195"/>
      <c r="G104" s="195"/>
      <c r="H104" s="195"/>
      <c r="I104" s="196"/>
      <c r="J104" s="197">
        <f>J212</f>
        <v>0</v>
      </c>
      <c r="K104" s="193"/>
      <c r="L104" s="198"/>
    </row>
    <row r="105" spans="2:12" s="9" customFormat="1" ht="19.9" customHeight="1">
      <c r="B105" s="199"/>
      <c r="C105" s="127"/>
      <c r="D105" s="200" t="s">
        <v>1024</v>
      </c>
      <c r="E105" s="201"/>
      <c r="F105" s="201"/>
      <c r="G105" s="201"/>
      <c r="H105" s="201"/>
      <c r="I105" s="202"/>
      <c r="J105" s="203">
        <f>J213</f>
        <v>0</v>
      </c>
      <c r="K105" s="127"/>
      <c r="L105" s="204"/>
    </row>
    <row r="106" spans="2:12" s="9" customFormat="1" ht="19.9" customHeight="1">
      <c r="B106" s="199"/>
      <c r="C106" s="127"/>
      <c r="D106" s="200" t="s">
        <v>135</v>
      </c>
      <c r="E106" s="201"/>
      <c r="F106" s="201"/>
      <c r="G106" s="201"/>
      <c r="H106" s="201"/>
      <c r="I106" s="202"/>
      <c r="J106" s="203">
        <f>J240</f>
        <v>0</v>
      </c>
      <c r="K106" s="127"/>
      <c r="L106" s="204"/>
    </row>
    <row r="107" spans="2:12" s="9" customFormat="1" ht="19.9" customHeight="1">
      <c r="B107" s="199"/>
      <c r="C107" s="127"/>
      <c r="D107" s="200" t="s">
        <v>1025</v>
      </c>
      <c r="E107" s="201"/>
      <c r="F107" s="201"/>
      <c r="G107" s="201"/>
      <c r="H107" s="201"/>
      <c r="I107" s="202"/>
      <c r="J107" s="203">
        <f>J262</f>
        <v>0</v>
      </c>
      <c r="K107" s="127"/>
      <c r="L107" s="204"/>
    </row>
    <row r="108" spans="2:12" s="9" customFormat="1" ht="19.9" customHeight="1">
      <c r="B108" s="199"/>
      <c r="C108" s="127"/>
      <c r="D108" s="200" t="s">
        <v>1026</v>
      </c>
      <c r="E108" s="201"/>
      <c r="F108" s="201"/>
      <c r="G108" s="201"/>
      <c r="H108" s="201"/>
      <c r="I108" s="202"/>
      <c r="J108" s="203">
        <f>J270</f>
        <v>0</v>
      </c>
      <c r="K108" s="127"/>
      <c r="L108" s="204"/>
    </row>
    <row r="109" spans="2:12" s="9" customFormat="1" ht="19.9" customHeight="1">
      <c r="B109" s="199"/>
      <c r="C109" s="127"/>
      <c r="D109" s="200" t="s">
        <v>721</v>
      </c>
      <c r="E109" s="201"/>
      <c r="F109" s="201"/>
      <c r="G109" s="201"/>
      <c r="H109" s="201"/>
      <c r="I109" s="202"/>
      <c r="J109" s="203">
        <f>J274</f>
        <v>0</v>
      </c>
      <c r="K109" s="127"/>
      <c r="L109" s="204"/>
    </row>
    <row r="110" spans="2:12" s="9" customFormat="1" ht="19.9" customHeight="1">
      <c r="B110" s="199"/>
      <c r="C110" s="127"/>
      <c r="D110" s="200" t="s">
        <v>138</v>
      </c>
      <c r="E110" s="201"/>
      <c r="F110" s="201"/>
      <c r="G110" s="201"/>
      <c r="H110" s="201"/>
      <c r="I110" s="202"/>
      <c r="J110" s="203">
        <f>J302</f>
        <v>0</v>
      </c>
      <c r="K110" s="127"/>
      <c r="L110" s="204"/>
    </row>
    <row r="111" spans="2:12" s="1" customFormat="1" ht="21.8" customHeight="1">
      <c r="B111" s="37"/>
      <c r="C111" s="38"/>
      <c r="D111" s="38"/>
      <c r="E111" s="38"/>
      <c r="F111" s="38"/>
      <c r="G111" s="38"/>
      <c r="H111" s="38"/>
      <c r="I111" s="149"/>
      <c r="J111" s="38"/>
      <c r="K111" s="38"/>
      <c r="L111" s="42"/>
    </row>
    <row r="112" spans="2:12" s="1" customFormat="1" ht="6.95" customHeight="1">
      <c r="B112" s="60"/>
      <c r="C112" s="61"/>
      <c r="D112" s="61"/>
      <c r="E112" s="61"/>
      <c r="F112" s="61"/>
      <c r="G112" s="61"/>
      <c r="H112" s="61"/>
      <c r="I112" s="182"/>
      <c r="J112" s="61"/>
      <c r="K112" s="61"/>
      <c r="L112" s="42"/>
    </row>
    <row r="116" spans="2:12" s="1" customFormat="1" ht="6.95" customHeight="1">
      <c r="B116" s="62"/>
      <c r="C116" s="63"/>
      <c r="D116" s="63"/>
      <c r="E116" s="63"/>
      <c r="F116" s="63"/>
      <c r="G116" s="63"/>
      <c r="H116" s="63"/>
      <c r="I116" s="185"/>
      <c r="J116" s="63"/>
      <c r="K116" s="63"/>
      <c r="L116" s="42"/>
    </row>
    <row r="117" spans="2:12" s="1" customFormat="1" ht="24.95" customHeight="1">
      <c r="B117" s="37"/>
      <c r="C117" s="22" t="s">
        <v>142</v>
      </c>
      <c r="D117" s="38"/>
      <c r="E117" s="38"/>
      <c r="F117" s="38"/>
      <c r="G117" s="38"/>
      <c r="H117" s="38"/>
      <c r="I117" s="149"/>
      <c r="J117" s="38"/>
      <c r="K117" s="38"/>
      <c r="L117" s="42"/>
    </row>
    <row r="118" spans="2:12" s="1" customFormat="1" ht="6.95" customHeight="1">
      <c r="B118" s="37"/>
      <c r="C118" s="38"/>
      <c r="D118" s="38"/>
      <c r="E118" s="38"/>
      <c r="F118" s="38"/>
      <c r="G118" s="38"/>
      <c r="H118" s="38"/>
      <c r="I118" s="149"/>
      <c r="J118" s="38"/>
      <c r="K118" s="38"/>
      <c r="L118" s="42"/>
    </row>
    <row r="119" spans="2:12" s="1" customFormat="1" ht="12" customHeight="1">
      <c r="B119" s="37"/>
      <c r="C119" s="31" t="s">
        <v>16</v>
      </c>
      <c r="D119" s="38"/>
      <c r="E119" s="38"/>
      <c r="F119" s="38"/>
      <c r="G119" s="38"/>
      <c r="H119" s="38"/>
      <c r="I119" s="149"/>
      <c r="J119" s="38"/>
      <c r="K119" s="38"/>
      <c r="L119" s="42"/>
    </row>
    <row r="120" spans="2:12" s="1" customFormat="1" ht="16.5" customHeight="1">
      <c r="B120" s="37"/>
      <c r="C120" s="38"/>
      <c r="D120" s="38"/>
      <c r="E120" s="186" t="str">
        <f>E7</f>
        <v>Snížení energetické náročnosti budov v nemocnici Jičín - objekt plicní oddělení</v>
      </c>
      <c r="F120" s="31"/>
      <c r="G120" s="31"/>
      <c r="H120" s="31"/>
      <c r="I120" s="149"/>
      <c r="J120" s="38"/>
      <c r="K120" s="38"/>
      <c r="L120" s="42"/>
    </row>
    <row r="121" spans="2:12" s="1" customFormat="1" ht="12" customHeight="1">
      <c r="B121" s="37"/>
      <c r="C121" s="31" t="s">
        <v>119</v>
      </c>
      <c r="D121" s="38"/>
      <c r="E121" s="38"/>
      <c r="F121" s="38"/>
      <c r="G121" s="38"/>
      <c r="H121" s="38"/>
      <c r="I121" s="149"/>
      <c r="J121" s="38"/>
      <c r="K121" s="38"/>
      <c r="L121" s="42"/>
    </row>
    <row r="122" spans="2:12" s="1" customFormat="1" ht="16.5" customHeight="1">
      <c r="B122" s="37"/>
      <c r="C122" s="38"/>
      <c r="D122" s="38"/>
      <c r="E122" s="70" t="str">
        <f>E9</f>
        <v>01-3 - Stavební úpravy - střecha</v>
      </c>
      <c r="F122" s="38"/>
      <c r="G122" s="38"/>
      <c r="H122" s="38"/>
      <c r="I122" s="149"/>
      <c r="J122" s="38"/>
      <c r="K122" s="38"/>
      <c r="L122" s="42"/>
    </row>
    <row r="123" spans="2:12" s="1" customFormat="1" ht="6.95" customHeight="1">
      <c r="B123" s="37"/>
      <c r="C123" s="38"/>
      <c r="D123" s="38"/>
      <c r="E123" s="38"/>
      <c r="F123" s="38"/>
      <c r="G123" s="38"/>
      <c r="H123" s="38"/>
      <c r="I123" s="149"/>
      <c r="J123" s="38"/>
      <c r="K123" s="38"/>
      <c r="L123" s="42"/>
    </row>
    <row r="124" spans="2:12" s="1" customFormat="1" ht="12" customHeight="1">
      <c r="B124" s="37"/>
      <c r="C124" s="31" t="s">
        <v>20</v>
      </c>
      <c r="D124" s="38"/>
      <c r="E124" s="38"/>
      <c r="F124" s="26" t="str">
        <f>F12</f>
        <v>Bolzanova 512, 506 01 Jičín</v>
      </c>
      <c r="G124" s="38"/>
      <c r="H124" s="38"/>
      <c r="I124" s="151" t="s">
        <v>22</v>
      </c>
      <c r="J124" s="73" t="str">
        <f>IF(J12="","",J12)</f>
        <v>5.9.2016</v>
      </c>
      <c r="K124" s="38"/>
      <c r="L124" s="42"/>
    </row>
    <row r="125" spans="2:12" s="1" customFormat="1" ht="6.95" customHeight="1">
      <c r="B125" s="37"/>
      <c r="C125" s="38"/>
      <c r="D125" s="38"/>
      <c r="E125" s="38"/>
      <c r="F125" s="38"/>
      <c r="G125" s="38"/>
      <c r="H125" s="38"/>
      <c r="I125" s="149"/>
      <c r="J125" s="38"/>
      <c r="K125" s="38"/>
      <c r="L125" s="42"/>
    </row>
    <row r="126" spans="2:12" s="1" customFormat="1" ht="43.05" customHeight="1">
      <c r="B126" s="37"/>
      <c r="C126" s="31" t="s">
        <v>24</v>
      </c>
      <c r="D126" s="38"/>
      <c r="E126" s="38"/>
      <c r="F126" s="26" t="str">
        <f>E15</f>
        <v>ON Jičín a.s.</v>
      </c>
      <c r="G126" s="38"/>
      <c r="H126" s="38"/>
      <c r="I126" s="151" t="s">
        <v>30</v>
      </c>
      <c r="J126" s="35" t="str">
        <f>E21</f>
        <v>ATELIER H1 a ATELIÉR HÁJEK s.r.o.</v>
      </c>
      <c r="K126" s="38"/>
      <c r="L126" s="42"/>
    </row>
    <row r="127" spans="2:12" s="1" customFormat="1" ht="15.15" customHeight="1">
      <c r="B127" s="37"/>
      <c r="C127" s="31" t="s">
        <v>28</v>
      </c>
      <c r="D127" s="38"/>
      <c r="E127" s="38"/>
      <c r="F127" s="26" t="str">
        <f>IF(E18="","",E18)</f>
        <v>Vyplň údaj</v>
      </c>
      <c r="G127" s="38"/>
      <c r="H127" s="38"/>
      <c r="I127" s="151" t="s">
        <v>32</v>
      </c>
      <c r="J127" s="35" t="str">
        <f>E24</f>
        <v>Martin Škrabal</v>
      </c>
      <c r="K127" s="38"/>
      <c r="L127" s="42"/>
    </row>
    <row r="128" spans="2:12" s="1" customFormat="1" ht="10.3" customHeight="1">
      <c r="B128" s="37"/>
      <c r="C128" s="38"/>
      <c r="D128" s="38"/>
      <c r="E128" s="38"/>
      <c r="F128" s="38"/>
      <c r="G128" s="38"/>
      <c r="H128" s="38"/>
      <c r="I128" s="149"/>
      <c r="J128" s="38"/>
      <c r="K128" s="38"/>
      <c r="L128" s="42"/>
    </row>
    <row r="129" spans="2:20" s="10" customFormat="1" ht="29.25" customHeight="1">
      <c r="B129" s="205"/>
      <c r="C129" s="206" t="s">
        <v>143</v>
      </c>
      <c r="D129" s="207" t="s">
        <v>62</v>
      </c>
      <c r="E129" s="207" t="s">
        <v>58</v>
      </c>
      <c r="F129" s="207" t="s">
        <v>59</v>
      </c>
      <c r="G129" s="207" t="s">
        <v>144</v>
      </c>
      <c r="H129" s="207" t="s">
        <v>145</v>
      </c>
      <c r="I129" s="208" t="s">
        <v>146</v>
      </c>
      <c r="J129" s="207" t="s">
        <v>123</v>
      </c>
      <c r="K129" s="209" t="s">
        <v>147</v>
      </c>
      <c r="L129" s="210"/>
      <c r="M129" s="94" t="s">
        <v>1</v>
      </c>
      <c r="N129" s="95" t="s">
        <v>41</v>
      </c>
      <c r="O129" s="95" t="s">
        <v>148</v>
      </c>
      <c r="P129" s="95" t="s">
        <v>149</v>
      </c>
      <c r="Q129" s="95" t="s">
        <v>150</v>
      </c>
      <c r="R129" s="95" t="s">
        <v>151</v>
      </c>
      <c r="S129" s="95" t="s">
        <v>152</v>
      </c>
      <c r="T129" s="96" t="s">
        <v>153</v>
      </c>
    </row>
    <row r="130" spans="2:63" s="1" customFormat="1" ht="22.8" customHeight="1">
      <c r="B130" s="37"/>
      <c r="C130" s="101" t="s">
        <v>154</v>
      </c>
      <c r="D130" s="38"/>
      <c r="E130" s="38"/>
      <c r="F130" s="38"/>
      <c r="G130" s="38"/>
      <c r="H130" s="38"/>
      <c r="I130" s="149"/>
      <c r="J130" s="211">
        <f>BK130</f>
        <v>0</v>
      </c>
      <c r="K130" s="38"/>
      <c r="L130" s="42"/>
      <c r="M130" s="97"/>
      <c r="N130" s="98"/>
      <c r="O130" s="98"/>
      <c r="P130" s="212">
        <f>P131+P212</f>
        <v>0</v>
      </c>
      <c r="Q130" s="98"/>
      <c r="R130" s="212">
        <f>R131+R212</f>
        <v>23.74984312</v>
      </c>
      <c r="S130" s="98"/>
      <c r="T130" s="213">
        <f>T131+T212</f>
        <v>49.4099317</v>
      </c>
      <c r="AT130" s="16" t="s">
        <v>76</v>
      </c>
      <c r="AU130" s="16" t="s">
        <v>125</v>
      </c>
      <c r="BK130" s="214">
        <f>BK131+BK212</f>
        <v>0</v>
      </c>
    </row>
    <row r="131" spans="2:63" s="11" customFormat="1" ht="25.9" customHeight="1">
      <c r="B131" s="215"/>
      <c r="C131" s="216"/>
      <c r="D131" s="217" t="s">
        <v>76</v>
      </c>
      <c r="E131" s="218" t="s">
        <v>155</v>
      </c>
      <c r="F131" s="218" t="s">
        <v>156</v>
      </c>
      <c r="G131" s="216"/>
      <c r="H131" s="216"/>
      <c r="I131" s="219"/>
      <c r="J131" s="220">
        <f>BK131</f>
        <v>0</v>
      </c>
      <c r="K131" s="216"/>
      <c r="L131" s="221"/>
      <c r="M131" s="222"/>
      <c r="N131" s="223"/>
      <c r="O131" s="223"/>
      <c r="P131" s="224">
        <f>P132+P150+P165+P170+P202+P210</f>
        <v>0</v>
      </c>
      <c r="Q131" s="223"/>
      <c r="R131" s="224">
        <f>R132+R150+R165+R170+R202+R210</f>
        <v>12.79427591</v>
      </c>
      <c r="S131" s="223"/>
      <c r="T131" s="225">
        <f>T132+T150+T165+T170+T202+T210</f>
        <v>47.009804</v>
      </c>
      <c r="AR131" s="226" t="s">
        <v>85</v>
      </c>
      <c r="AT131" s="227" t="s">
        <v>76</v>
      </c>
      <c r="AU131" s="227" t="s">
        <v>77</v>
      </c>
      <c r="AY131" s="226" t="s">
        <v>157</v>
      </c>
      <c r="BK131" s="228">
        <f>BK132+BK150+BK165+BK170+BK202+BK210</f>
        <v>0</v>
      </c>
    </row>
    <row r="132" spans="2:63" s="11" customFormat="1" ht="22.8" customHeight="1">
      <c r="B132" s="215"/>
      <c r="C132" s="216"/>
      <c r="D132" s="217" t="s">
        <v>76</v>
      </c>
      <c r="E132" s="229" t="s">
        <v>173</v>
      </c>
      <c r="F132" s="229" t="s">
        <v>249</v>
      </c>
      <c r="G132" s="216"/>
      <c r="H132" s="216"/>
      <c r="I132" s="219"/>
      <c r="J132" s="230">
        <f>BK132</f>
        <v>0</v>
      </c>
      <c r="K132" s="216"/>
      <c r="L132" s="221"/>
      <c r="M132" s="222"/>
      <c r="N132" s="223"/>
      <c r="O132" s="223"/>
      <c r="P132" s="224">
        <f>SUM(P133:P149)</f>
        <v>0</v>
      </c>
      <c r="Q132" s="223"/>
      <c r="R132" s="224">
        <f>SUM(R133:R149)</f>
        <v>6.27831719</v>
      </c>
      <c r="S132" s="223"/>
      <c r="T132" s="225">
        <f>SUM(T133:T149)</f>
        <v>0</v>
      </c>
      <c r="AR132" s="226" t="s">
        <v>85</v>
      </c>
      <c r="AT132" s="227" t="s">
        <v>76</v>
      </c>
      <c r="AU132" s="227" t="s">
        <v>85</v>
      </c>
      <c r="AY132" s="226" t="s">
        <v>157</v>
      </c>
      <c r="BK132" s="228">
        <f>SUM(BK133:BK149)</f>
        <v>0</v>
      </c>
    </row>
    <row r="133" spans="2:65" s="1" customFormat="1" ht="16.5" customHeight="1">
      <c r="B133" s="37"/>
      <c r="C133" s="231" t="s">
        <v>85</v>
      </c>
      <c r="D133" s="231" t="s">
        <v>159</v>
      </c>
      <c r="E133" s="232" t="s">
        <v>1027</v>
      </c>
      <c r="F133" s="233" t="s">
        <v>1028</v>
      </c>
      <c r="G133" s="234" t="s">
        <v>162</v>
      </c>
      <c r="H133" s="235">
        <v>10.215</v>
      </c>
      <c r="I133" s="236"/>
      <c r="J133" s="237">
        <f>ROUND(I133*H133,2)</f>
        <v>0</v>
      </c>
      <c r="K133" s="233" t="s">
        <v>163</v>
      </c>
      <c r="L133" s="42"/>
      <c r="M133" s="238" t="s">
        <v>1</v>
      </c>
      <c r="N133" s="239" t="s">
        <v>42</v>
      </c>
      <c r="O133" s="85"/>
      <c r="P133" s="240">
        <f>O133*H133</f>
        <v>0</v>
      </c>
      <c r="Q133" s="240">
        <v>0.26829</v>
      </c>
      <c r="R133" s="240">
        <f>Q133*H133</f>
        <v>2.7405823499999995</v>
      </c>
      <c r="S133" s="240">
        <v>0</v>
      </c>
      <c r="T133" s="241">
        <f>S133*H133</f>
        <v>0</v>
      </c>
      <c r="AR133" s="242" t="s">
        <v>164</v>
      </c>
      <c r="AT133" s="242" t="s">
        <v>159</v>
      </c>
      <c r="AU133" s="242" t="s">
        <v>87</v>
      </c>
      <c r="AY133" s="16" t="s">
        <v>157</v>
      </c>
      <c r="BE133" s="243">
        <f>IF(N133="základní",J133,0)</f>
        <v>0</v>
      </c>
      <c r="BF133" s="243">
        <f>IF(N133="snížená",J133,0)</f>
        <v>0</v>
      </c>
      <c r="BG133" s="243">
        <f>IF(N133="zákl. přenesená",J133,0)</f>
        <v>0</v>
      </c>
      <c r="BH133" s="243">
        <f>IF(N133="sníž. přenesená",J133,0)</f>
        <v>0</v>
      </c>
      <c r="BI133" s="243">
        <f>IF(N133="nulová",J133,0)</f>
        <v>0</v>
      </c>
      <c r="BJ133" s="16" t="s">
        <v>85</v>
      </c>
      <c r="BK133" s="243">
        <f>ROUND(I133*H133,2)</f>
        <v>0</v>
      </c>
      <c r="BL133" s="16" t="s">
        <v>164</v>
      </c>
      <c r="BM133" s="242" t="s">
        <v>1029</v>
      </c>
    </row>
    <row r="134" spans="2:51" s="12" customFormat="1" ht="12">
      <c r="B134" s="244"/>
      <c r="C134" s="245"/>
      <c r="D134" s="246" t="s">
        <v>166</v>
      </c>
      <c r="E134" s="247" t="s">
        <v>1</v>
      </c>
      <c r="F134" s="248" t="s">
        <v>1030</v>
      </c>
      <c r="G134" s="245"/>
      <c r="H134" s="249">
        <v>10.215</v>
      </c>
      <c r="I134" s="250"/>
      <c r="J134" s="245"/>
      <c r="K134" s="245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166</v>
      </c>
      <c r="AU134" s="255" t="s">
        <v>87</v>
      </c>
      <c r="AV134" s="12" t="s">
        <v>87</v>
      </c>
      <c r="AW134" s="12" t="s">
        <v>34</v>
      </c>
      <c r="AX134" s="12" t="s">
        <v>77</v>
      </c>
      <c r="AY134" s="255" t="s">
        <v>157</v>
      </c>
    </row>
    <row r="135" spans="2:51" s="13" customFormat="1" ht="12">
      <c r="B135" s="256"/>
      <c r="C135" s="257"/>
      <c r="D135" s="246" t="s">
        <v>166</v>
      </c>
      <c r="E135" s="258" t="s">
        <v>1</v>
      </c>
      <c r="F135" s="259" t="s">
        <v>168</v>
      </c>
      <c r="G135" s="257"/>
      <c r="H135" s="260">
        <v>10.215</v>
      </c>
      <c r="I135" s="261"/>
      <c r="J135" s="257"/>
      <c r="K135" s="257"/>
      <c r="L135" s="262"/>
      <c r="M135" s="263"/>
      <c r="N135" s="264"/>
      <c r="O135" s="264"/>
      <c r="P135" s="264"/>
      <c r="Q135" s="264"/>
      <c r="R135" s="264"/>
      <c r="S135" s="264"/>
      <c r="T135" s="265"/>
      <c r="AT135" s="266" t="s">
        <v>166</v>
      </c>
      <c r="AU135" s="266" t="s">
        <v>87</v>
      </c>
      <c r="AV135" s="13" t="s">
        <v>164</v>
      </c>
      <c r="AW135" s="13" t="s">
        <v>34</v>
      </c>
      <c r="AX135" s="13" t="s">
        <v>85</v>
      </c>
      <c r="AY135" s="266" t="s">
        <v>157</v>
      </c>
    </row>
    <row r="136" spans="2:65" s="1" customFormat="1" ht="16.5" customHeight="1">
      <c r="B136" s="37"/>
      <c r="C136" s="231" t="s">
        <v>87</v>
      </c>
      <c r="D136" s="231" t="s">
        <v>159</v>
      </c>
      <c r="E136" s="232" t="s">
        <v>1031</v>
      </c>
      <c r="F136" s="233" t="s">
        <v>1032</v>
      </c>
      <c r="G136" s="234" t="s">
        <v>179</v>
      </c>
      <c r="H136" s="235">
        <v>1.566</v>
      </c>
      <c r="I136" s="236"/>
      <c r="J136" s="237">
        <f>ROUND(I136*H136,2)</f>
        <v>0</v>
      </c>
      <c r="K136" s="233" t="s">
        <v>163</v>
      </c>
      <c r="L136" s="42"/>
      <c r="M136" s="238" t="s">
        <v>1</v>
      </c>
      <c r="N136" s="239" t="s">
        <v>42</v>
      </c>
      <c r="O136" s="85"/>
      <c r="P136" s="240">
        <f>O136*H136</f>
        <v>0</v>
      </c>
      <c r="Q136" s="240">
        <v>2.2284</v>
      </c>
      <c r="R136" s="240">
        <f>Q136*H136</f>
        <v>3.4896744</v>
      </c>
      <c r="S136" s="240">
        <v>0</v>
      </c>
      <c r="T136" s="241">
        <f>S136*H136</f>
        <v>0</v>
      </c>
      <c r="AR136" s="242" t="s">
        <v>164</v>
      </c>
      <c r="AT136" s="242" t="s">
        <v>159</v>
      </c>
      <c r="AU136" s="242" t="s">
        <v>87</v>
      </c>
      <c r="AY136" s="16" t="s">
        <v>157</v>
      </c>
      <c r="BE136" s="243">
        <f>IF(N136="základní",J136,0)</f>
        <v>0</v>
      </c>
      <c r="BF136" s="243">
        <f>IF(N136="snížená",J136,0)</f>
        <v>0</v>
      </c>
      <c r="BG136" s="243">
        <f>IF(N136="zákl. přenesená",J136,0)</f>
        <v>0</v>
      </c>
      <c r="BH136" s="243">
        <f>IF(N136="sníž. přenesená",J136,0)</f>
        <v>0</v>
      </c>
      <c r="BI136" s="243">
        <f>IF(N136="nulová",J136,0)</f>
        <v>0</v>
      </c>
      <c r="BJ136" s="16" t="s">
        <v>85</v>
      </c>
      <c r="BK136" s="243">
        <f>ROUND(I136*H136,2)</f>
        <v>0</v>
      </c>
      <c r="BL136" s="16" t="s">
        <v>164</v>
      </c>
      <c r="BM136" s="242" t="s">
        <v>1033</v>
      </c>
    </row>
    <row r="137" spans="2:51" s="12" customFormat="1" ht="12">
      <c r="B137" s="244"/>
      <c r="C137" s="245"/>
      <c r="D137" s="246" t="s">
        <v>166</v>
      </c>
      <c r="E137" s="247" t="s">
        <v>1</v>
      </c>
      <c r="F137" s="248" t="s">
        <v>1034</v>
      </c>
      <c r="G137" s="245"/>
      <c r="H137" s="249">
        <v>0.39366</v>
      </c>
      <c r="I137" s="250"/>
      <c r="J137" s="245"/>
      <c r="K137" s="245"/>
      <c r="L137" s="251"/>
      <c r="M137" s="252"/>
      <c r="N137" s="253"/>
      <c r="O137" s="253"/>
      <c r="P137" s="253"/>
      <c r="Q137" s="253"/>
      <c r="R137" s="253"/>
      <c r="S137" s="253"/>
      <c r="T137" s="254"/>
      <c r="AT137" s="255" t="s">
        <v>166</v>
      </c>
      <c r="AU137" s="255" t="s">
        <v>87</v>
      </c>
      <c r="AV137" s="12" t="s">
        <v>87</v>
      </c>
      <c r="AW137" s="12" t="s">
        <v>34</v>
      </c>
      <c r="AX137" s="12" t="s">
        <v>77</v>
      </c>
      <c r="AY137" s="255" t="s">
        <v>157</v>
      </c>
    </row>
    <row r="138" spans="2:51" s="12" customFormat="1" ht="12">
      <c r="B138" s="244"/>
      <c r="C138" s="245"/>
      <c r="D138" s="246" t="s">
        <v>166</v>
      </c>
      <c r="E138" s="247" t="s">
        <v>1</v>
      </c>
      <c r="F138" s="248" t="s">
        <v>1035</v>
      </c>
      <c r="G138" s="245"/>
      <c r="H138" s="249">
        <v>0.59535</v>
      </c>
      <c r="I138" s="250"/>
      <c r="J138" s="245"/>
      <c r="K138" s="245"/>
      <c r="L138" s="251"/>
      <c r="M138" s="252"/>
      <c r="N138" s="253"/>
      <c r="O138" s="253"/>
      <c r="P138" s="253"/>
      <c r="Q138" s="253"/>
      <c r="R138" s="253"/>
      <c r="S138" s="253"/>
      <c r="T138" s="254"/>
      <c r="AT138" s="255" t="s">
        <v>166</v>
      </c>
      <c r="AU138" s="255" t="s">
        <v>87</v>
      </c>
      <c r="AV138" s="12" t="s">
        <v>87</v>
      </c>
      <c r="AW138" s="12" t="s">
        <v>34</v>
      </c>
      <c r="AX138" s="12" t="s">
        <v>77</v>
      </c>
      <c r="AY138" s="255" t="s">
        <v>157</v>
      </c>
    </row>
    <row r="139" spans="2:51" s="12" customFormat="1" ht="12">
      <c r="B139" s="244"/>
      <c r="C139" s="245"/>
      <c r="D139" s="246" t="s">
        <v>166</v>
      </c>
      <c r="E139" s="247" t="s">
        <v>1</v>
      </c>
      <c r="F139" s="248" t="s">
        <v>1036</v>
      </c>
      <c r="G139" s="245"/>
      <c r="H139" s="249">
        <v>0.22464</v>
      </c>
      <c r="I139" s="250"/>
      <c r="J139" s="245"/>
      <c r="K139" s="245"/>
      <c r="L139" s="251"/>
      <c r="M139" s="252"/>
      <c r="N139" s="253"/>
      <c r="O139" s="253"/>
      <c r="P139" s="253"/>
      <c r="Q139" s="253"/>
      <c r="R139" s="253"/>
      <c r="S139" s="253"/>
      <c r="T139" s="254"/>
      <c r="AT139" s="255" t="s">
        <v>166</v>
      </c>
      <c r="AU139" s="255" t="s">
        <v>87</v>
      </c>
      <c r="AV139" s="12" t="s">
        <v>87</v>
      </c>
      <c r="AW139" s="12" t="s">
        <v>34</v>
      </c>
      <c r="AX139" s="12" t="s">
        <v>77</v>
      </c>
      <c r="AY139" s="255" t="s">
        <v>157</v>
      </c>
    </row>
    <row r="140" spans="2:51" s="12" customFormat="1" ht="12">
      <c r="B140" s="244"/>
      <c r="C140" s="245"/>
      <c r="D140" s="246" t="s">
        <v>166</v>
      </c>
      <c r="E140" s="247" t="s">
        <v>1</v>
      </c>
      <c r="F140" s="248" t="s">
        <v>1037</v>
      </c>
      <c r="G140" s="245"/>
      <c r="H140" s="249">
        <v>0.1368</v>
      </c>
      <c r="I140" s="250"/>
      <c r="J140" s="245"/>
      <c r="K140" s="245"/>
      <c r="L140" s="251"/>
      <c r="M140" s="252"/>
      <c r="N140" s="253"/>
      <c r="O140" s="253"/>
      <c r="P140" s="253"/>
      <c r="Q140" s="253"/>
      <c r="R140" s="253"/>
      <c r="S140" s="253"/>
      <c r="T140" s="254"/>
      <c r="AT140" s="255" t="s">
        <v>166</v>
      </c>
      <c r="AU140" s="255" t="s">
        <v>87</v>
      </c>
      <c r="AV140" s="12" t="s">
        <v>87</v>
      </c>
      <c r="AW140" s="12" t="s">
        <v>34</v>
      </c>
      <c r="AX140" s="12" t="s">
        <v>77</v>
      </c>
      <c r="AY140" s="255" t="s">
        <v>157</v>
      </c>
    </row>
    <row r="141" spans="2:51" s="12" customFormat="1" ht="12">
      <c r="B141" s="244"/>
      <c r="C141" s="245"/>
      <c r="D141" s="246" t="s">
        <v>166</v>
      </c>
      <c r="E141" s="247" t="s">
        <v>1</v>
      </c>
      <c r="F141" s="248" t="s">
        <v>1038</v>
      </c>
      <c r="G141" s="245"/>
      <c r="H141" s="249">
        <v>0.216</v>
      </c>
      <c r="I141" s="250"/>
      <c r="J141" s="245"/>
      <c r="K141" s="245"/>
      <c r="L141" s="251"/>
      <c r="M141" s="252"/>
      <c r="N141" s="253"/>
      <c r="O141" s="253"/>
      <c r="P141" s="253"/>
      <c r="Q141" s="253"/>
      <c r="R141" s="253"/>
      <c r="S141" s="253"/>
      <c r="T141" s="254"/>
      <c r="AT141" s="255" t="s">
        <v>166</v>
      </c>
      <c r="AU141" s="255" t="s">
        <v>87</v>
      </c>
      <c r="AV141" s="12" t="s">
        <v>87</v>
      </c>
      <c r="AW141" s="12" t="s">
        <v>34</v>
      </c>
      <c r="AX141" s="12" t="s">
        <v>77</v>
      </c>
      <c r="AY141" s="255" t="s">
        <v>157</v>
      </c>
    </row>
    <row r="142" spans="2:51" s="13" customFormat="1" ht="12">
      <c r="B142" s="256"/>
      <c r="C142" s="257"/>
      <c r="D142" s="246" t="s">
        <v>166</v>
      </c>
      <c r="E142" s="258" t="s">
        <v>1</v>
      </c>
      <c r="F142" s="259" t="s">
        <v>168</v>
      </c>
      <c r="G142" s="257"/>
      <c r="H142" s="260">
        <v>1.56645</v>
      </c>
      <c r="I142" s="261"/>
      <c r="J142" s="257"/>
      <c r="K142" s="257"/>
      <c r="L142" s="262"/>
      <c r="M142" s="263"/>
      <c r="N142" s="264"/>
      <c r="O142" s="264"/>
      <c r="P142" s="264"/>
      <c r="Q142" s="264"/>
      <c r="R142" s="264"/>
      <c r="S142" s="264"/>
      <c r="T142" s="265"/>
      <c r="AT142" s="266" t="s">
        <v>166</v>
      </c>
      <c r="AU142" s="266" t="s">
        <v>87</v>
      </c>
      <c r="AV142" s="13" t="s">
        <v>164</v>
      </c>
      <c r="AW142" s="13" t="s">
        <v>34</v>
      </c>
      <c r="AX142" s="13" t="s">
        <v>85</v>
      </c>
      <c r="AY142" s="266" t="s">
        <v>157</v>
      </c>
    </row>
    <row r="143" spans="2:65" s="1" customFormat="1" ht="16.5" customHeight="1">
      <c r="B143" s="37"/>
      <c r="C143" s="231" t="s">
        <v>173</v>
      </c>
      <c r="D143" s="231" t="s">
        <v>159</v>
      </c>
      <c r="E143" s="232" t="s">
        <v>1039</v>
      </c>
      <c r="F143" s="233" t="s">
        <v>1040</v>
      </c>
      <c r="G143" s="234" t="s">
        <v>162</v>
      </c>
      <c r="H143" s="235">
        <v>0.227</v>
      </c>
      <c r="I143" s="236"/>
      <c r="J143" s="237">
        <f>ROUND(I143*H143,2)</f>
        <v>0</v>
      </c>
      <c r="K143" s="233" t="s">
        <v>163</v>
      </c>
      <c r="L143" s="42"/>
      <c r="M143" s="238" t="s">
        <v>1</v>
      </c>
      <c r="N143" s="239" t="s">
        <v>42</v>
      </c>
      <c r="O143" s="85"/>
      <c r="P143" s="240">
        <f>O143*H143</f>
        <v>0</v>
      </c>
      <c r="Q143" s="240">
        <v>0.21172</v>
      </c>
      <c r="R143" s="240">
        <f>Q143*H143</f>
        <v>0.04806044</v>
      </c>
      <c r="S143" s="240">
        <v>0</v>
      </c>
      <c r="T143" s="241">
        <f>S143*H143</f>
        <v>0</v>
      </c>
      <c r="AR143" s="242" t="s">
        <v>164</v>
      </c>
      <c r="AT143" s="242" t="s">
        <v>159</v>
      </c>
      <c r="AU143" s="242" t="s">
        <v>87</v>
      </c>
      <c r="AY143" s="16" t="s">
        <v>157</v>
      </c>
      <c r="BE143" s="243">
        <f>IF(N143="základní",J143,0)</f>
        <v>0</v>
      </c>
      <c r="BF143" s="243">
        <f>IF(N143="snížená",J143,0)</f>
        <v>0</v>
      </c>
      <c r="BG143" s="243">
        <f>IF(N143="zákl. přenesená",J143,0)</f>
        <v>0</v>
      </c>
      <c r="BH143" s="243">
        <f>IF(N143="sníž. přenesená",J143,0)</f>
        <v>0</v>
      </c>
      <c r="BI143" s="243">
        <f>IF(N143="nulová",J143,0)</f>
        <v>0</v>
      </c>
      <c r="BJ143" s="16" t="s">
        <v>85</v>
      </c>
      <c r="BK143" s="243">
        <f>ROUND(I143*H143,2)</f>
        <v>0</v>
      </c>
      <c r="BL143" s="16" t="s">
        <v>164</v>
      </c>
      <c r="BM143" s="242" t="s">
        <v>1041</v>
      </c>
    </row>
    <row r="144" spans="2:51" s="12" customFormat="1" ht="12">
      <c r="B144" s="244"/>
      <c r="C144" s="245"/>
      <c r="D144" s="246" t="s">
        <v>166</v>
      </c>
      <c r="E144" s="247" t="s">
        <v>1</v>
      </c>
      <c r="F144" s="248" t="s">
        <v>1042</v>
      </c>
      <c r="G144" s="245"/>
      <c r="H144" s="249">
        <v>0.0396</v>
      </c>
      <c r="I144" s="250"/>
      <c r="J144" s="245"/>
      <c r="K144" s="245"/>
      <c r="L144" s="251"/>
      <c r="M144" s="252"/>
      <c r="N144" s="253"/>
      <c r="O144" s="253"/>
      <c r="P144" s="253"/>
      <c r="Q144" s="253"/>
      <c r="R144" s="253"/>
      <c r="S144" s="253"/>
      <c r="T144" s="254"/>
      <c r="AT144" s="255" t="s">
        <v>166</v>
      </c>
      <c r="AU144" s="255" t="s">
        <v>87</v>
      </c>
      <c r="AV144" s="12" t="s">
        <v>87</v>
      </c>
      <c r="AW144" s="12" t="s">
        <v>34</v>
      </c>
      <c r="AX144" s="12" t="s">
        <v>77</v>
      </c>
      <c r="AY144" s="255" t="s">
        <v>157</v>
      </c>
    </row>
    <row r="145" spans="2:51" s="12" customFormat="1" ht="12">
      <c r="B145" s="244"/>
      <c r="C145" s="245"/>
      <c r="D145" s="246" t="s">
        <v>166</v>
      </c>
      <c r="E145" s="247" t="s">
        <v>1</v>
      </c>
      <c r="F145" s="248" t="s">
        <v>1042</v>
      </c>
      <c r="G145" s="245"/>
      <c r="H145" s="249">
        <v>0.0396</v>
      </c>
      <c r="I145" s="250"/>
      <c r="J145" s="245"/>
      <c r="K145" s="245"/>
      <c r="L145" s="251"/>
      <c r="M145" s="252"/>
      <c r="N145" s="253"/>
      <c r="O145" s="253"/>
      <c r="P145" s="253"/>
      <c r="Q145" s="253"/>
      <c r="R145" s="253"/>
      <c r="S145" s="253"/>
      <c r="T145" s="254"/>
      <c r="AT145" s="255" t="s">
        <v>166</v>
      </c>
      <c r="AU145" s="255" t="s">
        <v>87</v>
      </c>
      <c r="AV145" s="12" t="s">
        <v>87</v>
      </c>
      <c r="AW145" s="12" t="s">
        <v>34</v>
      </c>
      <c r="AX145" s="12" t="s">
        <v>77</v>
      </c>
      <c r="AY145" s="255" t="s">
        <v>157</v>
      </c>
    </row>
    <row r="146" spans="2:51" s="12" customFormat="1" ht="12">
      <c r="B146" s="244"/>
      <c r="C146" s="245"/>
      <c r="D146" s="246" t="s">
        <v>166</v>
      </c>
      <c r="E146" s="247" t="s">
        <v>1</v>
      </c>
      <c r="F146" s="248" t="s">
        <v>1043</v>
      </c>
      <c r="G146" s="245"/>
      <c r="H146" s="249">
        <v>0.0528</v>
      </c>
      <c r="I146" s="250"/>
      <c r="J146" s="245"/>
      <c r="K146" s="245"/>
      <c r="L146" s="251"/>
      <c r="M146" s="252"/>
      <c r="N146" s="253"/>
      <c r="O146" s="253"/>
      <c r="P146" s="253"/>
      <c r="Q146" s="253"/>
      <c r="R146" s="253"/>
      <c r="S146" s="253"/>
      <c r="T146" s="254"/>
      <c r="AT146" s="255" t="s">
        <v>166</v>
      </c>
      <c r="AU146" s="255" t="s">
        <v>87</v>
      </c>
      <c r="AV146" s="12" t="s">
        <v>87</v>
      </c>
      <c r="AW146" s="12" t="s">
        <v>34</v>
      </c>
      <c r="AX146" s="12" t="s">
        <v>77</v>
      </c>
      <c r="AY146" s="255" t="s">
        <v>157</v>
      </c>
    </row>
    <row r="147" spans="2:51" s="12" customFormat="1" ht="12">
      <c r="B147" s="244"/>
      <c r="C147" s="245"/>
      <c r="D147" s="246" t="s">
        <v>166</v>
      </c>
      <c r="E147" s="247" t="s">
        <v>1</v>
      </c>
      <c r="F147" s="248" t="s">
        <v>1044</v>
      </c>
      <c r="G147" s="245"/>
      <c r="H147" s="249">
        <v>0.04224</v>
      </c>
      <c r="I147" s="250"/>
      <c r="J147" s="245"/>
      <c r="K147" s="245"/>
      <c r="L147" s="251"/>
      <c r="M147" s="252"/>
      <c r="N147" s="253"/>
      <c r="O147" s="253"/>
      <c r="P147" s="253"/>
      <c r="Q147" s="253"/>
      <c r="R147" s="253"/>
      <c r="S147" s="253"/>
      <c r="T147" s="254"/>
      <c r="AT147" s="255" t="s">
        <v>166</v>
      </c>
      <c r="AU147" s="255" t="s">
        <v>87</v>
      </c>
      <c r="AV147" s="12" t="s">
        <v>87</v>
      </c>
      <c r="AW147" s="12" t="s">
        <v>34</v>
      </c>
      <c r="AX147" s="12" t="s">
        <v>77</v>
      </c>
      <c r="AY147" s="255" t="s">
        <v>157</v>
      </c>
    </row>
    <row r="148" spans="2:51" s="12" customFormat="1" ht="12">
      <c r="B148" s="244"/>
      <c r="C148" s="245"/>
      <c r="D148" s="246" t="s">
        <v>166</v>
      </c>
      <c r="E148" s="247" t="s">
        <v>1</v>
      </c>
      <c r="F148" s="248" t="s">
        <v>1043</v>
      </c>
      <c r="G148" s="245"/>
      <c r="H148" s="249">
        <v>0.0528</v>
      </c>
      <c r="I148" s="250"/>
      <c r="J148" s="245"/>
      <c r="K148" s="245"/>
      <c r="L148" s="251"/>
      <c r="M148" s="252"/>
      <c r="N148" s="253"/>
      <c r="O148" s="253"/>
      <c r="P148" s="253"/>
      <c r="Q148" s="253"/>
      <c r="R148" s="253"/>
      <c r="S148" s="253"/>
      <c r="T148" s="254"/>
      <c r="AT148" s="255" t="s">
        <v>166</v>
      </c>
      <c r="AU148" s="255" t="s">
        <v>87</v>
      </c>
      <c r="AV148" s="12" t="s">
        <v>87</v>
      </c>
      <c r="AW148" s="12" t="s">
        <v>34</v>
      </c>
      <c r="AX148" s="12" t="s">
        <v>77</v>
      </c>
      <c r="AY148" s="255" t="s">
        <v>157</v>
      </c>
    </row>
    <row r="149" spans="2:51" s="13" customFormat="1" ht="12">
      <c r="B149" s="256"/>
      <c r="C149" s="257"/>
      <c r="D149" s="246" t="s">
        <v>166</v>
      </c>
      <c r="E149" s="258" t="s">
        <v>1</v>
      </c>
      <c r="F149" s="259" t="s">
        <v>168</v>
      </c>
      <c r="G149" s="257"/>
      <c r="H149" s="260">
        <v>0.22704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AT149" s="266" t="s">
        <v>166</v>
      </c>
      <c r="AU149" s="266" t="s">
        <v>87</v>
      </c>
      <c r="AV149" s="13" t="s">
        <v>164</v>
      </c>
      <c r="AW149" s="13" t="s">
        <v>34</v>
      </c>
      <c r="AX149" s="13" t="s">
        <v>85</v>
      </c>
      <c r="AY149" s="266" t="s">
        <v>157</v>
      </c>
    </row>
    <row r="150" spans="2:63" s="11" customFormat="1" ht="22.8" customHeight="1">
      <c r="B150" s="215"/>
      <c r="C150" s="216"/>
      <c r="D150" s="217" t="s">
        <v>76</v>
      </c>
      <c r="E150" s="229" t="s">
        <v>164</v>
      </c>
      <c r="F150" s="229" t="s">
        <v>1045</v>
      </c>
      <c r="G150" s="216"/>
      <c r="H150" s="216"/>
      <c r="I150" s="219"/>
      <c r="J150" s="230">
        <f>BK150</f>
        <v>0</v>
      </c>
      <c r="K150" s="216"/>
      <c r="L150" s="221"/>
      <c r="M150" s="222"/>
      <c r="N150" s="223"/>
      <c r="O150" s="223"/>
      <c r="P150" s="224">
        <f>SUM(P151:P164)</f>
        <v>0</v>
      </c>
      <c r="Q150" s="223"/>
      <c r="R150" s="224">
        <f>SUM(R151:R164)</f>
        <v>6.5159587199999995</v>
      </c>
      <c r="S150" s="223"/>
      <c r="T150" s="225">
        <f>SUM(T151:T164)</f>
        <v>0</v>
      </c>
      <c r="AR150" s="226" t="s">
        <v>85</v>
      </c>
      <c r="AT150" s="227" t="s">
        <v>76</v>
      </c>
      <c r="AU150" s="227" t="s">
        <v>85</v>
      </c>
      <c r="AY150" s="226" t="s">
        <v>157</v>
      </c>
      <c r="BK150" s="228">
        <f>SUM(BK151:BK164)</f>
        <v>0</v>
      </c>
    </row>
    <row r="151" spans="2:65" s="1" customFormat="1" ht="16.5" customHeight="1">
      <c r="B151" s="37"/>
      <c r="C151" s="231" t="s">
        <v>164</v>
      </c>
      <c r="D151" s="231" t="s">
        <v>159</v>
      </c>
      <c r="E151" s="232" t="s">
        <v>1046</v>
      </c>
      <c r="F151" s="233" t="s">
        <v>1047</v>
      </c>
      <c r="G151" s="234" t="s">
        <v>179</v>
      </c>
      <c r="H151" s="235">
        <v>2.497</v>
      </c>
      <c r="I151" s="236"/>
      <c r="J151" s="237">
        <f>ROUND(I151*H151,2)</f>
        <v>0</v>
      </c>
      <c r="K151" s="233" t="s">
        <v>163</v>
      </c>
      <c r="L151" s="42"/>
      <c r="M151" s="238" t="s">
        <v>1</v>
      </c>
      <c r="N151" s="239" t="s">
        <v>42</v>
      </c>
      <c r="O151" s="85"/>
      <c r="P151" s="240">
        <f>O151*H151</f>
        <v>0</v>
      </c>
      <c r="Q151" s="240">
        <v>2.4534</v>
      </c>
      <c r="R151" s="240">
        <f>Q151*H151</f>
        <v>6.126139799999999</v>
      </c>
      <c r="S151" s="240">
        <v>0</v>
      </c>
      <c r="T151" s="241">
        <f>S151*H151</f>
        <v>0</v>
      </c>
      <c r="AR151" s="242" t="s">
        <v>164</v>
      </c>
      <c r="AT151" s="242" t="s">
        <v>159</v>
      </c>
      <c r="AU151" s="242" t="s">
        <v>87</v>
      </c>
      <c r="AY151" s="16" t="s">
        <v>157</v>
      </c>
      <c r="BE151" s="243">
        <f>IF(N151="základní",J151,0)</f>
        <v>0</v>
      </c>
      <c r="BF151" s="243">
        <f>IF(N151="snížená",J151,0)</f>
        <v>0</v>
      </c>
      <c r="BG151" s="243">
        <f>IF(N151="zákl. přenesená",J151,0)</f>
        <v>0</v>
      </c>
      <c r="BH151" s="243">
        <f>IF(N151="sníž. přenesená",J151,0)</f>
        <v>0</v>
      </c>
      <c r="BI151" s="243">
        <f>IF(N151="nulová",J151,0)</f>
        <v>0</v>
      </c>
      <c r="BJ151" s="16" t="s">
        <v>85</v>
      </c>
      <c r="BK151" s="243">
        <f>ROUND(I151*H151,2)</f>
        <v>0</v>
      </c>
      <c r="BL151" s="16" t="s">
        <v>164</v>
      </c>
      <c r="BM151" s="242" t="s">
        <v>1048</v>
      </c>
    </row>
    <row r="152" spans="2:51" s="14" customFormat="1" ht="12">
      <c r="B152" s="267"/>
      <c r="C152" s="268"/>
      <c r="D152" s="246" t="s">
        <v>166</v>
      </c>
      <c r="E152" s="269" t="s">
        <v>1</v>
      </c>
      <c r="F152" s="270" t="s">
        <v>1049</v>
      </c>
      <c r="G152" s="268"/>
      <c r="H152" s="269" t="s">
        <v>1</v>
      </c>
      <c r="I152" s="271"/>
      <c r="J152" s="268"/>
      <c r="K152" s="268"/>
      <c r="L152" s="272"/>
      <c r="M152" s="273"/>
      <c r="N152" s="274"/>
      <c r="O152" s="274"/>
      <c r="P152" s="274"/>
      <c r="Q152" s="274"/>
      <c r="R152" s="274"/>
      <c r="S152" s="274"/>
      <c r="T152" s="275"/>
      <c r="AT152" s="276" t="s">
        <v>166</v>
      </c>
      <c r="AU152" s="276" t="s">
        <v>87</v>
      </c>
      <c r="AV152" s="14" t="s">
        <v>85</v>
      </c>
      <c r="AW152" s="14" t="s">
        <v>34</v>
      </c>
      <c r="AX152" s="14" t="s">
        <v>77</v>
      </c>
      <c r="AY152" s="276" t="s">
        <v>157</v>
      </c>
    </row>
    <row r="153" spans="2:51" s="12" customFormat="1" ht="12">
      <c r="B153" s="244"/>
      <c r="C153" s="245"/>
      <c r="D153" s="246" t="s">
        <v>166</v>
      </c>
      <c r="E153" s="247" t="s">
        <v>1</v>
      </c>
      <c r="F153" s="248" t="s">
        <v>1050</v>
      </c>
      <c r="G153" s="245"/>
      <c r="H153" s="249">
        <v>2.4969</v>
      </c>
      <c r="I153" s="250"/>
      <c r="J153" s="245"/>
      <c r="K153" s="245"/>
      <c r="L153" s="251"/>
      <c r="M153" s="252"/>
      <c r="N153" s="253"/>
      <c r="O153" s="253"/>
      <c r="P153" s="253"/>
      <c r="Q153" s="253"/>
      <c r="R153" s="253"/>
      <c r="S153" s="253"/>
      <c r="T153" s="254"/>
      <c r="AT153" s="255" t="s">
        <v>166</v>
      </c>
      <c r="AU153" s="255" t="s">
        <v>87</v>
      </c>
      <c r="AV153" s="12" t="s">
        <v>87</v>
      </c>
      <c r="AW153" s="12" t="s">
        <v>34</v>
      </c>
      <c r="AX153" s="12" t="s">
        <v>77</v>
      </c>
      <c r="AY153" s="255" t="s">
        <v>157</v>
      </c>
    </row>
    <row r="154" spans="2:51" s="13" customFormat="1" ht="12">
      <c r="B154" s="256"/>
      <c r="C154" s="257"/>
      <c r="D154" s="246" t="s">
        <v>166</v>
      </c>
      <c r="E154" s="258" t="s">
        <v>1</v>
      </c>
      <c r="F154" s="259" t="s">
        <v>168</v>
      </c>
      <c r="G154" s="257"/>
      <c r="H154" s="260">
        <v>2.4969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AT154" s="266" t="s">
        <v>166</v>
      </c>
      <c r="AU154" s="266" t="s">
        <v>87</v>
      </c>
      <c r="AV154" s="13" t="s">
        <v>164</v>
      </c>
      <c r="AW154" s="13" t="s">
        <v>34</v>
      </c>
      <c r="AX154" s="13" t="s">
        <v>85</v>
      </c>
      <c r="AY154" s="266" t="s">
        <v>157</v>
      </c>
    </row>
    <row r="155" spans="2:65" s="1" customFormat="1" ht="16.5" customHeight="1">
      <c r="B155" s="37"/>
      <c r="C155" s="231" t="s">
        <v>185</v>
      </c>
      <c r="D155" s="231" t="s">
        <v>159</v>
      </c>
      <c r="E155" s="232" t="s">
        <v>1051</v>
      </c>
      <c r="F155" s="233" t="s">
        <v>1052</v>
      </c>
      <c r="G155" s="234" t="s">
        <v>162</v>
      </c>
      <c r="H155" s="235">
        <v>14.268</v>
      </c>
      <c r="I155" s="236"/>
      <c r="J155" s="237">
        <f>ROUND(I155*H155,2)</f>
        <v>0</v>
      </c>
      <c r="K155" s="233" t="s">
        <v>163</v>
      </c>
      <c r="L155" s="42"/>
      <c r="M155" s="238" t="s">
        <v>1</v>
      </c>
      <c r="N155" s="239" t="s">
        <v>42</v>
      </c>
      <c r="O155" s="85"/>
      <c r="P155" s="240">
        <f>O155*H155</f>
        <v>0</v>
      </c>
      <c r="Q155" s="240">
        <v>0.00519</v>
      </c>
      <c r="R155" s="240">
        <f>Q155*H155</f>
        <v>0.07405092</v>
      </c>
      <c r="S155" s="240">
        <v>0</v>
      </c>
      <c r="T155" s="241">
        <f>S155*H155</f>
        <v>0</v>
      </c>
      <c r="AR155" s="242" t="s">
        <v>164</v>
      </c>
      <c r="AT155" s="242" t="s">
        <v>159</v>
      </c>
      <c r="AU155" s="242" t="s">
        <v>87</v>
      </c>
      <c r="AY155" s="16" t="s">
        <v>157</v>
      </c>
      <c r="BE155" s="243">
        <f>IF(N155="základní",J155,0)</f>
        <v>0</v>
      </c>
      <c r="BF155" s="243">
        <f>IF(N155="snížená",J155,0)</f>
        <v>0</v>
      </c>
      <c r="BG155" s="243">
        <f>IF(N155="zákl. přenesená",J155,0)</f>
        <v>0</v>
      </c>
      <c r="BH155" s="243">
        <f>IF(N155="sníž. přenesená",J155,0)</f>
        <v>0</v>
      </c>
      <c r="BI155" s="243">
        <f>IF(N155="nulová",J155,0)</f>
        <v>0</v>
      </c>
      <c r="BJ155" s="16" t="s">
        <v>85</v>
      </c>
      <c r="BK155" s="243">
        <f>ROUND(I155*H155,2)</f>
        <v>0</v>
      </c>
      <c r="BL155" s="16" t="s">
        <v>164</v>
      </c>
      <c r="BM155" s="242" t="s">
        <v>1053</v>
      </c>
    </row>
    <row r="156" spans="2:51" s="14" customFormat="1" ht="12">
      <c r="B156" s="267"/>
      <c r="C156" s="268"/>
      <c r="D156" s="246" t="s">
        <v>166</v>
      </c>
      <c r="E156" s="269" t="s">
        <v>1</v>
      </c>
      <c r="F156" s="270" t="s">
        <v>1049</v>
      </c>
      <c r="G156" s="268"/>
      <c r="H156" s="269" t="s">
        <v>1</v>
      </c>
      <c r="I156" s="271"/>
      <c r="J156" s="268"/>
      <c r="K156" s="268"/>
      <c r="L156" s="272"/>
      <c r="M156" s="273"/>
      <c r="N156" s="274"/>
      <c r="O156" s="274"/>
      <c r="P156" s="274"/>
      <c r="Q156" s="274"/>
      <c r="R156" s="274"/>
      <c r="S156" s="274"/>
      <c r="T156" s="275"/>
      <c r="AT156" s="276" t="s">
        <v>166</v>
      </c>
      <c r="AU156" s="276" t="s">
        <v>87</v>
      </c>
      <c r="AV156" s="14" t="s">
        <v>85</v>
      </c>
      <c r="AW156" s="14" t="s">
        <v>34</v>
      </c>
      <c r="AX156" s="14" t="s">
        <v>77</v>
      </c>
      <c r="AY156" s="276" t="s">
        <v>157</v>
      </c>
    </row>
    <row r="157" spans="2:51" s="12" customFormat="1" ht="12">
      <c r="B157" s="244"/>
      <c r="C157" s="245"/>
      <c r="D157" s="246" t="s">
        <v>166</v>
      </c>
      <c r="E157" s="247" t="s">
        <v>1</v>
      </c>
      <c r="F157" s="248" t="s">
        <v>1054</v>
      </c>
      <c r="G157" s="245"/>
      <c r="H157" s="249">
        <v>14.268</v>
      </c>
      <c r="I157" s="250"/>
      <c r="J157" s="245"/>
      <c r="K157" s="245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166</v>
      </c>
      <c r="AU157" s="255" t="s">
        <v>87</v>
      </c>
      <c r="AV157" s="12" t="s">
        <v>87</v>
      </c>
      <c r="AW157" s="12" t="s">
        <v>34</v>
      </c>
      <c r="AX157" s="12" t="s">
        <v>77</v>
      </c>
      <c r="AY157" s="255" t="s">
        <v>157</v>
      </c>
    </row>
    <row r="158" spans="2:51" s="13" customFormat="1" ht="12">
      <c r="B158" s="256"/>
      <c r="C158" s="257"/>
      <c r="D158" s="246" t="s">
        <v>166</v>
      </c>
      <c r="E158" s="258" t="s">
        <v>1</v>
      </c>
      <c r="F158" s="259" t="s">
        <v>168</v>
      </c>
      <c r="G158" s="257"/>
      <c r="H158" s="260">
        <v>14.268</v>
      </c>
      <c r="I158" s="261"/>
      <c r="J158" s="257"/>
      <c r="K158" s="257"/>
      <c r="L158" s="262"/>
      <c r="M158" s="263"/>
      <c r="N158" s="264"/>
      <c r="O158" s="264"/>
      <c r="P158" s="264"/>
      <c r="Q158" s="264"/>
      <c r="R158" s="264"/>
      <c r="S158" s="264"/>
      <c r="T158" s="265"/>
      <c r="AT158" s="266" t="s">
        <v>166</v>
      </c>
      <c r="AU158" s="266" t="s">
        <v>87</v>
      </c>
      <c r="AV158" s="13" t="s">
        <v>164</v>
      </c>
      <c r="AW158" s="13" t="s">
        <v>34</v>
      </c>
      <c r="AX158" s="13" t="s">
        <v>85</v>
      </c>
      <c r="AY158" s="266" t="s">
        <v>157</v>
      </c>
    </row>
    <row r="159" spans="2:65" s="1" customFormat="1" ht="16.5" customHeight="1">
      <c r="B159" s="37"/>
      <c r="C159" s="231" t="s">
        <v>190</v>
      </c>
      <c r="D159" s="231" t="s">
        <v>159</v>
      </c>
      <c r="E159" s="232" t="s">
        <v>1055</v>
      </c>
      <c r="F159" s="233" t="s">
        <v>1056</v>
      </c>
      <c r="G159" s="234" t="s">
        <v>162</v>
      </c>
      <c r="H159" s="235">
        <v>14.268</v>
      </c>
      <c r="I159" s="236"/>
      <c r="J159" s="237">
        <f>ROUND(I159*H159,2)</f>
        <v>0</v>
      </c>
      <c r="K159" s="233" t="s">
        <v>163</v>
      </c>
      <c r="L159" s="42"/>
      <c r="M159" s="238" t="s">
        <v>1</v>
      </c>
      <c r="N159" s="239" t="s">
        <v>42</v>
      </c>
      <c r="O159" s="85"/>
      <c r="P159" s="240">
        <f>O159*H159</f>
        <v>0</v>
      </c>
      <c r="Q159" s="240">
        <v>0</v>
      </c>
      <c r="R159" s="240">
        <f>Q159*H159</f>
        <v>0</v>
      </c>
      <c r="S159" s="240">
        <v>0</v>
      </c>
      <c r="T159" s="241">
        <f>S159*H159</f>
        <v>0</v>
      </c>
      <c r="AR159" s="242" t="s">
        <v>164</v>
      </c>
      <c r="AT159" s="242" t="s">
        <v>159</v>
      </c>
      <c r="AU159" s="242" t="s">
        <v>87</v>
      </c>
      <c r="AY159" s="16" t="s">
        <v>157</v>
      </c>
      <c r="BE159" s="243">
        <f>IF(N159="základní",J159,0)</f>
        <v>0</v>
      </c>
      <c r="BF159" s="243">
        <f>IF(N159="snížená",J159,0)</f>
        <v>0</v>
      </c>
      <c r="BG159" s="243">
        <f>IF(N159="zákl. přenesená",J159,0)</f>
        <v>0</v>
      </c>
      <c r="BH159" s="243">
        <f>IF(N159="sníž. přenesená",J159,0)</f>
        <v>0</v>
      </c>
      <c r="BI159" s="243">
        <f>IF(N159="nulová",J159,0)</f>
        <v>0</v>
      </c>
      <c r="BJ159" s="16" t="s">
        <v>85</v>
      </c>
      <c r="BK159" s="243">
        <f>ROUND(I159*H159,2)</f>
        <v>0</v>
      </c>
      <c r="BL159" s="16" t="s">
        <v>164</v>
      </c>
      <c r="BM159" s="242" t="s">
        <v>1057</v>
      </c>
    </row>
    <row r="160" spans="2:65" s="1" customFormat="1" ht="16.5" customHeight="1">
      <c r="B160" s="37"/>
      <c r="C160" s="231" t="s">
        <v>194</v>
      </c>
      <c r="D160" s="231" t="s">
        <v>159</v>
      </c>
      <c r="E160" s="232" t="s">
        <v>1058</v>
      </c>
      <c r="F160" s="233" t="s">
        <v>1059</v>
      </c>
      <c r="G160" s="234" t="s">
        <v>220</v>
      </c>
      <c r="H160" s="235">
        <v>0.3</v>
      </c>
      <c r="I160" s="236"/>
      <c r="J160" s="237">
        <f>ROUND(I160*H160,2)</f>
        <v>0</v>
      </c>
      <c r="K160" s="233" t="s">
        <v>163</v>
      </c>
      <c r="L160" s="42"/>
      <c r="M160" s="238" t="s">
        <v>1</v>
      </c>
      <c r="N160" s="239" t="s">
        <v>42</v>
      </c>
      <c r="O160" s="85"/>
      <c r="P160" s="240">
        <f>O160*H160</f>
        <v>0</v>
      </c>
      <c r="Q160" s="240">
        <v>1.05256</v>
      </c>
      <c r="R160" s="240">
        <f>Q160*H160</f>
        <v>0.315768</v>
      </c>
      <c r="S160" s="240">
        <v>0</v>
      </c>
      <c r="T160" s="241">
        <f>S160*H160</f>
        <v>0</v>
      </c>
      <c r="AR160" s="242" t="s">
        <v>164</v>
      </c>
      <c r="AT160" s="242" t="s">
        <v>159</v>
      </c>
      <c r="AU160" s="242" t="s">
        <v>87</v>
      </c>
      <c r="AY160" s="16" t="s">
        <v>157</v>
      </c>
      <c r="BE160" s="243">
        <f>IF(N160="základní",J160,0)</f>
        <v>0</v>
      </c>
      <c r="BF160" s="243">
        <f>IF(N160="snížená",J160,0)</f>
        <v>0</v>
      </c>
      <c r="BG160" s="243">
        <f>IF(N160="zákl. přenesená",J160,0)</f>
        <v>0</v>
      </c>
      <c r="BH160" s="243">
        <f>IF(N160="sníž. přenesená",J160,0)</f>
        <v>0</v>
      </c>
      <c r="BI160" s="243">
        <f>IF(N160="nulová",J160,0)</f>
        <v>0</v>
      </c>
      <c r="BJ160" s="16" t="s">
        <v>85</v>
      </c>
      <c r="BK160" s="243">
        <f>ROUND(I160*H160,2)</f>
        <v>0</v>
      </c>
      <c r="BL160" s="16" t="s">
        <v>164</v>
      </c>
      <c r="BM160" s="242" t="s">
        <v>1060</v>
      </c>
    </row>
    <row r="161" spans="2:51" s="12" customFormat="1" ht="12">
      <c r="B161" s="244"/>
      <c r="C161" s="245"/>
      <c r="D161" s="246" t="s">
        <v>166</v>
      </c>
      <c r="E161" s="247" t="s">
        <v>1</v>
      </c>
      <c r="F161" s="248" t="s">
        <v>1050</v>
      </c>
      <c r="G161" s="245"/>
      <c r="H161" s="249">
        <v>2.4969</v>
      </c>
      <c r="I161" s="250"/>
      <c r="J161" s="245"/>
      <c r="K161" s="245"/>
      <c r="L161" s="251"/>
      <c r="M161" s="252"/>
      <c r="N161" s="253"/>
      <c r="O161" s="253"/>
      <c r="P161" s="253"/>
      <c r="Q161" s="253"/>
      <c r="R161" s="253"/>
      <c r="S161" s="253"/>
      <c r="T161" s="254"/>
      <c r="AT161" s="255" t="s">
        <v>166</v>
      </c>
      <c r="AU161" s="255" t="s">
        <v>87</v>
      </c>
      <c r="AV161" s="12" t="s">
        <v>87</v>
      </c>
      <c r="AW161" s="12" t="s">
        <v>34</v>
      </c>
      <c r="AX161" s="12" t="s">
        <v>77</v>
      </c>
      <c r="AY161" s="255" t="s">
        <v>157</v>
      </c>
    </row>
    <row r="162" spans="2:51" s="13" customFormat="1" ht="12">
      <c r="B162" s="256"/>
      <c r="C162" s="257"/>
      <c r="D162" s="246" t="s">
        <v>166</v>
      </c>
      <c r="E162" s="258" t="s">
        <v>1</v>
      </c>
      <c r="F162" s="259" t="s">
        <v>168</v>
      </c>
      <c r="G162" s="257"/>
      <c r="H162" s="260">
        <v>2.4969</v>
      </c>
      <c r="I162" s="261"/>
      <c r="J162" s="257"/>
      <c r="K162" s="257"/>
      <c r="L162" s="262"/>
      <c r="M162" s="263"/>
      <c r="N162" s="264"/>
      <c r="O162" s="264"/>
      <c r="P162" s="264"/>
      <c r="Q162" s="264"/>
      <c r="R162" s="264"/>
      <c r="S162" s="264"/>
      <c r="T162" s="265"/>
      <c r="AT162" s="266" t="s">
        <v>166</v>
      </c>
      <c r="AU162" s="266" t="s">
        <v>87</v>
      </c>
      <c r="AV162" s="13" t="s">
        <v>164</v>
      </c>
      <c r="AW162" s="13" t="s">
        <v>34</v>
      </c>
      <c r="AX162" s="13" t="s">
        <v>77</v>
      </c>
      <c r="AY162" s="266" t="s">
        <v>157</v>
      </c>
    </row>
    <row r="163" spans="2:51" s="12" customFormat="1" ht="12">
      <c r="B163" s="244"/>
      <c r="C163" s="245"/>
      <c r="D163" s="246" t="s">
        <v>166</v>
      </c>
      <c r="E163" s="247" t="s">
        <v>1</v>
      </c>
      <c r="F163" s="248" t="s">
        <v>1061</v>
      </c>
      <c r="G163" s="245"/>
      <c r="H163" s="249">
        <v>0.29964</v>
      </c>
      <c r="I163" s="250"/>
      <c r="J163" s="245"/>
      <c r="K163" s="245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166</v>
      </c>
      <c r="AU163" s="255" t="s">
        <v>87</v>
      </c>
      <c r="AV163" s="12" t="s">
        <v>87</v>
      </c>
      <c r="AW163" s="12" t="s">
        <v>34</v>
      </c>
      <c r="AX163" s="12" t="s">
        <v>77</v>
      </c>
      <c r="AY163" s="255" t="s">
        <v>157</v>
      </c>
    </row>
    <row r="164" spans="2:51" s="13" customFormat="1" ht="12">
      <c r="B164" s="256"/>
      <c r="C164" s="257"/>
      <c r="D164" s="246" t="s">
        <v>166</v>
      </c>
      <c r="E164" s="258" t="s">
        <v>1</v>
      </c>
      <c r="F164" s="259" t="s">
        <v>168</v>
      </c>
      <c r="G164" s="257"/>
      <c r="H164" s="260">
        <v>0.29964</v>
      </c>
      <c r="I164" s="261"/>
      <c r="J164" s="257"/>
      <c r="K164" s="257"/>
      <c r="L164" s="262"/>
      <c r="M164" s="263"/>
      <c r="N164" s="264"/>
      <c r="O164" s="264"/>
      <c r="P164" s="264"/>
      <c r="Q164" s="264"/>
      <c r="R164" s="264"/>
      <c r="S164" s="264"/>
      <c r="T164" s="265"/>
      <c r="AT164" s="266" t="s">
        <v>166</v>
      </c>
      <c r="AU164" s="266" t="s">
        <v>87</v>
      </c>
      <c r="AV164" s="13" t="s">
        <v>164</v>
      </c>
      <c r="AW164" s="13" t="s">
        <v>34</v>
      </c>
      <c r="AX164" s="13" t="s">
        <v>85</v>
      </c>
      <c r="AY164" s="266" t="s">
        <v>157</v>
      </c>
    </row>
    <row r="165" spans="2:63" s="11" customFormat="1" ht="22.8" customHeight="1">
      <c r="B165" s="215"/>
      <c r="C165" s="216"/>
      <c r="D165" s="217" t="s">
        <v>76</v>
      </c>
      <c r="E165" s="229" t="s">
        <v>190</v>
      </c>
      <c r="F165" s="229" t="s">
        <v>269</v>
      </c>
      <c r="G165" s="216"/>
      <c r="H165" s="216"/>
      <c r="I165" s="219"/>
      <c r="J165" s="230">
        <f>BK165</f>
        <v>0</v>
      </c>
      <c r="K165" s="216"/>
      <c r="L165" s="221"/>
      <c r="M165" s="222"/>
      <c r="N165" s="223"/>
      <c r="O165" s="223"/>
      <c r="P165" s="224">
        <f>SUM(P166:P169)</f>
        <v>0</v>
      </c>
      <c r="Q165" s="223"/>
      <c r="R165" s="224">
        <f>SUM(R166:R169)</f>
        <v>0</v>
      </c>
      <c r="S165" s="223"/>
      <c r="T165" s="225">
        <f>SUM(T166:T169)</f>
        <v>0</v>
      </c>
      <c r="AR165" s="226" t="s">
        <v>85</v>
      </c>
      <c r="AT165" s="227" t="s">
        <v>76</v>
      </c>
      <c r="AU165" s="227" t="s">
        <v>85</v>
      </c>
      <c r="AY165" s="226" t="s">
        <v>157</v>
      </c>
      <c r="BK165" s="228">
        <f>SUM(BK166:BK169)</f>
        <v>0</v>
      </c>
    </row>
    <row r="166" spans="2:65" s="1" customFormat="1" ht="16.5" customHeight="1">
      <c r="B166" s="37"/>
      <c r="C166" s="231" t="s">
        <v>198</v>
      </c>
      <c r="D166" s="231" t="s">
        <v>159</v>
      </c>
      <c r="E166" s="232" t="s">
        <v>484</v>
      </c>
      <c r="F166" s="233" t="s">
        <v>485</v>
      </c>
      <c r="G166" s="234" t="s">
        <v>162</v>
      </c>
      <c r="H166" s="235">
        <v>157.8</v>
      </c>
      <c r="I166" s="236"/>
      <c r="J166" s="237">
        <f>ROUND(I166*H166,2)</f>
        <v>0</v>
      </c>
      <c r="K166" s="233" t="s">
        <v>163</v>
      </c>
      <c r="L166" s="42"/>
      <c r="M166" s="238" t="s">
        <v>1</v>
      </c>
      <c r="N166" s="239" t="s">
        <v>42</v>
      </c>
      <c r="O166" s="85"/>
      <c r="P166" s="240">
        <f>O166*H166</f>
        <v>0</v>
      </c>
      <c r="Q166" s="240">
        <v>0</v>
      </c>
      <c r="R166" s="240">
        <f>Q166*H166</f>
        <v>0</v>
      </c>
      <c r="S166" s="240">
        <v>0</v>
      </c>
      <c r="T166" s="241">
        <f>S166*H166</f>
        <v>0</v>
      </c>
      <c r="AR166" s="242" t="s">
        <v>164</v>
      </c>
      <c r="AT166" s="242" t="s">
        <v>159</v>
      </c>
      <c r="AU166" s="242" t="s">
        <v>87</v>
      </c>
      <c r="AY166" s="16" t="s">
        <v>157</v>
      </c>
      <c r="BE166" s="243">
        <f>IF(N166="základní",J166,0)</f>
        <v>0</v>
      </c>
      <c r="BF166" s="243">
        <f>IF(N166="snížená",J166,0)</f>
        <v>0</v>
      </c>
      <c r="BG166" s="243">
        <f>IF(N166="zákl. přenesená",J166,0)</f>
        <v>0</v>
      </c>
      <c r="BH166" s="243">
        <f>IF(N166="sníž. přenesená",J166,0)</f>
        <v>0</v>
      </c>
      <c r="BI166" s="243">
        <f>IF(N166="nulová",J166,0)</f>
        <v>0</v>
      </c>
      <c r="BJ166" s="16" t="s">
        <v>85</v>
      </c>
      <c r="BK166" s="243">
        <f>ROUND(I166*H166,2)</f>
        <v>0</v>
      </c>
      <c r="BL166" s="16" t="s">
        <v>164</v>
      </c>
      <c r="BM166" s="242" t="s">
        <v>1062</v>
      </c>
    </row>
    <row r="167" spans="2:51" s="12" customFormat="1" ht="12">
      <c r="B167" s="244"/>
      <c r="C167" s="245"/>
      <c r="D167" s="246" t="s">
        <v>166</v>
      </c>
      <c r="E167" s="247" t="s">
        <v>1</v>
      </c>
      <c r="F167" s="248" t="s">
        <v>1063</v>
      </c>
      <c r="G167" s="245"/>
      <c r="H167" s="249">
        <v>140</v>
      </c>
      <c r="I167" s="250"/>
      <c r="J167" s="245"/>
      <c r="K167" s="245"/>
      <c r="L167" s="251"/>
      <c r="M167" s="252"/>
      <c r="N167" s="253"/>
      <c r="O167" s="253"/>
      <c r="P167" s="253"/>
      <c r="Q167" s="253"/>
      <c r="R167" s="253"/>
      <c r="S167" s="253"/>
      <c r="T167" s="254"/>
      <c r="AT167" s="255" t="s">
        <v>166</v>
      </c>
      <c r="AU167" s="255" t="s">
        <v>87</v>
      </c>
      <c r="AV167" s="12" t="s">
        <v>87</v>
      </c>
      <c r="AW167" s="12" t="s">
        <v>34</v>
      </c>
      <c r="AX167" s="12" t="s">
        <v>77</v>
      </c>
      <c r="AY167" s="255" t="s">
        <v>157</v>
      </c>
    </row>
    <row r="168" spans="2:51" s="12" customFormat="1" ht="12">
      <c r="B168" s="244"/>
      <c r="C168" s="245"/>
      <c r="D168" s="246" t="s">
        <v>166</v>
      </c>
      <c r="E168" s="247" t="s">
        <v>1</v>
      </c>
      <c r="F168" s="248" t="s">
        <v>1064</v>
      </c>
      <c r="G168" s="245"/>
      <c r="H168" s="249">
        <v>17.8</v>
      </c>
      <c r="I168" s="250"/>
      <c r="J168" s="245"/>
      <c r="K168" s="245"/>
      <c r="L168" s="251"/>
      <c r="M168" s="252"/>
      <c r="N168" s="253"/>
      <c r="O168" s="253"/>
      <c r="P168" s="253"/>
      <c r="Q168" s="253"/>
      <c r="R168" s="253"/>
      <c r="S168" s="253"/>
      <c r="T168" s="254"/>
      <c r="AT168" s="255" t="s">
        <v>166</v>
      </c>
      <c r="AU168" s="255" t="s">
        <v>87</v>
      </c>
      <c r="AV168" s="12" t="s">
        <v>87</v>
      </c>
      <c r="AW168" s="12" t="s">
        <v>34</v>
      </c>
      <c r="AX168" s="12" t="s">
        <v>77</v>
      </c>
      <c r="AY168" s="255" t="s">
        <v>157</v>
      </c>
    </row>
    <row r="169" spans="2:51" s="13" customFormat="1" ht="12">
      <c r="B169" s="256"/>
      <c r="C169" s="257"/>
      <c r="D169" s="246" t="s">
        <v>166</v>
      </c>
      <c r="E169" s="258" t="s">
        <v>1</v>
      </c>
      <c r="F169" s="259" t="s">
        <v>168</v>
      </c>
      <c r="G169" s="257"/>
      <c r="H169" s="260">
        <v>157.8</v>
      </c>
      <c r="I169" s="261"/>
      <c r="J169" s="257"/>
      <c r="K169" s="257"/>
      <c r="L169" s="262"/>
      <c r="M169" s="263"/>
      <c r="N169" s="264"/>
      <c r="O169" s="264"/>
      <c r="P169" s="264"/>
      <c r="Q169" s="264"/>
      <c r="R169" s="264"/>
      <c r="S169" s="264"/>
      <c r="T169" s="265"/>
      <c r="AT169" s="266" t="s">
        <v>166</v>
      </c>
      <c r="AU169" s="266" t="s">
        <v>87</v>
      </c>
      <c r="AV169" s="13" t="s">
        <v>164</v>
      </c>
      <c r="AW169" s="13" t="s">
        <v>34</v>
      </c>
      <c r="AX169" s="13" t="s">
        <v>85</v>
      </c>
      <c r="AY169" s="266" t="s">
        <v>157</v>
      </c>
    </row>
    <row r="170" spans="2:63" s="11" customFormat="1" ht="22.8" customHeight="1">
      <c r="B170" s="215"/>
      <c r="C170" s="216"/>
      <c r="D170" s="217" t="s">
        <v>76</v>
      </c>
      <c r="E170" s="229" t="s">
        <v>202</v>
      </c>
      <c r="F170" s="229" t="s">
        <v>499</v>
      </c>
      <c r="G170" s="216"/>
      <c r="H170" s="216"/>
      <c r="I170" s="219"/>
      <c r="J170" s="230">
        <f>BK170</f>
        <v>0</v>
      </c>
      <c r="K170" s="216"/>
      <c r="L170" s="221"/>
      <c r="M170" s="222"/>
      <c r="N170" s="223"/>
      <c r="O170" s="223"/>
      <c r="P170" s="224">
        <f>SUM(P171:P201)</f>
        <v>0</v>
      </c>
      <c r="Q170" s="223"/>
      <c r="R170" s="224">
        <f>SUM(R171:R201)</f>
        <v>0</v>
      </c>
      <c r="S170" s="223"/>
      <c r="T170" s="225">
        <f>SUM(T171:T201)</f>
        <v>47.009804</v>
      </c>
      <c r="AR170" s="226" t="s">
        <v>85</v>
      </c>
      <c r="AT170" s="227" t="s">
        <v>76</v>
      </c>
      <c r="AU170" s="227" t="s">
        <v>85</v>
      </c>
      <c r="AY170" s="226" t="s">
        <v>157</v>
      </c>
      <c r="BK170" s="228">
        <f>SUM(BK171:BK201)</f>
        <v>0</v>
      </c>
    </row>
    <row r="171" spans="2:65" s="1" customFormat="1" ht="16.5" customHeight="1">
      <c r="B171" s="37"/>
      <c r="C171" s="231" t="s">
        <v>202</v>
      </c>
      <c r="D171" s="231" t="s">
        <v>159</v>
      </c>
      <c r="E171" s="232" t="s">
        <v>1065</v>
      </c>
      <c r="F171" s="233" t="s">
        <v>1066</v>
      </c>
      <c r="G171" s="234" t="s">
        <v>179</v>
      </c>
      <c r="H171" s="235">
        <v>1.272</v>
      </c>
      <c r="I171" s="236"/>
      <c r="J171" s="237">
        <f>ROUND(I171*H171,2)</f>
        <v>0</v>
      </c>
      <c r="K171" s="233" t="s">
        <v>163</v>
      </c>
      <c r="L171" s="42"/>
      <c r="M171" s="238" t="s">
        <v>1</v>
      </c>
      <c r="N171" s="239" t="s">
        <v>42</v>
      </c>
      <c r="O171" s="85"/>
      <c r="P171" s="240">
        <f>O171*H171</f>
        <v>0</v>
      </c>
      <c r="Q171" s="240">
        <v>0</v>
      </c>
      <c r="R171" s="240">
        <f>Q171*H171</f>
        <v>0</v>
      </c>
      <c r="S171" s="240">
        <v>1.8</v>
      </c>
      <c r="T171" s="241">
        <f>S171*H171</f>
        <v>2.2896</v>
      </c>
      <c r="AR171" s="242" t="s">
        <v>164</v>
      </c>
      <c r="AT171" s="242" t="s">
        <v>159</v>
      </c>
      <c r="AU171" s="242" t="s">
        <v>87</v>
      </c>
      <c r="AY171" s="16" t="s">
        <v>157</v>
      </c>
      <c r="BE171" s="243">
        <f>IF(N171="základní",J171,0)</f>
        <v>0</v>
      </c>
      <c r="BF171" s="243">
        <f>IF(N171="snížená",J171,0)</f>
        <v>0</v>
      </c>
      <c r="BG171" s="243">
        <f>IF(N171="zákl. přenesená",J171,0)</f>
        <v>0</v>
      </c>
      <c r="BH171" s="243">
        <f>IF(N171="sníž. přenesená",J171,0)</f>
        <v>0</v>
      </c>
      <c r="BI171" s="243">
        <f>IF(N171="nulová",J171,0)</f>
        <v>0</v>
      </c>
      <c r="BJ171" s="16" t="s">
        <v>85</v>
      </c>
      <c r="BK171" s="243">
        <f>ROUND(I171*H171,2)</f>
        <v>0</v>
      </c>
      <c r="BL171" s="16" t="s">
        <v>164</v>
      </c>
      <c r="BM171" s="242" t="s">
        <v>1067</v>
      </c>
    </row>
    <row r="172" spans="2:51" s="14" customFormat="1" ht="12">
      <c r="B172" s="267"/>
      <c r="C172" s="268"/>
      <c r="D172" s="246" t="s">
        <v>166</v>
      </c>
      <c r="E172" s="269" t="s">
        <v>1</v>
      </c>
      <c r="F172" s="270" t="s">
        <v>1068</v>
      </c>
      <c r="G172" s="268"/>
      <c r="H172" s="269" t="s">
        <v>1</v>
      </c>
      <c r="I172" s="271"/>
      <c r="J172" s="268"/>
      <c r="K172" s="268"/>
      <c r="L172" s="272"/>
      <c r="M172" s="273"/>
      <c r="N172" s="274"/>
      <c r="O172" s="274"/>
      <c r="P172" s="274"/>
      <c r="Q172" s="274"/>
      <c r="R172" s="274"/>
      <c r="S172" s="274"/>
      <c r="T172" s="275"/>
      <c r="AT172" s="276" t="s">
        <v>166</v>
      </c>
      <c r="AU172" s="276" t="s">
        <v>87</v>
      </c>
      <c r="AV172" s="14" t="s">
        <v>85</v>
      </c>
      <c r="AW172" s="14" t="s">
        <v>34</v>
      </c>
      <c r="AX172" s="14" t="s">
        <v>77</v>
      </c>
      <c r="AY172" s="276" t="s">
        <v>157</v>
      </c>
    </row>
    <row r="173" spans="2:51" s="12" customFormat="1" ht="12">
      <c r="B173" s="244"/>
      <c r="C173" s="245"/>
      <c r="D173" s="246" t="s">
        <v>166</v>
      </c>
      <c r="E173" s="247" t="s">
        <v>1</v>
      </c>
      <c r="F173" s="248" t="s">
        <v>1069</v>
      </c>
      <c r="G173" s="245"/>
      <c r="H173" s="249">
        <v>1.272</v>
      </c>
      <c r="I173" s="250"/>
      <c r="J173" s="245"/>
      <c r="K173" s="245"/>
      <c r="L173" s="251"/>
      <c r="M173" s="252"/>
      <c r="N173" s="253"/>
      <c r="O173" s="253"/>
      <c r="P173" s="253"/>
      <c r="Q173" s="253"/>
      <c r="R173" s="253"/>
      <c r="S173" s="253"/>
      <c r="T173" s="254"/>
      <c r="AT173" s="255" t="s">
        <v>166</v>
      </c>
      <c r="AU173" s="255" t="s">
        <v>87</v>
      </c>
      <c r="AV173" s="12" t="s">
        <v>87</v>
      </c>
      <c r="AW173" s="12" t="s">
        <v>34</v>
      </c>
      <c r="AX173" s="12" t="s">
        <v>77</v>
      </c>
      <c r="AY173" s="255" t="s">
        <v>157</v>
      </c>
    </row>
    <row r="174" spans="2:51" s="13" customFormat="1" ht="12">
      <c r="B174" s="256"/>
      <c r="C174" s="257"/>
      <c r="D174" s="246" t="s">
        <v>166</v>
      </c>
      <c r="E174" s="258" t="s">
        <v>1</v>
      </c>
      <c r="F174" s="259" t="s">
        <v>168</v>
      </c>
      <c r="G174" s="257"/>
      <c r="H174" s="260">
        <v>1.272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AT174" s="266" t="s">
        <v>166</v>
      </c>
      <c r="AU174" s="266" t="s">
        <v>87</v>
      </c>
      <c r="AV174" s="13" t="s">
        <v>164</v>
      </c>
      <c r="AW174" s="13" t="s">
        <v>34</v>
      </c>
      <c r="AX174" s="13" t="s">
        <v>85</v>
      </c>
      <c r="AY174" s="266" t="s">
        <v>157</v>
      </c>
    </row>
    <row r="175" spans="2:65" s="1" customFormat="1" ht="16.5" customHeight="1">
      <c r="B175" s="37"/>
      <c r="C175" s="231" t="s">
        <v>207</v>
      </c>
      <c r="D175" s="231" t="s">
        <v>159</v>
      </c>
      <c r="E175" s="232" t="s">
        <v>1070</v>
      </c>
      <c r="F175" s="233" t="s">
        <v>1071</v>
      </c>
      <c r="G175" s="234" t="s">
        <v>179</v>
      </c>
      <c r="H175" s="235">
        <v>1.566</v>
      </c>
      <c r="I175" s="236"/>
      <c r="J175" s="237">
        <f>ROUND(I175*H175,2)</f>
        <v>0</v>
      </c>
      <c r="K175" s="233" t="s">
        <v>163</v>
      </c>
      <c r="L175" s="42"/>
      <c r="M175" s="238" t="s">
        <v>1</v>
      </c>
      <c r="N175" s="239" t="s">
        <v>42</v>
      </c>
      <c r="O175" s="85"/>
      <c r="P175" s="240">
        <f>O175*H175</f>
        <v>0</v>
      </c>
      <c r="Q175" s="240">
        <v>0</v>
      </c>
      <c r="R175" s="240">
        <f>Q175*H175</f>
        <v>0</v>
      </c>
      <c r="S175" s="240">
        <v>1.594</v>
      </c>
      <c r="T175" s="241">
        <f>S175*H175</f>
        <v>2.496204</v>
      </c>
      <c r="AR175" s="242" t="s">
        <v>164</v>
      </c>
      <c r="AT175" s="242" t="s">
        <v>159</v>
      </c>
      <c r="AU175" s="242" t="s">
        <v>87</v>
      </c>
      <c r="AY175" s="16" t="s">
        <v>157</v>
      </c>
      <c r="BE175" s="243">
        <f>IF(N175="základní",J175,0)</f>
        <v>0</v>
      </c>
      <c r="BF175" s="243">
        <f>IF(N175="snížená",J175,0)</f>
        <v>0</v>
      </c>
      <c r="BG175" s="243">
        <f>IF(N175="zákl. přenesená",J175,0)</f>
        <v>0</v>
      </c>
      <c r="BH175" s="243">
        <f>IF(N175="sníž. přenesená",J175,0)</f>
        <v>0</v>
      </c>
      <c r="BI175" s="243">
        <f>IF(N175="nulová",J175,0)</f>
        <v>0</v>
      </c>
      <c r="BJ175" s="16" t="s">
        <v>85</v>
      </c>
      <c r="BK175" s="243">
        <f>ROUND(I175*H175,2)</f>
        <v>0</v>
      </c>
      <c r="BL175" s="16" t="s">
        <v>164</v>
      </c>
      <c r="BM175" s="242" t="s">
        <v>1072</v>
      </c>
    </row>
    <row r="176" spans="2:51" s="14" customFormat="1" ht="12">
      <c r="B176" s="267"/>
      <c r="C176" s="268"/>
      <c r="D176" s="246" t="s">
        <v>166</v>
      </c>
      <c r="E176" s="269" t="s">
        <v>1</v>
      </c>
      <c r="F176" s="270" t="s">
        <v>1073</v>
      </c>
      <c r="G176" s="268"/>
      <c r="H176" s="269" t="s">
        <v>1</v>
      </c>
      <c r="I176" s="271"/>
      <c r="J176" s="268"/>
      <c r="K176" s="268"/>
      <c r="L176" s="272"/>
      <c r="M176" s="273"/>
      <c r="N176" s="274"/>
      <c r="O176" s="274"/>
      <c r="P176" s="274"/>
      <c r="Q176" s="274"/>
      <c r="R176" s="274"/>
      <c r="S176" s="274"/>
      <c r="T176" s="275"/>
      <c r="AT176" s="276" t="s">
        <v>166</v>
      </c>
      <c r="AU176" s="276" t="s">
        <v>87</v>
      </c>
      <c r="AV176" s="14" t="s">
        <v>85</v>
      </c>
      <c r="AW176" s="14" t="s">
        <v>34</v>
      </c>
      <c r="AX176" s="14" t="s">
        <v>77</v>
      </c>
      <c r="AY176" s="276" t="s">
        <v>157</v>
      </c>
    </row>
    <row r="177" spans="2:51" s="12" customFormat="1" ht="12">
      <c r="B177" s="244"/>
      <c r="C177" s="245"/>
      <c r="D177" s="246" t="s">
        <v>166</v>
      </c>
      <c r="E177" s="247" t="s">
        <v>1</v>
      </c>
      <c r="F177" s="248" t="s">
        <v>1034</v>
      </c>
      <c r="G177" s="245"/>
      <c r="H177" s="249">
        <v>0.39366</v>
      </c>
      <c r="I177" s="250"/>
      <c r="J177" s="245"/>
      <c r="K177" s="245"/>
      <c r="L177" s="251"/>
      <c r="M177" s="252"/>
      <c r="N177" s="253"/>
      <c r="O177" s="253"/>
      <c r="P177" s="253"/>
      <c r="Q177" s="253"/>
      <c r="R177" s="253"/>
      <c r="S177" s="253"/>
      <c r="T177" s="254"/>
      <c r="AT177" s="255" t="s">
        <v>166</v>
      </c>
      <c r="AU177" s="255" t="s">
        <v>87</v>
      </c>
      <c r="AV177" s="12" t="s">
        <v>87</v>
      </c>
      <c r="AW177" s="12" t="s">
        <v>34</v>
      </c>
      <c r="AX177" s="12" t="s">
        <v>77</v>
      </c>
      <c r="AY177" s="255" t="s">
        <v>157</v>
      </c>
    </row>
    <row r="178" spans="2:51" s="12" customFormat="1" ht="12">
      <c r="B178" s="244"/>
      <c r="C178" s="245"/>
      <c r="D178" s="246" t="s">
        <v>166</v>
      </c>
      <c r="E178" s="247" t="s">
        <v>1</v>
      </c>
      <c r="F178" s="248" t="s">
        <v>1035</v>
      </c>
      <c r="G178" s="245"/>
      <c r="H178" s="249">
        <v>0.59535</v>
      </c>
      <c r="I178" s="250"/>
      <c r="J178" s="245"/>
      <c r="K178" s="245"/>
      <c r="L178" s="251"/>
      <c r="M178" s="252"/>
      <c r="N178" s="253"/>
      <c r="O178" s="253"/>
      <c r="P178" s="253"/>
      <c r="Q178" s="253"/>
      <c r="R178" s="253"/>
      <c r="S178" s="253"/>
      <c r="T178" s="254"/>
      <c r="AT178" s="255" t="s">
        <v>166</v>
      </c>
      <c r="AU178" s="255" t="s">
        <v>87</v>
      </c>
      <c r="AV178" s="12" t="s">
        <v>87</v>
      </c>
      <c r="AW178" s="12" t="s">
        <v>34</v>
      </c>
      <c r="AX178" s="12" t="s">
        <v>77</v>
      </c>
      <c r="AY178" s="255" t="s">
        <v>157</v>
      </c>
    </row>
    <row r="179" spans="2:51" s="12" customFormat="1" ht="12">
      <c r="B179" s="244"/>
      <c r="C179" s="245"/>
      <c r="D179" s="246" t="s">
        <v>166</v>
      </c>
      <c r="E179" s="247" t="s">
        <v>1</v>
      </c>
      <c r="F179" s="248" t="s">
        <v>1036</v>
      </c>
      <c r="G179" s="245"/>
      <c r="H179" s="249">
        <v>0.22464</v>
      </c>
      <c r="I179" s="250"/>
      <c r="J179" s="245"/>
      <c r="K179" s="245"/>
      <c r="L179" s="251"/>
      <c r="M179" s="252"/>
      <c r="N179" s="253"/>
      <c r="O179" s="253"/>
      <c r="P179" s="253"/>
      <c r="Q179" s="253"/>
      <c r="R179" s="253"/>
      <c r="S179" s="253"/>
      <c r="T179" s="254"/>
      <c r="AT179" s="255" t="s">
        <v>166</v>
      </c>
      <c r="AU179" s="255" t="s">
        <v>87</v>
      </c>
      <c r="AV179" s="12" t="s">
        <v>87</v>
      </c>
      <c r="AW179" s="12" t="s">
        <v>34</v>
      </c>
      <c r="AX179" s="12" t="s">
        <v>77</v>
      </c>
      <c r="AY179" s="255" t="s">
        <v>157</v>
      </c>
    </row>
    <row r="180" spans="2:51" s="12" customFormat="1" ht="12">
      <c r="B180" s="244"/>
      <c r="C180" s="245"/>
      <c r="D180" s="246" t="s">
        <v>166</v>
      </c>
      <c r="E180" s="247" t="s">
        <v>1</v>
      </c>
      <c r="F180" s="248" t="s">
        <v>1037</v>
      </c>
      <c r="G180" s="245"/>
      <c r="H180" s="249">
        <v>0.1368</v>
      </c>
      <c r="I180" s="250"/>
      <c r="J180" s="245"/>
      <c r="K180" s="245"/>
      <c r="L180" s="251"/>
      <c r="M180" s="252"/>
      <c r="N180" s="253"/>
      <c r="O180" s="253"/>
      <c r="P180" s="253"/>
      <c r="Q180" s="253"/>
      <c r="R180" s="253"/>
      <c r="S180" s="253"/>
      <c r="T180" s="254"/>
      <c r="AT180" s="255" t="s">
        <v>166</v>
      </c>
      <c r="AU180" s="255" t="s">
        <v>87</v>
      </c>
      <c r="AV180" s="12" t="s">
        <v>87</v>
      </c>
      <c r="AW180" s="12" t="s">
        <v>34</v>
      </c>
      <c r="AX180" s="12" t="s">
        <v>77</v>
      </c>
      <c r="AY180" s="255" t="s">
        <v>157</v>
      </c>
    </row>
    <row r="181" spans="2:51" s="12" customFormat="1" ht="12">
      <c r="B181" s="244"/>
      <c r="C181" s="245"/>
      <c r="D181" s="246" t="s">
        <v>166</v>
      </c>
      <c r="E181" s="247" t="s">
        <v>1</v>
      </c>
      <c r="F181" s="248" t="s">
        <v>1038</v>
      </c>
      <c r="G181" s="245"/>
      <c r="H181" s="249">
        <v>0.216</v>
      </c>
      <c r="I181" s="250"/>
      <c r="J181" s="245"/>
      <c r="K181" s="245"/>
      <c r="L181" s="251"/>
      <c r="M181" s="252"/>
      <c r="N181" s="253"/>
      <c r="O181" s="253"/>
      <c r="P181" s="253"/>
      <c r="Q181" s="253"/>
      <c r="R181" s="253"/>
      <c r="S181" s="253"/>
      <c r="T181" s="254"/>
      <c r="AT181" s="255" t="s">
        <v>166</v>
      </c>
      <c r="AU181" s="255" t="s">
        <v>87</v>
      </c>
      <c r="AV181" s="12" t="s">
        <v>87</v>
      </c>
      <c r="AW181" s="12" t="s">
        <v>34</v>
      </c>
      <c r="AX181" s="12" t="s">
        <v>77</v>
      </c>
      <c r="AY181" s="255" t="s">
        <v>157</v>
      </c>
    </row>
    <row r="182" spans="2:51" s="13" customFormat="1" ht="12">
      <c r="B182" s="256"/>
      <c r="C182" s="257"/>
      <c r="D182" s="246" t="s">
        <v>166</v>
      </c>
      <c r="E182" s="258" t="s">
        <v>1</v>
      </c>
      <c r="F182" s="259" t="s">
        <v>168</v>
      </c>
      <c r="G182" s="257"/>
      <c r="H182" s="260">
        <v>1.56645</v>
      </c>
      <c r="I182" s="261"/>
      <c r="J182" s="257"/>
      <c r="K182" s="257"/>
      <c r="L182" s="262"/>
      <c r="M182" s="263"/>
      <c r="N182" s="264"/>
      <c r="O182" s="264"/>
      <c r="P182" s="264"/>
      <c r="Q182" s="264"/>
      <c r="R182" s="264"/>
      <c r="S182" s="264"/>
      <c r="T182" s="265"/>
      <c r="AT182" s="266" t="s">
        <v>166</v>
      </c>
      <c r="AU182" s="266" t="s">
        <v>87</v>
      </c>
      <c r="AV182" s="13" t="s">
        <v>164</v>
      </c>
      <c r="AW182" s="13" t="s">
        <v>34</v>
      </c>
      <c r="AX182" s="13" t="s">
        <v>85</v>
      </c>
      <c r="AY182" s="266" t="s">
        <v>157</v>
      </c>
    </row>
    <row r="183" spans="2:51" s="14" customFormat="1" ht="12">
      <c r="B183" s="267"/>
      <c r="C183" s="268"/>
      <c r="D183" s="246" t="s">
        <v>166</v>
      </c>
      <c r="E183" s="269" t="s">
        <v>1</v>
      </c>
      <c r="F183" s="270" t="s">
        <v>1074</v>
      </c>
      <c r="G183" s="268"/>
      <c r="H183" s="269" t="s">
        <v>1</v>
      </c>
      <c r="I183" s="271"/>
      <c r="J183" s="268"/>
      <c r="K183" s="268"/>
      <c r="L183" s="272"/>
      <c r="M183" s="273"/>
      <c r="N183" s="274"/>
      <c r="O183" s="274"/>
      <c r="P183" s="274"/>
      <c r="Q183" s="274"/>
      <c r="R183" s="274"/>
      <c r="S183" s="274"/>
      <c r="T183" s="275"/>
      <c r="AT183" s="276" t="s">
        <v>166</v>
      </c>
      <c r="AU183" s="276" t="s">
        <v>87</v>
      </c>
      <c r="AV183" s="14" t="s">
        <v>85</v>
      </c>
      <c r="AW183" s="14" t="s">
        <v>34</v>
      </c>
      <c r="AX183" s="14" t="s">
        <v>77</v>
      </c>
      <c r="AY183" s="276" t="s">
        <v>157</v>
      </c>
    </row>
    <row r="184" spans="2:65" s="1" customFormat="1" ht="16.5" customHeight="1">
      <c r="B184" s="37"/>
      <c r="C184" s="231" t="s">
        <v>213</v>
      </c>
      <c r="D184" s="231" t="s">
        <v>159</v>
      </c>
      <c r="E184" s="232" t="s">
        <v>1075</v>
      </c>
      <c r="F184" s="233" t="s">
        <v>1076</v>
      </c>
      <c r="G184" s="234" t="s">
        <v>179</v>
      </c>
      <c r="H184" s="235">
        <v>0.227</v>
      </c>
      <c r="I184" s="236"/>
      <c r="J184" s="237">
        <f>ROUND(I184*H184,2)</f>
        <v>0</v>
      </c>
      <c r="K184" s="233" t="s">
        <v>163</v>
      </c>
      <c r="L184" s="42"/>
      <c r="M184" s="238" t="s">
        <v>1</v>
      </c>
      <c r="N184" s="239" t="s">
        <v>42</v>
      </c>
      <c r="O184" s="85"/>
      <c r="P184" s="240">
        <f>O184*H184</f>
        <v>0</v>
      </c>
      <c r="Q184" s="240">
        <v>0</v>
      </c>
      <c r="R184" s="240">
        <f>Q184*H184</f>
        <v>0</v>
      </c>
      <c r="S184" s="240">
        <v>2.4</v>
      </c>
      <c r="T184" s="241">
        <f>S184*H184</f>
        <v>0.5448</v>
      </c>
      <c r="AR184" s="242" t="s">
        <v>164</v>
      </c>
      <c r="AT184" s="242" t="s">
        <v>159</v>
      </c>
      <c r="AU184" s="242" t="s">
        <v>87</v>
      </c>
      <c r="AY184" s="16" t="s">
        <v>157</v>
      </c>
      <c r="BE184" s="243">
        <f>IF(N184="základní",J184,0)</f>
        <v>0</v>
      </c>
      <c r="BF184" s="243">
        <f>IF(N184="snížená",J184,0)</f>
        <v>0</v>
      </c>
      <c r="BG184" s="243">
        <f>IF(N184="zákl. přenesená",J184,0)</f>
        <v>0</v>
      </c>
      <c r="BH184" s="243">
        <f>IF(N184="sníž. přenesená",J184,0)</f>
        <v>0</v>
      </c>
      <c r="BI184" s="243">
        <f>IF(N184="nulová",J184,0)</f>
        <v>0</v>
      </c>
      <c r="BJ184" s="16" t="s">
        <v>85</v>
      </c>
      <c r="BK184" s="243">
        <f>ROUND(I184*H184,2)</f>
        <v>0</v>
      </c>
      <c r="BL184" s="16" t="s">
        <v>164</v>
      </c>
      <c r="BM184" s="242" t="s">
        <v>1077</v>
      </c>
    </row>
    <row r="185" spans="2:51" s="14" customFormat="1" ht="12">
      <c r="B185" s="267"/>
      <c r="C185" s="268"/>
      <c r="D185" s="246" t="s">
        <v>166</v>
      </c>
      <c r="E185" s="269" t="s">
        <v>1</v>
      </c>
      <c r="F185" s="270" t="s">
        <v>1078</v>
      </c>
      <c r="G185" s="268"/>
      <c r="H185" s="269" t="s">
        <v>1</v>
      </c>
      <c r="I185" s="271"/>
      <c r="J185" s="268"/>
      <c r="K185" s="268"/>
      <c r="L185" s="272"/>
      <c r="M185" s="273"/>
      <c r="N185" s="274"/>
      <c r="O185" s="274"/>
      <c r="P185" s="274"/>
      <c r="Q185" s="274"/>
      <c r="R185" s="274"/>
      <c r="S185" s="274"/>
      <c r="T185" s="275"/>
      <c r="AT185" s="276" t="s">
        <v>166</v>
      </c>
      <c r="AU185" s="276" t="s">
        <v>87</v>
      </c>
      <c r="AV185" s="14" t="s">
        <v>85</v>
      </c>
      <c r="AW185" s="14" t="s">
        <v>34</v>
      </c>
      <c r="AX185" s="14" t="s">
        <v>77</v>
      </c>
      <c r="AY185" s="276" t="s">
        <v>157</v>
      </c>
    </row>
    <row r="186" spans="2:51" s="12" customFormat="1" ht="12">
      <c r="B186" s="244"/>
      <c r="C186" s="245"/>
      <c r="D186" s="246" t="s">
        <v>166</v>
      </c>
      <c r="E186" s="247" t="s">
        <v>1</v>
      </c>
      <c r="F186" s="248" t="s">
        <v>1042</v>
      </c>
      <c r="G186" s="245"/>
      <c r="H186" s="249">
        <v>0.0396</v>
      </c>
      <c r="I186" s="250"/>
      <c r="J186" s="245"/>
      <c r="K186" s="245"/>
      <c r="L186" s="251"/>
      <c r="M186" s="252"/>
      <c r="N186" s="253"/>
      <c r="O186" s="253"/>
      <c r="P186" s="253"/>
      <c r="Q186" s="253"/>
      <c r="R186" s="253"/>
      <c r="S186" s="253"/>
      <c r="T186" s="254"/>
      <c r="AT186" s="255" t="s">
        <v>166</v>
      </c>
      <c r="AU186" s="255" t="s">
        <v>87</v>
      </c>
      <c r="AV186" s="12" t="s">
        <v>87</v>
      </c>
      <c r="AW186" s="12" t="s">
        <v>34</v>
      </c>
      <c r="AX186" s="12" t="s">
        <v>77</v>
      </c>
      <c r="AY186" s="255" t="s">
        <v>157</v>
      </c>
    </row>
    <row r="187" spans="2:51" s="12" customFormat="1" ht="12">
      <c r="B187" s="244"/>
      <c r="C187" s="245"/>
      <c r="D187" s="246" t="s">
        <v>166</v>
      </c>
      <c r="E187" s="247" t="s">
        <v>1</v>
      </c>
      <c r="F187" s="248" t="s">
        <v>1042</v>
      </c>
      <c r="G187" s="245"/>
      <c r="H187" s="249">
        <v>0.0396</v>
      </c>
      <c r="I187" s="250"/>
      <c r="J187" s="245"/>
      <c r="K187" s="245"/>
      <c r="L187" s="251"/>
      <c r="M187" s="252"/>
      <c r="N187" s="253"/>
      <c r="O187" s="253"/>
      <c r="P187" s="253"/>
      <c r="Q187" s="253"/>
      <c r="R187" s="253"/>
      <c r="S187" s="253"/>
      <c r="T187" s="254"/>
      <c r="AT187" s="255" t="s">
        <v>166</v>
      </c>
      <c r="AU187" s="255" t="s">
        <v>87</v>
      </c>
      <c r="AV187" s="12" t="s">
        <v>87</v>
      </c>
      <c r="AW187" s="12" t="s">
        <v>34</v>
      </c>
      <c r="AX187" s="12" t="s">
        <v>77</v>
      </c>
      <c r="AY187" s="255" t="s">
        <v>157</v>
      </c>
    </row>
    <row r="188" spans="2:51" s="12" customFormat="1" ht="12">
      <c r="B188" s="244"/>
      <c r="C188" s="245"/>
      <c r="D188" s="246" t="s">
        <v>166</v>
      </c>
      <c r="E188" s="247" t="s">
        <v>1</v>
      </c>
      <c r="F188" s="248" t="s">
        <v>1043</v>
      </c>
      <c r="G188" s="245"/>
      <c r="H188" s="249">
        <v>0.0528</v>
      </c>
      <c r="I188" s="250"/>
      <c r="J188" s="245"/>
      <c r="K188" s="245"/>
      <c r="L188" s="251"/>
      <c r="M188" s="252"/>
      <c r="N188" s="253"/>
      <c r="O188" s="253"/>
      <c r="P188" s="253"/>
      <c r="Q188" s="253"/>
      <c r="R188" s="253"/>
      <c r="S188" s="253"/>
      <c r="T188" s="254"/>
      <c r="AT188" s="255" t="s">
        <v>166</v>
      </c>
      <c r="AU188" s="255" t="s">
        <v>87</v>
      </c>
      <c r="AV188" s="12" t="s">
        <v>87</v>
      </c>
      <c r="AW188" s="12" t="s">
        <v>34</v>
      </c>
      <c r="AX188" s="12" t="s">
        <v>77</v>
      </c>
      <c r="AY188" s="255" t="s">
        <v>157</v>
      </c>
    </row>
    <row r="189" spans="2:51" s="12" customFormat="1" ht="12">
      <c r="B189" s="244"/>
      <c r="C189" s="245"/>
      <c r="D189" s="246" t="s">
        <v>166</v>
      </c>
      <c r="E189" s="247" t="s">
        <v>1</v>
      </c>
      <c r="F189" s="248" t="s">
        <v>1044</v>
      </c>
      <c r="G189" s="245"/>
      <c r="H189" s="249">
        <v>0.04224</v>
      </c>
      <c r="I189" s="250"/>
      <c r="J189" s="245"/>
      <c r="K189" s="245"/>
      <c r="L189" s="251"/>
      <c r="M189" s="252"/>
      <c r="N189" s="253"/>
      <c r="O189" s="253"/>
      <c r="P189" s="253"/>
      <c r="Q189" s="253"/>
      <c r="R189" s="253"/>
      <c r="S189" s="253"/>
      <c r="T189" s="254"/>
      <c r="AT189" s="255" t="s">
        <v>166</v>
      </c>
      <c r="AU189" s="255" t="s">
        <v>87</v>
      </c>
      <c r="AV189" s="12" t="s">
        <v>87</v>
      </c>
      <c r="AW189" s="12" t="s">
        <v>34</v>
      </c>
      <c r="AX189" s="12" t="s">
        <v>77</v>
      </c>
      <c r="AY189" s="255" t="s">
        <v>157</v>
      </c>
    </row>
    <row r="190" spans="2:51" s="12" customFormat="1" ht="12">
      <c r="B190" s="244"/>
      <c r="C190" s="245"/>
      <c r="D190" s="246" t="s">
        <v>166</v>
      </c>
      <c r="E190" s="247" t="s">
        <v>1</v>
      </c>
      <c r="F190" s="248" t="s">
        <v>1043</v>
      </c>
      <c r="G190" s="245"/>
      <c r="H190" s="249">
        <v>0.0528</v>
      </c>
      <c r="I190" s="250"/>
      <c r="J190" s="245"/>
      <c r="K190" s="245"/>
      <c r="L190" s="251"/>
      <c r="M190" s="252"/>
      <c r="N190" s="253"/>
      <c r="O190" s="253"/>
      <c r="P190" s="253"/>
      <c r="Q190" s="253"/>
      <c r="R190" s="253"/>
      <c r="S190" s="253"/>
      <c r="T190" s="254"/>
      <c r="AT190" s="255" t="s">
        <v>166</v>
      </c>
      <c r="AU190" s="255" t="s">
        <v>87</v>
      </c>
      <c r="AV190" s="12" t="s">
        <v>87</v>
      </c>
      <c r="AW190" s="12" t="s">
        <v>34</v>
      </c>
      <c r="AX190" s="12" t="s">
        <v>77</v>
      </c>
      <c r="AY190" s="255" t="s">
        <v>157</v>
      </c>
    </row>
    <row r="191" spans="2:51" s="13" customFormat="1" ht="12">
      <c r="B191" s="256"/>
      <c r="C191" s="257"/>
      <c r="D191" s="246" t="s">
        <v>166</v>
      </c>
      <c r="E191" s="258" t="s">
        <v>1</v>
      </c>
      <c r="F191" s="259" t="s">
        <v>168</v>
      </c>
      <c r="G191" s="257"/>
      <c r="H191" s="260">
        <v>0.22704</v>
      </c>
      <c r="I191" s="261"/>
      <c r="J191" s="257"/>
      <c r="K191" s="257"/>
      <c r="L191" s="262"/>
      <c r="M191" s="263"/>
      <c r="N191" s="264"/>
      <c r="O191" s="264"/>
      <c r="P191" s="264"/>
      <c r="Q191" s="264"/>
      <c r="R191" s="264"/>
      <c r="S191" s="264"/>
      <c r="T191" s="265"/>
      <c r="AT191" s="266" t="s">
        <v>166</v>
      </c>
      <c r="AU191" s="266" t="s">
        <v>87</v>
      </c>
      <c r="AV191" s="13" t="s">
        <v>164</v>
      </c>
      <c r="AW191" s="13" t="s">
        <v>34</v>
      </c>
      <c r="AX191" s="13" t="s">
        <v>85</v>
      </c>
      <c r="AY191" s="266" t="s">
        <v>157</v>
      </c>
    </row>
    <row r="192" spans="2:65" s="1" customFormat="1" ht="16.5" customHeight="1">
      <c r="B192" s="37"/>
      <c r="C192" s="231" t="s">
        <v>217</v>
      </c>
      <c r="D192" s="231" t="s">
        <v>159</v>
      </c>
      <c r="E192" s="232" t="s">
        <v>1079</v>
      </c>
      <c r="F192" s="233" t="s">
        <v>1080</v>
      </c>
      <c r="G192" s="234" t="s">
        <v>179</v>
      </c>
      <c r="H192" s="235">
        <v>11.722</v>
      </c>
      <c r="I192" s="236"/>
      <c r="J192" s="237">
        <f>ROUND(I192*H192,2)</f>
        <v>0</v>
      </c>
      <c r="K192" s="233" t="s">
        <v>163</v>
      </c>
      <c r="L192" s="42"/>
      <c r="M192" s="238" t="s">
        <v>1</v>
      </c>
      <c r="N192" s="239" t="s">
        <v>42</v>
      </c>
      <c r="O192" s="85"/>
      <c r="P192" s="240">
        <f>O192*H192</f>
        <v>0</v>
      </c>
      <c r="Q192" s="240">
        <v>0</v>
      </c>
      <c r="R192" s="240">
        <f>Q192*H192</f>
        <v>0</v>
      </c>
      <c r="S192" s="240">
        <v>1.6</v>
      </c>
      <c r="T192" s="241">
        <f>S192*H192</f>
        <v>18.7552</v>
      </c>
      <c r="AR192" s="242" t="s">
        <v>164</v>
      </c>
      <c r="AT192" s="242" t="s">
        <v>159</v>
      </c>
      <c r="AU192" s="242" t="s">
        <v>87</v>
      </c>
      <c r="AY192" s="16" t="s">
        <v>157</v>
      </c>
      <c r="BE192" s="243">
        <f>IF(N192="základní",J192,0)</f>
        <v>0</v>
      </c>
      <c r="BF192" s="243">
        <f>IF(N192="snížená",J192,0)</f>
        <v>0</v>
      </c>
      <c r="BG192" s="243">
        <f>IF(N192="zákl. přenesená",J192,0)</f>
        <v>0</v>
      </c>
      <c r="BH192" s="243">
        <f>IF(N192="sníž. přenesená",J192,0)</f>
        <v>0</v>
      </c>
      <c r="BI192" s="243">
        <f>IF(N192="nulová",J192,0)</f>
        <v>0</v>
      </c>
      <c r="BJ192" s="16" t="s">
        <v>85</v>
      </c>
      <c r="BK192" s="243">
        <f>ROUND(I192*H192,2)</f>
        <v>0</v>
      </c>
      <c r="BL192" s="16" t="s">
        <v>164</v>
      </c>
      <c r="BM192" s="242" t="s">
        <v>1081</v>
      </c>
    </row>
    <row r="193" spans="2:51" s="14" customFormat="1" ht="12">
      <c r="B193" s="267"/>
      <c r="C193" s="268"/>
      <c r="D193" s="246" t="s">
        <v>166</v>
      </c>
      <c r="E193" s="269" t="s">
        <v>1</v>
      </c>
      <c r="F193" s="270" t="s">
        <v>1082</v>
      </c>
      <c r="G193" s="268"/>
      <c r="H193" s="269" t="s">
        <v>1</v>
      </c>
      <c r="I193" s="271"/>
      <c r="J193" s="268"/>
      <c r="K193" s="268"/>
      <c r="L193" s="272"/>
      <c r="M193" s="273"/>
      <c r="N193" s="274"/>
      <c r="O193" s="274"/>
      <c r="P193" s="274"/>
      <c r="Q193" s="274"/>
      <c r="R193" s="274"/>
      <c r="S193" s="274"/>
      <c r="T193" s="275"/>
      <c r="AT193" s="276" t="s">
        <v>166</v>
      </c>
      <c r="AU193" s="276" t="s">
        <v>87</v>
      </c>
      <c r="AV193" s="14" t="s">
        <v>85</v>
      </c>
      <c r="AW193" s="14" t="s">
        <v>34</v>
      </c>
      <c r="AX193" s="14" t="s">
        <v>77</v>
      </c>
      <c r="AY193" s="276" t="s">
        <v>157</v>
      </c>
    </row>
    <row r="194" spans="2:51" s="12" customFormat="1" ht="12">
      <c r="B194" s="244"/>
      <c r="C194" s="245"/>
      <c r="D194" s="246" t="s">
        <v>166</v>
      </c>
      <c r="E194" s="247" t="s">
        <v>1</v>
      </c>
      <c r="F194" s="248" t="s">
        <v>1083</v>
      </c>
      <c r="G194" s="245"/>
      <c r="H194" s="249">
        <v>11.9358</v>
      </c>
      <c r="I194" s="250"/>
      <c r="J194" s="245"/>
      <c r="K194" s="245"/>
      <c r="L194" s="251"/>
      <c r="M194" s="252"/>
      <c r="N194" s="253"/>
      <c r="O194" s="253"/>
      <c r="P194" s="253"/>
      <c r="Q194" s="253"/>
      <c r="R194" s="253"/>
      <c r="S194" s="253"/>
      <c r="T194" s="254"/>
      <c r="AT194" s="255" t="s">
        <v>166</v>
      </c>
      <c r="AU194" s="255" t="s">
        <v>87</v>
      </c>
      <c r="AV194" s="12" t="s">
        <v>87</v>
      </c>
      <c r="AW194" s="12" t="s">
        <v>34</v>
      </c>
      <c r="AX194" s="12" t="s">
        <v>77</v>
      </c>
      <c r="AY194" s="255" t="s">
        <v>157</v>
      </c>
    </row>
    <row r="195" spans="2:51" s="12" customFormat="1" ht="12">
      <c r="B195" s="244"/>
      <c r="C195" s="245"/>
      <c r="D195" s="246" t="s">
        <v>166</v>
      </c>
      <c r="E195" s="247" t="s">
        <v>1</v>
      </c>
      <c r="F195" s="248" t="s">
        <v>1084</v>
      </c>
      <c r="G195" s="245"/>
      <c r="H195" s="249">
        <v>-0.213696</v>
      </c>
      <c r="I195" s="250"/>
      <c r="J195" s="245"/>
      <c r="K195" s="245"/>
      <c r="L195" s="251"/>
      <c r="M195" s="252"/>
      <c r="N195" s="253"/>
      <c r="O195" s="253"/>
      <c r="P195" s="253"/>
      <c r="Q195" s="253"/>
      <c r="R195" s="253"/>
      <c r="S195" s="253"/>
      <c r="T195" s="254"/>
      <c r="AT195" s="255" t="s">
        <v>166</v>
      </c>
      <c r="AU195" s="255" t="s">
        <v>87</v>
      </c>
      <c r="AV195" s="12" t="s">
        <v>87</v>
      </c>
      <c r="AW195" s="12" t="s">
        <v>34</v>
      </c>
      <c r="AX195" s="12" t="s">
        <v>77</v>
      </c>
      <c r="AY195" s="255" t="s">
        <v>157</v>
      </c>
    </row>
    <row r="196" spans="2:51" s="13" customFormat="1" ht="12">
      <c r="B196" s="256"/>
      <c r="C196" s="257"/>
      <c r="D196" s="246" t="s">
        <v>166</v>
      </c>
      <c r="E196" s="258" t="s">
        <v>1</v>
      </c>
      <c r="F196" s="259" t="s">
        <v>168</v>
      </c>
      <c r="G196" s="257"/>
      <c r="H196" s="260">
        <v>11.722104</v>
      </c>
      <c r="I196" s="261"/>
      <c r="J196" s="257"/>
      <c r="K196" s="257"/>
      <c r="L196" s="262"/>
      <c r="M196" s="263"/>
      <c r="N196" s="264"/>
      <c r="O196" s="264"/>
      <c r="P196" s="264"/>
      <c r="Q196" s="264"/>
      <c r="R196" s="264"/>
      <c r="S196" s="264"/>
      <c r="T196" s="265"/>
      <c r="AT196" s="266" t="s">
        <v>166</v>
      </c>
      <c r="AU196" s="266" t="s">
        <v>87</v>
      </c>
      <c r="AV196" s="13" t="s">
        <v>164</v>
      </c>
      <c r="AW196" s="13" t="s">
        <v>34</v>
      </c>
      <c r="AX196" s="13" t="s">
        <v>85</v>
      </c>
      <c r="AY196" s="266" t="s">
        <v>157</v>
      </c>
    </row>
    <row r="197" spans="2:65" s="1" customFormat="1" ht="16.5" customHeight="1">
      <c r="B197" s="37"/>
      <c r="C197" s="231" t="s">
        <v>223</v>
      </c>
      <c r="D197" s="231" t="s">
        <v>159</v>
      </c>
      <c r="E197" s="232" t="s">
        <v>1085</v>
      </c>
      <c r="F197" s="233" t="s">
        <v>1086</v>
      </c>
      <c r="G197" s="234" t="s">
        <v>179</v>
      </c>
      <c r="H197" s="235">
        <v>10.42</v>
      </c>
      <c r="I197" s="236"/>
      <c r="J197" s="237">
        <f>ROUND(I197*H197,2)</f>
        <v>0</v>
      </c>
      <c r="K197" s="233" t="s">
        <v>163</v>
      </c>
      <c r="L197" s="42"/>
      <c r="M197" s="238" t="s">
        <v>1</v>
      </c>
      <c r="N197" s="239" t="s">
        <v>42</v>
      </c>
      <c r="O197" s="85"/>
      <c r="P197" s="240">
        <f>O197*H197</f>
        <v>0</v>
      </c>
      <c r="Q197" s="240">
        <v>0</v>
      </c>
      <c r="R197" s="240">
        <f>Q197*H197</f>
        <v>0</v>
      </c>
      <c r="S197" s="240">
        <v>2.2</v>
      </c>
      <c r="T197" s="241">
        <f>S197*H197</f>
        <v>22.924000000000003</v>
      </c>
      <c r="AR197" s="242" t="s">
        <v>164</v>
      </c>
      <c r="AT197" s="242" t="s">
        <v>159</v>
      </c>
      <c r="AU197" s="242" t="s">
        <v>87</v>
      </c>
      <c r="AY197" s="16" t="s">
        <v>157</v>
      </c>
      <c r="BE197" s="243">
        <f>IF(N197="základní",J197,0)</f>
        <v>0</v>
      </c>
      <c r="BF197" s="243">
        <f>IF(N197="snížená",J197,0)</f>
        <v>0</v>
      </c>
      <c r="BG197" s="243">
        <f>IF(N197="zákl. přenesená",J197,0)</f>
        <v>0</v>
      </c>
      <c r="BH197" s="243">
        <f>IF(N197="sníž. přenesená",J197,0)</f>
        <v>0</v>
      </c>
      <c r="BI197" s="243">
        <f>IF(N197="nulová",J197,0)</f>
        <v>0</v>
      </c>
      <c r="BJ197" s="16" t="s">
        <v>85</v>
      </c>
      <c r="BK197" s="243">
        <f>ROUND(I197*H197,2)</f>
        <v>0</v>
      </c>
      <c r="BL197" s="16" t="s">
        <v>164</v>
      </c>
      <c r="BM197" s="242" t="s">
        <v>1087</v>
      </c>
    </row>
    <row r="198" spans="2:51" s="14" customFormat="1" ht="12">
      <c r="B198" s="267"/>
      <c r="C198" s="268"/>
      <c r="D198" s="246" t="s">
        <v>166</v>
      </c>
      <c r="E198" s="269" t="s">
        <v>1</v>
      </c>
      <c r="F198" s="270" t="s">
        <v>1082</v>
      </c>
      <c r="G198" s="268"/>
      <c r="H198" s="269" t="s">
        <v>1</v>
      </c>
      <c r="I198" s="271"/>
      <c r="J198" s="268"/>
      <c r="K198" s="268"/>
      <c r="L198" s="272"/>
      <c r="M198" s="273"/>
      <c r="N198" s="274"/>
      <c r="O198" s="274"/>
      <c r="P198" s="274"/>
      <c r="Q198" s="274"/>
      <c r="R198" s="274"/>
      <c r="S198" s="274"/>
      <c r="T198" s="275"/>
      <c r="AT198" s="276" t="s">
        <v>166</v>
      </c>
      <c r="AU198" s="276" t="s">
        <v>87</v>
      </c>
      <c r="AV198" s="14" t="s">
        <v>85</v>
      </c>
      <c r="AW198" s="14" t="s">
        <v>34</v>
      </c>
      <c r="AX198" s="14" t="s">
        <v>77</v>
      </c>
      <c r="AY198" s="276" t="s">
        <v>157</v>
      </c>
    </row>
    <row r="199" spans="2:51" s="12" customFormat="1" ht="12">
      <c r="B199" s="244"/>
      <c r="C199" s="245"/>
      <c r="D199" s="246" t="s">
        <v>166</v>
      </c>
      <c r="E199" s="247" t="s">
        <v>1</v>
      </c>
      <c r="F199" s="248" t="s">
        <v>1088</v>
      </c>
      <c r="G199" s="245"/>
      <c r="H199" s="249">
        <v>10.6096</v>
      </c>
      <c r="I199" s="250"/>
      <c r="J199" s="245"/>
      <c r="K199" s="245"/>
      <c r="L199" s="251"/>
      <c r="M199" s="252"/>
      <c r="N199" s="253"/>
      <c r="O199" s="253"/>
      <c r="P199" s="253"/>
      <c r="Q199" s="253"/>
      <c r="R199" s="253"/>
      <c r="S199" s="253"/>
      <c r="T199" s="254"/>
      <c r="AT199" s="255" t="s">
        <v>166</v>
      </c>
      <c r="AU199" s="255" t="s">
        <v>87</v>
      </c>
      <c r="AV199" s="12" t="s">
        <v>87</v>
      </c>
      <c r="AW199" s="12" t="s">
        <v>34</v>
      </c>
      <c r="AX199" s="12" t="s">
        <v>77</v>
      </c>
      <c r="AY199" s="255" t="s">
        <v>157</v>
      </c>
    </row>
    <row r="200" spans="2:51" s="12" customFormat="1" ht="12">
      <c r="B200" s="244"/>
      <c r="C200" s="245"/>
      <c r="D200" s="246" t="s">
        <v>166</v>
      </c>
      <c r="E200" s="247" t="s">
        <v>1</v>
      </c>
      <c r="F200" s="248" t="s">
        <v>1089</v>
      </c>
      <c r="G200" s="245"/>
      <c r="H200" s="249">
        <v>-0.189952</v>
      </c>
      <c r="I200" s="250"/>
      <c r="J200" s="245"/>
      <c r="K200" s="245"/>
      <c r="L200" s="251"/>
      <c r="M200" s="252"/>
      <c r="N200" s="253"/>
      <c r="O200" s="253"/>
      <c r="P200" s="253"/>
      <c r="Q200" s="253"/>
      <c r="R200" s="253"/>
      <c r="S200" s="253"/>
      <c r="T200" s="254"/>
      <c r="AT200" s="255" t="s">
        <v>166</v>
      </c>
      <c r="AU200" s="255" t="s">
        <v>87</v>
      </c>
      <c r="AV200" s="12" t="s">
        <v>87</v>
      </c>
      <c r="AW200" s="12" t="s">
        <v>34</v>
      </c>
      <c r="AX200" s="12" t="s">
        <v>77</v>
      </c>
      <c r="AY200" s="255" t="s">
        <v>157</v>
      </c>
    </row>
    <row r="201" spans="2:51" s="13" customFormat="1" ht="12">
      <c r="B201" s="256"/>
      <c r="C201" s="257"/>
      <c r="D201" s="246" t="s">
        <v>166</v>
      </c>
      <c r="E201" s="258" t="s">
        <v>1</v>
      </c>
      <c r="F201" s="259" t="s">
        <v>168</v>
      </c>
      <c r="G201" s="257"/>
      <c r="H201" s="260">
        <v>10.419648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AT201" s="266" t="s">
        <v>166</v>
      </c>
      <c r="AU201" s="266" t="s">
        <v>87</v>
      </c>
      <c r="AV201" s="13" t="s">
        <v>164</v>
      </c>
      <c r="AW201" s="13" t="s">
        <v>34</v>
      </c>
      <c r="AX201" s="13" t="s">
        <v>85</v>
      </c>
      <c r="AY201" s="266" t="s">
        <v>157</v>
      </c>
    </row>
    <row r="202" spans="2:63" s="11" customFormat="1" ht="22.8" customHeight="1">
      <c r="B202" s="215"/>
      <c r="C202" s="216"/>
      <c r="D202" s="217" t="s">
        <v>76</v>
      </c>
      <c r="E202" s="229" t="s">
        <v>535</v>
      </c>
      <c r="F202" s="229" t="s">
        <v>536</v>
      </c>
      <c r="G202" s="216"/>
      <c r="H202" s="216"/>
      <c r="I202" s="219"/>
      <c r="J202" s="230">
        <f>BK202</f>
        <v>0</v>
      </c>
      <c r="K202" s="216"/>
      <c r="L202" s="221"/>
      <c r="M202" s="222"/>
      <c r="N202" s="223"/>
      <c r="O202" s="223"/>
      <c r="P202" s="224">
        <f>SUM(P203:P209)</f>
        <v>0</v>
      </c>
      <c r="Q202" s="223"/>
      <c r="R202" s="224">
        <f>SUM(R203:R209)</f>
        <v>0</v>
      </c>
      <c r="S202" s="223"/>
      <c r="T202" s="225">
        <f>SUM(T203:T209)</f>
        <v>0</v>
      </c>
      <c r="AR202" s="226" t="s">
        <v>85</v>
      </c>
      <c r="AT202" s="227" t="s">
        <v>76</v>
      </c>
      <c r="AU202" s="227" t="s">
        <v>85</v>
      </c>
      <c r="AY202" s="226" t="s">
        <v>157</v>
      </c>
      <c r="BK202" s="228">
        <f>SUM(BK203:BK209)</f>
        <v>0</v>
      </c>
    </row>
    <row r="203" spans="2:65" s="1" customFormat="1" ht="16.5" customHeight="1">
      <c r="B203" s="37"/>
      <c r="C203" s="231" t="s">
        <v>228</v>
      </c>
      <c r="D203" s="231" t="s">
        <v>159</v>
      </c>
      <c r="E203" s="232" t="s">
        <v>538</v>
      </c>
      <c r="F203" s="233" t="s">
        <v>539</v>
      </c>
      <c r="G203" s="234" t="s">
        <v>220</v>
      </c>
      <c r="H203" s="235">
        <v>49.41</v>
      </c>
      <c r="I203" s="236"/>
      <c r="J203" s="237">
        <f>ROUND(I203*H203,2)</f>
        <v>0</v>
      </c>
      <c r="K203" s="233" t="s">
        <v>163</v>
      </c>
      <c r="L203" s="42"/>
      <c r="M203" s="238" t="s">
        <v>1</v>
      </c>
      <c r="N203" s="239" t="s">
        <v>42</v>
      </c>
      <c r="O203" s="85"/>
      <c r="P203" s="240">
        <f>O203*H203</f>
        <v>0</v>
      </c>
      <c r="Q203" s="240">
        <v>0</v>
      </c>
      <c r="R203" s="240">
        <f>Q203*H203</f>
        <v>0</v>
      </c>
      <c r="S203" s="240">
        <v>0</v>
      </c>
      <c r="T203" s="241">
        <f>S203*H203</f>
        <v>0</v>
      </c>
      <c r="AR203" s="242" t="s">
        <v>164</v>
      </c>
      <c r="AT203" s="242" t="s">
        <v>159</v>
      </c>
      <c r="AU203" s="242" t="s">
        <v>87</v>
      </c>
      <c r="AY203" s="16" t="s">
        <v>157</v>
      </c>
      <c r="BE203" s="243">
        <f>IF(N203="základní",J203,0)</f>
        <v>0</v>
      </c>
      <c r="BF203" s="243">
        <f>IF(N203="snížená",J203,0)</f>
        <v>0</v>
      </c>
      <c r="BG203" s="243">
        <f>IF(N203="zákl. přenesená",J203,0)</f>
        <v>0</v>
      </c>
      <c r="BH203" s="243">
        <f>IF(N203="sníž. přenesená",J203,0)</f>
        <v>0</v>
      </c>
      <c r="BI203" s="243">
        <f>IF(N203="nulová",J203,0)</f>
        <v>0</v>
      </c>
      <c r="BJ203" s="16" t="s">
        <v>85</v>
      </c>
      <c r="BK203" s="243">
        <f>ROUND(I203*H203,2)</f>
        <v>0</v>
      </c>
      <c r="BL203" s="16" t="s">
        <v>164</v>
      </c>
      <c r="BM203" s="242" t="s">
        <v>1090</v>
      </c>
    </row>
    <row r="204" spans="2:65" s="1" customFormat="1" ht="16.5" customHeight="1">
      <c r="B204" s="37"/>
      <c r="C204" s="231" t="s">
        <v>8</v>
      </c>
      <c r="D204" s="231" t="s">
        <v>159</v>
      </c>
      <c r="E204" s="232" t="s">
        <v>1091</v>
      </c>
      <c r="F204" s="233" t="s">
        <v>1092</v>
      </c>
      <c r="G204" s="234" t="s">
        <v>330</v>
      </c>
      <c r="H204" s="235">
        <v>7</v>
      </c>
      <c r="I204" s="236"/>
      <c r="J204" s="237">
        <f>ROUND(I204*H204,2)</f>
        <v>0</v>
      </c>
      <c r="K204" s="233" t="s">
        <v>163</v>
      </c>
      <c r="L204" s="42"/>
      <c r="M204" s="238" t="s">
        <v>1</v>
      </c>
      <c r="N204" s="239" t="s">
        <v>42</v>
      </c>
      <c r="O204" s="85"/>
      <c r="P204" s="240">
        <f>O204*H204</f>
        <v>0</v>
      </c>
      <c r="Q204" s="240">
        <v>0</v>
      </c>
      <c r="R204" s="240">
        <f>Q204*H204</f>
        <v>0</v>
      </c>
      <c r="S204" s="240">
        <v>0</v>
      </c>
      <c r="T204" s="241">
        <f>S204*H204</f>
        <v>0</v>
      </c>
      <c r="AR204" s="242" t="s">
        <v>164</v>
      </c>
      <c r="AT204" s="242" t="s">
        <v>159</v>
      </c>
      <c r="AU204" s="242" t="s">
        <v>87</v>
      </c>
      <c r="AY204" s="16" t="s">
        <v>157</v>
      </c>
      <c r="BE204" s="243">
        <f>IF(N204="základní",J204,0)</f>
        <v>0</v>
      </c>
      <c r="BF204" s="243">
        <f>IF(N204="snížená",J204,0)</f>
        <v>0</v>
      </c>
      <c r="BG204" s="243">
        <f>IF(N204="zákl. přenesená",J204,0)</f>
        <v>0</v>
      </c>
      <c r="BH204" s="243">
        <f>IF(N204="sníž. přenesená",J204,0)</f>
        <v>0</v>
      </c>
      <c r="BI204" s="243">
        <f>IF(N204="nulová",J204,0)</f>
        <v>0</v>
      </c>
      <c r="BJ204" s="16" t="s">
        <v>85</v>
      </c>
      <c r="BK204" s="243">
        <f>ROUND(I204*H204,2)</f>
        <v>0</v>
      </c>
      <c r="BL204" s="16" t="s">
        <v>164</v>
      </c>
      <c r="BM204" s="242" t="s">
        <v>1093</v>
      </c>
    </row>
    <row r="205" spans="2:65" s="1" customFormat="1" ht="16.5" customHeight="1">
      <c r="B205" s="37"/>
      <c r="C205" s="231" t="s">
        <v>236</v>
      </c>
      <c r="D205" s="231" t="s">
        <v>159</v>
      </c>
      <c r="E205" s="232" t="s">
        <v>1094</v>
      </c>
      <c r="F205" s="233" t="s">
        <v>1095</v>
      </c>
      <c r="G205" s="234" t="s">
        <v>330</v>
      </c>
      <c r="H205" s="235">
        <v>14</v>
      </c>
      <c r="I205" s="236"/>
      <c r="J205" s="237">
        <f>ROUND(I205*H205,2)</f>
        <v>0</v>
      </c>
      <c r="K205" s="233" t="s">
        <v>163</v>
      </c>
      <c r="L205" s="42"/>
      <c r="M205" s="238" t="s">
        <v>1</v>
      </c>
      <c r="N205" s="239" t="s">
        <v>42</v>
      </c>
      <c r="O205" s="85"/>
      <c r="P205" s="240">
        <f>O205*H205</f>
        <v>0</v>
      </c>
      <c r="Q205" s="240">
        <v>0</v>
      </c>
      <c r="R205" s="240">
        <f>Q205*H205</f>
        <v>0</v>
      </c>
      <c r="S205" s="240">
        <v>0</v>
      </c>
      <c r="T205" s="241">
        <f>S205*H205</f>
        <v>0</v>
      </c>
      <c r="AR205" s="242" t="s">
        <v>164</v>
      </c>
      <c r="AT205" s="242" t="s">
        <v>159</v>
      </c>
      <c r="AU205" s="242" t="s">
        <v>87</v>
      </c>
      <c r="AY205" s="16" t="s">
        <v>157</v>
      </c>
      <c r="BE205" s="243">
        <f>IF(N205="základní",J205,0)</f>
        <v>0</v>
      </c>
      <c r="BF205" s="243">
        <f>IF(N205="snížená",J205,0)</f>
        <v>0</v>
      </c>
      <c r="BG205" s="243">
        <f>IF(N205="zákl. přenesená",J205,0)</f>
        <v>0</v>
      </c>
      <c r="BH205" s="243">
        <f>IF(N205="sníž. přenesená",J205,0)</f>
        <v>0</v>
      </c>
      <c r="BI205" s="243">
        <f>IF(N205="nulová",J205,0)</f>
        <v>0</v>
      </c>
      <c r="BJ205" s="16" t="s">
        <v>85</v>
      </c>
      <c r="BK205" s="243">
        <f>ROUND(I205*H205,2)</f>
        <v>0</v>
      </c>
      <c r="BL205" s="16" t="s">
        <v>164</v>
      </c>
      <c r="BM205" s="242" t="s">
        <v>1096</v>
      </c>
    </row>
    <row r="206" spans="2:65" s="1" customFormat="1" ht="16.5" customHeight="1">
      <c r="B206" s="37"/>
      <c r="C206" s="231" t="s">
        <v>243</v>
      </c>
      <c r="D206" s="231" t="s">
        <v>159</v>
      </c>
      <c r="E206" s="232" t="s">
        <v>542</v>
      </c>
      <c r="F206" s="233" t="s">
        <v>543</v>
      </c>
      <c r="G206" s="234" t="s">
        <v>220</v>
      </c>
      <c r="H206" s="235">
        <v>49.41</v>
      </c>
      <c r="I206" s="236"/>
      <c r="J206" s="237">
        <f>ROUND(I206*H206,2)</f>
        <v>0</v>
      </c>
      <c r="K206" s="233" t="s">
        <v>163</v>
      </c>
      <c r="L206" s="42"/>
      <c r="M206" s="238" t="s">
        <v>1</v>
      </c>
      <c r="N206" s="239" t="s">
        <v>42</v>
      </c>
      <c r="O206" s="85"/>
      <c r="P206" s="240">
        <f>O206*H206</f>
        <v>0</v>
      </c>
      <c r="Q206" s="240">
        <v>0</v>
      </c>
      <c r="R206" s="240">
        <f>Q206*H206</f>
        <v>0</v>
      </c>
      <c r="S206" s="240">
        <v>0</v>
      </c>
      <c r="T206" s="241">
        <f>S206*H206</f>
        <v>0</v>
      </c>
      <c r="AR206" s="242" t="s">
        <v>164</v>
      </c>
      <c r="AT206" s="242" t="s">
        <v>159</v>
      </c>
      <c r="AU206" s="242" t="s">
        <v>87</v>
      </c>
      <c r="AY206" s="16" t="s">
        <v>157</v>
      </c>
      <c r="BE206" s="243">
        <f>IF(N206="základní",J206,0)</f>
        <v>0</v>
      </c>
      <c r="BF206" s="243">
        <f>IF(N206="snížená",J206,0)</f>
        <v>0</v>
      </c>
      <c r="BG206" s="243">
        <f>IF(N206="zákl. přenesená",J206,0)</f>
        <v>0</v>
      </c>
      <c r="BH206" s="243">
        <f>IF(N206="sníž. přenesená",J206,0)</f>
        <v>0</v>
      </c>
      <c r="BI206" s="243">
        <f>IF(N206="nulová",J206,0)</f>
        <v>0</v>
      </c>
      <c r="BJ206" s="16" t="s">
        <v>85</v>
      </c>
      <c r="BK206" s="243">
        <f>ROUND(I206*H206,2)</f>
        <v>0</v>
      </c>
      <c r="BL206" s="16" t="s">
        <v>164</v>
      </c>
      <c r="BM206" s="242" t="s">
        <v>1097</v>
      </c>
    </row>
    <row r="207" spans="2:65" s="1" customFormat="1" ht="16.5" customHeight="1">
      <c r="B207" s="37"/>
      <c r="C207" s="231" t="s">
        <v>250</v>
      </c>
      <c r="D207" s="231" t="s">
        <v>159</v>
      </c>
      <c r="E207" s="232" t="s">
        <v>546</v>
      </c>
      <c r="F207" s="233" t="s">
        <v>547</v>
      </c>
      <c r="G207" s="234" t="s">
        <v>220</v>
      </c>
      <c r="H207" s="235">
        <v>741.15</v>
      </c>
      <c r="I207" s="236"/>
      <c r="J207" s="237">
        <f>ROUND(I207*H207,2)</f>
        <v>0</v>
      </c>
      <c r="K207" s="233" t="s">
        <v>163</v>
      </c>
      <c r="L207" s="42"/>
      <c r="M207" s="238" t="s">
        <v>1</v>
      </c>
      <c r="N207" s="239" t="s">
        <v>42</v>
      </c>
      <c r="O207" s="85"/>
      <c r="P207" s="240">
        <f>O207*H207</f>
        <v>0</v>
      </c>
      <c r="Q207" s="240">
        <v>0</v>
      </c>
      <c r="R207" s="240">
        <f>Q207*H207</f>
        <v>0</v>
      </c>
      <c r="S207" s="240">
        <v>0</v>
      </c>
      <c r="T207" s="241">
        <f>S207*H207</f>
        <v>0</v>
      </c>
      <c r="AR207" s="242" t="s">
        <v>164</v>
      </c>
      <c r="AT207" s="242" t="s">
        <v>159</v>
      </c>
      <c r="AU207" s="242" t="s">
        <v>87</v>
      </c>
      <c r="AY207" s="16" t="s">
        <v>157</v>
      </c>
      <c r="BE207" s="243">
        <f>IF(N207="základní",J207,0)</f>
        <v>0</v>
      </c>
      <c r="BF207" s="243">
        <f>IF(N207="snížená",J207,0)</f>
        <v>0</v>
      </c>
      <c r="BG207" s="243">
        <f>IF(N207="zákl. přenesená",J207,0)</f>
        <v>0</v>
      </c>
      <c r="BH207" s="243">
        <f>IF(N207="sníž. přenesená",J207,0)</f>
        <v>0</v>
      </c>
      <c r="BI207" s="243">
        <f>IF(N207="nulová",J207,0)</f>
        <v>0</v>
      </c>
      <c r="BJ207" s="16" t="s">
        <v>85</v>
      </c>
      <c r="BK207" s="243">
        <f>ROUND(I207*H207,2)</f>
        <v>0</v>
      </c>
      <c r="BL207" s="16" t="s">
        <v>164</v>
      </c>
      <c r="BM207" s="242" t="s">
        <v>1098</v>
      </c>
    </row>
    <row r="208" spans="2:51" s="12" customFormat="1" ht="12">
      <c r="B208" s="244"/>
      <c r="C208" s="245"/>
      <c r="D208" s="246" t="s">
        <v>166</v>
      </c>
      <c r="E208" s="245"/>
      <c r="F208" s="248" t="s">
        <v>1099</v>
      </c>
      <c r="G208" s="245"/>
      <c r="H208" s="249">
        <v>741.15</v>
      </c>
      <c r="I208" s="250"/>
      <c r="J208" s="245"/>
      <c r="K208" s="245"/>
      <c r="L208" s="251"/>
      <c r="M208" s="252"/>
      <c r="N208" s="253"/>
      <c r="O208" s="253"/>
      <c r="P208" s="253"/>
      <c r="Q208" s="253"/>
      <c r="R208" s="253"/>
      <c r="S208" s="253"/>
      <c r="T208" s="254"/>
      <c r="AT208" s="255" t="s">
        <v>166</v>
      </c>
      <c r="AU208" s="255" t="s">
        <v>87</v>
      </c>
      <c r="AV208" s="12" t="s">
        <v>87</v>
      </c>
      <c r="AW208" s="12" t="s">
        <v>4</v>
      </c>
      <c r="AX208" s="12" t="s">
        <v>85</v>
      </c>
      <c r="AY208" s="255" t="s">
        <v>157</v>
      </c>
    </row>
    <row r="209" spans="2:65" s="1" customFormat="1" ht="16.5" customHeight="1">
      <c r="B209" s="37"/>
      <c r="C209" s="231" t="s">
        <v>257</v>
      </c>
      <c r="D209" s="231" t="s">
        <v>159</v>
      </c>
      <c r="E209" s="232" t="s">
        <v>551</v>
      </c>
      <c r="F209" s="233" t="s">
        <v>552</v>
      </c>
      <c r="G209" s="234" t="s">
        <v>220</v>
      </c>
      <c r="H209" s="235">
        <v>49.41</v>
      </c>
      <c r="I209" s="236"/>
      <c r="J209" s="237">
        <f>ROUND(I209*H209,2)</f>
        <v>0</v>
      </c>
      <c r="K209" s="233" t="s">
        <v>163</v>
      </c>
      <c r="L209" s="42"/>
      <c r="M209" s="238" t="s">
        <v>1</v>
      </c>
      <c r="N209" s="239" t="s">
        <v>42</v>
      </c>
      <c r="O209" s="85"/>
      <c r="P209" s="240">
        <f>O209*H209</f>
        <v>0</v>
      </c>
      <c r="Q209" s="240">
        <v>0</v>
      </c>
      <c r="R209" s="240">
        <f>Q209*H209</f>
        <v>0</v>
      </c>
      <c r="S209" s="240">
        <v>0</v>
      </c>
      <c r="T209" s="241">
        <f>S209*H209</f>
        <v>0</v>
      </c>
      <c r="AR209" s="242" t="s">
        <v>164</v>
      </c>
      <c r="AT209" s="242" t="s">
        <v>159</v>
      </c>
      <c r="AU209" s="242" t="s">
        <v>87</v>
      </c>
      <c r="AY209" s="16" t="s">
        <v>157</v>
      </c>
      <c r="BE209" s="243">
        <f>IF(N209="základní",J209,0)</f>
        <v>0</v>
      </c>
      <c r="BF209" s="243">
        <f>IF(N209="snížená",J209,0)</f>
        <v>0</v>
      </c>
      <c r="BG209" s="243">
        <f>IF(N209="zákl. přenesená",J209,0)</f>
        <v>0</v>
      </c>
      <c r="BH209" s="243">
        <f>IF(N209="sníž. přenesená",J209,0)</f>
        <v>0</v>
      </c>
      <c r="BI209" s="243">
        <f>IF(N209="nulová",J209,0)</f>
        <v>0</v>
      </c>
      <c r="BJ209" s="16" t="s">
        <v>85</v>
      </c>
      <c r="BK209" s="243">
        <f>ROUND(I209*H209,2)</f>
        <v>0</v>
      </c>
      <c r="BL209" s="16" t="s">
        <v>164</v>
      </c>
      <c r="BM209" s="242" t="s">
        <v>1100</v>
      </c>
    </row>
    <row r="210" spans="2:63" s="11" customFormat="1" ht="22.8" customHeight="1">
      <c r="B210" s="215"/>
      <c r="C210" s="216"/>
      <c r="D210" s="217" t="s">
        <v>76</v>
      </c>
      <c r="E210" s="229" t="s">
        <v>554</v>
      </c>
      <c r="F210" s="229" t="s">
        <v>555</v>
      </c>
      <c r="G210" s="216"/>
      <c r="H210" s="216"/>
      <c r="I210" s="219"/>
      <c r="J210" s="230">
        <f>BK210</f>
        <v>0</v>
      </c>
      <c r="K210" s="216"/>
      <c r="L210" s="221"/>
      <c r="M210" s="222"/>
      <c r="N210" s="223"/>
      <c r="O210" s="223"/>
      <c r="P210" s="224">
        <f>P211</f>
        <v>0</v>
      </c>
      <c r="Q210" s="223"/>
      <c r="R210" s="224">
        <f>R211</f>
        <v>0</v>
      </c>
      <c r="S210" s="223"/>
      <c r="T210" s="225">
        <f>T211</f>
        <v>0</v>
      </c>
      <c r="AR210" s="226" t="s">
        <v>85</v>
      </c>
      <c r="AT210" s="227" t="s">
        <v>76</v>
      </c>
      <c r="AU210" s="227" t="s">
        <v>85</v>
      </c>
      <c r="AY210" s="226" t="s">
        <v>157</v>
      </c>
      <c r="BK210" s="228">
        <f>BK211</f>
        <v>0</v>
      </c>
    </row>
    <row r="211" spans="2:65" s="1" customFormat="1" ht="16.5" customHeight="1">
      <c r="B211" s="37"/>
      <c r="C211" s="231" t="s">
        <v>261</v>
      </c>
      <c r="D211" s="231" t="s">
        <v>159</v>
      </c>
      <c r="E211" s="232" t="s">
        <v>557</v>
      </c>
      <c r="F211" s="233" t="s">
        <v>558</v>
      </c>
      <c r="G211" s="234" t="s">
        <v>220</v>
      </c>
      <c r="H211" s="235">
        <v>12.794</v>
      </c>
      <c r="I211" s="236"/>
      <c r="J211" s="237">
        <f>ROUND(I211*H211,2)</f>
        <v>0</v>
      </c>
      <c r="K211" s="233" t="s">
        <v>163</v>
      </c>
      <c r="L211" s="42"/>
      <c r="M211" s="238" t="s">
        <v>1</v>
      </c>
      <c r="N211" s="239" t="s">
        <v>42</v>
      </c>
      <c r="O211" s="85"/>
      <c r="P211" s="240">
        <f>O211*H211</f>
        <v>0</v>
      </c>
      <c r="Q211" s="240">
        <v>0</v>
      </c>
      <c r="R211" s="240">
        <f>Q211*H211</f>
        <v>0</v>
      </c>
      <c r="S211" s="240">
        <v>0</v>
      </c>
      <c r="T211" s="241">
        <f>S211*H211</f>
        <v>0</v>
      </c>
      <c r="AR211" s="242" t="s">
        <v>164</v>
      </c>
      <c r="AT211" s="242" t="s">
        <v>159</v>
      </c>
      <c r="AU211" s="242" t="s">
        <v>87</v>
      </c>
      <c r="AY211" s="16" t="s">
        <v>157</v>
      </c>
      <c r="BE211" s="243">
        <f>IF(N211="základní",J211,0)</f>
        <v>0</v>
      </c>
      <c r="BF211" s="243">
        <f>IF(N211="snížená",J211,0)</f>
        <v>0</v>
      </c>
      <c r="BG211" s="243">
        <f>IF(N211="zákl. přenesená",J211,0)</f>
        <v>0</v>
      </c>
      <c r="BH211" s="243">
        <f>IF(N211="sníž. přenesená",J211,0)</f>
        <v>0</v>
      </c>
      <c r="BI211" s="243">
        <f>IF(N211="nulová",J211,0)</f>
        <v>0</v>
      </c>
      <c r="BJ211" s="16" t="s">
        <v>85</v>
      </c>
      <c r="BK211" s="243">
        <f>ROUND(I211*H211,2)</f>
        <v>0</v>
      </c>
      <c r="BL211" s="16" t="s">
        <v>164</v>
      </c>
      <c r="BM211" s="242" t="s">
        <v>1101</v>
      </c>
    </row>
    <row r="212" spans="2:63" s="11" customFormat="1" ht="25.9" customHeight="1">
      <c r="B212" s="215"/>
      <c r="C212" s="216"/>
      <c r="D212" s="217" t="s">
        <v>76</v>
      </c>
      <c r="E212" s="218" t="s">
        <v>560</v>
      </c>
      <c r="F212" s="218" t="s">
        <v>561</v>
      </c>
      <c r="G212" s="216"/>
      <c r="H212" s="216"/>
      <c r="I212" s="219"/>
      <c r="J212" s="220">
        <f>BK212</f>
        <v>0</v>
      </c>
      <c r="K212" s="216"/>
      <c r="L212" s="221"/>
      <c r="M212" s="222"/>
      <c r="N212" s="223"/>
      <c r="O212" s="223"/>
      <c r="P212" s="224">
        <f>P213+P240+P262+P270+P274+P302</f>
        <v>0</v>
      </c>
      <c r="Q212" s="223"/>
      <c r="R212" s="224">
        <f>R213+R240+R262+R270+R274+R302</f>
        <v>10.955567210000002</v>
      </c>
      <c r="S212" s="223"/>
      <c r="T212" s="225">
        <f>T213+T240+T262+T270+T274+T302</f>
        <v>2.4001276999999996</v>
      </c>
      <c r="AR212" s="226" t="s">
        <v>87</v>
      </c>
      <c r="AT212" s="227" t="s">
        <v>76</v>
      </c>
      <c r="AU212" s="227" t="s">
        <v>77</v>
      </c>
      <c r="AY212" s="226" t="s">
        <v>157</v>
      </c>
      <c r="BK212" s="228">
        <f>BK213+BK240+BK262+BK270+BK274+BK302</f>
        <v>0</v>
      </c>
    </row>
    <row r="213" spans="2:63" s="11" customFormat="1" ht="22.8" customHeight="1">
      <c r="B213" s="215"/>
      <c r="C213" s="216"/>
      <c r="D213" s="217" t="s">
        <v>76</v>
      </c>
      <c r="E213" s="229" t="s">
        <v>1102</v>
      </c>
      <c r="F213" s="229" t="s">
        <v>1103</v>
      </c>
      <c r="G213" s="216"/>
      <c r="H213" s="216"/>
      <c r="I213" s="219"/>
      <c r="J213" s="230">
        <f>BK213</f>
        <v>0</v>
      </c>
      <c r="K213" s="216"/>
      <c r="L213" s="221"/>
      <c r="M213" s="222"/>
      <c r="N213" s="223"/>
      <c r="O213" s="223"/>
      <c r="P213" s="224">
        <f>SUM(P214:P239)</f>
        <v>0</v>
      </c>
      <c r="Q213" s="223"/>
      <c r="R213" s="224">
        <f>SUM(R214:R239)</f>
        <v>2.48858238</v>
      </c>
      <c r="S213" s="223"/>
      <c r="T213" s="225">
        <f>SUM(T214:T239)</f>
        <v>2.209864</v>
      </c>
      <c r="AR213" s="226" t="s">
        <v>87</v>
      </c>
      <c r="AT213" s="227" t="s">
        <v>76</v>
      </c>
      <c r="AU213" s="227" t="s">
        <v>85</v>
      </c>
      <c r="AY213" s="226" t="s">
        <v>157</v>
      </c>
      <c r="BK213" s="228">
        <f>SUM(BK214:BK239)</f>
        <v>0</v>
      </c>
    </row>
    <row r="214" spans="2:65" s="1" customFormat="1" ht="16.5" customHeight="1">
      <c r="B214" s="37"/>
      <c r="C214" s="231" t="s">
        <v>7</v>
      </c>
      <c r="D214" s="231" t="s">
        <v>159</v>
      </c>
      <c r="E214" s="232" t="s">
        <v>1104</v>
      </c>
      <c r="F214" s="233" t="s">
        <v>1105</v>
      </c>
      <c r="G214" s="234" t="s">
        <v>162</v>
      </c>
      <c r="H214" s="235">
        <v>157.826</v>
      </c>
      <c r="I214" s="236"/>
      <c r="J214" s="237">
        <f>ROUND(I214*H214,2)</f>
        <v>0</v>
      </c>
      <c r="K214" s="233" t="s">
        <v>163</v>
      </c>
      <c r="L214" s="42"/>
      <c r="M214" s="238" t="s">
        <v>1</v>
      </c>
      <c r="N214" s="239" t="s">
        <v>42</v>
      </c>
      <c r="O214" s="85"/>
      <c r="P214" s="240">
        <f>O214*H214</f>
        <v>0</v>
      </c>
      <c r="Q214" s="240">
        <v>0</v>
      </c>
      <c r="R214" s="240">
        <f>Q214*H214</f>
        <v>0</v>
      </c>
      <c r="S214" s="240">
        <v>0.014</v>
      </c>
      <c r="T214" s="241">
        <f>S214*H214</f>
        <v>2.209564</v>
      </c>
      <c r="AR214" s="242" t="s">
        <v>236</v>
      </c>
      <c r="AT214" s="242" t="s">
        <v>159</v>
      </c>
      <c r="AU214" s="242" t="s">
        <v>87</v>
      </c>
      <c r="AY214" s="16" t="s">
        <v>157</v>
      </c>
      <c r="BE214" s="243">
        <f>IF(N214="základní",J214,0)</f>
        <v>0</v>
      </c>
      <c r="BF214" s="243">
        <f>IF(N214="snížená",J214,0)</f>
        <v>0</v>
      </c>
      <c r="BG214" s="243">
        <f>IF(N214="zákl. přenesená",J214,0)</f>
        <v>0</v>
      </c>
      <c r="BH214" s="243">
        <f>IF(N214="sníž. přenesená",J214,0)</f>
        <v>0</v>
      </c>
      <c r="BI214" s="243">
        <f>IF(N214="nulová",J214,0)</f>
        <v>0</v>
      </c>
      <c r="BJ214" s="16" t="s">
        <v>85</v>
      </c>
      <c r="BK214" s="243">
        <f>ROUND(I214*H214,2)</f>
        <v>0</v>
      </c>
      <c r="BL214" s="16" t="s">
        <v>236</v>
      </c>
      <c r="BM214" s="242" t="s">
        <v>1106</v>
      </c>
    </row>
    <row r="215" spans="2:51" s="12" customFormat="1" ht="12">
      <c r="B215" s="244"/>
      <c r="C215" s="245"/>
      <c r="D215" s="246" t="s">
        <v>166</v>
      </c>
      <c r="E215" s="247" t="s">
        <v>1</v>
      </c>
      <c r="F215" s="248" t="s">
        <v>1107</v>
      </c>
      <c r="G215" s="245"/>
      <c r="H215" s="249">
        <v>137.6256</v>
      </c>
      <c r="I215" s="250"/>
      <c r="J215" s="245"/>
      <c r="K215" s="245"/>
      <c r="L215" s="251"/>
      <c r="M215" s="252"/>
      <c r="N215" s="253"/>
      <c r="O215" s="253"/>
      <c r="P215" s="253"/>
      <c r="Q215" s="253"/>
      <c r="R215" s="253"/>
      <c r="S215" s="253"/>
      <c r="T215" s="254"/>
      <c r="AT215" s="255" t="s">
        <v>166</v>
      </c>
      <c r="AU215" s="255" t="s">
        <v>87</v>
      </c>
      <c r="AV215" s="12" t="s">
        <v>87</v>
      </c>
      <c r="AW215" s="12" t="s">
        <v>34</v>
      </c>
      <c r="AX215" s="12" t="s">
        <v>77</v>
      </c>
      <c r="AY215" s="255" t="s">
        <v>157</v>
      </c>
    </row>
    <row r="216" spans="2:51" s="12" customFormat="1" ht="12">
      <c r="B216" s="244"/>
      <c r="C216" s="245"/>
      <c r="D216" s="246" t="s">
        <v>166</v>
      </c>
      <c r="E216" s="247" t="s">
        <v>1</v>
      </c>
      <c r="F216" s="248" t="s">
        <v>1108</v>
      </c>
      <c r="G216" s="245"/>
      <c r="H216" s="249">
        <v>18.9</v>
      </c>
      <c r="I216" s="250"/>
      <c r="J216" s="245"/>
      <c r="K216" s="245"/>
      <c r="L216" s="251"/>
      <c r="M216" s="252"/>
      <c r="N216" s="253"/>
      <c r="O216" s="253"/>
      <c r="P216" s="253"/>
      <c r="Q216" s="253"/>
      <c r="R216" s="253"/>
      <c r="S216" s="253"/>
      <c r="T216" s="254"/>
      <c r="AT216" s="255" t="s">
        <v>166</v>
      </c>
      <c r="AU216" s="255" t="s">
        <v>87</v>
      </c>
      <c r="AV216" s="12" t="s">
        <v>87</v>
      </c>
      <c r="AW216" s="12" t="s">
        <v>34</v>
      </c>
      <c r="AX216" s="12" t="s">
        <v>77</v>
      </c>
      <c r="AY216" s="255" t="s">
        <v>157</v>
      </c>
    </row>
    <row r="217" spans="2:51" s="12" customFormat="1" ht="12">
      <c r="B217" s="244"/>
      <c r="C217" s="245"/>
      <c r="D217" s="246" t="s">
        <v>166</v>
      </c>
      <c r="E217" s="247" t="s">
        <v>1</v>
      </c>
      <c r="F217" s="248" t="s">
        <v>1109</v>
      </c>
      <c r="G217" s="245"/>
      <c r="H217" s="249">
        <v>1.3</v>
      </c>
      <c r="I217" s="250"/>
      <c r="J217" s="245"/>
      <c r="K217" s="245"/>
      <c r="L217" s="251"/>
      <c r="M217" s="252"/>
      <c r="N217" s="253"/>
      <c r="O217" s="253"/>
      <c r="P217" s="253"/>
      <c r="Q217" s="253"/>
      <c r="R217" s="253"/>
      <c r="S217" s="253"/>
      <c r="T217" s="254"/>
      <c r="AT217" s="255" t="s">
        <v>166</v>
      </c>
      <c r="AU217" s="255" t="s">
        <v>87</v>
      </c>
      <c r="AV217" s="12" t="s">
        <v>87</v>
      </c>
      <c r="AW217" s="12" t="s">
        <v>34</v>
      </c>
      <c r="AX217" s="12" t="s">
        <v>77</v>
      </c>
      <c r="AY217" s="255" t="s">
        <v>157</v>
      </c>
    </row>
    <row r="218" spans="2:51" s="13" customFormat="1" ht="12">
      <c r="B218" s="256"/>
      <c r="C218" s="257"/>
      <c r="D218" s="246" t="s">
        <v>166</v>
      </c>
      <c r="E218" s="258" t="s">
        <v>1</v>
      </c>
      <c r="F218" s="259" t="s">
        <v>168</v>
      </c>
      <c r="G218" s="257"/>
      <c r="H218" s="260">
        <v>157.8256</v>
      </c>
      <c r="I218" s="261"/>
      <c r="J218" s="257"/>
      <c r="K218" s="257"/>
      <c r="L218" s="262"/>
      <c r="M218" s="263"/>
      <c r="N218" s="264"/>
      <c r="O218" s="264"/>
      <c r="P218" s="264"/>
      <c r="Q218" s="264"/>
      <c r="R218" s="264"/>
      <c r="S218" s="264"/>
      <c r="T218" s="265"/>
      <c r="AT218" s="266" t="s">
        <v>166</v>
      </c>
      <c r="AU218" s="266" t="s">
        <v>87</v>
      </c>
      <c r="AV218" s="13" t="s">
        <v>164</v>
      </c>
      <c r="AW218" s="13" t="s">
        <v>34</v>
      </c>
      <c r="AX218" s="13" t="s">
        <v>85</v>
      </c>
      <c r="AY218" s="266" t="s">
        <v>157</v>
      </c>
    </row>
    <row r="219" spans="2:65" s="1" customFormat="1" ht="16.5" customHeight="1">
      <c r="B219" s="37"/>
      <c r="C219" s="231" t="s">
        <v>270</v>
      </c>
      <c r="D219" s="231" t="s">
        <v>159</v>
      </c>
      <c r="E219" s="232" t="s">
        <v>1110</v>
      </c>
      <c r="F219" s="233" t="s">
        <v>1111</v>
      </c>
      <c r="G219" s="234" t="s">
        <v>583</v>
      </c>
      <c r="H219" s="235">
        <v>1</v>
      </c>
      <c r="I219" s="236"/>
      <c r="J219" s="237">
        <f>ROUND(I219*H219,2)</f>
        <v>0</v>
      </c>
      <c r="K219" s="233" t="s">
        <v>163</v>
      </c>
      <c r="L219" s="42"/>
      <c r="M219" s="238" t="s">
        <v>1</v>
      </c>
      <c r="N219" s="239" t="s">
        <v>42</v>
      </c>
      <c r="O219" s="85"/>
      <c r="P219" s="240">
        <f>O219*H219</f>
        <v>0</v>
      </c>
      <c r="Q219" s="240">
        <v>0</v>
      </c>
      <c r="R219" s="240">
        <f>Q219*H219</f>
        <v>0</v>
      </c>
      <c r="S219" s="240">
        <v>0.0003</v>
      </c>
      <c r="T219" s="241">
        <f>S219*H219</f>
        <v>0.0003</v>
      </c>
      <c r="AR219" s="242" t="s">
        <v>236</v>
      </c>
      <c r="AT219" s="242" t="s">
        <v>159</v>
      </c>
      <c r="AU219" s="242" t="s">
        <v>87</v>
      </c>
      <c r="AY219" s="16" t="s">
        <v>157</v>
      </c>
      <c r="BE219" s="243">
        <f>IF(N219="základní",J219,0)</f>
        <v>0</v>
      </c>
      <c r="BF219" s="243">
        <f>IF(N219="snížená",J219,0)</f>
        <v>0</v>
      </c>
      <c r="BG219" s="243">
        <f>IF(N219="zákl. přenesená",J219,0)</f>
        <v>0</v>
      </c>
      <c r="BH219" s="243">
        <f>IF(N219="sníž. přenesená",J219,0)</f>
        <v>0</v>
      </c>
      <c r="BI219" s="243">
        <f>IF(N219="nulová",J219,0)</f>
        <v>0</v>
      </c>
      <c r="BJ219" s="16" t="s">
        <v>85</v>
      </c>
      <c r="BK219" s="243">
        <f>ROUND(I219*H219,2)</f>
        <v>0</v>
      </c>
      <c r="BL219" s="16" t="s">
        <v>236</v>
      </c>
      <c r="BM219" s="242" t="s">
        <v>1112</v>
      </c>
    </row>
    <row r="220" spans="2:65" s="1" customFormat="1" ht="16.5" customHeight="1">
      <c r="B220" s="37"/>
      <c r="C220" s="231" t="s">
        <v>276</v>
      </c>
      <c r="D220" s="231" t="s">
        <v>159</v>
      </c>
      <c r="E220" s="232" t="s">
        <v>1113</v>
      </c>
      <c r="F220" s="233" t="s">
        <v>1114</v>
      </c>
      <c r="G220" s="234" t="s">
        <v>162</v>
      </c>
      <c r="H220" s="235">
        <v>164.221</v>
      </c>
      <c r="I220" s="236"/>
      <c r="J220" s="237">
        <f>ROUND(I220*H220,2)</f>
        <v>0</v>
      </c>
      <c r="K220" s="233" t="s">
        <v>163</v>
      </c>
      <c r="L220" s="42"/>
      <c r="M220" s="238" t="s">
        <v>1</v>
      </c>
      <c r="N220" s="239" t="s">
        <v>42</v>
      </c>
      <c r="O220" s="85"/>
      <c r="P220" s="240">
        <f>O220*H220</f>
        <v>0</v>
      </c>
      <c r="Q220" s="240">
        <v>0</v>
      </c>
      <c r="R220" s="240">
        <f>Q220*H220</f>
        <v>0</v>
      </c>
      <c r="S220" s="240">
        <v>0</v>
      </c>
      <c r="T220" s="241">
        <f>S220*H220</f>
        <v>0</v>
      </c>
      <c r="AR220" s="242" t="s">
        <v>236</v>
      </c>
      <c r="AT220" s="242" t="s">
        <v>159</v>
      </c>
      <c r="AU220" s="242" t="s">
        <v>87</v>
      </c>
      <c r="AY220" s="16" t="s">
        <v>157</v>
      </c>
      <c r="BE220" s="243">
        <f>IF(N220="základní",J220,0)</f>
        <v>0</v>
      </c>
      <c r="BF220" s="243">
        <f>IF(N220="snížená",J220,0)</f>
        <v>0</v>
      </c>
      <c r="BG220" s="243">
        <f>IF(N220="zákl. přenesená",J220,0)</f>
        <v>0</v>
      </c>
      <c r="BH220" s="243">
        <f>IF(N220="sníž. přenesená",J220,0)</f>
        <v>0</v>
      </c>
      <c r="BI220" s="243">
        <f>IF(N220="nulová",J220,0)</f>
        <v>0</v>
      </c>
      <c r="BJ220" s="16" t="s">
        <v>85</v>
      </c>
      <c r="BK220" s="243">
        <f>ROUND(I220*H220,2)</f>
        <v>0</v>
      </c>
      <c r="BL220" s="16" t="s">
        <v>236</v>
      </c>
      <c r="BM220" s="242" t="s">
        <v>1115</v>
      </c>
    </row>
    <row r="221" spans="2:51" s="12" customFormat="1" ht="12">
      <c r="B221" s="244"/>
      <c r="C221" s="245"/>
      <c r="D221" s="246" t="s">
        <v>166</v>
      </c>
      <c r="E221" s="247" t="s">
        <v>1</v>
      </c>
      <c r="F221" s="248" t="s">
        <v>1116</v>
      </c>
      <c r="G221" s="245"/>
      <c r="H221" s="249">
        <v>120.59175</v>
      </c>
      <c r="I221" s="250"/>
      <c r="J221" s="245"/>
      <c r="K221" s="245"/>
      <c r="L221" s="251"/>
      <c r="M221" s="252"/>
      <c r="N221" s="253"/>
      <c r="O221" s="253"/>
      <c r="P221" s="253"/>
      <c r="Q221" s="253"/>
      <c r="R221" s="253"/>
      <c r="S221" s="253"/>
      <c r="T221" s="254"/>
      <c r="AT221" s="255" t="s">
        <v>166</v>
      </c>
      <c r="AU221" s="255" t="s">
        <v>87</v>
      </c>
      <c r="AV221" s="12" t="s">
        <v>87</v>
      </c>
      <c r="AW221" s="12" t="s">
        <v>34</v>
      </c>
      <c r="AX221" s="12" t="s">
        <v>77</v>
      </c>
      <c r="AY221" s="255" t="s">
        <v>157</v>
      </c>
    </row>
    <row r="222" spans="2:51" s="12" customFormat="1" ht="12">
      <c r="B222" s="244"/>
      <c r="C222" s="245"/>
      <c r="D222" s="246" t="s">
        <v>166</v>
      </c>
      <c r="E222" s="247" t="s">
        <v>1</v>
      </c>
      <c r="F222" s="248" t="s">
        <v>1117</v>
      </c>
      <c r="G222" s="245"/>
      <c r="H222" s="249">
        <v>18.6</v>
      </c>
      <c r="I222" s="250"/>
      <c r="J222" s="245"/>
      <c r="K222" s="245"/>
      <c r="L222" s="251"/>
      <c r="M222" s="252"/>
      <c r="N222" s="253"/>
      <c r="O222" s="253"/>
      <c r="P222" s="253"/>
      <c r="Q222" s="253"/>
      <c r="R222" s="253"/>
      <c r="S222" s="253"/>
      <c r="T222" s="254"/>
      <c r="AT222" s="255" t="s">
        <v>166</v>
      </c>
      <c r="AU222" s="255" t="s">
        <v>87</v>
      </c>
      <c r="AV222" s="12" t="s">
        <v>87</v>
      </c>
      <c r="AW222" s="12" t="s">
        <v>34</v>
      </c>
      <c r="AX222" s="12" t="s">
        <v>77</v>
      </c>
      <c r="AY222" s="255" t="s">
        <v>157</v>
      </c>
    </row>
    <row r="223" spans="2:51" s="12" customFormat="1" ht="12">
      <c r="B223" s="244"/>
      <c r="C223" s="245"/>
      <c r="D223" s="246" t="s">
        <v>166</v>
      </c>
      <c r="E223" s="247" t="s">
        <v>1</v>
      </c>
      <c r="F223" s="248" t="s">
        <v>1118</v>
      </c>
      <c r="G223" s="245"/>
      <c r="H223" s="249">
        <v>6.0292</v>
      </c>
      <c r="I223" s="250"/>
      <c r="J223" s="245"/>
      <c r="K223" s="245"/>
      <c r="L223" s="251"/>
      <c r="M223" s="252"/>
      <c r="N223" s="253"/>
      <c r="O223" s="253"/>
      <c r="P223" s="253"/>
      <c r="Q223" s="253"/>
      <c r="R223" s="253"/>
      <c r="S223" s="253"/>
      <c r="T223" s="254"/>
      <c r="AT223" s="255" t="s">
        <v>166</v>
      </c>
      <c r="AU223" s="255" t="s">
        <v>87</v>
      </c>
      <c r="AV223" s="12" t="s">
        <v>87</v>
      </c>
      <c r="AW223" s="12" t="s">
        <v>34</v>
      </c>
      <c r="AX223" s="12" t="s">
        <v>77</v>
      </c>
      <c r="AY223" s="255" t="s">
        <v>157</v>
      </c>
    </row>
    <row r="224" spans="2:51" s="12" customFormat="1" ht="12">
      <c r="B224" s="244"/>
      <c r="C224" s="245"/>
      <c r="D224" s="246" t="s">
        <v>166</v>
      </c>
      <c r="E224" s="247" t="s">
        <v>1</v>
      </c>
      <c r="F224" s="248" t="s">
        <v>1064</v>
      </c>
      <c r="G224" s="245"/>
      <c r="H224" s="249">
        <v>17.8</v>
      </c>
      <c r="I224" s="250"/>
      <c r="J224" s="245"/>
      <c r="K224" s="245"/>
      <c r="L224" s="251"/>
      <c r="M224" s="252"/>
      <c r="N224" s="253"/>
      <c r="O224" s="253"/>
      <c r="P224" s="253"/>
      <c r="Q224" s="253"/>
      <c r="R224" s="253"/>
      <c r="S224" s="253"/>
      <c r="T224" s="254"/>
      <c r="AT224" s="255" t="s">
        <v>166</v>
      </c>
      <c r="AU224" s="255" t="s">
        <v>87</v>
      </c>
      <c r="AV224" s="12" t="s">
        <v>87</v>
      </c>
      <c r="AW224" s="12" t="s">
        <v>34</v>
      </c>
      <c r="AX224" s="12" t="s">
        <v>77</v>
      </c>
      <c r="AY224" s="255" t="s">
        <v>157</v>
      </c>
    </row>
    <row r="225" spans="2:51" s="12" customFormat="1" ht="12">
      <c r="B225" s="244"/>
      <c r="C225" s="245"/>
      <c r="D225" s="246" t="s">
        <v>166</v>
      </c>
      <c r="E225" s="247" t="s">
        <v>1</v>
      </c>
      <c r="F225" s="248" t="s">
        <v>488</v>
      </c>
      <c r="G225" s="245"/>
      <c r="H225" s="249">
        <v>1.2</v>
      </c>
      <c r="I225" s="250"/>
      <c r="J225" s="245"/>
      <c r="K225" s="245"/>
      <c r="L225" s="251"/>
      <c r="M225" s="252"/>
      <c r="N225" s="253"/>
      <c r="O225" s="253"/>
      <c r="P225" s="253"/>
      <c r="Q225" s="253"/>
      <c r="R225" s="253"/>
      <c r="S225" s="253"/>
      <c r="T225" s="254"/>
      <c r="AT225" s="255" t="s">
        <v>166</v>
      </c>
      <c r="AU225" s="255" t="s">
        <v>87</v>
      </c>
      <c r="AV225" s="12" t="s">
        <v>87</v>
      </c>
      <c r="AW225" s="12" t="s">
        <v>34</v>
      </c>
      <c r="AX225" s="12" t="s">
        <v>77</v>
      </c>
      <c r="AY225" s="255" t="s">
        <v>157</v>
      </c>
    </row>
    <row r="226" spans="2:51" s="13" customFormat="1" ht="12">
      <c r="B226" s="256"/>
      <c r="C226" s="257"/>
      <c r="D226" s="246" t="s">
        <v>166</v>
      </c>
      <c r="E226" s="258" t="s">
        <v>1</v>
      </c>
      <c r="F226" s="259" t="s">
        <v>168</v>
      </c>
      <c r="G226" s="257"/>
      <c r="H226" s="260">
        <v>164.22095</v>
      </c>
      <c r="I226" s="261"/>
      <c r="J226" s="257"/>
      <c r="K226" s="257"/>
      <c r="L226" s="262"/>
      <c r="M226" s="263"/>
      <c r="N226" s="264"/>
      <c r="O226" s="264"/>
      <c r="P226" s="264"/>
      <c r="Q226" s="264"/>
      <c r="R226" s="264"/>
      <c r="S226" s="264"/>
      <c r="T226" s="265"/>
      <c r="AT226" s="266" t="s">
        <v>166</v>
      </c>
      <c r="AU226" s="266" t="s">
        <v>87</v>
      </c>
      <c r="AV226" s="13" t="s">
        <v>164</v>
      </c>
      <c r="AW226" s="13" t="s">
        <v>34</v>
      </c>
      <c r="AX226" s="13" t="s">
        <v>85</v>
      </c>
      <c r="AY226" s="266" t="s">
        <v>157</v>
      </c>
    </row>
    <row r="227" spans="2:65" s="1" customFormat="1" ht="16.5" customHeight="1">
      <c r="B227" s="37"/>
      <c r="C227" s="277" t="s">
        <v>281</v>
      </c>
      <c r="D227" s="277" t="s">
        <v>237</v>
      </c>
      <c r="E227" s="278" t="s">
        <v>1119</v>
      </c>
      <c r="F227" s="279" t="s">
        <v>1120</v>
      </c>
      <c r="G227" s="280" t="s">
        <v>220</v>
      </c>
      <c r="H227" s="281">
        <v>0.049</v>
      </c>
      <c r="I227" s="282"/>
      <c r="J227" s="283">
        <f>ROUND(I227*H227,2)</f>
        <v>0</v>
      </c>
      <c r="K227" s="279" t="s">
        <v>163</v>
      </c>
      <c r="L227" s="284"/>
      <c r="M227" s="285" t="s">
        <v>1</v>
      </c>
      <c r="N227" s="286" t="s">
        <v>42</v>
      </c>
      <c r="O227" s="85"/>
      <c r="P227" s="240">
        <f>O227*H227</f>
        <v>0</v>
      </c>
      <c r="Q227" s="240">
        <v>1</v>
      </c>
      <c r="R227" s="240">
        <f>Q227*H227</f>
        <v>0.049</v>
      </c>
      <c r="S227" s="240">
        <v>0</v>
      </c>
      <c r="T227" s="241">
        <f>S227*H227</f>
        <v>0</v>
      </c>
      <c r="AR227" s="242" t="s">
        <v>358</v>
      </c>
      <c r="AT227" s="242" t="s">
        <v>237</v>
      </c>
      <c r="AU227" s="242" t="s">
        <v>87</v>
      </c>
      <c r="AY227" s="16" t="s">
        <v>157</v>
      </c>
      <c r="BE227" s="243">
        <f>IF(N227="základní",J227,0)</f>
        <v>0</v>
      </c>
      <c r="BF227" s="243">
        <f>IF(N227="snížená",J227,0)</f>
        <v>0</v>
      </c>
      <c r="BG227" s="243">
        <f>IF(N227="zákl. přenesená",J227,0)</f>
        <v>0</v>
      </c>
      <c r="BH227" s="243">
        <f>IF(N227="sníž. přenesená",J227,0)</f>
        <v>0</v>
      </c>
      <c r="BI227" s="243">
        <f>IF(N227="nulová",J227,0)</f>
        <v>0</v>
      </c>
      <c r="BJ227" s="16" t="s">
        <v>85</v>
      </c>
      <c r="BK227" s="243">
        <f>ROUND(I227*H227,2)</f>
        <v>0</v>
      </c>
      <c r="BL227" s="16" t="s">
        <v>236</v>
      </c>
      <c r="BM227" s="242" t="s">
        <v>1121</v>
      </c>
    </row>
    <row r="228" spans="2:51" s="12" customFormat="1" ht="12">
      <c r="B228" s="244"/>
      <c r="C228" s="245"/>
      <c r="D228" s="246" t="s">
        <v>166</v>
      </c>
      <c r="E228" s="245"/>
      <c r="F228" s="248" t="s">
        <v>1122</v>
      </c>
      <c r="G228" s="245"/>
      <c r="H228" s="249">
        <v>0.049</v>
      </c>
      <c r="I228" s="250"/>
      <c r="J228" s="245"/>
      <c r="K228" s="245"/>
      <c r="L228" s="251"/>
      <c r="M228" s="252"/>
      <c r="N228" s="253"/>
      <c r="O228" s="253"/>
      <c r="P228" s="253"/>
      <c r="Q228" s="253"/>
      <c r="R228" s="253"/>
      <c r="S228" s="253"/>
      <c r="T228" s="254"/>
      <c r="AT228" s="255" t="s">
        <v>166</v>
      </c>
      <c r="AU228" s="255" t="s">
        <v>87</v>
      </c>
      <c r="AV228" s="12" t="s">
        <v>87</v>
      </c>
      <c r="AW228" s="12" t="s">
        <v>4</v>
      </c>
      <c r="AX228" s="12" t="s">
        <v>85</v>
      </c>
      <c r="AY228" s="255" t="s">
        <v>157</v>
      </c>
    </row>
    <row r="229" spans="2:65" s="1" customFormat="1" ht="16.5" customHeight="1">
      <c r="B229" s="37"/>
      <c r="C229" s="231" t="s">
        <v>285</v>
      </c>
      <c r="D229" s="231" t="s">
        <v>159</v>
      </c>
      <c r="E229" s="232" t="s">
        <v>1123</v>
      </c>
      <c r="F229" s="233" t="s">
        <v>1124</v>
      </c>
      <c r="G229" s="234" t="s">
        <v>162</v>
      </c>
      <c r="H229" s="235">
        <v>144.802</v>
      </c>
      <c r="I229" s="236"/>
      <c r="J229" s="237">
        <f>ROUND(I229*H229,2)</f>
        <v>0</v>
      </c>
      <c r="K229" s="233" t="s">
        <v>163</v>
      </c>
      <c r="L229" s="42"/>
      <c r="M229" s="238" t="s">
        <v>1</v>
      </c>
      <c r="N229" s="239" t="s">
        <v>42</v>
      </c>
      <c r="O229" s="85"/>
      <c r="P229" s="240">
        <f>O229*H229</f>
        <v>0</v>
      </c>
      <c r="Q229" s="240">
        <v>0</v>
      </c>
      <c r="R229" s="240">
        <f>Q229*H229</f>
        <v>0</v>
      </c>
      <c r="S229" s="240">
        <v>0</v>
      </c>
      <c r="T229" s="241">
        <f>S229*H229</f>
        <v>0</v>
      </c>
      <c r="AR229" s="242" t="s">
        <v>236</v>
      </c>
      <c r="AT229" s="242" t="s">
        <v>159</v>
      </c>
      <c r="AU229" s="242" t="s">
        <v>87</v>
      </c>
      <c r="AY229" s="16" t="s">
        <v>157</v>
      </c>
      <c r="BE229" s="243">
        <f>IF(N229="základní",J229,0)</f>
        <v>0</v>
      </c>
      <c r="BF229" s="243">
        <f>IF(N229="snížená",J229,0)</f>
        <v>0</v>
      </c>
      <c r="BG229" s="243">
        <f>IF(N229="zákl. přenesená",J229,0)</f>
        <v>0</v>
      </c>
      <c r="BH229" s="243">
        <f>IF(N229="sníž. přenesená",J229,0)</f>
        <v>0</v>
      </c>
      <c r="BI229" s="243">
        <f>IF(N229="nulová",J229,0)</f>
        <v>0</v>
      </c>
      <c r="BJ229" s="16" t="s">
        <v>85</v>
      </c>
      <c r="BK229" s="243">
        <f>ROUND(I229*H229,2)</f>
        <v>0</v>
      </c>
      <c r="BL229" s="16" t="s">
        <v>236</v>
      </c>
      <c r="BM229" s="242" t="s">
        <v>1125</v>
      </c>
    </row>
    <row r="230" spans="2:51" s="12" customFormat="1" ht="12">
      <c r="B230" s="244"/>
      <c r="C230" s="245"/>
      <c r="D230" s="246" t="s">
        <v>166</v>
      </c>
      <c r="E230" s="247" t="s">
        <v>1</v>
      </c>
      <c r="F230" s="248" t="s">
        <v>1126</v>
      </c>
      <c r="G230" s="245"/>
      <c r="H230" s="249">
        <v>144.80175</v>
      </c>
      <c r="I230" s="250"/>
      <c r="J230" s="245"/>
      <c r="K230" s="245"/>
      <c r="L230" s="251"/>
      <c r="M230" s="252"/>
      <c r="N230" s="253"/>
      <c r="O230" s="253"/>
      <c r="P230" s="253"/>
      <c r="Q230" s="253"/>
      <c r="R230" s="253"/>
      <c r="S230" s="253"/>
      <c r="T230" s="254"/>
      <c r="AT230" s="255" t="s">
        <v>166</v>
      </c>
      <c r="AU230" s="255" t="s">
        <v>87</v>
      </c>
      <c r="AV230" s="12" t="s">
        <v>87</v>
      </c>
      <c r="AW230" s="12" t="s">
        <v>34</v>
      </c>
      <c r="AX230" s="12" t="s">
        <v>77</v>
      </c>
      <c r="AY230" s="255" t="s">
        <v>157</v>
      </c>
    </row>
    <row r="231" spans="2:51" s="13" customFormat="1" ht="12">
      <c r="B231" s="256"/>
      <c r="C231" s="257"/>
      <c r="D231" s="246" t="s">
        <v>166</v>
      </c>
      <c r="E231" s="258" t="s">
        <v>1</v>
      </c>
      <c r="F231" s="259" t="s">
        <v>168</v>
      </c>
      <c r="G231" s="257"/>
      <c r="H231" s="260">
        <v>144.80175</v>
      </c>
      <c r="I231" s="261"/>
      <c r="J231" s="257"/>
      <c r="K231" s="257"/>
      <c r="L231" s="262"/>
      <c r="M231" s="263"/>
      <c r="N231" s="264"/>
      <c r="O231" s="264"/>
      <c r="P231" s="264"/>
      <c r="Q231" s="264"/>
      <c r="R231" s="264"/>
      <c r="S231" s="264"/>
      <c r="T231" s="265"/>
      <c r="AT231" s="266" t="s">
        <v>166</v>
      </c>
      <c r="AU231" s="266" t="s">
        <v>87</v>
      </c>
      <c r="AV231" s="13" t="s">
        <v>164</v>
      </c>
      <c r="AW231" s="13" t="s">
        <v>34</v>
      </c>
      <c r="AX231" s="13" t="s">
        <v>85</v>
      </c>
      <c r="AY231" s="266" t="s">
        <v>157</v>
      </c>
    </row>
    <row r="232" spans="2:65" s="1" customFormat="1" ht="16.5" customHeight="1">
      <c r="B232" s="37"/>
      <c r="C232" s="277" t="s">
        <v>289</v>
      </c>
      <c r="D232" s="277" t="s">
        <v>237</v>
      </c>
      <c r="E232" s="278" t="s">
        <v>1127</v>
      </c>
      <c r="F232" s="279" t="s">
        <v>1128</v>
      </c>
      <c r="G232" s="280" t="s">
        <v>162</v>
      </c>
      <c r="H232" s="281">
        <v>166.522</v>
      </c>
      <c r="I232" s="282"/>
      <c r="J232" s="283">
        <f>ROUND(I232*H232,2)</f>
        <v>0</v>
      </c>
      <c r="K232" s="279" t="s">
        <v>163</v>
      </c>
      <c r="L232" s="284"/>
      <c r="M232" s="285" t="s">
        <v>1</v>
      </c>
      <c r="N232" s="286" t="s">
        <v>42</v>
      </c>
      <c r="O232" s="85"/>
      <c r="P232" s="240">
        <f>O232*H232</f>
        <v>0</v>
      </c>
      <c r="Q232" s="240">
        <v>0.003</v>
      </c>
      <c r="R232" s="240">
        <f>Q232*H232</f>
        <v>0.499566</v>
      </c>
      <c r="S232" s="240">
        <v>0</v>
      </c>
      <c r="T232" s="241">
        <f>S232*H232</f>
        <v>0</v>
      </c>
      <c r="AR232" s="242" t="s">
        <v>358</v>
      </c>
      <c r="AT232" s="242" t="s">
        <v>237</v>
      </c>
      <c r="AU232" s="242" t="s">
        <v>87</v>
      </c>
      <c r="AY232" s="16" t="s">
        <v>157</v>
      </c>
      <c r="BE232" s="243">
        <f>IF(N232="základní",J232,0)</f>
        <v>0</v>
      </c>
      <c r="BF232" s="243">
        <f>IF(N232="snížená",J232,0)</f>
        <v>0</v>
      </c>
      <c r="BG232" s="243">
        <f>IF(N232="zákl. přenesená",J232,0)</f>
        <v>0</v>
      </c>
      <c r="BH232" s="243">
        <f>IF(N232="sníž. přenesená",J232,0)</f>
        <v>0</v>
      </c>
      <c r="BI232" s="243">
        <f>IF(N232="nulová",J232,0)</f>
        <v>0</v>
      </c>
      <c r="BJ232" s="16" t="s">
        <v>85</v>
      </c>
      <c r="BK232" s="243">
        <f>ROUND(I232*H232,2)</f>
        <v>0</v>
      </c>
      <c r="BL232" s="16" t="s">
        <v>236</v>
      </c>
      <c r="BM232" s="242" t="s">
        <v>1129</v>
      </c>
    </row>
    <row r="233" spans="2:51" s="12" customFormat="1" ht="12">
      <c r="B233" s="244"/>
      <c r="C233" s="245"/>
      <c r="D233" s="246" t="s">
        <v>166</v>
      </c>
      <c r="E233" s="245"/>
      <c r="F233" s="248" t="s">
        <v>1130</v>
      </c>
      <c r="G233" s="245"/>
      <c r="H233" s="249">
        <v>166.522</v>
      </c>
      <c r="I233" s="250"/>
      <c r="J233" s="245"/>
      <c r="K233" s="245"/>
      <c r="L233" s="251"/>
      <c r="M233" s="252"/>
      <c r="N233" s="253"/>
      <c r="O233" s="253"/>
      <c r="P233" s="253"/>
      <c r="Q233" s="253"/>
      <c r="R233" s="253"/>
      <c r="S233" s="253"/>
      <c r="T233" s="254"/>
      <c r="AT233" s="255" t="s">
        <v>166</v>
      </c>
      <c r="AU233" s="255" t="s">
        <v>87</v>
      </c>
      <c r="AV233" s="12" t="s">
        <v>87</v>
      </c>
      <c r="AW233" s="12" t="s">
        <v>4</v>
      </c>
      <c r="AX233" s="12" t="s">
        <v>85</v>
      </c>
      <c r="AY233" s="255" t="s">
        <v>157</v>
      </c>
    </row>
    <row r="234" spans="2:65" s="1" customFormat="1" ht="16.5" customHeight="1">
      <c r="B234" s="37"/>
      <c r="C234" s="231" t="s">
        <v>303</v>
      </c>
      <c r="D234" s="231" t="s">
        <v>159</v>
      </c>
      <c r="E234" s="232" t="s">
        <v>1131</v>
      </c>
      <c r="F234" s="233" t="s">
        <v>1132</v>
      </c>
      <c r="G234" s="234" t="s">
        <v>162</v>
      </c>
      <c r="H234" s="235">
        <v>327.269</v>
      </c>
      <c r="I234" s="236"/>
      <c r="J234" s="237">
        <f>ROUND(I234*H234,2)</f>
        <v>0</v>
      </c>
      <c r="K234" s="233" t="s">
        <v>163</v>
      </c>
      <c r="L234" s="42"/>
      <c r="M234" s="238" t="s">
        <v>1</v>
      </c>
      <c r="N234" s="239" t="s">
        <v>42</v>
      </c>
      <c r="O234" s="85"/>
      <c r="P234" s="240">
        <f>O234*H234</f>
        <v>0</v>
      </c>
      <c r="Q234" s="240">
        <v>0.00088</v>
      </c>
      <c r="R234" s="240">
        <f>Q234*H234</f>
        <v>0.28799672000000004</v>
      </c>
      <c r="S234" s="240">
        <v>0</v>
      </c>
      <c r="T234" s="241">
        <f>S234*H234</f>
        <v>0</v>
      </c>
      <c r="AR234" s="242" t="s">
        <v>236</v>
      </c>
      <c r="AT234" s="242" t="s">
        <v>159</v>
      </c>
      <c r="AU234" s="242" t="s">
        <v>87</v>
      </c>
      <c r="AY234" s="16" t="s">
        <v>157</v>
      </c>
      <c r="BE234" s="243">
        <f>IF(N234="základní",J234,0)</f>
        <v>0</v>
      </c>
      <c r="BF234" s="243">
        <f>IF(N234="snížená",J234,0)</f>
        <v>0</v>
      </c>
      <c r="BG234" s="243">
        <f>IF(N234="zákl. přenesená",J234,0)</f>
        <v>0</v>
      </c>
      <c r="BH234" s="243">
        <f>IF(N234="sníž. přenesená",J234,0)</f>
        <v>0</v>
      </c>
      <c r="BI234" s="243">
        <f>IF(N234="nulová",J234,0)</f>
        <v>0</v>
      </c>
      <c r="BJ234" s="16" t="s">
        <v>85</v>
      </c>
      <c r="BK234" s="243">
        <f>ROUND(I234*H234,2)</f>
        <v>0</v>
      </c>
      <c r="BL234" s="16" t="s">
        <v>236</v>
      </c>
      <c r="BM234" s="242" t="s">
        <v>1133</v>
      </c>
    </row>
    <row r="235" spans="2:65" s="1" customFormat="1" ht="16.5" customHeight="1">
      <c r="B235" s="37"/>
      <c r="C235" s="277" t="s">
        <v>315</v>
      </c>
      <c r="D235" s="277" t="s">
        <v>237</v>
      </c>
      <c r="E235" s="278" t="s">
        <v>1134</v>
      </c>
      <c r="F235" s="279" t="s">
        <v>1135</v>
      </c>
      <c r="G235" s="280" t="s">
        <v>162</v>
      </c>
      <c r="H235" s="281">
        <v>187.987</v>
      </c>
      <c r="I235" s="282"/>
      <c r="J235" s="283">
        <f>ROUND(I235*H235,2)</f>
        <v>0</v>
      </c>
      <c r="K235" s="279" t="s">
        <v>163</v>
      </c>
      <c r="L235" s="284"/>
      <c r="M235" s="285" t="s">
        <v>1</v>
      </c>
      <c r="N235" s="286" t="s">
        <v>42</v>
      </c>
      <c r="O235" s="85"/>
      <c r="P235" s="240">
        <f>O235*H235</f>
        <v>0</v>
      </c>
      <c r="Q235" s="240">
        <v>0.0049</v>
      </c>
      <c r="R235" s="240">
        <f>Q235*H235</f>
        <v>0.9211362999999999</v>
      </c>
      <c r="S235" s="240">
        <v>0</v>
      </c>
      <c r="T235" s="241">
        <f>S235*H235</f>
        <v>0</v>
      </c>
      <c r="AR235" s="242" t="s">
        <v>358</v>
      </c>
      <c r="AT235" s="242" t="s">
        <v>237</v>
      </c>
      <c r="AU235" s="242" t="s">
        <v>87</v>
      </c>
      <c r="AY235" s="16" t="s">
        <v>157</v>
      </c>
      <c r="BE235" s="243">
        <f>IF(N235="základní",J235,0)</f>
        <v>0</v>
      </c>
      <c r="BF235" s="243">
        <f>IF(N235="snížená",J235,0)</f>
        <v>0</v>
      </c>
      <c r="BG235" s="243">
        <f>IF(N235="zákl. přenesená",J235,0)</f>
        <v>0</v>
      </c>
      <c r="BH235" s="243">
        <f>IF(N235="sníž. přenesená",J235,0)</f>
        <v>0</v>
      </c>
      <c r="BI235" s="243">
        <f>IF(N235="nulová",J235,0)</f>
        <v>0</v>
      </c>
      <c r="BJ235" s="16" t="s">
        <v>85</v>
      </c>
      <c r="BK235" s="243">
        <f>ROUND(I235*H235,2)</f>
        <v>0</v>
      </c>
      <c r="BL235" s="16" t="s">
        <v>236</v>
      </c>
      <c r="BM235" s="242" t="s">
        <v>1136</v>
      </c>
    </row>
    <row r="236" spans="2:51" s="12" customFormat="1" ht="12">
      <c r="B236" s="244"/>
      <c r="C236" s="245"/>
      <c r="D236" s="246" t="s">
        <v>166</v>
      </c>
      <c r="E236" s="245"/>
      <c r="F236" s="248" t="s">
        <v>1137</v>
      </c>
      <c r="G236" s="245"/>
      <c r="H236" s="249">
        <v>187.987</v>
      </c>
      <c r="I236" s="250"/>
      <c r="J236" s="245"/>
      <c r="K236" s="245"/>
      <c r="L236" s="251"/>
      <c r="M236" s="252"/>
      <c r="N236" s="253"/>
      <c r="O236" s="253"/>
      <c r="P236" s="253"/>
      <c r="Q236" s="253"/>
      <c r="R236" s="253"/>
      <c r="S236" s="253"/>
      <c r="T236" s="254"/>
      <c r="AT236" s="255" t="s">
        <v>166</v>
      </c>
      <c r="AU236" s="255" t="s">
        <v>87</v>
      </c>
      <c r="AV236" s="12" t="s">
        <v>87</v>
      </c>
      <c r="AW236" s="12" t="s">
        <v>4</v>
      </c>
      <c r="AX236" s="12" t="s">
        <v>85</v>
      </c>
      <c r="AY236" s="255" t="s">
        <v>157</v>
      </c>
    </row>
    <row r="237" spans="2:65" s="1" customFormat="1" ht="16.5" customHeight="1">
      <c r="B237" s="37"/>
      <c r="C237" s="277" t="s">
        <v>327</v>
      </c>
      <c r="D237" s="277" t="s">
        <v>237</v>
      </c>
      <c r="E237" s="278" t="s">
        <v>1138</v>
      </c>
      <c r="F237" s="279" t="s">
        <v>1139</v>
      </c>
      <c r="G237" s="280" t="s">
        <v>162</v>
      </c>
      <c r="H237" s="281">
        <v>188.372</v>
      </c>
      <c r="I237" s="282"/>
      <c r="J237" s="283">
        <f>ROUND(I237*H237,2)</f>
        <v>0</v>
      </c>
      <c r="K237" s="279" t="s">
        <v>163</v>
      </c>
      <c r="L237" s="284"/>
      <c r="M237" s="285" t="s">
        <v>1</v>
      </c>
      <c r="N237" s="286" t="s">
        <v>42</v>
      </c>
      <c r="O237" s="85"/>
      <c r="P237" s="240">
        <f>O237*H237</f>
        <v>0</v>
      </c>
      <c r="Q237" s="240">
        <v>0.00388</v>
      </c>
      <c r="R237" s="240">
        <f>Q237*H237</f>
        <v>0.7308833600000001</v>
      </c>
      <c r="S237" s="240">
        <v>0</v>
      </c>
      <c r="T237" s="241">
        <f>S237*H237</f>
        <v>0</v>
      </c>
      <c r="AR237" s="242" t="s">
        <v>358</v>
      </c>
      <c r="AT237" s="242" t="s">
        <v>237</v>
      </c>
      <c r="AU237" s="242" t="s">
        <v>87</v>
      </c>
      <c r="AY237" s="16" t="s">
        <v>157</v>
      </c>
      <c r="BE237" s="243">
        <f>IF(N237="základní",J237,0)</f>
        <v>0</v>
      </c>
      <c r="BF237" s="243">
        <f>IF(N237="snížená",J237,0)</f>
        <v>0</v>
      </c>
      <c r="BG237" s="243">
        <f>IF(N237="zákl. přenesená",J237,0)</f>
        <v>0</v>
      </c>
      <c r="BH237" s="243">
        <f>IF(N237="sníž. přenesená",J237,0)</f>
        <v>0</v>
      </c>
      <c r="BI237" s="243">
        <f>IF(N237="nulová",J237,0)</f>
        <v>0</v>
      </c>
      <c r="BJ237" s="16" t="s">
        <v>85</v>
      </c>
      <c r="BK237" s="243">
        <f>ROUND(I237*H237,2)</f>
        <v>0</v>
      </c>
      <c r="BL237" s="16" t="s">
        <v>236</v>
      </c>
      <c r="BM237" s="242" t="s">
        <v>1140</v>
      </c>
    </row>
    <row r="238" spans="2:51" s="12" customFormat="1" ht="12">
      <c r="B238" s="244"/>
      <c r="C238" s="245"/>
      <c r="D238" s="246" t="s">
        <v>166</v>
      </c>
      <c r="E238" s="245"/>
      <c r="F238" s="248" t="s">
        <v>1141</v>
      </c>
      <c r="G238" s="245"/>
      <c r="H238" s="249">
        <v>188.372</v>
      </c>
      <c r="I238" s="250"/>
      <c r="J238" s="245"/>
      <c r="K238" s="245"/>
      <c r="L238" s="251"/>
      <c r="M238" s="252"/>
      <c r="N238" s="253"/>
      <c r="O238" s="253"/>
      <c r="P238" s="253"/>
      <c r="Q238" s="253"/>
      <c r="R238" s="253"/>
      <c r="S238" s="253"/>
      <c r="T238" s="254"/>
      <c r="AT238" s="255" t="s">
        <v>166</v>
      </c>
      <c r="AU238" s="255" t="s">
        <v>87</v>
      </c>
      <c r="AV238" s="12" t="s">
        <v>87</v>
      </c>
      <c r="AW238" s="12" t="s">
        <v>4</v>
      </c>
      <c r="AX238" s="12" t="s">
        <v>85</v>
      </c>
      <c r="AY238" s="255" t="s">
        <v>157</v>
      </c>
    </row>
    <row r="239" spans="2:65" s="1" customFormat="1" ht="16.5" customHeight="1">
      <c r="B239" s="37"/>
      <c r="C239" s="231" t="s">
        <v>344</v>
      </c>
      <c r="D239" s="231" t="s">
        <v>159</v>
      </c>
      <c r="E239" s="232" t="s">
        <v>1142</v>
      </c>
      <c r="F239" s="233" t="s">
        <v>1143</v>
      </c>
      <c r="G239" s="234" t="s">
        <v>576</v>
      </c>
      <c r="H239" s="236"/>
      <c r="I239" s="236"/>
      <c r="J239" s="237">
        <f>ROUND(I239*H239,2)</f>
        <v>0</v>
      </c>
      <c r="K239" s="233" t="s">
        <v>163</v>
      </c>
      <c r="L239" s="42"/>
      <c r="M239" s="238" t="s">
        <v>1</v>
      </c>
      <c r="N239" s="239" t="s">
        <v>42</v>
      </c>
      <c r="O239" s="85"/>
      <c r="P239" s="240">
        <f>O239*H239</f>
        <v>0</v>
      </c>
      <c r="Q239" s="240">
        <v>0</v>
      </c>
      <c r="R239" s="240">
        <f>Q239*H239</f>
        <v>0</v>
      </c>
      <c r="S239" s="240">
        <v>0</v>
      </c>
      <c r="T239" s="241">
        <f>S239*H239</f>
        <v>0</v>
      </c>
      <c r="AR239" s="242" t="s">
        <v>236</v>
      </c>
      <c r="AT239" s="242" t="s">
        <v>159</v>
      </c>
      <c r="AU239" s="242" t="s">
        <v>87</v>
      </c>
      <c r="AY239" s="16" t="s">
        <v>157</v>
      </c>
      <c r="BE239" s="243">
        <f>IF(N239="základní",J239,0)</f>
        <v>0</v>
      </c>
      <c r="BF239" s="243">
        <f>IF(N239="snížená",J239,0)</f>
        <v>0</v>
      </c>
      <c r="BG239" s="243">
        <f>IF(N239="zákl. přenesená",J239,0)</f>
        <v>0</v>
      </c>
      <c r="BH239" s="243">
        <f>IF(N239="sníž. přenesená",J239,0)</f>
        <v>0</v>
      </c>
      <c r="BI239" s="243">
        <f>IF(N239="nulová",J239,0)</f>
        <v>0</v>
      </c>
      <c r="BJ239" s="16" t="s">
        <v>85</v>
      </c>
      <c r="BK239" s="243">
        <f>ROUND(I239*H239,2)</f>
        <v>0</v>
      </c>
      <c r="BL239" s="16" t="s">
        <v>236</v>
      </c>
      <c r="BM239" s="242" t="s">
        <v>1144</v>
      </c>
    </row>
    <row r="240" spans="2:63" s="11" customFormat="1" ht="22.8" customHeight="1">
      <c r="B240" s="215"/>
      <c r="C240" s="216"/>
      <c r="D240" s="217" t="s">
        <v>76</v>
      </c>
      <c r="E240" s="229" t="s">
        <v>562</v>
      </c>
      <c r="F240" s="229" t="s">
        <v>563</v>
      </c>
      <c r="G240" s="216"/>
      <c r="H240" s="216"/>
      <c r="I240" s="219"/>
      <c r="J240" s="230">
        <f>BK240</f>
        <v>0</v>
      </c>
      <c r="K240" s="216"/>
      <c r="L240" s="221"/>
      <c r="M240" s="222"/>
      <c r="N240" s="223"/>
      <c r="O240" s="223"/>
      <c r="P240" s="224">
        <f>SUM(P241:P261)</f>
        <v>0</v>
      </c>
      <c r="Q240" s="223"/>
      <c r="R240" s="224">
        <f>SUM(R241:R261)</f>
        <v>8.324436630000001</v>
      </c>
      <c r="S240" s="223"/>
      <c r="T240" s="225">
        <f>SUM(T241:T261)</f>
        <v>0</v>
      </c>
      <c r="AR240" s="226" t="s">
        <v>87</v>
      </c>
      <c r="AT240" s="227" t="s">
        <v>76</v>
      </c>
      <c r="AU240" s="227" t="s">
        <v>85</v>
      </c>
      <c r="AY240" s="226" t="s">
        <v>157</v>
      </c>
      <c r="BK240" s="228">
        <f>SUM(BK241:BK261)</f>
        <v>0</v>
      </c>
    </row>
    <row r="241" spans="2:65" s="1" customFormat="1" ht="16.5" customHeight="1">
      <c r="B241" s="37"/>
      <c r="C241" s="231" t="s">
        <v>349</v>
      </c>
      <c r="D241" s="231" t="s">
        <v>159</v>
      </c>
      <c r="E241" s="232" t="s">
        <v>1145</v>
      </c>
      <c r="F241" s="233" t="s">
        <v>1146</v>
      </c>
      <c r="G241" s="234" t="s">
        <v>162</v>
      </c>
      <c r="H241" s="235">
        <v>30.225</v>
      </c>
      <c r="I241" s="236"/>
      <c r="J241" s="237">
        <f>ROUND(I241*H241,2)</f>
        <v>0</v>
      </c>
      <c r="K241" s="233" t="s">
        <v>163</v>
      </c>
      <c r="L241" s="42"/>
      <c r="M241" s="238" t="s">
        <v>1</v>
      </c>
      <c r="N241" s="239" t="s">
        <v>42</v>
      </c>
      <c r="O241" s="85"/>
      <c r="P241" s="240">
        <f>O241*H241</f>
        <v>0</v>
      </c>
      <c r="Q241" s="240">
        <v>0.00116</v>
      </c>
      <c r="R241" s="240">
        <f>Q241*H241</f>
        <v>0.035061</v>
      </c>
      <c r="S241" s="240">
        <v>0</v>
      </c>
      <c r="T241" s="241">
        <f>S241*H241</f>
        <v>0</v>
      </c>
      <c r="AR241" s="242" t="s">
        <v>236</v>
      </c>
      <c r="AT241" s="242" t="s">
        <v>159</v>
      </c>
      <c r="AU241" s="242" t="s">
        <v>87</v>
      </c>
      <c r="AY241" s="16" t="s">
        <v>157</v>
      </c>
      <c r="BE241" s="243">
        <f>IF(N241="základní",J241,0)</f>
        <v>0</v>
      </c>
      <c r="BF241" s="243">
        <f>IF(N241="snížená",J241,0)</f>
        <v>0</v>
      </c>
      <c r="BG241" s="243">
        <f>IF(N241="zákl. přenesená",J241,0)</f>
        <v>0</v>
      </c>
      <c r="BH241" s="243">
        <f>IF(N241="sníž. přenesená",J241,0)</f>
        <v>0</v>
      </c>
      <c r="BI241" s="243">
        <f>IF(N241="nulová",J241,0)</f>
        <v>0</v>
      </c>
      <c r="BJ241" s="16" t="s">
        <v>85</v>
      </c>
      <c r="BK241" s="243">
        <f>ROUND(I241*H241,2)</f>
        <v>0</v>
      </c>
      <c r="BL241" s="16" t="s">
        <v>236</v>
      </c>
      <c r="BM241" s="242" t="s">
        <v>1147</v>
      </c>
    </row>
    <row r="242" spans="2:51" s="12" customFormat="1" ht="12">
      <c r="B242" s="244"/>
      <c r="C242" s="245"/>
      <c r="D242" s="246" t="s">
        <v>166</v>
      </c>
      <c r="E242" s="247" t="s">
        <v>1</v>
      </c>
      <c r="F242" s="248" t="s">
        <v>1148</v>
      </c>
      <c r="G242" s="245"/>
      <c r="H242" s="249">
        <v>13.95</v>
      </c>
      <c r="I242" s="250"/>
      <c r="J242" s="245"/>
      <c r="K242" s="245"/>
      <c r="L242" s="251"/>
      <c r="M242" s="252"/>
      <c r="N242" s="253"/>
      <c r="O242" s="253"/>
      <c r="P242" s="253"/>
      <c r="Q242" s="253"/>
      <c r="R242" s="253"/>
      <c r="S242" s="253"/>
      <c r="T242" s="254"/>
      <c r="AT242" s="255" t="s">
        <v>166</v>
      </c>
      <c r="AU242" s="255" t="s">
        <v>87</v>
      </c>
      <c r="AV242" s="12" t="s">
        <v>87</v>
      </c>
      <c r="AW242" s="12" t="s">
        <v>34</v>
      </c>
      <c r="AX242" s="12" t="s">
        <v>77</v>
      </c>
      <c r="AY242" s="255" t="s">
        <v>157</v>
      </c>
    </row>
    <row r="243" spans="2:51" s="12" customFormat="1" ht="12">
      <c r="B243" s="244"/>
      <c r="C243" s="245"/>
      <c r="D243" s="246" t="s">
        <v>166</v>
      </c>
      <c r="E243" s="247" t="s">
        <v>1</v>
      </c>
      <c r="F243" s="248" t="s">
        <v>1149</v>
      </c>
      <c r="G243" s="245"/>
      <c r="H243" s="249">
        <v>16.275</v>
      </c>
      <c r="I243" s="250"/>
      <c r="J243" s="245"/>
      <c r="K243" s="245"/>
      <c r="L243" s="251"/>
      <c r="M243" s="252"/>
      <c r="N243" s="253"/>
      <c r="O243" s="253"/>
      <c r="P243" s="253"/>
      <c r="Q243" s="253"/>
      <c r="R243" s="253"/>
      <c r="S243" s="253"/>
      <c r="T243" s="254"/>
      <c r="AT243" s="255" t="s">
        <v>166</v>
      </c>
      <c r="AU243" s="255" t="s">
        <v>87</v>
      </c>
      <c r="AV243" s="12" t="s">
        <v>87</v>
      </c>
      <c r="AW243" s="12" t="s">
        <v>34</v>
      </c>
      <c r="AX243" s="12" t="s">
        <v>77</v>
      </c>
      <c r="AY243" s="255" t="s">
        <v>157</v>
      </c>
    </row>
    <row r="244" spans="2:51" s="13" customFormat="1" ht="12">
      <c r="B244" s="256"/>
      <c r="C244" s="257"/>
      <c r="D244" s="246" t="s">
        <v>166</v>
      </c>
      <c r="E244" s="258" t="s">
        <v>1</v>
      </c>
      <c r="F244" s="259" t="s">
        <v>168</v>
      </c>
      <c r="G244" s="257"/>
      <c r="H244" s="260">
        <v>30.225</v>
      </c>
      <c r="I244" s="261"/>
      <c r="J244" s="257"/>
      <c r="K244" s="257"/>
      <c r="L244" s="262"/>
      <c r="M244" s="263"/>
      <c r="N244" s="264"/>
      <c r="O244" s="264"/>
      <c r="P244" s="264"/>
      <c r="Q244" s="264"/>
      <c r="R244" s="264"/>
      <c r="S244" s="264"/>
      <c r="T244" s="265"/>
      <c r="AT244" s="266" t="s">
        <v>166</v>
      </c>
      <c r="AU244" s="266" t="s">
        <v>87</v>
      </c>
      <c r="AV244" s="13" t="s">
        <v>164</v>
      </c>
      <c r="AW244" s="13" t="s">
        <v>34</v>
      </c>
      <c r="AX244" s="13" t="s">
        <v>85</v>
      </c>
      <c r="AY244" s="266" t="s">
        <v>157</v>
      </c>
    </row>
    <row r="245" spans="2:65" s="1" customFormat="1" ht="16.5" customHeight="1">
      <c r="B245" s="37"/>
      <c r="C245" s="277" t="s">
        <v>358</v>
      </c>
      <c r="D245" s="277" t="s">
        <v>237</v>
      </c>
      <c r="E245" s="278" t="s">
        <v>1150</v>
      </c>
      <c r="F245" s="279" t="s">
        <v>1151</v>
      </c>
      <c r="G245" s="280" t="s">
        <v>162</v>
      </c>
      <c r="H245" s="281">
        <v>14.229</v>
      </c>
      <c r="I245" s="282"/>
      <c r="J245" s="283">
        <f>ROUND(I245*H245,2)</f>
        <v>0</v>
      </c>
      <c r="K245" s="279" t="s">
        <v>163</v>
      </c>
      <c r="L245" s="284"/>
      <c r="M245" s="285" t="s">
        <v>1</v>
      </c>
      <c r="N245" s="286" t="s">
        <v>42</v>
      </c>
      <c r="O245" s="85"/>
      <c r="P245" s="240">
        <f>O245*H245</f>
        <v>0</v>
      </c>
      <c r="Q245" s="240">
        <v>0.02</v>
      </c>
      <c r="R245" s="240">
        <f>Q245*H245</f>
        <v>0.28458</v>
      </c>
      <c r="S245" s="240">
        <v>0</v>
      </c>
      <c r="T245" s="241">
        <f>S245*H245</f>
        <v>0</v>
      </c>
      <c r="AR245" s="242" t="s">
        <v>358</v>
      </c>
      <c r="AT245" s="242" t="s">
        <v>237</v>
      </c>
      <c r="AU245" s="242" t="s">
        <v>87</v>
      </c>
      <c r="AY245" s="16" t="s">
        <v>157</v>
      </c>
      <c r="BE245" s="243">
        <f>IF(N245="základní",J245,0)</f>
        <v>0</v>
      </c>
      <c r="BF245" s="243">
        <f>IF(N245="snížená",J245,0)</f>
        <v>0</v>
      </c>
      <c r="BG245" s="243">
        <f>IF(N245="zákl. přenesená",J245,0)</f>
        <v>0</v>
      </c>
      <c r="BH245" s="243">
        <f>IF(N245="sníž. přenesená",J245,0)</f>
        <v>0</v>
      </c>
      <c r="BI245" s="243">
        <f>IF(N245="nulová",J245,0)</f>
        <v>0</v>
      </c>
      <c r="BJ245" s="16" t="s">
        <v>85</v>
      </c>
      <c r="BK245" s="243">
        <f>ROUND(I245*H245,2)</f>
        <v>0</v>
      </c>
      <c r="BL245" s="16" t="s">
        <v>236</v>
      </c>
      <c r="BM245" s="242" t="s">
        <v>1152</v>
      </c>
    </row>
    <row r="246" spans="2:65" s="1" customFormat="1" ht="16.5" customHeight="1">
      <c r="B246" s="37"/>
      <c r="C246" s="277" t="s">
        <v>364</v>
      </c>
      <c r="D246" s="277" t="s">
        <v>237</v>
      </c>
      <c r="E246" s="278" t="s">
        <v>1153</v>
      </c>
      <c r="F246" s="279" t="s">
        <v>1154</v>
      </c>
      <c r="G246" s="280" t="s">
        <v>162</v>
      </c>
      <c r="H246" s="281">
        <v>16.601</v>
      </c>
      <c r="I246" s="282"/>
      <c r="J246" s="283">
        <f>ROUND(I246*H246,2)</f>
        <v>0</v>
      </c>
      <c r="K246" s="279" t="s">
        <v>163</v>
      </c>
      <c r="L246" s="284"/>
      <c r="M246" s="285" t="s">
        <v>1</v>
      </c>
      <c r="N246" s="286" t="s">
        <v>42</v>
      </c>
      <c r="O246" s="85"/>
      <c r="P246" s="240">
        <f>O246*H246</f>
        <v>0</v>
      </c>
      <c r="Q246" s="240">
        <v>0.00203</v>
      </c>
      <c r="R246" s="240">
        <f>Q246*H246</f>
        <v>0.03370003</v>
      </c>
      <c r="S246" s="240">
        <v>0</v>
      </c>
      <c r="T246" s="241">
        <f>S246*H246</f>
        <v>0</v>
      </c>
      <c r="AR246" s="242" t="s">
        <v>358</v>
      </c>
      <c r="AT246" s="242" t="s">
        <v>237</v>
      </c>
      <c r="AU246" s="242" t="s">
        <v>87</v>
      </c>
      <c r="AY246" s="16" t="s">
        <v>157</v>
      </c>
      <c r="BE246" s="243">
        <f>IF(N246="základní",J246,0)</f>
        <v>0</v>
      </c>
      <c r="BF246" s="243">
        <f>IF(N246="snížená",J246,0)</f>
        <v>0</v>
      </c>
      <c r="BG246" s="243">
        <f>IF(N246="zákl. přenesená",J246,0)</f>
        <v>0</v>
      </c>
      <c r="BH246" s="243">
        <f>IF(N246="sníž. přenesená",J246,0)</f>
        <v>0</v>
      </c>
      <c r="BI246" s="243">
        <f>IF(N246="nulová",J246,0)</f>
        <v>0</v>
      </c>
      <c r="BJ246" s="16" t="s">
        <v>85</v>
      </c>
      <c r="BK246" s="243">
        <f>ROUND(I246*H246,2)</f>
        <v>0</v>
      </c>
      <c r="BL246" s="16" t="s">
        <v>236</v>
      </c>
      <c r="BM246" s="242" t="s">
        <v>1155</v>
      </c>
    </row>
    <row r="247" spans="2:65" s="1" customFormat="1" ht="16.5" customHeight="1">
      <c r="B247" s="37"/>
      <c r="C247" s="231" t="s">
        <v>371</v>
      </c>
      <c r="D247" s="231" t="s">
        <v>159</v>
      </c>
      <c r="E247" s="232" t="s">
        <v>1156</v>
      </c>
      <c r="F247" s="233" t="s">
        <v>1157</v>
      </c>
      <c r="G247" s="234" t="s">
        <v>162</v>
      </c>
      <c r="H247" s="235">
        <v>361.776</v>
      </c>
      <c r="I247" s="236"/>
      <c r="J247" s="237">
        <f>ROUND(I247*H247,2)</f>
        <v>0</v>
      </c>
      <c r="K247" s="233" t="s">
        <v>163</v>
      </c>
      <c r="L247" s="42"/>
      <c r="M247" s="238" t="s">
        <v>1</v>
      </c>
      <c r="N247" s="239" t="s">
        <v>42</v>
      </c>
      <c r="O247" s="85"/>
      <c r="P247" s="240">
        <f>O247*H247</f>
        <v>0</v>
      </c>
      <c r="Q247" s="240">
        <v>0.00058</v>
      </c>
      <c r="R247" s="240">
        <f>Q247*H247</f>
        <v>0.20983008</v>
      </c>
      <c r="S247" s="240">
        <v>0</v>
      </c>
      <c r="T247" s="241">
        <f>S247*H247</f>
        <v>0</v>
      </c>
      <c r="AR247" s="242" t="s">
        <v>236</v>
      </c>
      <c r="AT247" s="242" t="s">
        <v>159</v>
      </c>
      <c r="AU247" s="242" t="s">
        <v>87</v>
      </c>
      <c r="AY247" s="16" t="s">
        <v>157</v>
      </c>
      <c r="BE247" s="243">
        <f>IF(N247="základní",J247,0)</f>
        <v>0</v>
      </c>
      <c r="BF247" s="243">
        <f>IF(N247="snížená",J247,0)</f>
        <v>0</v>
      </c>
      <c r="BG247" s="243">
        <f>IF(N247="zákl. přenesená",J247,0)</f>
        <v>0</v>
      </c>
      <c r="BH247" s="243">
        <f>IF(N247="sníž. přenesená",J247,0)</f>
        <v>0</v>
      </c>
      <c r="BI247" s="243">
        <f>IF(N247="nulová",J247,0)</f>
        <v>0</v>
      </c>
      <c r="BJ247" s="16" t="s">
        <v>85</v>
      </c>
      <c r="BK247" s="243">
        <f>ROUND(I247*H247,2)</f>
        <v>0</v>
      </c>
      <c r="BL247" s="16" t="s">
        <v>236</v>
      </c>
      <c r="BM247" s="242" t="s">
        <v>1158</v>
      </c>
    </row>
    <row r="248" spans="2:51" s="12" customFormat="1" ht="12">
      <c r="B248" s="244"/>
      <c r="C248" s="245"/>
      <c r="D248" s="246" t="s">
        <v>166</v>
      </c>
      <c r="E248" s="247" t="s">
        <v>1</v>
      </c>
      <c r="F248" s="248" t="s">
        <v>1159</v>
      </c>
      <c r="G248" s="245"/>
      <c r="H248" s="249">
        <v>120.592</v>
      </c>
      <c r="I248" s="250"/>
      <c r="J248" s="245"/>
      <c r="K248" s="245"/>
      <c r="L248" s="251"/>
      <c r="M248" s="252"/>
      <c r="N248" s="253"/>
      <c r="O248" s="253"/>
      <c r="P248" s="253"/>
      <c r="Q248" s="253"/>
      <c r="R248" s="253"/>
      <c r="S248" s="253"/>
      <c r="T248" s="254"/>
      <c r="AT248" s="255" t="s">
        <v>166</v>
      </c>
      <c r="AU248" s="255" t="s">
        <v>87</v>
      </c>
      <c r="AV248" s="12" t="s">
        <v>87</v>
      </c>
      <c r="AW248" s="12" t="s">
        <v>34</v>
      </c>
      <c r="AX248" s="12" t="s">
        <v>77</v>
      </c>
      <c r="AY248" s="255" t="s">
        <v>157</v>
      </c>
    </row>
    <row r="249" spans="2:51" s="12" customFormat="1" ht="12">
      <c r="B249" s="244"/>
      <c r="C249" s="245"/>
      <c r="D249" s="246" t="s">
        <v>166</v>
      </c>
      <c r="E249" s="247" t="s">
        <v>1</v>
      </c>
      <c r="F249" s="248" t="s">
        <v>1160</v>
      </c>
      <c r="G249" s="245"/>
      <c r="H249" s="249">
        <v>241.184</v>
      </c>
      <c r="I249" s="250"/>
      <c r="J249" s="245"/>
      <c r="K249" s="245"/>
      <c r="L249" s="251"/>
      <c r="M249" s="252"/>
      <c r="N249" s="253"/>
      <c r="O249" s="253"/>
      <c r="P249" s="253"/>
      <c r="Q249" s="253"/>
      <c r="R249" s="253"/>
      <c r="S249" s="253"/>
      <c r="T249" s="254"/>
      <c r="AT249" s="255" t="s">
        <v>166</v>
      </c>
      <c r="AU249" s="255" t="s">
        <v>87</v>
      </c>
      <c r="AV249" s="12" t="s">
        <v>87</v>
      </c>
      <c r="AW249" s="12" t="s">
        <v>34</v>
      </c>
      <c r="AX249" s="12" t="s">
        <v>77</v>
      </c>
      <c r="AY249" s="255" t="s">
        <v>157</v>
      </c>
    </row>
    <row r="250" spans="2:51" s="13" customFormat="1" ht="12">
      <c r="B250" s="256"/>
      <c r="C250" s="257"/>
      <c r="D250" s="246" t="s">
        <v>166</v>
      </c>
      <c r="E250" s="258" t="s">
        <v>1</v>
      </c>
      <c r="F250" s="259" t="s">
        <v>168</v>
      </c>
      <c r="G250" s="257"/>
      <c r="H250" s="260">
        <v>361.776</v>
      </c>
      <c r="I250" s="261"/>
      <c r="J250" s="257"/>
      <c r="K250" s="257"/>
      <c r="L250" s="262"/>
      <c r="M250" s="263"/>
      <c r="N250" s="264"/>
      <c r="O250" s="264"/>
      <c r="P250" s="264"/>
      <c r="Q250" s="264"/>
      <c r="R250" s="264"/>
      <c r="S250" s="264"/>
      <c r="T250" s="265"/>
      <c r="AT250" s="266" t="s">
        <v>166</v>
      </c>
      <c r="AU250" s="266" t="s">
        <v>87</v>
      </c>
      <c r="AV250" s="13" t="s">
        <v>164</v>
      </c>
      <c r="AW250" s="13" t="s">
        <v>34</v>
      </c>
      <c r="AX250" s="13" t="s">
        <v>85</v>
      </c>
      <c r="AY250" s="266" t="s">
        <v>157</v>
      </c>
    </row>
    <row r="251" spans="2:65" s="1" customFormat="1" ht="16.5" customHeight="1">
      <c r="B251" s="37"/>
      <c r="C251" s="277" t="s">
        <v>376</v>
      </c>
      <c r="D251" s="277" t="s">
        <v>237</v>
      </c>
      <c r="E251" s="278" t="s">
        <v>1161</v>
      </c>
      <c r="F251" s="279" t="s">
        <v>1162</v>
      </c>
      <c r="G251" s="280" t="s">
        <v>162</v>
      </c>
      <c r="H251" s="281">
        <v>241.184</v>
      </c>
      <c r="I251" s="282"/>
      <c r="J251" s="283">
        <f>ROUND(I251*H251,2)</f>
        <v>0</v>
      </c>
      <c r="K251" s="279" t="s">
        <v>1163</v>
      </c>
      <c r="L251" s="284"/>
      <c r="M251" s="285" t="s">
        <v>1</v>
      </c>
      <c r="N251" s="286" t="s">
        <v>42</v>
      </c>
      <c r="O251" s="85"/>
      <c r="P251" s="240">
        <f>O251*H251</f>
        <v>0</v>
      </c>
      <c r="Q251" s="240">
        <v>0.021</v>
      </c>
      <c r="R251" s="240">
        <f>Q251*H251</f>
        <v>5.064864</v>
      </c>
      <c r="S251" s="240">
        <v>0</v>
      </c>
      <c r="T251" s="241">
        <f>S251*H251</f>
        <v>0</v>
      </c>
      <c r="AR251" s="242" t="s">
        <v>358</v>
      </c>
      <c r="AT251" s="242" t="s">
        <v>237</v>
      </c>
      <c r="AU251" s="242" t="s">
        <v>87</v>
      </c>
      <c r="AY251" s="16" t="s">
        <v>157</v>
      </c>
      <c r="BE251" s="243">
        <f>IF(N251="základní",J251,0)</f>
        <v>0</v>
      </c>
      <c r="BF251" s="243">
        <f>IF(N251="snížená",J251,0)</f>
        <v>0</v>
      </c>
      <c r="BG251" s="243">
        <f>IF(N251="zákl. přenesená",J251,0)</f>
        <v>0</v>
      </c>
      <c r="BH251" s="243">
        <f>IF(N251="sníž. přenesená",J251,0)</f>
        <v>0</v>
      </c>
      <c r="BI251" s="243">
        <f>IF(N251="nulová",J251,0)</f>
        <v>0</v>
      </c>
      <c r="BJ251" s="16" t="s">
        <v>85</v>
      </c>
      <c r="BK251" s="243">
        <f>ROUND(I251*H251,2)</f>
        <v>0</v>
      </c>
      <c r="BL251" s="16" t="s">
        <v>236</v>
      </c>
      <c r="BM251" s="242" t="s">
        <v>1164</v>
      </c>
    </row>
    <row r="252" spans="2:51" s="12" customFormat="1" ht="12">
      <c r="B252" s="244"/>
      <c r="C252" s="245"/>
      <c r="D252" s="246" t="s">
        <v>166</v>
      </c>
      <c r="E252" s="247" t="s">
        <v>1</v>
      </c>
      <c r="F252" s="248" t="s">
        <v>1160</v>
      </c>
      <c r="G252" s="245"/>
      <c r="H252" s="249">
        <v>241.184</v>
      </c>
      <c r="I252" s="250"/>
      <c r="J252" s="245"/>
      <c r="K252" s="245"/>
      <c r="L252" s="251"/>
      <c r="M252" s="252"/>
      <c r="N252" s="253"/>
      <c r="O252" s="253"/>
      <c r="P252" s="253"/>
      <c r="Q252" s="253"/>
      <c r="R252" s="253"/>
      <c r="S252" s="253"/>
      <c r="T252" s="254"/>
      <c r="AT252" s="255" t="s">
        <v>166</v>
      </c>
      <c r="AU252" s="255" t="s">
        <v>87</v>
      </c>
      <c r="AV252" s="12" t="s">
        <v>87</v>
      </c>
      <c r="AW252" s="12" t="s">
        <v>34</v>
      </c>
      <c r="AX252" s="12" t="s">
        <v>77</v>
      </c>
      <c r="AY252" s="255" t="s">
        <v>157</v>
      </c>
    </row>
    <row r="253" spans="2:51" s="13" customFormat="1" ht="12">
      <c r="B253" s="256"/>
      <c r="C253" s="257"/>
      <c r="D253" s="246" t="s">
        <v>166</v>
      </c>
      <c r="E253" s="258" t="s">
        <v>1</v>
      </c>
      <c r="F253" s="259" t="s">
        <v>168</v>
      </c>
      <c r="G253" s="257"/>
      <c r="H253" s="260">
        <v>241.184</v>
      </c>
      <c r="I253" s="261"/>
      <c r="J253" s="257"/>
      <c r="K253" s="257"/>
      <c r="L253" s="262"/>
      <c r="M253" s="263"/>
      <c r="N253" s="264"/>
      <c r="O253" s="264"/>
      <c r="P253" s="264"/>
      <c r="Q253" s="264"/>
      <c r="R253" s="264"/>
      <c r="S253" s="264"/>
      <c r="T253" s="265"/>
      <c r="AT253" s="266" t="s">
        <v>166</v>
      </c>
      <c r="AU253" s="266" t="s">
        <v>87</v>
      </c>
      <c r="AV253" s="13" t="s">
        <v>164</v>
      </c>
      <c r="AW253" s="13" t="s">
        <v>34</v>
      </c>
      <c r="AX253" s="13" t="s">
        <v>85</v>
      </c>
      <c r="AY253" s="266" t="s">
        <v>157</v>
      </c>
    </row>
    <row r="254" spans="2:65" s="1" customFormat="1" ht="16.5" customHeight="1">
      <c r="B254" s="37"/>
      <c r="C254" s="277" t="s">
        <v>384</v>
      </c>
      <c r="D254" s="277" t="s">
        <v>237</v>
      </c>
      <c r="E254" s="278" t="s">
        <v>1165</v>
      </c>
      <c r="F254" s="279" t="s">
        <v>1166</v>
      </c>
      <c r="G254" s="280" t="s">
        <v>162</v>
      </c>
      <c r="H254" s="281">
        <v>120.592</v>
      </c>
      <c r="I254" s="282"/>
      <c r="J254" s="283">
        <f>ROUND(I254*H254,2)</f>
        <v>0</v>
      </c>
      <c r="K254" s="279" t="s">
        <v>1163</v>
      </c>
      <c r="L254" s="284"/>
      <c r="M254" s="285" t="s">
        <v>1</v>
      </c>
      <c r="N254" s="286" t="s">
        <v>42</v>
      </c>
      <c r="O254" s="85"/>
      <c r="P254" s="240">
        <f>O254*H254</f>
        <v>0</v>
      </c>
      <c r="Q254" s="240">
        <v>0.012</v>
      </c>
      <c r="R254" s="240">
        <f>Q254*H254</f>
        <v>1.447104</v>
      </c>
      <c r="S254" s="240">
        <v>0</v>
      </c>
      <c r="T254" s="241">
        <f>S254*H254</f>
        <v>0</v>
      </c>
      <c r="AR254" s="242" t="s">
        <v>358</v>
      </c>
      <c r="AT254" s="242" t="s">
        <v>237</v>
      </c>
      <c r="AU254" s="242" t="s">
        <v>87</v>
      </c>
      <c r="AY254" s="16" t="s">
        <v>157</v>
      </c>
      <c r="BE254" s="243">
        <f>IF(N254="základní",J254,0)</f>
        <v>0</v>
      </c>
      <c r="BF254" s="243">
        <f>IF(N254="snížená",J254,0)</f>
        <v>0</v>
      </c>
      <c r="BG254" s="243">
        <f>IF(N254="zákl. přenesená",J254,0)</f>
        <v>0</v>
      </c>
      <c r="BH254" s="243">
        <f>IF(N254="sníž. přenesená",J254,0)</f>
        <v>0</v>
      </c>
      <c r="BI254" s="243">
        <f>IF(N254="nulová",J254,0)</f>
        <v>0</v>
      </c>
      <c r="BJ254" s="16" t="s">
        <v>85</v>
      </c>
      <c r="BK254" s="243">
        <f>ROUND(I254*H254,2)</f>
        <v>0</v>
      </c>
      <c r="BL254" s="16" t="s">
        <v>236</v>
      </c>
      <c r="BM254" s="242" t="s">
        <v>1167</v>
      </c>
    </row>
    <row r="255" spans="2:51" s="12" customFormat="1" ht="12">
      <c r="B255" s="244"/>
      <c r="C255" s="245"/>
      <c r="D255" s="246" t="s">
        <v>166</v>
      </c>
      <c r="E255" s="247" t="s">
        <v>1</v>
      </c>
      <c r="F255" s="248" t="s">
        <v>1159</v>
      </c>
      <c r="G255" s="245"/>
      <c r="H255" s="249">
        <v>120.592</v>
      </c>
      <c r="I255" s="250"/>
      <c r="J255" s="245"/>
      <c r="K255" s="245"/>
      <c r="L255" s="251"/>
      <c r="M255" s="252"/>
      <c r="N255" s="253"/>
      <c r="O255" s="253"/>
      <c r="P255" s="253"/>
      <c r="Q255" s="253"/>
      <c r="R255" s="253"/>
      <c r="S255" s="253"/>
      <c r="T255" s="254"/>
      <c r="AT255" s="255" t="s">
        <v>166</v>
      </c>
      <c r="AU255" s="255" t="s">
        <v>87</v>
      </c>
      <c r="AV255" s="12" t="s">
        <v>87</v>
      </c>
      <c r="AW255" s="12" t="s">
        <v>34</v>
      </c>
      <c r="AX255" s="12" t="s">
        <v>77</v>
      </c>
      <c r="AY255" s="255" t="s">
        <v>157</v>
      </c>
    </row>
    <row r="256" spans="2:51" s="13" customFormat="1" ht="12">
      <c r="B256" s="256"/>
      <c r="C256" s="257"/>
      <c r="D256" s="246" t="s">
        <v>166</v>
      </c>
      <c r="E256" s="258" t="s">
        <v>1</v>
      </c>
      <c r="F256" s="259" t="s">
        <v>168</v>
      </c>
      <c r="G256" s="257"/>
      <c r="H256" s="260">
        <v>120.592</v>
      </c>
      <c r="I256" s="261"/>
      <c r="J256" s="257"/>
      <c r="K256" s="257"/>
      <c r="L256" s="262"/>
      <c r="M256" s="263"/>
      <c r="N256" s="264"/>
      <c r="O256" s="264"/>
      <c r="P256" s="264"/>
      <c r="Q256" s="264"/>
      <c r="R256" s="264"/>
      <c r="S256" s="264"/>
      <c r="T256" s="265"/>
      <c r="AT256" s="266" t="s">
        <v>166</v>
      </c>
      <c r="AU256" s="266" t="s">
        <v>87</v>
      </c>
      <c r="AV256" s="13" t="s">
        <v>164</v>
      </c>
      <c r="AW256" s="13" t="s">
        <v>34</v>
      </c>
      <c r="AX256" s="13" t="s">
        <v>85</v>
      </c>
      <c r="AY256" s="266" t="s">
        <v>157</v>
      </c>
    </row>
    <row r="257" spans="2:65" s="1" customFormat="1" ht="16.5" customHeight="1">
      <c r="B257" s="37"/>
      <c r="C257" s="231" t="s">
        <v>389</v>
      </c>
      <c r="D257" s="231" t="s">
        <v>159</v>
      </c>
      <c r="E257" s="232" t="s">
        <v>1168</v>
      </c>
      <c r="F257" s="233" t="s">
        <v>1169</v>
      </c>
      <c r="G257" s="234" t="s">
        <v>162</v>
      </c>
      <c r="H257" s="235">
        <v>120.597</v>
      </c>
      <c r="I257" s="236"/>
      <c r="J257" s="237">
        <f>ROUND(I257*H257,2)</f>
        <v>0</v>
      </c>
      <c r="K257" s="233" t="s">
        <v>1163</v>
      </c>
      <c r="L257" s="42"/>
      <c r="M257" s="238" t="s">
        <v>1</v>
      </c>
      <c r="N257" s="239" t="s">
        <v>42</v>
      </c>
      <c r="O257" s="85"/>
      <c r="P257" s="240">
        <f>O257*H257</f>
        <v>0</v>
      </c>
      <c r="Q257" s="240">
        <v>0.00116</v>
      </c>
      <c r="R257" s="240">
        <f>Q257*H257</f>
        <v>0.13989252</v>
      </c>
      <c r="S257" s="240">
        <v>0</v>
      </c>
      <c r="T257" s="241">
        <f>S257*H257</f>
        <v>0</v>
      </c>
      <c r="AR257" s="242" t="s">
        <v>236</v>
      </c>
      <c r="AT257" s="242" t="s">
        <v>159</v>
      </c>
      <c r="AU257" s="242" t="s">
        <v>87</v>
      </c>
      <c r="AY257" s="16" t="s">
        <v>157</v>
      </c>
      <c r="BE257" s="243">
        <f>IF(N257="základní",J257,0)</f>
        <v>0</v>
      </c>
      <c r="BF257" s="243">
        <f>IF(N257="snížená",J257,0)</f>
        <v>0</v>
      </c>
      <c r="BG257" s="243">
        <f>IF(N257="zákl. přenesená",J257,0)</f>
        <v>0</v>
      </c>
      <c r="BH257" s="243">
        <f>IF(N257="sníž. přenesená",J257,0)</f>
        <v>0</v>
      </c>
      <c r="BI257" s="243">
        <f>IF(N257="nulová",J257,0)</f>
        <v>0</v>
      </c>
      <c r="BJ257" s="16" t="s">
        <v>85</v>
      </c>
      <c r="BK257" s="243">
        <f>ROUND(I257*H257,2)</f>
        <v>0</v>
      </c>
      <c r="BL257" s="16" t="s">
        <v>236</v>
      </c>
      <c r="BM257" s="242" t="s">
        <v>1170</v>
      </c>
    </row>
    <row r="258" spans="2:65" s="1" customFormat="1" ht="16.5" customHeight="1">
      <c r="B258" s="37"/>
      <c r="C258" s="277" t="s">
        <v>399</v>
      </c>
      <c r="D258" s="277" t="s">
        <v>237</v>
      </c>
      <c r="E258" s="278" t="s">
        <v>1171</v>
      </c>
      <c r="F258" s="279" t="s">
        <v>1172</v>
      </c>
      <c r="G258" s="280" t="s">
        <v>179</v>
      </c>
      <c r="H258" s="281">
        <v>9.647</v>
      </c>
      <c r="I258" s="282"/>
      <c r="J258" s="283">
        <f>ROUND(I258*H258,2)</f>
        <v>0</v>
      </c>
      <c r="K258" s="279" t="s">
        <v>1163</v>
      </c>
      <c r="L258" s="284"/>
      <c r="M258" s="285" t="s">
        <v>1</v>
      </c>
      <c r="N258" s="286" t="s">
        <v>42</v>
      </c>
      <c r="O258" s="85"/>
      <c r="P258" s="240">
        <f>O258*H258</f>
        <v>0</v>
      </c>
      <c r="Q258" s="240">
        <v>0.115</v>
      </c>
      <c r="R258" s="240">
        <f>Q258*H258</f>
        <v>1.109405</v>
      </c>
      <c r="S258" s="240">
        <v>0</v>
      </c>
      <c r="T258" s="241">
        <f>S258*H258</f>
        <v>0</v>
      </c>
      <c r="AR258" s="242" t="s">
        <v>358</v>
      </c>
      <c r="AT258" s="242" t="s">
        <v>237</v>
      </c>
      <c r="AU258" s="242" t="s">
        <v>87</v>
      </c>
      <c r="AY258" s="16" t="s">
        <v>157</v>
      </c>
      <c r="BE258" s="243">
        <f>IF(N258="základní",J258,0)</f>
        <v>0</v>
      </c>
      <c r="BF258" s="243">
        <f>IF(N258="snížená",J258,0)</f>
        <v>0</v>
      </c>
      <c r="BG258" s="243">
        <f>IF(N258="zákl. přenesená",J258,0)</f>
        <v>0</v>
      </c>
      <c r="BH258" s="243">
        <f>IF(N258="sníž. přenesená",J258,0)</f>
        <v>0</v>
      </c>
      <c r="BI258" s="243">
        <f>IF(N258="nulová",J258,0)</f>
        <v>0</v>
      </c>
      <c r="BJ258" s="16" t="s">
        <v>85</v>
      </c>
      <c r="BK258" s="243">
        <f>ROUND(I258*H258,2)</f>
        <v>0</v>
      </c>
      <c r="BL258" s="16" t="s">
        <v>236</v>
      </c>
      <c r="BM258" s="242" t="s">
        <v>1173</v>
      </c>
    </row>
    <row r="259" spans="2:51" s="12" customFormat="1" ht="12">
      <c r="B259" s="244"/>
      <c r="C259" s="245"/>
      <c r="D259" s="246" t="s">
        <v>166</v>
      </c>
      <c r="E259" s="247" t="s">
        <v>1</v>
      </c>
      <c r="F259" s="248" t="s">
        <v>1174</v>
      </c>
      <c r="G259" s="245"/>
      <c r="H259" s="249">
        <v>9.64736</v>
      </c>
      <c r="I259" s="250"/>
      <c r="J259" s="245"/>
      <c r="K259" s="245"/>
      <c r="L259" s="251"/>
      <c r="M259" s="252"/>
      <c r="N259" s="253"/>
      <c r="O259" s="253"/>
      <c r="P259" s="253"/>
      <c r="Q259" s="253"/>
      <c r="R259" s="253"/>
      <c r="S259" s="253"/>
      <c r="T259" s="254"/>
      <c r="AT259" s="255" t="s">
        <v>166</v>
      </c>
      <c r="AU259" s="255" t="s">
        <v>87</v>
      </c>
      <c r="AV259" s="12" t="s">
        <v>87</v>
      </c>
      <c r="AW259" s="12" t="s">
        <v>34</v>
      </c>
      <c r="AX259" s="12" t="s">
        <v>77</v>
      </c>
      <c r="AY259" s="255" t="s">
        <v>157</v>
      </c>
    </row>
    <row r="260" spans="2:51" s="13" customFormat="1" ht="12">
      <c r="B260" s="256"/>
      <c r="C260" s="257"/>
      <c r="D260" s="246" t="s">
        <v>166</v>
      </c>
      <c r="E260" s="258" t="s">
        <v>1</v>
      </c>
      <c r="F260" s="259" t="s">
        <v>168</v>
      </c>
      <c r="G260" s="257"/>
      <c r="H260" s="260">
        <v>9.64736</v>
      </c>
      <c r="I260" s="261"/>
      <c r="J260" s="257"/>
      <c r="K260" s="257"/>
      <c r="L260" s="262"/>
      <c r="M260" s="263"/>
      <c r="N260" s="264"/>
      <c r="O260" s="264"/>
      <c r="P260" s="264"/>
      <c r="Q260" s="264"/>
      <c r="R260" s="264"/>
      <c r="S260" s="264"/>
      <c r="T260" s="265"/>
      <c r="AT260" s="266" t="s">
        <v>166</v>
      </c>
      <c r="AU260" s="266" t="s">
        <v>87</v>
      </c>
      <c r="AV260" s="13" t="s">
        <v>164</v>
      </c>
      <c r="AW260" s="13" t="s">
        <v>34</v>
      </c>
      <c r="AX260" s="13" t="s">
        <v>85</v>
      </c>
      <c r="AY260" s="266" t="s">
        <v>157</v>
      </c>
    </row>
    <row r="261" spans="2:65" s="1" customFormat="1" ht="16.5" customHeight="1">
      <c r="B261" s="37"/>
      <c r="C261" s="231" t="s">
        <v>406</v>
      </c>
      <c r="D261" s="231" t="s">
        <v>159</v>
      </c>
      <c r="E261" s="232" t="s">
        <v>574</v>
      </c>
      <c r="F261" s="233" t="s">
        <v>575</v>
      </c>
      <c r="G261" s="234" t="s">
        <v>576</v>
      </c>
      <c r="H261" s="236"/>
      <c r="I261" s="236"/>
      <c r="J261" s="237">
        <f>ROUND(I261*H261,2)</f>
        <v>0</v>
      </c>
      <c r="K261" s="233" t="s">
        <v>163</v>
      </c>
      <c r="L261" s="42"/>
      <c r="M261" s="238" t="s">
        <v>1</v>
      </c>
      <c r="N261" s="239" t="s">
        <v>42</v>
      </c>
      <c r="O261" s="85"/>
      <c r="P261" s="240">
        <f>O261*H261</f>
        <v>0</v>
      </c>
      <c r="Q261" s="240">
        <v>0</v>
      </c>
      <c r="R261" s="240">
        <f>Q261*H261</f>
        <v>0</v>
      </c>
      <c r="S261" s="240">
        <v>0</v>
      </c>
      <c r="T261" s="241">
        <f>S261*H261</f>
        <v>0</v>
      </c>
      <c r="AR261" s="242" t="s">
        <v>236</v>
      </c>
      <c r="AT261" s="242" t="s">
        <v>159</v>
      </c>
      <c r="AU261" s="242" t="s">
        <v>87</v>
      </c>
      <c r="AY261" s="16" t="s">
        <v>157</v>
      </c>
      <c r="BE261" s="243">
        <f>IF(N261="základní",J261,0)</f>
        <v>0</v>
      </c>
      <c r="BF261" s="243">
        <f>IF(N261="snížená",J261,0)</f>
        <v>0</v>
      </c>
      <c r="BG261" s="243">
        <f>IF(N261="zákl. přenesená",J261,0)</f>
        <v>0</v>
      </c>
      <c r="BH261" s="243">
        <f>IF(N261="sníž. přenesená",J261,0)</f>
        <v>0</v>
      </c>
      <c r="BI261" s="243">
        <f>IF(N261="nulová",J261,0)</f>
        <v>0</v>
      </c>
      <c r="BJ261" s="16" t="s">
        <v>85</v>
      </c>
      <c r="BK261" s="243">
        <f>ROUND(I261*H261,2)</f>
        <v>0</v>
      </c>
      <c r="BL261" s="16" t="s">
        <v>236</v>
      </c>
      <c r="BM261" s="242" t="s">
        <v>1175</v>
      </c>
    </row>
    <row r="262" spans="2:63" s="11" customFormat="1" ht="22.8" customHeight="1">
      <c r="B262" s="215"/>
      <c r="C262" s="216"/>
      <c r="D262" s="217" t="s">
        <v>76</v>
      </c>
      <c r="E262" s="229" t="s">
        <v>1176</v>
      </c>
      <c r="F262" s="229" t="s">
        <v>1177</v>
      </c>
      <c r="G262" s="216"/>
      <c r="H262" s="216"/>
      <c r="I262" s="219"/>
      <c r="J262" s="230">
        <f>BK262</f>
        <v>0</v>
      </c>
      <c r="K262" s="216"/>
      <c r="L262" s="221"/>
      <c r="M262" s="222"/>
      <c r="N262" s="223"/>
      <c r="O262" s="223"/>
      <c r="P262" s="224">
        <f>SUM(P263:P269)</f>
        <v>0</v>
      </c>
      <c r="Q262" s="223"/>
      <c r="R262" s="224">
        <f>SUM(R263:R269)</f>
        <v>0.007776000000000001</v>
      </c>
      <c r="S262" s="223"/>
      <c r="T262" s="225">
        <f>SUM(T263:T269)</f>
        <v>0.01705</v>
      </c>
      <c r="AR262" s="226" t="s">
        <v>87</v>
      </c>
      <c r="AT262" s="227" t="s">
        <v>76</v>
      </c>
      <c r="AU262" s="227" t="s">
        <v>85</v>
      </c>
      <c r="AY262" s="226" t="s">
        <v>157</v>
      </c>
      <c r="BK262" s="228">
        <f>SUM(BK263:BK269)</f>
        <v>0</v>
      </c>
    </row>
    <row r="263" spans="2:65" s="1" customFormat="1" ht="16.5" customHeight="1">
      <c r="B263" s="37"/>
      <c r="C263" s="231" t="s">
        <v>417</v>
      </c>
      <c r="D263" s="231" t="s">
        <v>159</v>
      </c>
      <c r="E263" s="232" t="s">
        <v>1178</v>
      </c>
      <c r="F263" s="233" t="s">
        <v>1179</v>
      </c>
      <c r="G263" s="234" t="s">
        <v>330</v>
      </c>
      <c r="H263" s="235">
        <v>2.06</v>
      </c>
      <c r="I263" s="236"/>
      <c r="J263" s="237">
        <f>ROUND(I263*H263,2)</f>
        <v>0</v>
      </c>
      <c r="K263" s="233" t="s">
        <v>163</v>
      </c>
      <c r="L263" s="42"/>
      <c r="M263" s="238" t="s">
        <v>1</v>
      </c>
      <c r="N263" s="239" t="s">
        <v>42</v>
      </c>
      <c r="O263" s="85"/>
      <c r="P263" s="240">
        <f>O263*H263</f>
        <v>0</v>
      </c>
      <c r="Q263" s="240">
        <v>0.0011</v>
      </c>
      <c r="R263" s="240">
        <f>Q263*H263</f>
        <v>0.0022660000000000002</v>
      </c>
      <c r="S263" s="240">
        <v>0</v>
      </c>
      <c r="T263" s="241">
        <f>S263*H263</f>
        <v>0</v>
      </c>
      <c r="AR263" s="242" t="s">
        <v>236</v>
      </c>
      <c r="AT263" s="242" t="s">
        <v>159</v>
      </c>
      <c r="AU263" s="242" t="s">
        <v>87</v>
      </c>
      <c r="AY263" s="16" t="s">
        <v>157</v>
      </c>
      <c r="BE263" s="243">
        <f>IF(N263="základní",J263,0)</f>
        <v>0</v>
      </c>
      <c r="BF263" s="243">
        <f>IF(N263="snížená",J263,0)</f>
        <v>0</v>
      </c>
      <c r="BG263" s="243">
        <f>IF(N263="zákl. přenesená",J263,0)</f>
        <v>0</v>
      </c>
      <c r="BH263" s="243">
        <f>IF(N263="sníž. přenesená",J263,0)</f>
        <v>0</v>
      </c>
      <c r="BI263" s="243">
        <f>IF(N263="nulová",J263,0)</f>
        <v>0</v>
      </c>
      <c r="BJ263" s="16" t="s">
        <v>85</v>
      </c>
      <c r="BK263" s="243">
        <f>ROUND(I263*H263,2)</f>
        <v>0</v>
      </c>
      <c r="BL263" s="16" t="s">
        <v>236</v>
      </c>
      <c r="BM263" s="242" t="s">
        <v>1180</v>
      </c>
    </row>
    <row r="264" spans="2:65" s="1" customFormat="1" ht="16.5" customHeight="1">
      <c r="B264" s="37"/>
      <c r="C264" s="231" t="s">
        <v>423</v>
      </c>
      <c r="D264" s="231" t="s">
        <v>159</v>
      </c>
      <c r="E264" s="232" t="s">
        <v>1181</v>
      </c>
      <c r="F264" s="233" t="s">
        <v>1182</v>
      </c>
      <c r="G264" s="234" t="s">
        <v>583</v>
      </c>
      <c r="H264" s="235">
        <v>1</v>
      </c>
      <c r="I264" s="236"/>
      <c r="J264" s="237">
        <f>ROUND(I264*H264,2)</f>
        <v>0</v>
      </c>
      <c r="K264" s="233" t="s">
        <v>163</v>
      </c>
      <c r="L264" s="42"/>
      <c r="M264" s="238" t="s">
        <v>1</v>
      </c>
      <c r="N264" s="239" t="s">
        <v>42</v>
      </c>
      <c r="O264" s="85"/>
      <c r="P264" s="240">
        <f>O264*H264</f>
        <v>0</v>
      </c>
      <c r="Q264" s="240">
        <v>0</v>
      </c>
      <c r="R264" s="240">
        <f>Q264*H264</f>
        <v>0</v>
      </c>
      <c r="S264" s="240">
        <v>0</v>
      </c>
      <c r="T264" s="241">
        <f>S264*H264</f>
        <v>0</v>
      </c>
      <c r="AR264" s="242" t="s">
        <v>236</v>
      </c>
      <c r="AT264" s="242" t="s">
        <v>159</v>
      </c>
      <c r="AU264" s="242" t="s">
        <v>87</v>
      </c>
      <c r="AY264" s="16" t="s">
        <v>157</v>
      </c>
      <c r="BE264" s="243">
        <f>IF(N264="základní",J264,0)</f>
        <v>0</v>
      </c>
      <c r="BF264" s="243">
        <f>IF(N264="snížená",J264,0)</f>
        <v>0</v>
      </c>
      <c r="BG264" s="243">
        <f>IF(N264="zákl. přenesená",J264,0)</f>
        <v>0</v>
      </c>
      <c r="BH264" s="243">
        <f>IF(N264="sníž. přenesená",J264,0)</f>
        <v>0</v>
      </c>
      <c r="BI264" s="243">
        <f>IF(N264="nulová",J264,0)</f>
        <v>0</v>
      </c>
      <c r="BJ264" s="16" t="s">
        <v>85</v>
      </c>
      <c r="BK264" s="243">
        <f>ROUND(I264*H264,2)</f>
        <v>0</v>
      </c>
      <c r="BL264" s="16" t="s">
        <v>236</v>
      </c>
      <c r="BM264" s="242" t="s">
        <v>1183</v>
      </c>
    </row>
    <row r="265" spans="2:65" s="1" customFormat="1" ht="16.5" customHeight="1">
      <c r="B265" s="37"/>
      <c r="C265" s="231" t="s">
        <v>429</v>
      </c>
      <c r="D265" s="231" t="s">
        <v>159</v>
      </c>
      <c r="E265" s="232" t="s">
        <v>1184</v>
      </c>
      <c r="F265" s="233" t="s">
        <v>1185</v>
      </c>
      <c r="G265" s="234" t="s">
        <v>583</v>
      </c>
      <c r="H265" s="235">
        <v>1</v>
      </c>
      <c r="I265" s="236"/>
      <c r="J265" s="237">
        <f>ROUND(I265*H265,2)</f>
        <v>0</v>
      </c>
      <c r="K265" s="233" t="s">
        <v>163</v>
      </c>
      <c r="L265" s="42"/>
      <c r="M265" s="238" t="s">
        <v>1</v>
      </c>
      <c r="N265" s="239" t="s">
        <v>42</v>
      </c>
      <c r="O265" s="85"/>
      <c r="P265" s="240">
        <f>O265*H265</f>
        <v>0</v>
      </c>
      <c r="Q265" s="240">
        <v>0</v>
      </c>
      <c r="R265" s="240">
        <f>Q265*H265</f>
        <v>0</v>
      </c>
      <c r="S265" s="240">
        <v>0.01705</v>
      </c>
      <c r="T265" s="241">
        <f>S265*H265</f>
        <v>0.01705</v>
      </c>
      <c r="AR265" s="242" t="s">
        <v>236</v>
      </c>
      <c r="AT265" s="242" t="s">
        <v>159</v>
      </c>
      <c r="AU265" s="242" t="s">
        <v>87</v>
      </c>
      <c r="AY265" s="16" t="s">
        <v>157</v>
      </c>
      <c r="BE265" s="243">
        <f>IF(N265="základní",J265,0)</f>
        <v>0</v>
      </c>
      <c r="BF265" s="243">
        <f>IF(N265="snížená",J265,0)</f>
        <v>0</v>
      </c>
      <c r="BG265" s="243">
        <f>IF(N265="zákl. přenesená",J265,0)</f>
        <v>0</v>
      </c>
      <c r="BH265" s="243">
        <f>IF(N265="sníž. přenesená",J265,0)</f>
        <v>0</v>
      </c>
      <c r="BI265" s="243">
        <f>IF(N265="nulová",J265,0)</f>
        <v>0</v>
      </c>
      <c r="BJ265" s="16" t="s">
        <v>85</v>
      </c>
      <c r="BK265" s="243">
        <f>ROUND(I265*H265,2)</f>
        <v>0</v>
      </c>
      <c r="BL265" s="16" t="s">
        <v>236</v>
      </c>
      <c r="BM265" s="242" t="s">
        <v>1186</v>
      </c>
    </row>
    <row r="266" spans="2:65" s="1" customFormat="1" ht="16.5" customHeight="1">
      <c r="B266" s="37"/>
      <c r="C266" s="231" t="s">
        <v>434</v>
      </c>
      <c r="D266" s="231" t="s">
        <v>159</v>
      </c>
      <c r="E266" s="232" t="s">
        <v>1187</v>
      </c>
      <c r="F266" s="233" t="s">
        <v>1188</v>
      </c>
      <c r="G266" s="234" t="s">
        <v>583</v>
      </c>
      <c r="H266" s="235">
        <v>1</v>
      </c>
      <c r="I266" s="236"/>
      <c r="J266" s="237">
        <f>ROUND(I266*H266,2)</f>
        <v>0</v>
      </c>
      <c r="K266" s="233" t="s">
        <v>163</v>
      </c>
      <c r="L266" s="42"/>
      <c r="M266" s="238" t="s">
        <v>1</v>
      </c>
      <c r="N266" s="239" t="s">
        <v>42</v>
      </c>
      <c r="O266" s="85"/>
      <c r="P266" s="240">
        <f>O266*H266</f>
        <v>0</v>
      </c>
      <c r="Q266" s="240">
        <v>0.00342</v>
      </c>
      <c r="R266" s="240">
        <f>Q266*H266</f>
        <v>0.00342</v>
      </c>
      <c r="S266" s="240">
        <v>0</v>
      </c>
      <c r="T266" s="241">
        <f>S266*H266</f>
        <v>0</v>
      </c>
      <c r="AR266" s="242" t="s">
        <v>236</v>
      </c>
      <c r="AT266" s="242" t="s">
        <v>159</v>
      </c>
      <c r="AU266" s="242" t="s">
        <v>87</v>
      </c>
      <c r="AY266" s="16" t="s">
        <v>157</v>
      </c>
      <c r="BE266" s="243">
        <f>IF(N266="základní",J266,0)</f>
        <v>0</v>
      </c>
      <c r="BF266" s="243">
        <f>IF(N266="snížená",J266,0)</f>
        <v>0</v>
      </c>
      <c r="BG266" s="243">
        <f>IF(N266="zákl. přenesená",J266,0)</f>
        <v>0</v>
      </c>
      <c r="BH266" s="243">
        <f>IF(N266="sníž. přenesená",J266,0)</f>
        <v>0</v>
      </c>
      <c r="BI266" s="243">
        <f>IF(N266="nulová",J266,0)</f>
        <v>0</v>
      </c>
      <c r="BJ266" s="16" t="s">
        <v>85</v>
      </c>
      <c r="BK266" s="243">
        <f>ROUND(I266*H266,2)</f>
        <v>0</v>
      </c>
      <c r="BL266" s="16" t="s">
        <v>236</v>
      </c>
      <c r="BM266" s="242" t="s">
        <v>1189</v>
      </c>
    </row>
    <row r="267" spans="2:65" s="1" customFormat="1" ht="16.5" customHeight="1">
      <c r="B267" s="37"/>
      <c r="C267" s="231" t="s">
        <v>439</v>
      </c>
      <c r="D267" s="231" t="s">
        <v>159</v>
      </c>
      <c r="E267" s="232" t="s">
        <v>1190</v>
      </c>
      <c r="F267" s="233" t="s">
        <v>1191</v>
      </c>
      <c r="G267" s="234" t="s">
        <v>583</v>
      </c>
      <c r="H267" s="235">
        <v>1</v>
      </c>
      <c r="I267" s="236"/>
      <c r="J267" s="237">
        <f>ROUND(I267*H267,2)</f>
        <v>0</v>
      </c>
      <c r="K267" s="233" t="s">
        <v>163</v>
      </c>
      <c r="L267" s="42"/>
      <c r="M267" s="238" t="s">
        <v>1</v>
      </c>
      <c r="N267" s="239" t="s">
        <v>42</v>
      </c>
      <c r="O267" s="85"/>
      <c r="P267" s="240">
        <f>O267*H267</f>
        <v>0</v>
      </c>
      <c r="Q267" s="240">
        <v>0.00193</v>
      </c>
      <c r="R267" s="240">
        <f>Q267*H267</f>
        <v>0.00193</v>
      </c>
      <c r="S267" s="240">
        <v>0</v>
      </c>
      <c r="T267" s="241">
        <f>S267*H267</f>
        <v>0</v>
      </c>
      <c r="AR267" s="242" t="s">
        <v>236</v>
      </c>
      <c r="AT267" s="242" t="s">
        <v>159</v>
      </c>
      <c r="AU267" s="242" t="s">
        <v>87</v>
      </c>
      <c r="AY267" s="16" t="s">
        <v>157</v>
      </c>
      <c r="BE267" s="243">
        <f>IF(N267="základní",J267,0)</f>
        <v>0</v>
      </c>
      <c r="BF267" s="243">
        <f>IF(N267="snížená",J267,0)</f>
        <v>0</v>
      </c>
      <c r="BG267" s="243">
        <f>IF(N267="zákl. přenesená",J267,0)</f>
        <v>0</v>
      </c>
      <c r="BH267" s="243">
        <f>IF(N267="sníž. přenesená",J267,0)</f>
        <v>0</v>
      </c>
      <c r="BI267" s="243">
        <f>IF(N267="nulová",J267,0)</f>
        <v>0</v>
      </c>
      <c r="BJ267" s="16" t="s">
        <v>85</v>
      </c>
      <c r="BK267" s="243">
        <f>ROUND(I267*H267,2)</f>
        <v>0</v>
      </c>
      <c r="BL267" s="16" t="s">
        <v>236</v>
      </c>
      <c r="BM267" s="242" t="s">
        <v>1192</v>
      </c>
    </row>
    <row r="268" spans="2:65" s="1" customFormat="1" ht="16.5" customHeight="1">
      <c r="B268" s="37"/>
      <c r="C268" s="231" t="s">
        <v>450</v>
      </c>
      <c r="D268" s="231" t="s">
        <v>159</v>
      </c>
      <c r="E268" s="232" t="s">
        <v>1193</v>
      </c>
      <c r="F268" s="233" t="s">
        <v>1194</v>
      </c>
      <c r="G268" s="234" t="s">
        <v>583</v>
      </c>
      <c r="H268" s="235">
        <v>1</v>
      </c>
      <c r="I268" s="236"/>
      <c r="J268" s="237">
        <f>ROUND(I268*H268,2)</f>
        <v>0</v>
      </c>
      <c r="K268" s="233" t="s">
        <v>163</v>
      </c>
      <c r="L268" s="42"/>
      <c r="M268" s="238" t="s">
        <v>1</v>
      </c>
      <c r="N268" s="239" t="s">
        <v>42</v>
      </c>
      <c r="O268" s="85"/>
      <c r="P268" s="240">
        <f>O268*H268</f>
        <v>0</v>
      </c>
      <c r="Q268" s="240">
        <v>0.00016</v>
      </c>
      <c r="R268" s="240">
        <f>Q268*H268</f>
        <v>0.00016</v>
      </c>
      <c r="S268" s="240">
        <v>0</v>
      </c>
      <c r="T268" s="241">
        <f>S268*H268</f>
        <v>0</v>
      </c>
      <c r="AR268" s="242" t="s">
        <v>236</v>
      </c>
      <c r="AT268" s="242" t="s">
        <v>159</v>
      </c>
      <c r="AU268" s="242" t="s">
        <v>87</v>
      </c>
      <c r="AY268" s="16" t="s">
        <v>157</v>
      </c>
      <c r="BE268" s="243">
        <f>IF(N268="základní",J268,0)</f>
        <v>0</v>
      </c>
      <c r="BF268" s="243">
        <f>IF(N268="snížená",J268,0)</f>
        <v>0</v>
      </c>
      <c r="BG268" s="243">
        <f>IF(N268="zákl. přenesená",J268,0)</f>
        <v>0</v>
      </c>
      <c r="BH268" s="243">
        <f>IF(N268="sníž. přenesená",J268,0)</f>
        <v>0</v>
      </c>
      <c r="BI268" s="243">
        <f>IF(N268="nulová",J268,0)</f>
        <v>0</v>
      </c>
      <c r="BJ268" s="16" t="s">
        <v>85</v>
      </c>
      <c r="BK268" s="243">
        <f>ROUND(I268*H268,2)</f>
        <v>0</v>
      </c>
      <c r="BL268" s="16" t="s">
        <v>236</v>
      </c>
      <c r="BM268" s="242" t="s">
        <v>1195</v>
      </c>
    </row>
    <row r="269" spans="2:65" s="1" customFormat="1" ht="16.5" customHeight="1">
      <c r="B269" s="37"/>
      <c r="C269" s="231" t="s">
        <v>455</v>
      </c>
      <c r="D269" s="231" t="s">
        <v>159</v>
      </c>
      <c r="E269" s="232" t="s">
        <v>1196</v>
      </c>
      <c r="F269" s="233" t="s">
        <v>1197</v>
      </c>
      <c r="G269" s="234" t="s">
        <v>576</v>
      </c>
      <c r="H269" s="236"/>
      <c r="I269" s="236"/>
      <c r="J269" s="237">
        <f>ROUND(I269*H269,2)</f>
        <v>0</v>
      </c>
      <c r="K269" s="233" t="s">
        <v>163</v>
      </c>
      <c r="L269" s="42"/>
      <c r="M269" s="238" t="s">
        <v>1</v>
      </c>
      <c r="N269" s="239" t="s">
        <v>42</v>
      </c>
      <c r="O269" s="85"/>
      <c r="P269" s="240">
        <f>O269*H269</f>
        <v>0</v>
      </c>
      <c r="Q269" s="240">
        <v>0</v>
      </c>
      <c r="R269" s="240">
        <f>Q269*H269</f>
        <v>0</v>
      </c>
      <c r="S269" s="240">
        <v>0</v>
      </c>
      <c r="T269" s="241">
        <f>S269*H269</f>
        <v>0</v>
      </c>
      <c r="AR269" s="242" t="s">
        <v>236</v>
      </c>
      <c r="AT269" s="242" t="s">
        <v>159</v>
      </c>
      <c r="AU269" s="242" t="s">
        <v>87</v>
      </c>
      <c r="AY269" s="16" t="s">
        <v>157</v>
      </c>
      <c r="BE269" s="243">
        <f>IF(N269="základní",J269,0)</f>
        <v>0</v>
      </c>
      <c r="BF269" s="243">
        <f>IF(N269="snížená",J269,0)</f>
        <v>0</v>
      </c>
      <c r="BG269" s="243">
        <f>IF(N269="zákl. přenesená",J269,0)</f>
        <v>0</v>
      </c>
      <c r="BH269" s="243">
        <f>IF(N269="sníž. přenesená",J269,0)</f>
        <v>0</v>
      </c>
      <c r="BI269" s="243">
        <f>IF(N269="nulová",J269,0)</f>
        <v>0</v>
      </c>
      <c r="BJ269" s="16" t="s">
        <v>85</v>
      </c>
      <c r="BK269" s="243">
        <f>ROUND(I269*H269,2)</f>
        <v>0</v>
      </c>
      <c r="BL269" s="16" t="s">
        <v>236</v>
      </c>
      <c r="BM269" s="242" t="s">
        <v>1198</v>
      </c>
    </row>
    <row r="270" spans="2:63" s="11" customFormat="1" ht="22.8" customHeight="1">
      <c r="B270" s="215"/>
      <c r="C270" s="216"/>
      <c r="D270" s="217" t="s">
        <v>76</v>
      </c>
      <c r="E270" s="229" t="s">
        <v>1199</v>
      </c>
      <c r="F270" s="229" t="s">
        <v>1200</v>
      </c>
      <c r="G270" s="216"/>
      <c r="H270" s="216"/>
      <c r="I270" s="219"/>
      <c r="J270" s="230">
        <f>BK270</f>
        <v>0</v>
      </c>
      <c r="K270" s="216"/>
      <c r="L270" s="221"/>
      <c r="M270" s="222"/>
      <c r="N270" s="223"/>
      <c r="O270" s="223"/>
      <c r="P270" s="224">
        <f>SUM(P271:P273)</f>
        <v>0</v>
      </c>
      <c r="Q270" s="223"/>
      <c r="R270" s="224">
        <f>SUM(R271:R273)</f>
        <v>0</v>
      </c>
      <c r="S270" s="223"/>
      <c r="T270" s="225">
        <f>SUM(T271:T273)</f>
        <v>0</v>
      </c>
      <c r="AR270" s="226" t="s">
        <v>87</v>
      </c>
      <c r="AT270" s="227" t="s">
        <v>76</v>
      </c>
      <c r="AU270" s="227" t="s">
        <v>85</v>
      </c>
      <c r="AY270" s="226" t="s">
        <v>157</v>
      </c>
      <c r="BK270" s="228">
        <f>SUM(BK271:BK273)</f>
        <v>0</v>
      </c>
    </row>
    <row r="271" spans="2:65" s="1" customFormat="1" ht="16.5" customHeight="1">
      <c r="B271" s="37"/>
      <c r="C271" s="231" t="s">
        <v>460</v>
      </c>
      <c r="D271" s="231" t="s">
        <v>159</v>
      </c>
      <c r="E271" s="232" t="s">
        <v>1201</v>
      </c>
      <c r="F271" s="233" t="s">
        <v>1202</v>
      </c>
      <c r="G271" s="234" t="s">
        <v>330</v>
      </c>
      <c r="H271" s="235">
        <v>42.6</v>
      </c>
      <c r="I271" s="236"/>
      <c r="J271" s="237">
        <f>ROUND(I271*H271,2)</f>
        <v>0</v>
      </c>
      <c r="K271" s="233" t="s">
        <v>420</v>
      </c>
      <c r="L271" s="42"/>
      <c r="M271" s="238" t="s">
        <v>1</v>
      </c>
      <c r="N271" s="239" t="s">
        <v>42</v>
      </c>
      <c r="O271" s="85"/>
      <c r="P271" s="240">
        <f>O271*H271</f>
        <v>0</v>
      </c>
      <c r="Q271" s="240">
        <v>0</v>
      </c>
      <c r="R271" s="240">
        <f>Q271*H271</f>
        <v>0</v>
      </c>
      <c r="S271" s="240">
        <v>0</v>
      </c>
      <c r="T271" s="241">
        <f>S271*H271</f>
        <v>0</v>
      </c>
      <c r="AR271" s="242" t="s">
        <v>236</v>
      </c>
      <c r="AT271" s="242" t="s">
        <v>159</v>
      </c>
      <c r="AU271" s="242" t="s">
        <v>87</v>
      </c>
      <c r="AY271" s="16" t="s">
        <v>157</v>
      </c>
      <c r="BE271" s="243">
        <f>IF(N271="základní",J271,0)</f>
        <v>0</v>
      </c>
      <c r="BF271" s="243">
        <f>IF(N271="snížená",J271,0)</f>
        <v>0</v>
      </c>
      <c r="BG271" s="243">
        <f>IF(N271="zákl. přenesená",J271,0)</f>
        <v>0</v>
      </c>
      <c r="BH271" s="243">
        <f>IF(N271="sníž. přenesená",J271,0)</f>
        <v>0</v>
      </c>
      <c r="BI271" s="243">
        <f>IF(N271="nulová",J271,0)</f>
        <v>0</v>
      </c>
      <c r="BJ271" s="16" t="s">
        <v>85</v>
      </c>
      <c r="BK271" s="243">
        <f>ROUND(I271*H271,2)</f>
        <v>0</v>
      </c>
      <c r="BL271" s="16" t="s">
        <v>236</v>
      </c>
      <c r="BM271" s="242" t="s">
        <v>1203</v>
      </c>
    </row>
    <row r="272" spans="2:51" s="12" customFormat="1" ht="12">
      <c r="B272" s="244"/>
      <c r="C272" s="245"/>
      <c r="D272" s="246" t="s">
        <v>166</v>
      </c>
      <c r="E272" s="247" t="s">
        <v>1</v>
      </c>
      <c r="F272" s="248" t="s">
        <v>1204</v>
      </c>
      <c r="G272" s="245"/>
      <c r="H272" s="249">
        <v>42.6</v>
      </c>
      <c r="I272" s="250"/>
      <c r="J272" s="245"/>
      <c r="K272" s="245"/>
      <c r="L272" s="251"/>
      <c r="M272" s="252"/>
      <c r="N272" s="253"/>
      <c r="O272" s="253"/>
      <c r="P272" s="253"/>
      <c r="Q272" s="253"/>
      <c r="R272" s="253"/>
      <c r="S272" s="253"/>
      <c r="T272" s="254"/>
      <c r="AT272" s="255" t="s">
        <v>166</v>
      </c>
      <c r="AU272" s="255" t="s">
        <v>87</v>
      </c>
      <c r="AV272" s="12" t="s">
        <v>87</v>
      </c>
      <c r="AW272" s="12" t="s">
        <v>34</v>
      </c>
      <c r="AX272" s="12" t="s">
        <v>77</v>
      </c>
      <c r="AY272" s="255" t="s">
        <v>157</v>
      </c>
    </row>
    <row r="273" spans="2:51" s="13" customFormat="1" ht="12">
      <c r="B273" s="256"/>
      <c r="C273" s="257"/>
      <c r="D273" s="246" t="s">
        <v>166</v>
      </c>
      <c r="E273" s="258" t="s">
        <v>1</v>
      </c>
      <c r="F273" s="259" t="s">
        <v>168</v>
      </c>
      <c r="G273" s="257"/>
      <c r="H273" s="260">
        <v>42.6</v>
      </c>
      <c r="I273" s="261"/>
      <c r="J273" s="257"/>
      <c r="K273" s="257"/>
      <c r="L273" s="262"/>
      <c r="M273" s="263"/>
      <c r="N273" s="264"/>
      <c r="O273" s="264"/>
      <c r="P273" s="264"/>
      <c r="Q273" s="264"/>
      <c r="R273" s="264"/>
      <c r="S273" s="264"/>
      <c r="T273" s="265"/>
      <c r="AT273" s="266" t="s">
        <v>166</v>
      </c>
      <c r="AU273" s="266" t="s">
        <v>87</v>
      </c>
      <c r="AV273" s="13" t="s">
        <v>164</v>
      </c>
      <c r="AW273" s="13" t="s">
        <v>34</v>
      </c>
      <c r="AX273" s="13" t="s">
        <v>85</v>
      </c>
      <c r="AY273" s="266" t="s">
        <v>157</v>
      </c>
    </row>
    <row r="274" spans="2:63" s="11" customFormat="1" ht="22.8" customHeight="1">
      <c r="B274" s="215"/>
      <c r="C274" s="216"/>
      <c r="D274" s="217" t="s">
        <v>76</v>
      </c>
      <c r="E274" s="229" t="s">
        <v>769</v>
      </c>
      <c r="F274" s="229" t="s">
        <v>770</v>
      </c>
      <c r="G274" s="216"/>
      <c r="H274" s="216"/>
      <c r="I274" s="219"/>
      <c r="J274" s="230">
        <f>BK274</f>
        <v>0</v>
      </c>
      <c r="K274" s="216"/>
      <c r="L274" s="221"/>
      <c r="M274" s="222"/>
      <c r="N274" s="223"/>
      <c r="O274" s="223"/>
      <c r="P274" s="224">
        <f>SUM(P275:P301)</f>
        <v>0</v>
      </c>
      <c r="Q274" s="223"/>
      <c r="R274" s="224">
        <f>SUM(R275:R301)</f>
        <v>0.13267220000000002</v>
      </c>
      <c r="S274" s="223"/>
      <c r="T274" s="225">
        <f>SUM(T275:T301)</f>
        <v>0.1432137</v>
      </c>
      <c r="AR274" s="226" t="s">
        <v>87</v>
      </c>
      <c r="AT274" s="227" t="s">
        <v>76</v>
      </c>
      <c r="AU274" s="227" t="s">
        <v>85</v>
      </c>
      <c r="AY274" s="226" t="s">
        <v>157</v>
      </c>
      <c r="BK274" s="228">
        <f>SUM(BK275:BK301)</f>
        <v>0</v>
      </c>
    </row>
    <row r="275" spans="2:65" s="1" customFormat="1" ht="16.5" customHeight="1">
      <c r="B275" s="37"/>
      <c r="C275" s="231" t="s">
        <v>465</v>
      </c>
      <c r="D275" s="231" t="s">
        <v>159</v>
      </c>
      <c r="E275" s="232" t="s">
        <v>1205</v>
      </c>
      <c r="F275" s="233" t="s">
        <v>1206</v>
      </c>
      <c r="G275" s="234" t="s">
        <v>330</v>
      </c>
      <c r="H275" s="235">
        <v>64.7</v>
      </c>
      <c r="I275" s="236"/>
      <c r="J275" s="237">
        <f>ROUND(I275*H275,2)</f>
        <v>0</v>
      </c>
      <c r="K275" s="233" t="s">
        <v>163</v>
      </c>
      <c r="L275" s="42"/>
      <c r="M275" s="238" t="s">
        <v>1</v>
      </c>
      <c r="N275" s="239" t="s">
        <v>42</v>
      </c>
      <c r="O275" s="85"/>
      <c r="P275" s="240">
        <f>O275*H275</f>
        <v>0</v>
      </c>
      <c r="Q275" s="240">
        <v>0</v>
      </c>
      <c r="R275" s="240">
        <f>Q275*H275</f>
        <v>0</v>
      </c>
      <c r="S275" s="240">
        <v>0.00177</v>
      </c>
      <c r="T275" s="241">
        <f>S275*H275</f>
        <v>0.11451900000000001</v>
      </c>
      <c r="AR275" s="242" t="s">
        <v>236</v>
      </c>
      <c r="AT275" s="242" t="s">
        <v>159</v>
      </c>
      <c r="AU275" s="242" t="s">
        <v>87</v>
      </c>
      <c r="AY275" s="16" t="s">
        <v>157</v>
      </c>
      <c r="BE275" s="243">
        <f>IF(N275="základní",J275,0)</f>
        <v>0</v>
      </c>
      <c r="BF275" s="243">
        <f>IF(N275="snížená",J275,0)</f>
        <v>0</v>
      </c>
      <c r="BG275" s="243">
        <f>IF(N275="zákl. přenesená",J275,0)</f>
        <v>0</v>
      </c>
      <c r="BH275" s="243">
        <f>IF(N275="sníž. přenesená",J275,0)</f>
        <v>0</v>
      </c>
      <c r="BI275" s="243">
        <f>IF(N275="nulová",J275,0)</f>
        <v>0</v>
      </c>
      <c r="BJ275" s="16" t="s">
        <v>85</v>
      </c>
      <c r="BK275" s="243">
        <f>ROUND(I275*H275,2)</f>
        <v>0</v>
      </c>
      <c r="BL275" s="16" t="s">
        <v>236</v>
      </c>
      <c r="BM275" s="242" t="s">
        <v>1207</v>
      </c>
    </row>
    <row r="276" spans="2:51" s="14" customFormat="1" ht="12">
      <c r="B276" s="267"/>
      <c r="C276" s="268"/>
      <c r="D276" s="246" t="s">
        <v>166</v>
      </c>
      <c r="E276" s="269" t="s">
        <v>1</v>
      </c>
      <c r="F276" s="270" t="s">
        <v>1082</v>
      </c>
      <c r="G276" s="268"/>
      <c r="H276" s="269" t="s">
        <v>1</v>
      </c>
      <c r="I276" s="271"/>
      <c r="J276" s="268"/>
      <c r="K276" s="268"/>
      <c r="L276" s="272"/>
      <c r="M276" s="273"/>
      <c r="N276" s="274"/>
      <c r="O276" s="274"/>
      <c r="P276" s="274"/>
      <c r="Q276" s="274"/>
      <c r="R276" s="274"/>
      <c r="S276" s="274"/>
      <c r="T276" s="275"/>
      <c r="AT276" s="276" t="s">
        <v>166</v>
      </c>
      <c r="AU276" s="276" t="s">
        <v>87</v>
      </c>
      <c r="AV276" s="14" t="s">
        <v>85</v>
      </c>
      <c r="AW276" s="14" t="s">
        <v>34</v>
      </c>
      <c r="AX276" s="14" t="s">
        <v>77</v>
      </c>
      <c r="AY276" s="276" t="s">
        <v>157</v>
      </c>
    </row>
    <row r="277" spans="2:51" s="12" customFormat="1" ht="12">
      <c r="B277" s="244"/>
      <c r="C277" s="245"/>
      <c r="D277" s="246" t="s">
        <v>166</v>
      </c>
      <c r="E277" s="247" t="s">
        <v>1</v>
      </c>
      <c r="F277" s="248" t="s">
        <v>1208</v>
      </c>
      <c r="G277" s="245"/>
      <c r="H277" s="249">
        <v>49.2</v>
      </c>
      <c r="I277" s="250"/>
      <c r="J277" s="245"/>
      <c r="K277" s="245"/>
      <c r="L277" s="251"/>
      <c r="M277" s="252"/>
      <c r="N277" s="253"/>
      <c r="O277" s="253"/>
      <c r="P277" s="253"/>
      <c r="Q277" s="253"/>
      <c r="R277" s="253"/>
      <c r="S277" s="253"/>
      <c r="T277" s="254"/>
      <c r="AT277" s="255" t="s">
        <v>166</v>
      </c>
      <c r="AU277" s="255" t="s">
        <v>87</v>
      </c>
      <c r="AV277" s="12" t="s">
        <v>87</v>
      </c>
      <c r="AW277" s="12" t="s">
        <v>34</v>
      </c>
      <c r="AX277" s="12" t="s">
        <v>77</v>
      </c>
      <c r="AY277" s="255" t="s">
        <v>157</v>
      </c>
    </row>
    <row r="278" spans="2:51" s="14" customFormat="1" ht="12">
      <c r="B278" s="267"/>
      <c r="C278" s="268"/>
      <c r="D278" s="246" t="s">
        <v>166</v>
      </c>
      <c r="E278" s="269" t="s">
        <v>1</v>
      </c>
      <c r="F278" s="270" t="s">
        <v>1209</v>
      </c>
      <c r="G278" s="268"/>
      <c r="H278" s="269" t="s">
        <v>1</v>
      </c>
      <c r="I278" s="271"/>
      <c r="J278" s="268"/>
      <c r="K278" s="268"/>
      <c r="L278" s="272"/>
      <c r="M278" s="273"/>
      <c r="N278" s="274"/>
      <c r="O278" s="274"/>
      <c r="P278" s="274"/>
      <c r="Q278" s="274"/>
      <c r="R278" s="274"/>
      <c r="S278" s="274"/>
      <c r="T278" s="275"/>
      <c r="AT278" s="276" t="s">
        <v>166</v>
      </c>
      <c r="AU278" s="276" t="s">
        <v>87</v>
      </c>
      <c r="AV278" s="14" t="s">
        <v>85</v>
      </c>
      <c r="AW278" s="14" t="s">
        <v>34</v>
      </c>
      <c r="AX278" s="14" t="s">
        <v>77</v>
      </c>
      <c r="AY278" s="276" t="s">
        <v>157</v>
      </c>
    </row>
    <row r="279" spans="2:51" s="12" customFormat="1" ht="12">
      <c r="B279" s="244"/>
      <c r="C279" s="245"/>
      <c r="D279" s="246" t="s">
        <v>166</v>
      </c>
      <c r="E279" s="247" t="s">
        <v>1</v>
      </c>
      <c r="F279" s="248" t="s">
        <v>1210</v>
      </c>
      <c r="G279" s="245"/>
      <c r="H279" s="249">
        <v>12.2</v>
      </c>
      <c r="I279" s="250"/>
      <c r="J279" s="245"/>
      <c r="K279" s="245"/>
      <c r="L279" s="251"/>
      <c r="M279" s="252"/>
      <c r="N279" s="253"/>
      <c r="O279" s="253"/>
      <c r="P279" s="253"/>
      <c r="Q279" s="253"/>
      <c r="R279" s="253"/>
      <c r="S279" s="253"/>
      <c r="T279" s="254"/>
      <c r="AT279" s="255" t="s">
        <v>166</v>
      </c>
      <c r="AU279" s="255" t="s">
        <v>87</v>
      </c>
      <c r="AV279" s="12" t="s">
        <v>87</v>
      </c>
      <c r="AW279" s="12" t="s">
        <v>34</v>
      </c>
      <c r="AX279" s="12" t="s">
        <v>77</v>
      </c>
      <c r="AY279" s="255" t="s">
        <v>157</v>
      </c>
    </row>
    <row r="280" spans="2:51" s="14" customFormat="1" ht="12">
      <c r="B280" s="267"/>
      <c r="C280" s="268"/>
      <c r="D280" s="246" t="s">
        <v>166</v>
      </c>
      <c r="E280" s="269" t="s">
        <v>1</v>
      </c>
      <c r="F280" s="270" t="s">
        <v>1211</v>
      </c>
      <c r="G280" s="268"/>
      <c r="H280" s="269" t="s">
        <v>1</v>
      </c>
      <c r="I280" s="271"/>
      <c r="J280" s="268"/>
      <c r="K280" s="268"/>
      <c r="L280" s="272"/>
      <c r="M280" s="273"/>
      <c r="N280" s="274"/>
      <c r="O280" s="274"/>
      <c r="P280" s="274"/>
      <c r="Q280" s="274"/>
      <c r="R280" s="274"/>
      <c r="S280" s="274"/>
      <c r="T280" s="275"/>
      <c r="AT280" s="276" t="s">
        <v>166</v>
      </c>
      <c r="AU280" s="276" t="s">
        <v>87</v>
      </c>
      <c r="AV280" s="14" t="s">
        <v>85</v>
      </c>
      <c r="AW280" s="14" t="s">
        <v>34</v>
      </c>
      <c r="AX280" s="14" t="s">
        <v>77</v>
      </c>
      <c r="AY280" s="276" t="s">
        <v>157</v>
      </c>
    </row>
    <row r="281" spans="2:51" s="12" customFormat="1" ht="12">
      <c r="B281" s="244"/>
      <c r="C281" s="245"/>
      <c r="D281" s="246" t="s">
        <v>166</v>
      </c>
      <c r="E281" s="247" t="s">
        <v>1</v>
      </c>
      <c r="F281" s="248" t="s">
        <v>1212</v>
      </c>
      <c r="G281" s="245"/>
      <c r="H281" s="249">
        <v>3.3</v>
      </c>
      <c r="I281" s="250"/>
      <c r="J281" s="245"/>
      <c r="K281" s="245"/>
      <c r="L281" s="251"/>
      <c r="M281" s="252"/>
      <c r="N281" s="253"/>
      <c r="O281" s="253"/>
      <c r="P281" s="253"/>
      <c r="Q281" s="253"/>
      <c r="R281" s="253"/>
      <c r="S281" s="253"/>
      <c r="T281" s="254"/>
      <c r="AT281" s="255" t="s">
        <v>166</v>
      </c>
      <c r="AU281" s="255" t="s">
        <v>87</v>
      </c>
      <c r="AV281" s="12" t="s">
        <v>87</v>
      </c>
      <c r="AW281" s="12" t="s">
        <v>34</v>
      </c>
      <c r="AX281" s="12" t="s">
        <v>77</v>
      </c>
      <c r="AY281" s="255" t="s">
        <v>157</v>
      </c>
    </row>
    <row r="282" spans="2:51" s="13" customFormat="1" ht="12">
      <c r="B282" s="256"/>
      <c r="C282" s="257"/>
      <c r="D282" s="246" t="s">
        <v>166</v>
      </c>
      <c r="E282" s="258" t="s">
        <v>1</v>
      </c>
      <c r="F282" s="259" t="s">
        <v>168</v>
      </c>
      <c r="G282" s="257"/>
      <c r="H282" s="260">
        <v>64.7</v>
      </c>
      <c r="I282" s="261"/>
      <c r="J282" s="257"/>
      <c r="K282" s="257"/>
      <c r="L282" s="262"/>
      <c r="M282" s="263"/>
      <c r="N282" s="264"/>
      <c r="O282" s="264"/>
      <c r="P282" s="264"/>
      <c r="Q282" s="264"/>
      <c r="R282" s="264"/>
      <c r="S282" s="264"/>
      <c r="T282" s="265"/>
      <c r="AT282" s="266" t="s">
        <v>166</v>
      </c>
      <c r="AU282" s="266" t="s">
        <v>87</v>
      </c>
      <c r="AV282" s="13" t="s">
        <v>164</v>
      </c>
      <c r="AW282" s="13" t="s">
        <v>34</v>
      </c>
      <c r="AX282" s="13" t="s">
        <v>85</v>
      </c>
      <c r="AY282" s="266" t="s">
        <v>157</v>
      </c>
    </row>
    <row r="283" spans="2:65" s="1" customFormat="1" ht="16.5" customHeight="1">
      <c r="B283" s="37"/>
      <c r="C283" s="231" t="s">
        <v>469</v>
      </c>
      <c r="D283" s="231" t="s">
        <v>159</v>
      </c>
      <c r="E283" s="232" t="s">
        <v>1213</v>
      </c>
      <c r="F283" s="233" t="s">
        <v>1214</v>
      </c>
      <c r="G283" s="234" t="s">
        <v>583</v>
      </c>
      <c r="H283" s="235">
        <v>1</v>
      </c>
      <c r="I283" s="236"/>
      <c r="J283" s="237">
        <f>ROUND(I283*H283,2)</f>
        <v>0</v>
      </c>
      <c r="K283" s="233" t="s">
        <v>163</v>
      </c>
      <c r="L283" s="42"/>
      <c r="M283" s="238" t="s">
        <v>1</v>
      </c>
      <c r="N283" s="239" t="s">
        <v>42</v>
      </c>
      <c r="O283" s="85"/>
      <c r="P283" s="240">
        <f>O283*H283</f>
        <v>0</v>
      </c>
      <c r="Q283" s="240">
        <v>0</v>
      </c>
      <c r="R283" s="240">
        <f>Q283*H283</f>
        <v>0</v>
      </c>
      <c r="S283" s="240">
        <v>0.00906</v>
      </c>
      <c r="T283" s="241">
        <f>S283*H283</f>
        <v>0.00906</v>
      </c>
      <c r="AR283" s="242" t="s">
        <v>236</v>
      </c>
      <c r="AT283" s="242" t="s">
        <v>159</v>
      </c>
      <c r="AU283" s="242" t="s">
        <v>87</v>
      </c>
      <c r="AY283" s="16" t="s">
        <v>157</v>
      </c>
      <c r="BE283" s="243">
        <f>IF(N283="základní",J283,0)</f>
        <v>0</v>
      </c>
      <c r="BF283" s="243">
        <f>IF(N283="snížená",J283,0)</f>
        <v>0</v>
      </c>
      <c r="BG283" s="243">
        <f>IF(N283="zákl. přenesená",J283,0)</f>
        <v>0</v>
      </c>
      <c r="BH283" s="243">
        <f>IF(N283="sníž. přenesená",J283,0)</f>
        <v>0</v>
      </c>
      <c r="BI283" s="243">
        <f>IF(N283="nulová",J283,0)</f>
        <v>0</v>
      </c>
      <c r="BJ283" s="16" t="s">
        <v>85</v>
      </c>
      <c r="BK283" s="243">
        <f>ROUND(I283*H283,2)</f>
        <v>0</v>
      </c>
      <c r="BL283" s="16" t="s">
        <v>236</v>
      </c>
      <c r="BM283" s="242" t="s">
        <v>1215</v>
      </c>
    </row>
    <row r="284" spans="2:65" s="1" customFormat="1" ht="16.5" customHeight="1">
      <c r="B284" s="37"/>
      <c r="C284" s="231" t="s">
        <v>473</v>
      </c>
      <c r="D284" s="231" t="s">
        <v>159</v>
      </c>
      <c r="E284" s="232" t="s">
        <v>1216</v>
      </c>
      <c r="F284" s="233" t="s">
        <v>1217</v>
      </c>
      <c r="G284" s="234" t="s">
        <v>330</v>
      </c>
      <c r="H284" s="235">
        <v>2</v>
      </c>
      <c r="I284" s="236"/>
      <c r="J284" s="237">
        <f>ROUND(I284*H284,2)</f>
        <v>0</v>
      </c>
      <c r="K284" s="233" t="s">
        <v>163</v>
      </c>
      <c r="L284" s="42"/>
      <c r="M284" s="238" t="s">
        <v>1</v>
      </c>
      <c r="N284" s="239" t="s">
        <v>42</v>
      </c>
      <c r="O284" s="85"/>
      <c r="P284" s="240">
        <f>O284*H284</f>
        <v>0</v>
      </c>
      <c r="Q284" s="240">
        <v>0</v>
      </c>
      <c r="R284" s="240">
        <f>Q284*H284</f>
        <v>0</v>
      </c>
      <c r="S284" s="240">
        <v>0.00175</v>
      </c>
      <c r="T284" s="241">
        <f>S284*H284</f>
        <v>0.0035</v>
      </c>
      <c r="AR284" s="242" t="s">
        <v>236</v>
      </c>
      <c r="AT284" s="242" t="s">
        <v>159</v>
      </c>
      <c r="AU284" s="242" t="s">
        <v>87</v>
      </c>
      <c r="AY284" s="16" t="s">
        <v>157</v>
      </c>
      <c r="BE284" s="243">
        <f>IF(N284="základní",J284,0)</f>
        <v>0</v>
      </c>
      <c r="BF284" s="243">
        <f>IF(N284="snížená",J284,0)</f>
        <v>0</v>
      </c>
      <c r="BG284" s="243">
        <f>IF(N284="zákl. přenesená",J284,0)</f>
        <v>0</v>
      </c>
      <c r="BH284" s="243">
        <f>IF(N284="sníž. přenesená",J284,0)</f>
        <v>0</v>
      </c>
      <c r="BI284" s="243">
        <f>IF(N284="nulová",J284,0)</f>
        <v>0</v>
      </c>
      <c r="BJ284" s="16" t="s">
        <v>85</v>
      </c>
      <c r="BK284" s="243">
        <f>ROUND(I284*H284,2)</f>
        <v>0</v>
      </c>
      <c r="BL284" s="16" t="s">
        <v>236</v>
      </c>
      <c r="BM284" s="242" t="s">
        <v>1218</v>
      </c>
    </row>
    <row r="285" spans="2:51" s="12" customFormat="1" ht="12">
      <c r="B285" s="244"/>
      <c r="C285" s="245"/>
      <c r="D285" s="246" t="s">
        <v>166</v>
      </c>
      <c r="E285" s="247" t="s">
        <v>1</v>
      </c>
      <c r="F285" s="248" t="s">
        <v>1219</v>
      </c>
      <c r="G285" s="245"/>
      <c r="H285" s="249">
        <v>2</v>
      </c>
      <c r="I285" s="250"/>
      <c r="J285" s="245"/>
      <c r="K285" s="245"/>
      <c r="L285" s="251"/>
      <c r="M285" s="252"/>
      <c r="N285" s="253"/>
      <c r="O285" s="253"/>
      <c r="P285" s="253"/>
      <c r="Q285" s="253"/>
      <c r="R285" s="253"/>
      <c r="S285" s="253"/>
      <c r="T285" s="254"/>
      <c r="AT285" s="255" t="s">
        <v>166</v>
      </c>
      <c r="AU285" s="255" t="s">
        <v>87</v>
      </c>
      <c r="AV285" s="12" t="s">
        <v>87</v>
      </c>
      <c r="AW285" s="12" t="s">
        <v>34</v>
      </c>
      <c r="AX285" s="12" t="s">
        <v>77</v>
      </c>
      <c r="AY285" s="255" t="s">
        <v>157</v>
      </c>
    </row>
    <row r="286" spans="2:51" s="13" customFormat="1" ht="12">
      <c r="B286" s="256"/>
      <c r="C286" s="257"/>
      <c r="D286" s="246" t="s">
        <v>166</v>
      </c>
      <c r="E286" s="258" t="s">
        <v>1</v>
      </c>
      <c r="F286" s="259" t="s">
        <v>168</v>
      </c>
      <c r="G286" s="257"/>
      <c r="H286" s="260">
        <v>2</v>
      </c>
      <c r="I286" s="261"/>
      <c r="J286" s="257"/>
      <c r="K286" s="257"/>
      <c r="L286" s="262"/>
      <c r="M286" s="263"/>
      <c r="N286" s="264"/>
      <c r="O286" s="264"/>
      <c r="P286" s="264"/>
      <c r="Q286" s="264"/>
      <c r="R286" s="264"/>
      <c r="S286" s="264"/>
      <c r="T286" s="265"/>
      <c r="AT286" s="266" t="s">
        <v>166</v>
      </c>
      <c r="AU286" s="266" t="s">
        <v>87</v>
      </c>
      <c r="AV286" s="13" t="s">
        <v>164</v>
      </c>
      <c r="AW286" s="13" t="s">
        <v>34</v>
      </c>
      <c r="AX286" s="13" t="s">
        <v>85</v>
      </c>
      <c r="AY286" s="266" t="s">
        <v>157</v>
      </c>
    </row>
    <row r="287" spans="2:65" s="1" customFormat="1" ht="16.5" customHeight="1">
      <c r="B287" s="37"/>
      <c r="C287" s="231" t="s">
        <v>478</v>
      </c>
      <c r="D287" s="231" t="s">
        <v>159</v>
      </c>
      <c r="E287" s="232" t="s">
        <v>1220</v>
      </c>
      <c r="F287" s="233" t="s">
        <v>1221</v>
      </c>
      <c r="G287" s="234" t="s">
        <v>330</v>
      </c>
      <c r="H287" s="235">
        <v>2.94</v>
      </c>
      <c r="I287" s="236"/>
      <c r="J287" s="237">
        <f>ROUND(I287*H287,2)</f>
        <v>0</v>
      </c>
      <c r="K287" s="233" t="s">
        <v>163</v>
      </c>
      <c r="L287" s="42"/>
      <c r="M287" s="238" t="s">
        <v>1</v>
      </c>
      <c r="N287" s="239" t="s">
        <v>42</v>
      </c>
      <c r="O287" s="85"/>
      <c r="P287" s="240">
        <f>O287*H287</f>
        <v>0</v>
      </c>
      <c r="Q287" s="240">
        <v>0</v>
      </c>
      <c r="R287" s="240">
        <f>Q287*H287</f>
        <v>0</v>
      </c>
      <c r="S287" s="240">
        <v>0.0026</v>
      </c>
      <c r="T287" s="241">
        <f>S287*H287</f>
        <v>0.007644</v>
      </c>
      <c r="AR287" s="242" t="s">
        <v>236</v>
      </c>
      <c r="AT287" s="242" t="s">
        <v>159</v>
      </c>
      <c r="AU287" s="242" t="s">
        <v>87</v>
      </c>
      <c r="AY287" s="16" t="s">
        <v>157</v>
      </c>
      <c r="BE287" s="243">
        <f>IF(N287="základní",J287,0)</f>
        <v>0</v>
      </c>
      <c r="BF287" s="243">
        <f>IF(N287="snížená",J287,0)</f>
        <v>0</v>
      </c>
      <c r="BG287" s="243">
        <f>IF(N287="zákl. přenesená",J287,0)</f>
        <v>0</v>
      </c>
      <c r="BH287" s="243">
        <f>IF(N287="sníž. přenesená",J287,0)</f>
        <v>0</v>
      </c>
      <c r="BI287" s="243">
        <f>IF(N287="nulová",J287,0)</f>
        <v>0</v>
      </c>
      <c r="BJ287" s="16" t="s">
        <v>85</v>
      </c>
      <c r="BK287" s="243">
        <f>ROUND(I287*H287,2)</f>
        <v>0</v>
      </c>
      <c r="BL287" s="16" t="s">
        <v>236</v>
      </c>
      <c r="BM287" s="242" t="s">
        <v>1222</v>
      </c>
    </row>
    <row r="288" spans="2:65" s="1" customFormat="1" ht="16.5" customHeight="1">
      <c r="B288" s="37"/>
      <c r="C288" s="231" t="s">
        <v>483</v>
      </c>
      <c r="D288" s="231" t="s">
        <v>159</v>
      </c>
      <c r="E288" s="232" t="s">
        <v>1223</v>
      </c>
      <c r="F288" s="233" t="s">
        <v>1224</v>
      </c>
      <c r="G288" s="234" t="s">
        <v>330</v>
      </c>
      <c r="H288" s="235">
        <v>2.155</v>
      </c>
      <c r="I288" s="236"/>
      <c r="J288" s="237">
        <f>ROUND(I288*H288,2)</f>
        <v>0</v>
      </c>
      <c r="K288" s="233" t="s">
        <v>163</v>
      </c>
      <c r="L288" s="42"/>
      <c r="M288" s="238" t="s">
        <v>1</v>
      </c>
      <c r="N288" s="239" t="s">
        <v>42</v>
      </c>
      <c r="O288" s="85"/>
      <c r="P288" s="240">
        <f>O288*H288</f>
        <v>0</v>
      </c>
      <c r="Q288" s="240">
        <v>0</v>
      </c>
      <c r="R288" s="240">
        <f>Q288*H288</f>
        <v>0</v>
      </c>
      <c r="S288" s="240">
        <v>0.00394</v>
      </c>
      <c r="T288" s="241">
        <f>S288*H288</f>
        <v>0.008490699999999999</v>
      </c>
      <c r="AR288" s="242" t="s">
        <v>236</v>
      </c>
      <c r="AT288" s="242" t="s">
        <v>159</v>
      </c>
      <c r="AU288" s="242" t="s">
        <v>87</v>
      </c>
      <c r="AY288" s="16" t="s">
        <v>157</v>
      </c>
      <c r="BE288" s="243">
        <f>IF(N288="základní",J288,0)</f>
        <v>0</v>
      </c>
      <c r="BF288" s="243">
        <f>IF(N288="snížená",J288,0)</f>
        <v>0</v>
      </c>
      <c r="BG288" s="243">
        <f>IF(N288="zákl. přenesená",J288,0)</f>
        <v>0</v>
      </c>
      <c r="BH288" s="243">
        <f>IF(N288="sníž. přenesená",J288,0)</f>
        <v>0</v>
      </c>
      <c r="BI288" s="243">
        <f>IF(N288="nulová",J288,0)</f>
        <v>0</v>
      </c>
      <c r="BJ288" s="16" t="s">
        <v>85</v>
      </c>
      <c r="BK288" s="243">
        <f>ROUND(I288*H288,2)</f>
        <v>0</v>
      </c>
      <c r="BL288" s="16" t="s">
        <v>236</v>
      </c>
      <c r="BM288" s="242" t="s">
        <v>1225</v>
      </c>
    </row>
    <row r="289" spans="2:65" s="1" customFormat="1" ht="16.5" customHeight="1">
      <c r="B289" s="37"/>
      <c r="C289" s="231" t="s">
        <v>489</v>
      </c>
      <c r="D289" s="231" t="s">
        <v>159</v>
      </c>
      <c r="E289" s="232" t="s">
        <v>1226</v>
      </c>
      <c r="F289" s="233" t="s">
        <v>1227</v>
      </c>
      <c r="G289" s="234" t="s">
        <v>330</v>
      </c>
      <c r="H289" s="235">
        <v>65.91</v>
      </c>
      <c r="I289" s="236"/>
      <c r="J289" s="237">
        <f>ROUND(I289*H289,2)</f>
        <v>0</v>
      </c>
      <c r="K289" s="233" t="s">
        <v>163</v>
      </c>
      <c r="L289" s="42"/>
      <c r="M289" s="238" t="s">
        <v>1</v>
      </c>
      <c r="N289" s="239" t="s">
        <v>42</v>
      </c>
      <c r="O289" s="85"/>
      <c r="P289" s="240">
        <f>O289*H289</f>
        <v>0</v>
      </c>
      <c r="Q289" s="240">
        <v>0.0018</v>
      </c>
      <c r="R289" s="240">
        <f>Q289*H289</f>
        <v>0.118638</v>
      </c>
      <c r="S289" s="240">
        <v>0</v>
      </c>
      <c r="T289" s="241">
        <f>S289*H289</f>
        <v>0</v>
      </c>
      <c r="AR289" s="242" t="s">
        <v>236</v>
      </c>
      <c r="AT289" s="242" t="s">
        <v>159</v>
      </c>
      <c r="AU289" s="242" t="s">
        <v>87</v>
      </c>
      <c r="AY289" s="16" t="s">
        <v>157</v>
      </c>
      <c r="BE289" s="243">
        <f>IF(N289="základní",J289,0)</f>
        <v>0</v>
      </c>
      <c r="BF289" s="243">
        <f>IF(N289="snížená",J289,0)</f>
        <v>0</v>
      </c>
      <c r="BG289" s="243">
        <f>IF(N289="zákl. přenesená",J289,0)</f>
        <v>0</v>
      </c>
      <c r="BH289" s="243">
        <f>IF(N289="sníž. přenesená",J289,0)</f>
        <v>0</v>
      </c>
      <c r="BI289" s="243">
        <f>IF(N289="nulová",J289,0)</f>
        <v>0</v>
      </c>
      <c r="BJ289" s="16" t="s">
        <v>85</v>
      </c>
      <c r="BK289" s="243">
        <f>ROUND(I289*H289,2)</f>
        <v>0</v>
      </c>
      <c r="BL289" s="16" t="s">
        <v>236</v>
      </c>
      <c r="BM289" s="242" t="s">
        <v>1228</v>
      </c>
    </row>
    <row r="290" spans="2:51" s="12" customFormat="1" ht="12">
      <c r="B290" s="244"/>
      <c r="C290" s="245"/>
      <c r="D290" s="246" t="s">
        <v>166</v>
      </c>
      <c r="E290" s="247" t="s">
        <v>1</v>
      </c>
      <c r="F290" s="248" t="s">
        <v>1229</v>
      </c>
      <c r="G290" s="245"/>
      <c r="H290" s="249">
        <v>65.91</v>
      </c>
      <c r="I290" s="250"/>
      <c r="J290" s="245"/>
      <c r="K290" s="245"/>
      <c r="L290" s="251"/>
      <c r="M290" s="252"/>
      <c r="N290" s="253"/>
      <c r="O290" s="253"/>
      <c r="P290" s="253"/>
      <c r="Q290" s="253"/>
      <c r="R290" s="253"/>
      <c r="S290" s="253"/>
      <c r="T290" s="254"/>
      <c r="AT290" s="255" t="s">
        <v>166</v>
      </c>
      <c r="AU290" s="255" t="s">
        <v>87</v>
      </c>
      <c r="AV290" s="12" t="s">
        <v>87</v>
      </c>
      <c r="AW290" s="12" t="s">
        <v>34</v>
      </c>
      <c r="AX290" s="12" t="s">
        <v>77</v>
      </c>
      <c r="AY290" s="255" t="s">
        <v>157</v>
      </c>
    </row>
    <row r="291" spans="2:51" s="13" customFormat="1" ht="12">
      <c r="B291" s="256"/>
      <c r="C291" s="257"/>
      <c r="D291" s="246" t="s">
        <v>166</v>
      </c>
      <c r="E291" s="258" t="s">
        <v>1</v>
      </c>
      <c r="F291" s="259" t="s">
        <v>168</v>
      </c>
      <c r="G291" s="257"/>
      <c r="H291" s="260">
        <v>65.91</v>
      </c>
      <c r="I291" s="261"/>
      <c r="J291" s="257"/>
      <c r="K291" s="257"/>
      <c r="L291" s="262"/>
      <c r="M291" s="263"/>
      <c r="N291" s="264"/>
      <c r="O291" s="264"/>
      <c r="P291" s="264"/>
      <c r="Q291" s="264"/>
      <c r="R291" s="264"/>
      <c r="S291" s="264"/>
      <c r="T291" s="265"/>
      <c r="AT291" s="266" t="s">
        <v>166</v>
      </c>
      <c r="AU291" s="266" t="s">
        <v>87</v>
      </c>
      <c r="AV291" s="13" t="s">
        <v>164</v>
      </c>
      <c r="AW291" s="13" t="s">
        <v>34</v>
      </c>
      <c r="AX291" s="13" t="s">
        <v>85</v>
      </c>
      <c r="AY291" s="266" t="s">
        <v>157</v>
      </c>
    </row>
    <row r="292" spans="2:65" s="1" customFormat="1" ht="16.5" customHeight="1">
      <c r="B292" s="37"/>
      <c r="C292" s="231" t="s">
        <v>494</v>
      </c>
      <c r="D292" s="231" t="s">
        <v>159</v>
      </c>
      <c r="E292" s="232" t="s">
        <v>1230</v>
      </c>
      <c r="F292" s="233" t="s">
        <v>1231</v>
      </c>
      <c r="G292" s="234" t="s">
        <v>583</v>
      </c>
      <c r="H292" s="235">
        <v>1</v>
      </c>
      <c r="I292" s="236"/>
      <c r="J292" s="237">
        <f>ROUND(I292*H292,2)</f>
        <v>0</v>
      </c>
      <c r="K292" s="233" t="s">
        <v>420</v>
      </c>
      <c r="L292" s="42"/>
      <c r="M292" s="238" t="s">
        <v>1</v>
      </c>
      <c r="N292" s="239" t="s">
        <v>42</v>
      </c>
      <c r="O292" s="85"/>
      <c r="P292" s="240">
        <f>O292*H292</f>
        <v>0</v>
      </c>
      <c r="Q292" s="240">
        <v>0.0036</v>
      </c>
      <c r="R292" s="240">
        <f>Q292*H292</f>
        <v>0.0036</v>
      </c>
      <c r="S292" s="240">
        <v>0</v>
      </c>
      <c r="T292" s="241">
        <f>S292*H292</f>
        <v>0</v>
      </c>
      <c r="AR292" s="242" t="s">
        <v>236</v>
      </c>
      <c r="AT292" s="242" t="s">
        <v>159</v>
      </c>
      <c r="AU292" s="242" t="s">
        <v>87</v>
      </c>
      <c r="AY292" s="16" t="s">
        <v>157</v>
      </c>
      <c r="BE292" s="243">
        <f>IF(N292="základní",J292,0)</f>
        <v>0</v>
      </c>
      <c r="BF292" s="243">
        <f>IF(N292="snížená",J292,0)</f>
        <v>0</v>
      </c>
      <c r="BG292" s="243">
        <f>IF(N292="zákl. přenesená",J292,0)</f>
        <v>0</v>
      </c>
      <c r="BH292" s="243">
        <f>IF(N292="sníž. přenesená",J292,0)</f>
        <v>0</v>
      </c>
      <c r="BI292" s="243">
        <f>IF(N292="nulová",J292,0)</f>
        <v>0</v>
      </c>
      <c r="BJ292" s="16" t="s">
        <v>85</v>
      </c>
      <c r="BK292" s="243">
        <f>ROUND(I292*H292,2)</f>
        <v>0</v>
      </c>
      <c r="BL292" s="16" t="s">
        <v>236</v>
      </c>
      <c r="BM292" s="242" t="s">
        <v>1232</v>
      </c>
    </row>
    <row r="293" spans="2:65" s="1" customFormat="1" ht="16.5" customHeight="1">
      <c r="B293" s="37"/>
      <c r="C293" s="231" t="s">
        <v>500</v>
      </c>
      <c r="D293" s="231" t="s">
        <v>159</v>
      </c>
      <c r="E293" s="232" t="s">
        <v>1233</v>
      </c>
      <c r="F293" s="233" t="s">
        <v>1234</v>
      </c>
      <c r="G293" s="234" t="s">
        <v>330</v>
      </c>
      <c r="H293" s="235">
        <v>2.94</v>
      </c>
      <c r="I293" s="236"/>
      <c r="J293" s="237">
        <f>ROUND(I293*H293,2)</f>
        <v>0</v>
      </c>
      <c r="K293" s="233" t="s">
        <v>163</v>
      </c>
      <c r="L293" s="42"/>
      <c r="M293" s="238" t="s">
        <v>1</v>
      </c>
      <c r="N293" s="239" t="s">
        <v>42</v>
      </c>
      <c r="O293" s="85"/>
      <c r="P293" s="240">
        <f>O293*H293</f>
        <v>0</v>
      </c>
      <c r="Q293" s="240">
        <v>0.00174</v>
      </c>
      <c r="R293" s="240">
        <f>Q293*H293</f>
        <v>0.0051156</v>
      </c>
      <c r="S293" s="240">
        <v>0</v>
      </c>
      <c r="T293" s="241">
        <f>S293*H293</f>
        <v>0</v>
      </c>
      <c r="AR293" s="242" t="s">
        <v>236</v>
      </c>
      <c r="AT293" s="242" t="s">
        <v>159</v>
      </c>
      <c r="AU293" s="242" t="s">
        <v>87</v>
      </c>
      <c r="AY293" s="16" t="s">
        <v>157</v>
      </c>
      <c r="BE293" s="243">
        <f>IF(N293="základní",J293,0)</f>
        <v>0</v>
      </c>
      <c r="BF293" s="243">
        <f>IF(N293="snížená",J293,0)</f>
        <v>0</v>
      </c>
      <c r="BG293" s="243">
        <f>IF(N293="zákl. přenesená",J293,0)</f>
        <v>0</v>
      </c>
      <c r="BH293" s="243">
        <f>IF(N293="sníž. přenesená",J293,0)</f>
        <v>0</v>
      </c>
      <c r="BI293" s="243">
        <f>IF(N293="nulová",J293,0)</f>
        <v>0</v>
      </c>
      <c r="BJ293" s="16" t="s">
        <v>85</v>
      </c>
      <c r="BK293" s="243">
        <f>ROUND(I293*H293,2)</f>
        <v>0</v>
      </c>
      <c r="BL293" s="16" t="s">
        <v>236</v>
      </c>
      <c r="BM293" s="242" t="s">
        <v>1235</v>
      </c>
    </row>
    <row r="294" spans="2:51" s="12" customFormat="1" ht="12">
      <c r="B294" s="244"/>
      <c r="C294" s="245"/>
      <c r="D294" s="246" t="s">
        <v>166</v>
      </c>
      <c r="E294" s="247" t="s">
        <v>1</v>
      </c>
      <c r="F294" s="248" t="s">
        <v>1236</v>
      </c>
      <c r="G294" s="245"/>
      <c r="H294" s="249">
        <v>2.94</v>
      </c>
      <c r="I294" s="250"/>
      <c r="J294" s="245"/>
      <c r="K294" s="245"/>
      <c r="L294" s="251"/>
      <c r="M294" s="252"/>
      <c r="N294" s="253"/>
      <c r="O294" s="253"/>
      <c r="P294" s="253"/>
      <c r="Q294" s="253"/>
      <c r="R294" s="253"/>
      <c r="S294" s="253"/>
      <c r="T294" s="254"/>
      <c r="AT294" s="255" t="s">
        <v>166</v>
      </c>
      <c r="AU294" s="255" t="s">
        <v>87</v>
      </c>
      <c r="AV294" s="12" t="s">
        <v>87</v>
      </c>
      <c r="AW294" s="12" t="s">
        <v>34</v>
      </c>
      <c r="AX294" s="12" t="s">
        <v>77</v>
      </c>
      <c r="AY294" s="255" t="s">
        <v>157</v>
      </c>
    </row>
    <row r="295" spans="2:51" s="13" customFormat="1" ht="12">
      <c r="B295" s="256"/>
      <c r="C295" s="257"/>
      <c r="D295" s="246" t="s">
        <v>166</v>
      </c>
      <c r="E295" s="258" t="s">
        <v>1</v>
      </c>
      <c r="F295" s="259" t="s">
        <v>168</v>
      </c>
      <c r="G295" s="257"/>
      <c r="H295" s="260">
        <v>2.94</v>
      </c>
      <c r="I295" s="261"/>
      <c r="J295" s="257"/>
      <c r="K295" s="257"/>
      <c r="L295" s="262"/>
      <c r="M295" s="263"/>
      <c r="N295" s="264"/>
      <c r="O295" s="264"/>
      <c r="P295" s="264"/>
      <c r="Q295" s="264"/>
      <c r="R295" s="264"/>
      <c r="S295" s="264"/>
      <c r="T295" s="265"/>
      <c r="AT295" s="266" t="s">
        <v>166</v>
      </c>
      <c r="AU295" s="266" t="s">
        <v>87</v>
      </c>
      <c r="AV295" s="13" t="s">
        <v>164</v>
      </c>
      <c r="AW295" s="13" t="s">
        <v>34</v>
      </c>
      <c r="AX295" s="13" t="s">
        <v>85</v>
      </c>
      <c r="AY295" s="266" t="s">
        <v>157</v>
      </c>
    </row>
    <row r="296" spans="2:65" s="1" customFormat="1" ht="16.5" customHeight="1">
      <c r="B296" s="37"/>
      <c r="C296" s="231" t="s">
        <v>505</v>
      </c>
      <c r="D296" s="231" t="s">
        <v>159</v>
      </c>
      <c r="E296" s="232" t="s">
        <v>1237</v>
      </c>
      <c r="F296" s="233" t="s">
        <v>1238</v>
      </c>
      <c r="G296" s="234" t="s">
        <v>583</v>
      </c>
      <c r="H296" s="235">
        <v>2</v>
      </c>
      <c r="I296" s="236"/>
      <c r="J296" s="237">
        <f>ROUND(I296*H296,2)</f>
        <v>0</v>
      </c>
      <c r="K296" s="233" t="s">
        <v>163</v>
      </c>
      <c r="L296" s="42"/>
      <c r="M296" s="238" t="s">
        <v>1</v>
      </c>
      <c r="N296" s="239" t="s">
        <v>42</v>
      </c>
      <c r="O296" s="85"/>
      <c r="P296" s="240">
        <f>O296*H296</f>
        <v>0</v>
      </c>
      <c r="Q296" s="240">
        <v>0.00025</v>
      </c>
      <c r="R296" s="240">
        <f>Q296*H296</f>
        <v>0.0005</v>
      </c>
      <c r="S296" s="240">
        <v>0</v>
      </c>
      <c r="T296" s="241">
        <f>S296*H296</f>
        <v>0</v>
      </c>
      <c r="AR296" s="242" t="s">
        <v>236</v>
      </c>
      <c r="AT296" s="242" t="s">
        <v>159</v>
      </c>
      <c r="AU296" s="242" t="s">
        <v>87</v>
      </c>
      <c r="AY296" s="16" t="s">
        <v>157</v>
      </c>
      <c r="BE296" s="243">
        <f>IF(N296="základní",J296,0)</f>
        <v>0</v>
      </c>
      <c r="BF296" s="243">
        <f>IF(N296="snížená",J296,0)</f>
        <v>0</v>
      </c>
      <c r="BG296" s="243">
        <f>IF(N296="zákl. přenesená",J296,0)</f>
        <v>0</v>
      </c>
      <c r="BH296" s="243">
        <f>IF(N296="sníž. přenesená",J296,0)</f>
        <v>0</v>
      </c>
      <c r="BI296" s="243">
        <f>IF(N296="nulová",J296,0)</f>
        <v>0</v>
      </c>
      <c r="BJ296" s="16" t="s">
        <v>85</v>
      </c>
      <c r="BK296" s="243">
        <f>ROUND(I296*H296,2)</f>
        <v>0</v>
      </c>
      <c r="BL296" s="16" t="s">
        <v>236</v>
      </c>
      <c r="BM296" s="242" t="s">
        <v>1239</v>
      </c>
    </row>
    <row r="297" spans="2:65" s="1" customFormat="1" ht="16.5" customHeight="1">
      <c r="B297" s="37"/>
      <c r="C297" s="231" t="s">
        <v>510</v>
      </c>
      <c r="D297" s="231" t="s">
        <v>159</v>
      </c>
      <c r="E297" s="232" t="s">
        <v>1240</v>
      </c>
      <c r="F297" s="233" t="s">
        <v>1241</v>
      </c>
      <c r="G297" s="234" t="s">
        <v>583</v>
      </c>
      <c r="H297" s="235">
        <v>1</v>
      </c>
      <c r="I297" s="236"/>
      <c r="J297" s="237">
        <f>ROUND(I297*H297,2)</f>
        <v>0</v>
      </c>
      <c r="K297" s="233" t="s">
        <v>163</v>
      </c>
      <c r="L297" s="42"/>
      <c r="M297" s="238" t="s">
        <v>1</v>
      </c>
      <c r="N297" s="239" t="s">
        <v>42</v>
      </c>
      <c r="O297" s="85"/>
      <c r="P297" s="240">
        <f>O297*H297</f>
        <v>0</v>
      </c>
      <c r="Q297" s="240">
        <v>0.00025</v>
      </c>
      <c r="R297" s="240">
        <f>Q297*H297</f>
        <v>0.00025</v>
      </c>
      <c r="S297" s="240">
        <v>0</v>
      </c>
      <c r="T297" s="241">
        <f>S297*H297</f>
        <v>0</v>
      </c>
      <c r="AR297" s="242" t="s">
        <v>236</v>
      </c>
      <c r="AT297" s="242" t="s">
        <v>159</v>
      </c>
      <c r="AU297" s="242" t="s">
        <v>87</v>
      </c>
      <c r="AY297" s="16" t="s">
        <v>157</v>
      </c>
      <c r="BE297" s="243">
        <f>IF(N297="základní",J297,0)</f>
        <v>0</v>
      </c>
      <c r="BF297" s="243">
        <f>IF(N297="snížená",J297,0)</f>
        <v>0</v>
      </c>
      <c r="BG297" s="243">
        <f>IF(N297="zákl. přenesená",J297,0)</f>
        <v>0</v>
      </c>
      <c r="BH297" s="243">
        <f>IF(N297="sníž. přenesená",J297,0)</f>
        <v>0</v>
      </c>
      <c r="BI297" s="243">
        <f>IF(N297="nulová",J297,0)</f>
        <v>0</v>
      </c>
      <c r="BJ297" s="16" t="s">
        <v>85</v>
      </c>
      <c r="BK297" s="243">
        <f>ROUND(I297*H297,2)</f>
        <v>0</v>
      </c>
      <c r="BL297" s="16" t="s">
        <v>236</v>
      </c>
      <c r="BM297" s="242" t="s">
        <v>1242</v>
      </c>
    </row>
    <row r="298" spans="2:65" s="1" customFormat="1" ht="16.5" customHeight="1">
      <c r="B298" s="37"/>
      <c r="C298" s="231" t="s">
        <v>514</v>
      </c>
      <c r="D298" s="231" t="s">
        <v>159</v>
      </c>
      <c r="E298" s="232" t="s">
        <v>1243</v>
      </c>
      <c r="F298" s="233" t="s">
        <v>1244</v>
      </c>
      <c r="G298" s="234" t="s">
        <v>330</v>
      </c>
      <c r="H298" s="235">
        <v>2.155</v>
      </c>
      <c r="I298" s="236"/>
      <c r="J298" s="237">
        <f>ROUND(I298*H298,2)</f>
        <v>0</v>
      </c>
      <c r="K298" s="233" t="s">
        <v>163</v>
      </c>
      <c r="L298" s="42"/>
      <c r="M298" s="238" t="s">
        <v>1</v>
      </c>
      <c r="N298" s="239" t="s">
        <v>42</v>
      </c>
      <c r="O298" s="85"/>
      <c r="P298" s="240">
        <f>O298*H298</f>
        <v>0</v>
      </c>
      <c r="Q298" s="240">
        <v>0.00212</v>
      </c>
      <c r="R298" s="240">
        <f>Q298*H298</f>
        <v>0.004568599999999999</v>
      </c>
      <c r="S298" s="240">
        <v>0</v>
      </c>
      <c r="T298" s="241">
        <f>S298*H298</f>
        <v>0</v>
      </c>
      <c r="AR298" s="242" t="s">
        <v>236</v>
      </c>
      <c r="AT298" s="242" t="s">
        <v>159</v>
      </c>
      <c r="AU298" s="242" t="s">
        <v>87</v>
      </c>
      <c r="AY298" s="16" t="s">
        <v>157</v>
      </c>
      <c r="BE298" s="243">
        <f>IF(N298="základní",J298,0)</f>
        <v>0</v>
      </c>
      <c r="BF298" s="243">
        <f>IF(N298="snížená",J298,0)</f>
        <v>0</v>
      </c>
      <c r="BG298" s="243">
        <f>IF(N298="zákl. přenesená",J298,0)</f>
        <v>0</v>
      </c>
      <c r="BH298" s="243">
        <f>IF(N298="sníž. přenesená",J298,0)</f>
        <v>0</v>
      </c>
      <c r="BI298" s="243">
        <f>IF(N298="nulová",J298,0)</f>
        <v>0</v>
      </c>
      <c r="BJ298" s="16" t="s">
        <v>85</v>
      </c>
      <c r="BK298" s="243">
        <f>ROUND(I298*H298,2)</f>
        <v>0</v>
      </c>
      <c r="BL298" s="16" t="s">
        <v>236</v>
      </c>
      <c r="BM298" s="242" t="s">
        <v>1245</v>
      </c>
    </row>
    <row r="299" spans="2:51" s="12" customFormat="1" ht="12">
      <c r="B299" s="244"/>
      <c r="C299" s="245"/>
      <c r="D299" s="246" t="s">
        <v>166</v>
      </c>
      <c r="E299" s="247" t="s">
        <v>1</v>
      </c>
      <c r="F299" s="248" t="s">
        <v>1246</v>
      </c>
      <c r="G299" s="245"/>
      <c r="H299" s="249">
        <v>2.155</v>
      </c>
      <c r="I299" s="250"/>
      <c r="J299" s="245"/>
      <c r="K299" s="245"/>
      <c r="L299" s="251"/>
      <c r="M299" s="252"/>
      <c r="N299" s="253"/>
      <c r="O299" s="253"/>
      <c r="P299" s="253"/>
      <c r="Q299" s="253"/>
      <c r="R299" s="253"/>
      <c r="S299" s="253"/>
      <c r="T299" s="254"/>
      <c r="AT299" s="255" t="s">
        <v>166</v>
      </c>
      <c r="AU299" s="255" t="s">
        <v>87</v>
      </c>
      <c r="AV299" s="12" t="s">
        <v>87</v>
      </c>
      <c r="AW299" s="12" t="s">
        <v>34</v>
      </c>
      <c r="AX299" s="12" t="s">
        <v>77</v>
      </c>
      <c r="AY299" s="255" t="s">
        <v>157</v>
      </c>
    </row>
    <row r="300" spans="2:51" s="13" customFormat="1" ht="12">
      <c r="B300" s="256"/>
      <c r="C300" s="257"/>
      <c r="D300" s="246" t="s">
        <v>166</v>
      </c>
      <c r="E300" s="258" t="s">
        <v>1</v>
      </c>
      <c r="F300" s="259" t="s">
        <v>168</v>
      </c>
      <c r="G300" s="257"/>
      <c r="H300" s="260">
        <v>2.155</v>
      </c>
      <c r="I300" s="261"/>
      <c r="J300" s="257"/>
      <c r="K300" s="257"/>
      <c r="L300" s="262"/>
      <c r="M300" s="263"/>
      <c r="N300" s="264"/>
      <c r="O300" s="264"/>
      <c r="P300" s="264"/>
      <c r="Q300" s="264"/>
      <c r="R300" s="264"/>
      <c r="S300" s="264"/>
      <c r="T300" s="265"/>
      <c r="AT300" s="266" t="s">
        <v>166</v>
      </c>
      <c r="AU300" s="266" t="s">
        <v>87</v>
      </c>
      <c r="AV300" s="13" t="s">
        <v>164</v>
      </c>
      <c r="AW300" s="13" t="s">
        <v>34</v>
      </c>
      <c r="AX300" s="13" t="s">
        <v>85</v>
      </c>
      <c r="AY300" s="266" t="s">
        <v>157</v>
      </c>
    </row>
    <row r="301" spans="2:65" s="1" customFormat="1" ht="16.5" customHeight="1">
      <c r="B301" s="37"/>
      <c r="C301" s="231" t="s">
        <v>519</v>
      </c>
      <c r="D301" s="231" t="s">
        <v>159</v>
      </c>
      <c r="E301" s="232" t="s">
        <v>814</v>
      </c>
      <c r="F301" s="233" t="s">
        <v>815</v>
      </c>
      <c r="G301" s="234" t="s">
        <v>576</v>
      </c>
      <c r="H301" s="236"/>
      <c r="I301" s="236"/>
      <c r="J301" s="237">
        <f>ROUND(I301*H301,2)</f>
        <v>0</v>
      </c>
      <c r="K301" s="233" t="s">
        <v>163</v>
      </c>
      <c r="L301" s="42"/>
      <c r="M301" s="238" t="s">
        <v>1</v>
      </c>
      <c r="N301" s="239" t="s">
        <v>42</v>
      </c>
      <c r="O301" s="85"/>
      <c r="P301" s="240">
        <f>O301*H301</f>
        <v>0</v>
      </c>
      <c r="Q301" s="240">
        <v>0</v>
      </c>
      <c r="R301" s="240">
        <f>Q301*H301</f>
        <v>0</v>
      </c>
      <c r="S301" s="240">
        <v>0</v>
      </c>
      <c r="T301" s="241">
        <f>S301*H301</f>
        <v>0</v>
      </c>
      <c r="AR301" s="242" t="s">
        <v>236</v>
      </c>
      <c r="AT301" s="242" t="s">
        <v>159</v>
      </c>
      <c r="AU301" s="242" t="s">
        <v>87</v>
      </c>
      <c r="AY301" s="16" t="s">
        <v>157</v>
      </c>
      <c r="BE301" s="243">
        <f>IF(N301="základní",J301,0)</f>
        <v>0</v>
      </c>
      <c r="BF301" s="243">
        <f>IF(N301="snížená",J301,0)</f>
        <v>0</v>
      </c>
      <c r="BG301" s="243">
        <f>IF(N301="zákl. přenesená",J301,0)</f>
        <v>0</v>
      </c>
      <c r="BH301" s="243">
        <f>IF(N301="sníž. přenesená",J301,0)</f>
        <v>0</v>
      </c>
      <c r="BI301" s="243">
        <f>IF(N301="nulová",J301,0)</f>
        <v>0</v>
      </c>
      <c r="BJ301" s="16" t="s">
        <v>85</v>
      </c>
      <c r="BK301" s="243">
        <f>ROUND(I301*H301,2)</f>
        <v>0</v>
      </c>
      <c r="BL301" s="16" t="s">
        <v>236</v>
      </c>
      <c r="BM301" s="242" t="s">
        <v>1247</v>
      </c>
    </row>
    <row r="302" spans="2:63" s="11" customFormat="1" ht="22.8" customHeight="1">
      <c r="B302" s="215"/>
      <c r="C302" s="216"/>
      <c r="D302" s="217" t="s">
        <v>76</v>
      </c>
      <c r="E302" s="229" t="s">
        <v>616</v>
      </c>
      <c r="F302" s="229" t="s">
        <v>617</v>
      </c>
      <c r="G302" s="216"/>
      <c r="H302" s="216"/>
      <c r="I302" s="219"/>
      <c r="J302" s="230">
        <f>BK302</f>
        <v>0</v>
      </c>
      <c r="K302" s="216"/>
      <c r="L302" s="221"/>
      <c r="M302" s="222"/>
      <c r="N302" s="223"/>
      <c r="O302" s="223"/>
      <c r="P302" s="224">
        <f>SUM(P303:P313)</f>
        <v>0</v>
      </c>
      <c r="Q302" s="223"/>
      <c r="R302" s="224">
        <f>SUM(R303:R313)</f>
        <v>0.0021000000000000003</v>
      </c>
      <c r="S302" s="223"/>
      <c r="T302" s="225">
        <f>SUM(T303:T313)</f>
        <v>0.03</v>
      </c>
      <c r="AR302" s="226" t="s">
        <v>87</v>
      </c>
      <c r="AT302" s="227" t="s">
        <v>76</v>
      </c>
      <c r="AU302" s="227" t="s">
        <v>85</v>
      </c>
      <c r="AY302" s="226" t="s">
        <v>157</v>
      </c>
      <c r="BK302" s="228">
        <f>SUM(BK303:BK313)</f>
        <v>0</v>
      </c>
    </row>
    <row r="303" spans="2:65" s="1" customFormat="1" ht="16.5" customHeight="1">
      <c r="B303" s="37"/>
      <c r="C303" s="231" t="s">
        <v>524</v>
      </c>
      <c r="D303" s="231" t="s">
        <v>159</v>
      </c>
      <c r="E303" s="232" t="s">
        <v>1248</v>
      </c>
      <c r="F303" s="233" t="s">
        <v>1249</v>
      </c>
      <c r="G303" s="234" t="s">
        <v>635</v>
      </c>
      <c r="H303" s="235">
        <v>1</v>
      </c>
      <c r="I303" s="236"/>
      <c r="J303" s="237">
        <f>ROUND(I303*H303,2)</f>
        <v>0</v>
      </c>
      <c r="K303" s="233" t="s">
        <v>420</v>
      </c>
      <c r="L303" s="42"/>
      <c r="M303" s="238" t="s">
        <v>1</v>
      </c>
      <c r="N303" s="239" t="s">
        <v>42</v>
      </c>
      <c r="O303" s="85"/>
      <c r="P303" s="240">
        <f>O303*H303</f>
        <v>0</v>
      </c>
      <c r="Q303" s="240">
        <v>0</v>
      </c>
      <c r="R303" s="240">
        <f>Q303*H303</f>
        <v>0</v>
      </c>
      <c r="S303" s="240">
        <v>0</v>
      </c>
      <c r="T303" s="241">
        <f>S303*H303</f>
        <v>0</v>
      </c>
      <c r="AR303" s="242" t="s">
        <v>236</v>
      </c>
      <c r="AT303" s="242" t="s">
        <v>159</v>
      </c>
      <c r="AU303" s="242" t="s">
        <v>87</v>
      </c>
      <c r="AY303" s="16" t="s">
        <v>157</v>
      </c>
      <c r="BE303" s="243">
        <f>IF(N303="základní",J303,0)</f>
        <v>0</v>
      </c>
      <c r="BF303" s="243">
        <f>IF(N303="snížená",J303,0)</f>
        <v>0</v>
      </c>
      <c r="BG303" s="243">
        <f>IF(N303="zákl. přenesená",J303,0)</f>
        <v>0</v>
      </c>
      <c r="BH303" s="243">
        <f>IF(N303="sníž. přenesená",J303,0)</f>
        <v>0</v>
      </c>
      <c r="BI303" s="243">
        <f>IF(N303="nulová",J303,0)</f>
        <v>0</v>
      </c>
      <c r="BJ303" s="16" t="s">
        <v>85</v>
      </c>
      <c r="BK303" s="243">
        <f>ROUND(I303*H303,2)</f>
        <v>0</v>
      </c>
      <c r="BL303" s="16" t="s">
        <v>236</v>
      </c>
      <c r="BM303" s="242" t="s">
        <v>1250</v>
      </c>
    </row>
    <row r="304" spans="2:65" s="1" customFormat="1" ht="16.5" customHeight="1">
      <c r="B304" s="37"/>
      <c r="C304" s="231" t="s">
        <v>529</v>
      </c>
      <c r="D304" s="231" t="s">
        <v>159</v>
      </c>
      <c r="E304" s="232" t="s">
        <v>1251</v>
      </c>
      <c r="F304" s="233" t="s">
        <v>1252</v>
      </c>
      <c r="G304" s="234" t="s">
        <v>240</v>
      </c>
      <c r="H304" s="235">
        <v>10</v>
      </c>
      <c r="I304" s="236"/>
      <c r="J304" s="237">
        <f>ROUND(I304*H304,2)</f>
        <v>0</v>
      </c>
      <c r="K304" s="233" t="s">
        <v>163</v>
      </c>
      <c r="L304" s="42"/>
      <c r="M304" s="238" t="s">
        <v>1</v>
      </c>
      <c r="N304" s="239" t="s">
        <v>42</v>
      </c>
      <c r="O304" s="85"/>
      <c r="P304" s="240">
        <f>O304*H304</f>
        <v>0</v>
      </c>
      <c r="Q304" s="240">
        <v>6E-05</v>
      </c>
      <c r="R304" s="240">
        <f>Q304*H304</f>
        <v>0.0006000000000000001</v>
      </c>
      <c r="S304" s="240">
        <v>0</v>
      </c>
      <c r="T304" s="241">
        <f>S304*H304</f>
        <v>0</v>
      </c>
      <c r="AR304" s="242" t="s">
        <v>236</v>
      </c>
      <c r="AT304" s="242" t="s">
        <v>159</v>
      </c>
      <c r="AU304" s="242" t="s">
        <v>87</v>
      </c>
      <c r="AY304" s="16" t="s">
        <v>157</v>
      </c>
      <c r="BE304" s="243">
        <f>IF(N304="základní",J304,0)</f>
        <v>0</v>
      </c>
      <c r="BF304" s="243">
        <f>IF(N304="snížená",J304,0)</f>
        <v>0</v>
      </c>
      <c r="BG304" s="243">
        <f>IF(N304="zákl. přenesená",J304,0)</f>
        <v>0</v>
      </c>
      <c r="BH304" s="243">
        <f>IF(N304="sníž. přenesená",J304,0)</f>
        <v>0</v>
      </c>
      <c r="BI304" s="243">
        <f>IF(N304="nulová",J304,0)</f>
        <v>0</v>
      </c>
      <c r="BJ304" s="16" t="s">
        <v>85</v>
      </c>
      <c r="BK304" s="243">
        <f>ROUND(I304*H304,2)</f>
        <v>0</v>
      </c>
      <c r="BL304" s="16" t="s">
        <v>236</v>
      </c>
      <c r="BM304" s="242" t="s">
        <v>1253</v>
      </c>
    </row>
    <row r="305" spans="2:65" s="1" customFormat="1" ht="16.5" customHeight="1">
      <c r="B305" s="37"/>
      <c r="C305" s="277" t="s">
        <v>537</v>
      </c>
      <c r="D305" s="277" t="s">
        <v>237</v>
      </c>
      <c r="E305" s="278" t="s">
        <v>1254</v>
      </c>
      <c r="F305" s="279" t="s">
        <v>1255</v>
      </c>
      <c r="G305" s="280" t="s">
        <v>588</v>
      </c>
      <c r="H305" s="281">
        <v>1</v>
      </c>
      <c r="I305" s="282"/>
      <c r="J305" s="283">
        <f>ROUND(I305*H305,2)</f>
        <v>0</v>
      </c>
      <c r="K305" s="279" t="s">
        <v>420</v>
      </c>
      <c r="L305" s="284"/>
      <c r="M305" s="285" t="s">
        <v>1</v>
      </c>
      <c r="N305" s="286" t="s">
        <v>42</v>
      </c>
      <c r="O305" s="85"/>
      <c r="P305" s="240">
        <f>O305*H305</f>
        <v>0</v>
      </c>
      <c r="Q305" s="240">
        <v>0</v>
      </c>
      <c r="R305" s="240">
        <f>Q305*H305</f>
        <v>0</v>
      </c>
      <c r="S305" s="240">
        <v>0</v>
      </c>
      <c r="T305" s="241">
        <f>S305*H305</f>
        <v>0</v>
      </c>
      <c r="AR305" s="242" t="s">
        <v>358</v>
      </c>
      <c r="AT305" s="242" t="s">
        <v>237</v>
      </c>
      <c r="AU305" s="242" t="s">
        <v>87</v>
      </c>
      <c r="AY305" s="16" t="s">
        <v>157</v>
      </c>
      <c r="BE305" s="243">
        <f>IF(N305="základní",J305,0)</f>
        <v>0</v>
      </c>
      <c r="BF305" s="243">
        <f>IF(N305="snížená",J305,0)</f>
        <v>0</v>
      </c>
      <c r="BG305" s="243">
        <f>IF(N305="zákl. přenesená",J305,0)</f>
        <v>0</v>
      </c>
      <c r="BH305" s="243">
        <f>IF(N305="sníž. přenesená",J305,0)</f>
        <v>0</v>
      </c>
      <c r="BI305" s="243">
        <f>IF(N305="nulová",J305,0)</f>
        <v>0</v>
      </c>
      <c r="BJ305" s="16" t="s">
        <v>85</v>
      </c>
      <c r="BK305" s="243">
        <f>ROUND(I305*H305,2)</f>
        <v>0</v>
      </c>
      <c r="BL305" s="16" t="s">
        <v>236</v>
      </c>
      <c r="BM305" s="242" t="s">
        <v>1256</v>
      </c>
    </row>
    <row r="306" spans="2:65" s="1" customFormat="1" ht="16.5" customHeight="1">
      <c r="B306" s="37"/>
      <c r="C306" s="231" t="s">
        <v>541</v>
      </c>
      <c r="D306" s="231" t="s">
        <v>159</v>
      </c>
      <c r="E306" s="232" t="s">
        <v>1257</v>
      </c>
      <c r="F306" s="233" t="s">
        <v>1258</v>
      </c>
      <c r="G306" s="234" t="s">
        <v>240</v>
      </c>
      <c r="H306" s="235">
        <v>30</v>
      </c>
      <c r="I306" s="236"/>
      <c r="J306" s="237">
        <f>ROUND(I306*H306,2)</f>
        <v>0</v>
      </c>
      <c r="K306" s="233" t="s">
        <v>163</v>
      </c>
      <c r="L306" s="42"/>
      <c r="M306" s="238" t="s">
        <v>1</v>
      </c>
      <c r="N306" s="239" t="s">
        <v>42</v>
      </c>
      <c r="O306" s="85"/>
      <c r="P306" s="240">
        <f>O306*H306</f>
        <v>0</v>
      </c>
      <c r="Q306" s="240">
        <v>5E-05</v>
      </c>
      <c r="R306" s="240">
        <f>Q306*H306</f>
        <v>0.0015</v>
      </c>
      <c r="S306" s="240">
        <v>0</v>
      </c>
      <c r="T306" s="241">
        <f>S306*H306</f>
        <v>0</v>
      </c>
      <c r="AR306" s="242" t="s">
        <v>236</v>
      </c>
      <c r="AT306" s="242" t="s">
        <v>159</v>
      </c>
      <c r="AU306" s="242" t="s">
        <v>87</v>
      </c>
      <c r="AY306" s="16" t="s">
        <v>157</v>
      </c>
      <c r="BE306" s="243">
        <f>IF(N306="základní",J306,0)</f>
        <v>0</v>
      </c>
      <c r="BF306" s="243">
        <f>IF(N306="snížená",J306,0)</f>
        <v>0</v>
      </c>
      <c r="BG306" s="243">
        <f>IF(N306="zákl. přenesená",J306,0)</f>
        <v>0</v>
      </c>
      <c r="BH306" s="243">
        <f>IF(N306="sníž. přenesená",J306,0)</f>
        <v>0</v>
      </c>
      <c r="BI306" s="243">
        <f>IF(N306="nulová",J306,0)</f>
        <v>0</v>
      </c>
      <c r="BJ306" s="16" t="s">
        <v>85</v>
      </c>
      <c r="BK306" s="243">
        <f>ROUND(I306*H306,2)</f>
        <v>0</v>
      </c>
      <c r="BL306" s="16" t="s">
        <v>236</v>
      </c>
      <c r="BM306" s="242" t="s">
        <v>1259</v>
      </c>
    </row>
    <row r="307" spans="2:51" s="12" customFormat="1" ht="12">
      <c r="B307" s="244"/>
      <c r="C307" s="245"/>
      <c r="D307" s="246" t="s">
        <v>166</v>
      </c>
      <c r="E307" s="247" t="s">
        <v>1</v>
      </c>
      <c r="F307" s="248" t="s">
        <v>1260</v>
      </c>
      <c r="G307" s="245"/>
      <c r="H307" s="249">
        <v>30</v>
      </c>
      <c r="I307" s="250"/>
      <c r="J307" s="245"/>
      <c r="K307" s="245"/>
      <c r="L307" s="251"/>
      <c r="M307" s="252"/>
      <c r="N307" s="253"/>
      <c r="O307" s="253"/>
      <c r="P307" s="253"/>
      <c r="Q307" s="253"/>
      <c r="R307" s="253"/>
      <c r="S307" s="253"/>
      <c r="T307" s="254"/>
      <c r="AT307" s="255" t="s">
        <v>166</v>
      </c>
      <c r="AU307" s="255" t="s">
        <v>87</v>
      </c>
      <c r="AV307" s="12" t="s">
        <v>87</v>
      </c>
      <c r="AW307" s="12" t="s">
        <v>34</v>
      </c>
      <c r="AX307" s="12" t="s">
        <v>77</v>
      </c>
      <c r="AY307" s="255" t="s">
        <v>157</v>
      </c>
    </row>
    <row r="308" spans="2:51" s="13" customFormat="1" ht="12">
      <c r="B308" s="256"/>
      <c r="C308" s="257"/>
      <c r="D308" s="246" t="s">
        <v>166</v>
      </c>
      <c r="E308" s="258" t="s">
        <v>1</v>
      </c>
      <c r="F308" s="259" t="s">
        <v>168</v>
      </c>
      <c r="G308" s="257"/>
      <c r="H308" s="260">
        <v>30</v>
      </c>
      <c r="I308" s="261"/>
      <c r="J308" s="257"/>
      <c r="K308" s="257"/>
      <c r="L308" s="262"/>
      <c r="M308" s="263"/>
      <c r="N308" s="264"/>
      <c r="O308" s="264"/>
      <c r="P308" s="264"/>
      <c r="Q308" s="264"/>
      <c r="R308" s="264"/>
      <c r="S308" s="264"/>
      <c r="T308" s="265"/>
      <c r="AT308" s="266" t="s">
        <v>166</v>
      </c>
      <c r="AU308" s="266" t="s">
        <v>87</v>
      </c>
      <c r="AV308" s="13" t="s">
        <v>164</v>
      </c>
      <c r="AW308" s="13" t="s">
        <v>34</v>
      </c>
      <c r="AX308" s="13" t="s">
        <v>85</v>
      </c>
      <c r="AY308" s="266" t="s">
        <v>157</v>
      </c>
    </row>
    <row r="309" spans="2:65" s="1" customFormat="1" ht="16.5" customHeight="1">
      <c r="B309" s="37"/>
      <c r="C309" s="277" t="s">
        <v>545</v>
      </c>
      <c r="D309" s="277" t="s">
        <v>237</v>
      </c>
      <c r="E309" s="278" t="s">
        <v>1261</v>
      </c>
      <c r="F309" s="279" t="s">
        <v>1262</v>
      </c>
      <c r="G309" s="280" t="s">
        <v>588</v>
      </c>
      <c r="H309" s="281">
        <v>1</v>
      </c>
      <c r="I309" s="282"/>
      <c r="J309" s="283">
        <f>ROUND(I309*H309,2)</f>
        <v>0</v>
      </c>
      <c r="K309" s="279" t="s">
        <v>420</v>
      </c>
      <c r="L309" s="284"/>
      <c r="M309" s="285" t="s">
        <v>1</v>
      </c>
      <c r="N309" s="286" t="s">
        <v>42</v>
      </c>
      <c r="O309" s="85"/>
      <c r="P309" s="240">
        <f>O309*H309</f>
        <v>0</v>
      </c>
      <c r="Q309" s="240">
        <v>0</v>
      </c>
      <c r="R309" s="240">
        <f>Q309*H309</f>
        <v>0</v>
      </c>
      <c r="S309" s="240">
        <v>0</v>
      </c>
      <c r="T309" s="241">
        <f>S309*H309</f>
        <v>0</v>
      </c>
      <c r="AR309" s="242" t="s">
        <v>358</v>
      </c>
      <c r="AT309" s="242" t="s">
        <v>237</v>
      </c>
      <c r="AU309" s="242" t="s">
        <v>87</v>
      </c>
      <c r="AY309" s="16" t="s">
        <v>157</v>
      </c>
      <c r="BE309" s="243">
        <f>IF(N309="základní",J309,0)</f>
        <v>0</v>
      </c>
      <c r="BF309" s="243">
        <f>IF(N309="snížená",J309,0)</f>
        <v>0</v>
      </c>
      <c r="BG309" s="243">
        <f>IF(N309="zákl. přenesená",J309,0)</f>
        <v>0</v>
      </c>
      <c r="BH309" s="243">
        <f>IF(N309="sníž. přenesená",J309,0)</f>
        <v>0</v>
      </c>
      <c r="BI309" s="243">
        <f>IF(N309="nulová",J309,0)</f>
        <v>0</v>
      </c>
      <c r="BJ309" s="16" t="s">
        <v>85</v>
      </c>
      <c r="BK309" s="243">
        <f>ROUND(I309*H309,2)</f>
        <v>0</v>
      </c>
      <c r="BL309" s="16" t="s">
        <v>236</v>
      </c>
      <c r="BM309" s="242" t="s">
        <v>1263</v>
      </c>
    </row>
    <row r="310" spans="2:65" s="1" customFormat="1" ht="16.5" customHeight="1">
      <c r="B310" s="37"/>
      <c r="C310" s="231" t="s">
        <v>550</v>
      </c>
      <c r="D310" s="231" t="s">
        <v>159</v>
      </c>
      <c r="E310" s="232" t="s">
        <v>648</v>
      </c>
      <c r="F310" s="233" t="s">
        <v>649</v>
      </c>
      <c r="G310" s="234" t="s">
        <v>240</v>
      </c>
      <c r="H310" s="235">
        <v>30</v>
      </c>
      <c r="I310" s="236"/>
      <c r="J310" s="237">
        <f>ROUND(I310*H310,2)</f>
        <v>0</v>
      </c>
      <c r="K310" s="233" t="s">
        <v>163</v>
      </c>
      <c r="L310" s="42"/>
      <c r="M310" s="238" t="s">
        <v>1</v>
      </c>
      <c r="N310" s="239" t="s">
        <v>42</v>
      </c>
      <c r="O310" s="85"/>
      <c r="P310" s="240">
        <f>O310*H310</f>
        <v>0</v>
      </c>
      <c r="Q310" s="240">
        <v>0</v>
      </c>
      <c r="R310" s="240">
        <f>Q310*H310</f>
        <v>0</v>
      </c>
      <c r="S310" s="240">
        <v>0.001</v>
      </c>
      <c r="T310" s="241">
        <f>S310*H310</f>
        <v>0.03</v>
      </c>
      <c r="AR310" s="242" t="s">
        <v>236</v>
      </c>
      <c r="AT310" s="242" t="s">
        <v>159</v>
      </c>
      <c r="AU310" s="242" t="s">
        <v>87</v>
      </c>
      <c r="AY310" s="16" t="s">
        <v>157</v>
      </c>
      <c r="BE310" s="243">
        <f>IF(N310="základní",J310,0)</f>
        <v>0</v>
      </c>
      <c r="BF310" s="243">
        <f>IF(N310="snížená",J310,0)</f>
        <v>0</v>
      </c>
      <c r="BG310" s="243">
        <f>IF(N310="zákl. přenesená",J310,0)</f>
        <v>0</v>
      </c>
      <c r="BH310" s="243">
        <f>IF(N310="sníž. přenesená",J310,0)</f>
        <v>0</v>
      </c>
      <c r="BI310" s="243">
        <f>IF(N310="nulová",J310,0)</f>
        <v>0</v>
      </c>
      <c r="BJ310" s="16" t="s">
        <v>85</v>
      </c>
      <c r="BK310" s="243">
        <f>ROUND(I310*H310,2)</f>
        <v>0</v>
      </c>
      <c r="BL310" s="16" t="s">
        <v>236</v>
      </c>
      <c r="BM310" s="242" t="s">
        <v>1264</v>
      </c>
    </row>
    <row r="311" spans="2:51" s="12" customFormat="1" ht="12">
      <c r="B311" s="244"/>
      <c r="C311" s="245"/>
      <c r="D311" s="246" t="s">
        <v>166</v>
      </c>
      <c r="E311" s="247" t="s">
        <v>1</v>
      </c>
      <c r="F311" s="248" t="s">
        <v>1260</v>
      </c>
      <c r="G311" s="245"/>
      <c r="H311" s="249">
        <v>30</v>
      </c>
      <c r="I311" s="250"/>
      <c r="J311" s="245"/>
      <c r="K311" s="245"/>
      <c r="L311" s="251"/>
      <c r="M311" s="252"/>
      <c r="N311" s="253"/>
      <c r="O311" s="253"/>
      <c r="P311" s="253"/>
      <c r="Q311" s="253"/>
      <c r="R311" s="253"/>
      <c r="S311" s="253"/>
      <c r="T311" s="254"/>
      <c r="AT311" s="255" t="s">
        <v>166</v>
      </c>
      <c r="AU311" s="255" t="s">
        <v>87</v>
      </c>
      <c r="AV311" s="12" t="s">
        <v>87</v>
      </c>
      <c r="AW311" s="12" t="s">
        <v>34</v>
      </c>
      <c r="AX311" s="12" t="s">
        <v>77</v>
      </c>
      <c r="AY311" s="255" t="s">
        <v>157</v>
      </c>
    </row>
    <row r="312" spans="2:51" s="13" customFormat="1" ht="12">
      <c r="B312" s="256"/>
      <c r="C312" s="257"/>
      <c r="D312" s="246" t="s">
        <v>166</v>
      </c>
      <c r="E312" s="258" t="s">
        <v>1</v>
      </c>
      <c r="F312" s="259" t="s">
        <v>168</v>
      </c>
      <c r="G312" s="257"/>
      <c r="H312" s="260">
        <v>30</v>
      </c>
      <c r="I312" s="261"/>
      <c r="J312" s="257"/>
      <c r="K312" s="257"/>
      <c r="L312" s="262"/>
      <c r="M312" s="263"/>
      <c r="N312" s="264"/>
      <c r="O312" s="264"/>
      <c r="P312" s="264"/>
      <c r="Q312" s="264"/>
      <c r="R312" s="264"/>
      <c r="S312" s="264"/>
      <c r="T312" s="265"/>
      <c r="AT312" s="266" t="s">
        <v>166</v>
      </c>
      <c r="AU312" s="266" t="s">
        <v>87</v>
      </c>
      <c r="AV312" s="13" t="s">
        <v>164</v>
      </c>
      <c r="AW312" s="13" t="s">
        <v>34</v>
      </c>
      <c r="AX312" s="13" t="s">
        <v>85</v>
      </c>
      <c r="AY312" s="266" t="s">
        <v>157</v>
      </c>
    </row>
    <row r="313" spans="2:65" s="1" customFormat="1" ht="16.5" customHeight="1">
      <c r="B313" s="37"/>
      <c r="C313" s="231" t="s">
        <v>556</v>
      </c>
      <c r="D313" s="231" t="s">
        <v>159</v>
      </c>
      <c r="E313" s="232" t="s">
        <v>656</v>
      </c>
      <c r="F313" s="233" t="s">
        <v>657</v>
      </c>
      <c r="G313" s="234" t="s">
        <v>576</v>
      </c>
      <c r="H313" s="236"/>
      <c r="I313" s="236"/>
      <c r="J313" s="237">
        <f>ROUND(I313*H313,2)</f>
        <v>0</v>
      </c>
      <c r="K313" s="233" t="s">
        <v>163</v>
      </c>
      <c r="L313" s="42"/>
      <c r="M313" s="290" t="s">
        <v>1</v>
      </c>
      <c r="N313" s="291" t="s">
        <v>42</v>
      </c>
      <c r="O313" s="292"/>
      <c r="P313" s="293">
        <f>O313*H313</f>
        <v>0</v>
      </c>
      <c r="Q313" s="293">
        <v>0</v>
      </c>
      <c r="R313" s="293">
        <f>Q313*H313</f>
        <v>0</v>
      </c>
      <c r="S313" s="293">
        <v>0</v>
      </c>
      <c r="T313" s="294">
        <f>S313*H313</f>
        <v>0</v>
      </c>
      <c r="AR313" s="242" t="s">
        <v>236</v>
      </c>
      <c r="AT313" s="242" t="s">
        <v>159</v>
      </c>
      <c r="AU313" s="242" t="s">
        <v>87</v>
      </c>
      <c r="AY313" s="16" t="s">
        <v>157</v>
      </c>
      <c r="BE313" s="243">
        <f>IF(N313="základní",J313,0)</f>
        <v>0</v>
      </c>
      <c r="BF313" s="243">
        <f>IF(N313="snížená",J313,0)</f>
        <v>0</v>
      </c>
      <c r="BG313" s="243">
        <f>IF(N313="zákl. přenesená",J313,0)</f>
        <v>0</v>
      </c>
      <c r="BH313" s="243">
        <f>IF(N313="sníž. přenesená",J313,0)</f>
        <v>0</v>
      </c>
      <c r="BI313" s="243">
        <f>IF(N313="nulová",J313,0)</f>
        <v>0</v>
      </c>
      <c r="BJ313" s="16" t="s">
        <v>85</v>
      </c>
      <c r="BK313" s="243">
        <f>ROUND(I313*H313,2)</f>
        <v>0</v>
      </c>
      <c r="BL313" s="16" t="s">
        <v>236</v>
      </c>
      <c r="BM313" s="242" t="s">
        <v>1265</v>
      </c>
    </row>
    <row r="314" spans="2:12" s="1" customFormat="1" ht="6.95" customHeight="1">
      <c r="B314" s="60"/>
      <c r="C314" s="61"/>
      <c r="D314" s="61"/>
      <c r="E314" s="61"/>
      <c r="F314" s="61"/>
      <c r="G314" s="61"/>
      <c r="H314" s="61"/>
      <c r="I314" s="182"/>
      <c r="J314" s="61"/>
      <c r="K314" s="61"/>
      <c r="L314" s="42"/>
    </row>
  </sheetData>
  <sheetProtection password="CC35" sheet="1" objects="1" scenarios="1" formatColumns="0" formatRows="0" autoFilter="0"/>
  <autoFilter ref="C129:K313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98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87</v>
      </c>
    </row>
    <row r="4" spans="2:46" ht="24.95" customHeight="1">
      <c r="B4" s="19"/>
      <c r="D4" s="145" t="s">
        <v>112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Snížení energetické náročnosti budov v nemocnici Jičín - objekt plicní oddělení</v>
      </c>
      <c r="F7" s="147"/>
      <c r="G7" s="147"/>
      <c r="H7" s="147"/>
      <c r="L7" s="19"/>
    </row>
    <row r="8" spans="2:12" ht="12" customHeight="1">
      <c r="B8" s="19"/>
      <c r="D8" s="147" t="s">
        <v>119</v>
      </c>
      <c r="L8" s="19"/>
    </row>
    <row r="9" spans="2:12" s="1" customFormat="1" ht="16.5" customHeight="1">
      <c r="B9" s="42"/>
      <c r="E9" s="148" t="s">
        <v>1022</v>
      </c>
      <c r="F9" s="1"/>
      <c r="G9" s="1"/>
      <c r="H9" s="1"/>
      <c r="I9" s="149"/>
      <c r="L9" s="42"/>
    </row>
    <row r="10" spans="2:12" s="1" customFormat="1" ht="12" customHeight="1">
      <c r="B10" s="42"/>
      <c r="D10" s="147" t="s">
        <v>1266</v>
      </c>
      <c r="I10" s="149"/>
      <c r="L10" s="42"/>
    </row>
    <row r="11" spans="2:12" s="1" customFormat="1" ht="36.95" customHeight="1">
      <c r="B11" s="42"/>
      <c r="E11" s="150" t="s">
        <v>1267</v>
      </c>
      <c r="F11" s="1"/>
      <c r="G11" s="1"/>
      <c r="H11" s="1"/>
      <c r="I11" s="149"/>
      <c r="L11" s="42"/>
    </row>
    <row r="12" spans="2:12" s="1" customFormat="1" ht="12">
      <c r="B12" s="42"/>
      <c r="I12" s="149"/>
      <c r="L12" s="42"/>
    </row>
    <row r="13" spans="2:12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pans="2:12" s="1" customFormat="1" ht="12" customHeight="1">
      <c r="B14" s="42"/>
      <c r="D14" s="147" t="s">
        <v>20</v>
      </c>
      <c r="F14" s="135" t="s">
        <v>1268</v>
      </c>
      <c r="I14" s="151" t="s">
        <v>22</v>
      </c>
      <c r="J14" s="152" t="str">
        <f>'Rekapitulace stavby'!AN8</f>
        <v>5.9.2016</v>
      </c>
      <c r="L14" s="42"/>
    </row>
    <row r="15" spans="2:12" s="1" customFormat="1" ht="10.8" customHeight="1">
      <c r="B15" s="42"/>
      <c r="I15" s="149"/>
      <c r="L15" s="42"/>
    </row>
    <row r="16" spans="2:12" s="1" customFormat="1" ht="12" customHeight="1">
      <c r="B16" s="42"/>
      <c r="D16" s="147" t="s">
        <v>24</v>
      </c>
      <c r="I16" s="151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>ON Jičín a.s.</v>
      </c>
      <c r="I17" s="151" t="s">
        <v>27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9"/>
      <c r="L18" s="42"/>
    </row>
    <row r="19" spans="2:12" s="1" customFormat="1" ht="12" customHeight="1">
      <c r="B19" s="42"/>
      <c r="D19" s="147" t="s">
        <v>28</v>
      </c>
      <c r="I19" s="151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9"/>
      <c r="L21" s="42"/>
    </row>
    <row r="22" spans="2:12" s="1" customFormat="1" ht="12" customHeight="1">
      <c r="B22" s="42"/>
      <c r="D22" s="147" t="s">
        <v>30</v>
      </c>
      <c r="I22" s="151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>ATELIER H1 a ATELIÉR HÁJEK s.r.o.</v>
      </c>
      <c r="I23" s="151" t="s">
        <v>27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9"/>
      <c r="L24" s="42"/>
    </row>
    <row r="25" spans="2:12" s="1" customFormat="1" ht="12" customHeight="1">
      <c r="B25" s="42"/>
      <c r="D25" s="147" t="s">
        <v>32</v>
      </c>
      <c r="I25" s="151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>Martin Škrabal</v>
      </c>
      <c r="I26" s="151" t="s">
        <v>27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9"/>
      <c r="L27" s="42"/>
    </row>
    <row r="28" spans="2:12" s="1" customFormat="1" ht="12" customHeight="1">
      <c r="B28" s="42"/>
      <c r="D28" s="147" t="s">
        <v>35</v>
      </c>
      <c r="I28" s="149"/>
      <c r="L28" s="42"/>
    </row>
    <row r="29" spans="2:12" s="7" customFormat="1" ht="16.5" customHeight="1">
      <c r="B29" s="153"/>
      <c r="E29" s="154" t="s">
        <v>1</v>
      </c>
      <c r="F29" s="154"/>
      <c r="G29" s="154"/>
      <c r="H29" s="154"/>
      <c r="I29" s="155"/>
      <c r="L29" s="153"/>
    </row>
    <row r="30" spans="2:12" s="1" customFormat="1" ht="6.95" customHeight="1">
      <c r="B30" s="42"/>
      <c r="I30" s="149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25.4" customHeight="1">
      <c r="B32" s="42"/>
      <c r="D32" s="157" t="s">
        <v>37</v>
      </c>
      <c r="I32" s="149"/>
      <c r="J32" s="158">
        <f>ROUND(J123,2)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14.4" customHeight="1">
      <c r="B34" s="42"/>
      <c r="F34" s="159" t="s">
        <v>39</v>
      </c>
      <c r="I34" s="160" t="s">
        <v>38</v>
      </c>
      <c r="J34" s="159" t="s">
        <v>40</v>
      </c>
      <c r="L34" s="42"/>
    </row>
    <row r="35" spans="2:12" s="1" customFormat="1" ht="14.4" customHeight="1">
      <c r="B35" s="42"/>
      <c r="D35" s="161" t="s">
        <v>41</v>
      </c>
      <c r="E35" s="147" t="s">
        <v>42</v>
      </c>
      <c r="F35" s="162">
        <f>ROUND((SUM(BE123:BE149)),2)</f>
        <v>0</v>
      </c>
      <c r="I35" s="163">
        <v>0.21</v>
      </c>
      <c r="J35" s="162">
        <f>ROUND(((SUM(BE123:BE149))*I35),2)</f>
        <v>0</v>
      </c>
      <c r="L35" s="42"/>
    </row>
    <row r="36" spans="2:12" s="1" customFormat="1" ht="14.4" customHeight="1">
      <c r="B36" s="42"/>
      <c r="E36" s="147" t="s">
        <v>43</v>
      </c>
      <c r="F36" s="162">
        <f>ROUND((SUM(BF123:BF149)),2)</f>
        <v>0</v>
      </c>
      <c r="I36" s="163">
        <v>0.15</v>
      </c>
      <c r="J36" s="162">
        <f>ROUND(((SUM(BF123:BF149))*I36),2)</f>
        <v>0</v>
      </c>
      <c r="L36" s="42"/>
    </row>
    <row r="37" spans="2:12" s="1" customFormat="1" ht="14.4" customHeight="1" hidden="1">
      <c r="B37" s="42"/>
      <c r="E37" s="147" t="s">
        <v>44</v>
      </c>
      <c r="F37" s="162">
        <f>ROUND((SUM(BG123:BG149)),2)</f>
        <v>0</v>
      </c>
      <c r="I37" s="163">
        <v>0.21</v>
      </c>
      <c r="J37" s="162">
        <f>0</f>
        <v>0</v>
      </c>
      <c r="L37" s="42"/>
    </row>
    <row r="38" spans="2:12" s="1" customFormat="1" ht="14.4" customHeight="1" hidden="1">
      <c r="B38" s="42"/>
      <c r="E38" s="147" t="s">
        <v>45</v>
      </c>
      <c r="F38" s="162">
        <f>ROUND((SUM(BH123:BH149)),2)</f>
        <v>0</v>
      </c>
      <c r="I38" s="163">
        <v>0.15</v>
      </c>
      <c r="J38" s="162">
        <f>0</f>
        <v>0</v>
      </c>
      <c r="L38" s="42"/>
    </row>
    <row r="39" spans="2:12" s="1" customFormat="1" ht="14.4" customHeight="1" hidden="1">
      <c r="B39" s="42"/>
      <c r="E39" s="147" t="s">
        <v>46</v>
      </c>
      <c r="F39" s="162">
        <f>ROUND((SUM(BI123:BI149)),2)</f>
        <v>0</v>
      </c>
      <c r="I39" s="163">
        <v>0</v>
      </c>
      <c r="J39" s="162">
        <f>0</f>
        <v>0</v>
      </c>
      <c r="L39" s="42"/>
    </row>
    <row r="40" spans="2:12" s="1" customFormat="1" ht="6.95" customHeight="1">
      <c r="B40" s="42"/>
      <c r="I40" s="149"/>
      <c r="L40" s="42"/>
    </row>
    <row r="41" spans="2:12" s="1" customFormat="1" ht="25.4" customHeight="1">
      <c r="B41" s="42"/>
      <c r="C41" s="164"/>
      <c r="D41" s="165" t="s">
        <v>47</v>
      </c>
      <c r="E41" s="166"/>
      <c r="F41" s="166"/>
      <c r="G41" s="167" t="s">
        <v>48</v>
      </c>
      <c r="H41" s="168" t="s">
        <v>49</v>
      </c>
      <c r="I41" s="169"/>
      <c r="J41" s="170">
        <f>SUM(J32:J39)</f>
        <v>0</v>
      </c>
      <c r="K41" s="171"/>
      <c r="L41" s="42"/>
    </row>
    <row r="42" spans="2:12" s="1" customFormat="1" ht="14.4" customHeight="1">
      <c r="B42" s="42"/>
      <c r="I42" s="149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50</v>
      </c>
      <c r="E50" s="173"/>
      <c r="F50" s="173"/>
      <c r="G50" s="172" t="s">
        <v>51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52</v>
      </c>
      <c r="E61" s="176"/>
      <c r="F61" s="177" t="s">
        <v>53</v>
      </c>
      <c r="G61" s="175" t="s">
        <v>52</v>
      </c>
      <c r="H61" s="176"/>
      <c r="I61" s="178"/>
      <c r="J61" s="179" t="s">
        <v>53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54</v>
      </c>
      <c r="E65" s="173"/>
      <c r="F65" s="173"/>
      <c r="G65" s="172" t="s">
        <v>55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52</v>
      </c>
      <c r="E76" s="176"/>
      <c r="F76" s="177" t="s">
        <v>53</v>
      </c>
      <c r="G76" s="175" t="s">
        <v>52</v>
      </c>
      <c r="H76" s="176"/>
      <c r="I76" s="178"/>
      <c r="J76" s="179" t="s">
        <v>53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121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Snížení energetické náročnosti budov v nemocnici Jičín - objekt plicní oddělení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119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6" t="s">
        <v>1022</v>
      </c>
      <c r="F87" s="38"/>
      <c r="G87" s="38"/>
      <c r="H87" s="38"/>
      <c r="I87" s="149"/>
      <c r="J87" s="38"/>
      <c r="K87" s="38"/>
      <c r="L87" s="42"/>
    </row>
    <row r="88" spans="2:12" s="1" customFormat="1" ht="12" customHeight="1">
      <c r="B88" s="37"/>
      <c r="C88" s="31" t="s">
        <v>1266</v>
      </c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BLS - Bleskosvod</v>
      </c>
      <c r="F89" s="38"/>
      <c r="G89" s="38"/>
      <c r="H89" s="38"/>
      <c r="I89" s="149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 xml:space="preserve"> </v>
      </c>
      <c r="G91" s="38"/>
      <c r="H91" s="38"/>
      <c r="I91" s="151" t="s">
        <v>22</v>
      </c>
      <c r="J91" s="73" t="str">
        <f>IF(J14="","",J14)</f>
        <v>5.9.2016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43.05" customHeight="1">
      <c r="B93" s="37"/>
      <c r="C93" s="31" t="s">
        <v>24</v>
      </c>
      <c r="D93" s="38"/>
      <c r="E93" s="38"/>
      <c r="F93" s="26" t="str">
        <f>E17</f>
        <v>ON Jičín a.s.</v>
      </c>
      <c r="G93" s="38"/>
      <c r="H93" s="38"/>
      <c r="I93" s="151" t="s">
        <v>30</v>
      </c>
      <c r="J93" s="35" t="str">
        <f>E23</f>
        <v>ATELIER H1 a ATELIÉR HÁJEK s.r.o.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1" t="s">
        <v>32</v>
      </c>
      <c r="J94" s="35" t="str">
        <f>E26</f>
        <v>Martin Škrabal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12" s="1" customFormat="1" ht="29.25" customHeight="1">
      <c r="B96" s="37"/>
      <c r="C96" s="187" t="s">
        <v>122</v>
      </c>
      <c r="D96" s="188"/>
      <c r="E96" s="188"/>
      <c r="F96" s="188"/>
      <c r="G96" s="188"/>
      <c r="H96" s="188"/>
      <c r="I96" s="189"/>
      <c r="J96" s="190" t="s">
        <v>123</v>
      </c>
      <c r="K96" s="18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47" s="1" customFormat="1" ht="22.8" customHeight="1">
      <c r="B98" s="37"/>
      <c r="C98" s="191" t="s">
        <v>124</v>
      </c>
      <c r="D98" s="38"/>
      <c r="E98" s="38"/>
      <c r="F98" s="38"/>
      <c r="G98" s="38"/>
      <c r="H98" s="38"/>
      <c r="I98" s="149"/>
      <c r="J98" s="104">
        <f>J123</f>
        <v>0</v>
      </c>
      <c r="K98" s="38"/>
      <c r="L98" s="42"/>
      <c r="AU98" s="16" t="s">
        <v>125</v>
      </c>
    </row>
    <row r="99" spans="2:12" s="8" customFormat="1" ht="24.95" customHeight="1">
      <c r="B99" s="192"/>
      <c r="C99" s="193"/>
      <c r="D99" s="194" t="s">
        <v>1269</v>
      </c>
      <c r="E99" s="195"/>
      <c r="F99" s="195"/>
      <c r="G99" s="195"/>
      <c r="H99" s="195"/>
      <c r="I99" s="196"/>
      <c r="J99" s="197">
        <f>J124</f>
        <v>0</v>
      </c>
      <c r="K99" s="193"/>
      <c r="L99" s="198"/>
    </row>
    <row r="100" spans="2:12" s="8" customFormat="1" ht="24.95" customHeight="1">
      <c r="B100" s="192"/>
      <c r="C100" s="193"/>
      <c r="D100" s="194" t="s">
        <v>1270</v>
      </c>
      <c r="E100" s="195"/>
      <c r="F100" s="195"/>
      <c r="G100" s="195"/>
      <c r="H100" s="195"/>
      <c r="I100" s="196"/>
      <c r="J100" s="197">
        <f>J144</f>
        <v>0</v>
      </c>
      <c r="K100" s="193"/>
      <c r="L100" s="198"/>
    </row>
    <row r="101" spans="2:12" s="8" customFormat="1" ht="24.95" customHeight="1">
      <c r="B101" s="192"/>
      <c r="C101" s="193"/>
      <c r="D101" s="194" t="s">
        <v>1271</v>
      </c>
      <c r="E101" s="195"/>
      <c r="F101" s="195"/>
      <c r="G101" s="195"/>
      <c r="H101" s="195"/>
      <c r="I101" s="196"/>
      <c r="J101" s="197">
        <f>J148</f>
        <v>0</v>
      </c>
      <c r="K101" s="193"/>
      <c r="L101" s="198"/>
    </row>
    <row r="102" spans="2:12" s="1" customFormat="1" ht="21.8" customHeight="1">
      <c r="B102" s="37"/>
      <c r="C102" s="38"/>
      <c r="D102" s="38"/>
      <c r="E102" s="38"/>
      <c r="F102" s="38"/>
      <c r="G102" s="38"/>
      <c r="H102" s="38"/>
      <c r="I102" s="149"/>
      <c r="J102" s="38"/>
      <c r="K102" s="38"/>
      <c r="L102" s="42"/>
    </row>
    <row r="103" spans="2:12" s="1" customFormat="1" ht="6.95" customHeight="1">
      <c r="B103" s="60"/>
      <c r="C103" s="61"/>
      <c r="D103" s="61"/>
      <c r="E103" s="61"/>
      <c r="F103" s="61"/>
      <c r="G103" s="61"/>
      <c r="H103" s="61"/>
      <c r="I103" s="182"/>
      <c r="J103" s="61"/>
      <c r="K103" s="61"/>
      <c r="L103" s="42"/>
    </row>
    <row r="107" spans="2:12" s="1" customFormat="1" ht="6.95" customHeight="1">
      <c r="B107" s="62"/>
      <c r="C107" s="63"/>
      <c r="D107" s="63"/>
      <c r="E107" s="63"/>
      <c r="F107" s="63"/>
      <c r="G107" s="63"/>
      <c r="H107" s="63"/>
      <c r="I107" s="185"/>
      <c r="J107" s="63"/>
      <c r="K107" s="63"/>
      <c r="L107" s="42"/>
    </row>
    <row r="108" spans="2:12" s="1" customFormat="1" ht="24.95" customHeight="1">
      <c r="B108" s="37"/>
      <c r="C108" s="22" t="s">
        <v>142</v>
      </c>
      <c r="D108" s="38"/>
      <c r="E108" s="38"/>
      <c r="F108" s="38"/>
      <c r="G108" s="38"/>
      <c r="H108" s="38"/>
      <c r="I108" s="149"/>
      <c r="J108" s="38"/>
      <c r="K108" s="38"/>
      <c r="L108" s="42"/>
    </row>
    <row r="109" spans="2:12" s="1" customFormat="1" ht="6.95" customHeight="1">
      <c r="B109" s="37"/>
      <c r="C109" s="38"/>
      <c r="D109" s="38"/>
      <c r="E109" s="38"/>
      <c r="F109" s="38"/>
      <c r="G109" s="38"/>
      <c r="H109" s="38"/>
      <c r="I109" s="149"/>
      <c r="J109" s="38"/>
      <c r="K109" s="38"/>
      <c r="L109" s="42"/>
    </row>
    <row r="110" spans="2:12" s="1" customFormat="1" ht="12" customHeight="1">
      <c r="B110" s="37"/>
      <c r="C110" s="31" t="s">
        <v>16</v>
      </c>
      <c r="D110" s="38"/>
      <c r="E110" s="38"/>
      <c r="F110" s="38"/>
      <c r="G110" s="38"/>
      <c r="H110" s="38"/>
      <c r="I110" s="149"/>
      <c r="J110" s="38"/>
      <c r="K110" s="38"/>
      <c r="L110" s="42"/>
    </row>
    <row r="111" spans="2:12" s="1" customFormat="1" ht="16.5" customHeight="1">
      <c r="B111" s="37"/>
      <c r="C111" s="38"/>
      <c r="D111" s="38"/>
      <c r="E111" s="186" t="str">
        <f>E7</f>
        <v>Snížení energetické náročnosti budov v nemocnici Jičín - objekt plicní oddělení</v>
      </c>
      <c r="F111" s="31"/>
      <c r="G111" s="31"/>
      <c r="H111" s="31"/>
      <c r="I111" s="149"/>
      <c r="J111" s="38"/>
      <c r="K111" s="38"/>
      <c r="L111" s="42"/>
    </row>
    <row r="112" spans="2:12" ht="12" customHeight="1">
      <c r="B112" s="20"/>
      <c r="C112" s="31" t="s">
        <v>119</v>
      </c>
      <c r="D112" s="21"/>
      <c r="E112" s="21"/>
      <c r="F112" s="21"/>
      <c r="G112" s="21"/>
      <c r="H112" s="21"/>
      <c r="I112" s="140"/>
      <c r="J112" s="21"/>
      <c r="K112" s="21"/>
      <c r="L112" s="19"/>
    </row>
    <row r="113" spans="2:12" s="1" customFormat="1" ht="16.5" customHeight="1">
      <c r="B113" s="37"/>
      <c r="C113" s="38"/>
      <c r="D113" s="38"/>
      <c r="E113" s="186" t="s">
        <v>1022</v>
      </c>
      <c r="F113" s="38"/>
      <c r="G113" s="38"/>
      <c r="H113" s="38"/>
      <c r="I113" s="149"/>
      <c r="J113" s="38"/>
      <c r="K113" s="38"/>
      <c r="L113" s="42"/>
    </row>
    <row r="114" spans="2:12" s="1" customFormat="1" ht="12" customHeight="1">
      <c r="B114" s="37"/>
      <c r="C114" s="31" t="s">
        <v>1266</v>
      </c>
      <c r="D114" s="38"/>
      <c r="E114" s="38"/>
      <c r="F114" s="38"/>
      <c r="G114" s="38"/>
      <c r="H114" s="38"/>
      <c r="I114" s="149"/>
      <c r="J114" s="38"/>
      <c r="K114" s="38"/>
      <c r="L114" s="42"/>
    </row>
    <row r="115" spans="2:12" s="1" customFormat="1" ht="16.5" customHeight="1">
      <c r="B115" s="37"/>
      <c r="C115" s="38"/>
      <c r="D115" s="38"/>
      <c r="E115" s="70" t="str">
        <f>E11</f>
        <v>BLS - Bleskosvod</v>
      </c>
      <c r="F115" s="38"/>
      <c r="G115" s="38"/>
      <c r="H115" s="38"/>
      <c r="I115" s="149"/>
      <c r="J115" s="38"/>
      <c r="K115" s="38"/>
      <c r="L115" s="42"/>
    </row>
    <row r="116" spans="2:12" s="1" customFormat="1" ht="6.95" customHeight="1">
      <c r="B116" s="37"/>
      <c r="C116" s="38"/>
      <c r="D116" s="38"/>
      <c r="E116" s="38"/>
      <c r="F116" s="38"/>
      <c r="G116" s="38"/>
      <c r="H116" s="38"/>
      <c r="I116" s="149"/>
      <c r="J116" s="38"/>
      <c r="K116" s="38"/>
      <c r="L116" s="42"/>
    </row>
    <row r="117" spans="2:12" s="1" customFormat="1" ht="12" customHeight="1">
      <c r="B117" s="37"/>
      <c r="C117" s="31" t="s">
        <v>20</v>
      </c>
      <c r="D117" s="38"/>
      <c r="E117" s="38"/>
      <c r="F117" s="26" t="str">
        <f>F14</f>
        <v xml:space="preserve"> </v>
      </c>
      <c r="G117" s="38"/>
      <c r="H117" s="38"/>
      <c r="I117" s="151" t="s">
        <v>22</v>
      </c>
      <c r="J117" s="73" t="str">
        <f>IF(J14="","",J14)</f>
        <v>5.9.2016</v>
      </c>
      <c r="K117" s="38"/>
      <c r="L117" s="42"/>
    </row>
    <row r="118" spans="2:12" s="1" customFormat="1" ht="6.95" customHeight="1">
      <c r="B118" s="37"/>
      <c r="C118" s="38"/>
      <c r="D118" s="38"/>
      <c r="E118" s="38"/>
      <c r="F118" s="38"/>
      <c r="G118" s="38"/>
      <c r="H118" s="38"/>
      <c r="I118" s="149"/>
      <c r="J118" s="38"/>
      <c r="K118" s="38"/>
      <c r="L118" s="42"/>
    </row>
    <row r="119" spans="2:12" s="1" customFormat="1" ht="43.05" customHeight="1">
      <c r="B119" s="37"/>
      <c r="C119" s="31" t="s">
        <v>24</v>
      </c>
      <c r="D119" s="38"/>
      <c r="E119" s="38"/>
      <c r="F119" s="26" t="str">
        <f>E17</f>
        <v>ON Jičín a.s.</v>
      </c>
      <c r="G119" s="38"/>
      <c r="H119" s="38"/>
      <c r="I119" s="151" t="s">
        <v>30</v>
      </c>
      <c r="J119" s="35" t="str">
        <f>E23</f>
        <v>ATELIER H1 a ATELIÉR HÁJEK s.r.o.</v>
      </c>
      <c r="K119" s="38"/>
      <c r="L119" s="42"/>
    </row>
    <row r="120" spans="2:12" s="1" customFormat="1" ht="15.15" customHeight="1">
      <c r="B120" s="37"/>
      <c r="C120" s="31" t="s">
        <v>28</v>
      </c>
      <c r="D120" s="38"/>
      <c r="E120" s="38"/>
      <c r="F120" s="26" t="str">
        <f>IF(E20="","",E20)</f>
        <v>Vyplň údaj</v>
      </c>
      <c r="G120" s="38"/>
      <c r="H120" s="38"/>
      <c r="I120" s="151" t="s">
        <v>32</v>
      </c>
      <c r="J120" s="35" t="str">
        <f>E26</f>
        <v>Martin Škrabal</v>
      </c>
      <c r="K120" s="38"/>
      <c r="L120" s="42"/>
    </row>
    <row r="121" spans="2:12" s="1" customFormat="1" ht="10.3" customHeight="1">
      <c r="B121" s="37"/>
      <c r="C121" s="38"/>
      <c r="D121" s="38"/>
      <c r="E121" s="38"/>
      <c r="F121" s="38"/>
      <c r="G121" s="38"/>
      <c r="H121" s="38"/>
      <c r="I121" s="149"/>
      <c r="J121" s="38"/>
      <c r="K121" s="38"/>
      <c r="L121" s="42"/>
    </row>
    <row r="122" spans="2:20" s="10" customFormat="1" ht="29.25" customHeight="1">
      <c r="B122" s="205"/>
      <c r="C122" s="206" t="s">
        <v>143</v>
      </c>
      <c r="D122" s="207" t="s">
        <v>62</v>
      </c>
      <c r="E122" s="207" t="s">
        <v>58</v>
      </c>
      <c r="F122" s="207" t="s">
        <v>59</v>
      </c>
      <c r="G122" s="207" t="s">
        <v>144</v>
      </c>
      <c r="H122" s="207" t="s">
        <v>145</v>
      </c>
      <c r="I122" s="208" t="s">
        <v>146</v>
      </c>
      <c r="J122" s="207" t="s">
        <v>123</v>
      </c>
      <c r="K122" s="209" t="s">
        <v>147</v>
      </c>
      <c r="L122" s="210"/>
      <c r="M122" s="94" t="s">
        <v>1</v>
      </c>
      <c r="N122" s="95" t="s">
        <v>41</v>
      </c>
      <c r="O122" s="95" t="s">
        <v>148</v>
      </c>
      <c r="P122" s="95" t="s">
        <v>149</v>
      </c>
      <c r="Q122" s="95" t="s">
        <v>150</v>
      </c>
      <c r="R122" s="95" t="s">
        <v>151</v>
      </c>
      <c r="S122" s="95" t="s">
        <v>152</v>
      </c>
      <c r="T122" s="96" t="s">
        <v>153</v>
      </c>
    </row>
    <row r="123" spans="2:63" s="1" customFormat="1" ht="22.8" customHeight="1">
      <c r="B123" s="37"/>
      <c r="C123" s="101" t="s">
        <v>154</v>
      </c>
      <c r="D123" s="38"/>
      <c r="E123" s="38"/>
      <c r="F123" s="38"/>
      <c r="G123" s="38"/>
      <c r="H123" s="38"/>
      <c r="I123" s="149"/>
      <c r="J123" s="211">
        <f>BK123</f>
        <v>0</v>
      </c>
      <c r="K123" s="38"/>
      <c r="L123" s="42"/>
      <c r="M123" s="97"/>
      <c r="N123" s="98"/>
      <c r="O123" s="98"/>
      <c r="P123" s="212">
        <f>P124+P144+P148</f>
        <v>0</v>
      </c>
      <c r="Q123" s="98"/>
      <c r="R123" s="212">
        <f>R124+R144+R148</f>
        <v>0</v>
      </c>
      <c r="S123" s="98"/>
      <c r="T123" s="213">
        <f>T124+T144+T148</f>
        <v>0</v>
      </c>
      <c r="AT123" s="16" t="s">
        <v>76</v>
      </c>
      <c r="AU123" s="16" t="s">
        <v>125</v>
      </c>
      <c r="BK123" s="214">
        <f>BK124+BK144+BK148</f>
        <v>0</v>
      </c>
    </row>
    <row r="124" spans="2:63" s="11" customFormat="1" ht="25.9" customHeight="1">
      <c r="B124" s="215"/>
      <c r="C124" s="216"/>
      <c r="D124" s="217" t="s">
        <v>76</v>
      </c>
      <c r="E124" s="218" t="s">
        <v>1272</v>
      </c>
      <c r="F124" s="218" t="s">
        <v>1273</v>
      </c>
      <c r="G124" s="216"/>
      <c r="H124" s="216"/>
      <c r="I124" s="219"/>
      <c r="J124" s="220">
        <f>BK124</f>
        <v>0</v>
      </c>
      <c r="K124" s="216"/>
      <c r="L124" s="221"/>
      <c r="M124" s="222"/>
      <c r="N124" s="223"/>
      <c r="O124" s="223"/>
      <c r="P124" s="224">
        <f>SUM(P125:P143)</f>
        <v>0</v>
      </c>
      <c r="Q124" s="223"/>
      <c r="R124" s="224">
        <f>SUM(R125:R143)</f>
        <v>0</v>
      </c>
      <c r="S124" s="223"/>
      <c r="T124" s="225">
        <f>SUM(T125:T143)</f>
        <v>0</v>
      </c>
      <c r="AR124" s="226" t="s">
        <v>85</v>
      </c>
      <c r="AT124" s="227" t="s">
        <v>76</v>
      </c>
      <c r="AU124" s="227" t="s">
        <v>77</v>
      </c>
      <c r="AY124" s="226" t="s">
        <v>157</v>
      </c>
      <c r="BK124" s="228">
        <f>SUM(BK125:BK143)</f>
        <v>0</v>
      </c>
    </row>
    <row r="125" spans="2:65" s="1" customFormat="1" ht="16.5" customHeight="1">
      <c r="B125" s="37"/>
      <c r="C125" s="231" t="s">
        <v>85</v>
      </c>
      <c r="D125" s="231" t="s">
        <v>159</v>
      </c>
      <c r="E125" s="232" t="s">
        <v>1274</v>
      </c>
      <c r="F125" s="233" t="s">
        <v>1275</v>
      </c>
      <c r="G125" s="234" t="s">
        <v>330</v>
      </c>
      <c r="H125" s="235">
        <v>55</v>
      </c>
      <c r="I125" s="236"/>
      <c r="J125" s="237">
        <f>ROUND(I125*H125,2)</f>
        <v>0</v>
      </c>
      <c r="K125" s="233" t="s">
        <v>1</v>
      </c>
      <c r="L125" s="42"/>
      <c r="M125" s="238" t="s">
        <v>1</v>
      </c>
      <c r="N125" s="239" t="s">
        <v>42</v>
      </c>
      <c r="O125" s="85"/>
      <c r="P125" s="240">
        <f>O125*H125</f>
        <v>0</v>
      </c>
      <c r="Q125" s="240">
        <v>0</v>
      </c>
      <c r="R125" s="240">
        <f>Q125*H125</f>
        <v>0</v>
      </c>
      <c r="S125" s="240">
        <v>0</v>
      </c>
      <c r="T125" s="241">
        <f>S125*H125</f>
        <v>0</v>
      </c>
      <c r="AR125" s="242" t="s">
        <v>164</v>
      </c>
      <c r="AT125" s="242" t="s">
        <v>159</v>
      </c>
      <c r="AU125" s="242" t="s">
        <v>85</v>
      </c>
      <c r="AY125" s="16" t="s">
        <v>157</v>
      </c>
      <c r="BE125" s="243">
        <f>IF(N125="základní",J125,0)</f>
        <v>0</v>
      </c>
      <c r="BF125" s="243">
        <f>IF(N125="snížená",J125,0)</f>
        <v>0</v>
      </c>
      <c r="BG125" s="243">
        <f>IF(N125="zákl. přenesená",J125,0)</f>
        <v>0</v>
      </c>
      <c r="BH125" s="243">
        <f>IF(N125="sníž. přenesená",J125,0)</f>
        <v>0</v>
      </c>
      <c r="BI125" s="243">
        <f>IF(N125="nulová",J125,0)</f>
        <v>0</v>
      </c>
      <c r="BJ125" s="16" t="s">
        <v>85</v>
      </c>
      <c r="BK125" s="243">
        <f>ROUND(I125*H125,2)</f>
        <v>0</v>
      </c>
      <c r="BL125" s="16" t="s">
        <v>164</v>
      </c>
      <c r="BM125" s="242" t="s">
        <v>87</v>
      </c>
    </row>
    <row r="126" spans="2:65" s="1" customFormat="1" ht="16.5" customHeight="1">
      <c r="B126" s="37"/>
      <c r="C126" s="231" t="s">
        <v>87</v>
      </c>
      <c r="D126" s="231" t="s">
        <v>159</v>
      </c>
      <c r="E126" s="232" t="s">
        <v>1276</v>
      </c>
      <c r="F126" s="233" t="s">
        <v>1277</v>
      </c>
      <c r="G126" s="234" t="s">
        <v>588</v>
      </c>
      <c r="H126" s="235">
        <v>8</v>
      </c>
      <c r="I126" s="236"/>
      <c r="J126" s="237">
        <f>ROUND(I126*H126,2)</f>
        <v>0</v>
      </c>
      <c r="K126" s="233" t="s">
        <v>1</v>
      </c>
      <c r="L126" s="42"/>
      <c r="M126" s="238" t="s">
        <v>1</v>
      </c>
      <c r="N126" s="239" t="s">
        <v>42</v>
      </c>
      <c r="O126" s="85"/>
      <c r="P126" s="240">
        <f>O126*H126</f>
        <v>0</v>
      </c>
      <c r="Q126" s="240">
        <v>0</v>
      </c>
      <c r="R126" s="240">
        <f>Q126*H126</f>
        <v>0</v>
      </c>
      <c r="S126" s="240">
        <v>0</v>
      </c>
      <c r="T126" s="241">
        <f>S126*H126</f>
        <v>0</v>
      </c>
      <c r="AR126" s="242" t="s">
        <v>164</v>
      </c>
      <c r="AT126" s="242" t="s">
        <v>159</v>
      </c>
      <c r="AU126" s="242" t="s">
        <v>85</v>
      </c>
      <c r="AY126" s="16" t="s">
        <v>157</v>
      </c>
      <c r="BE126" s="243">
        <f>IF(N126="základní",J126,0)</f>
        <v>0</v>
      </c>
      <c r="BF126" s="243">
        <f>IF(N126="snížená",J126,0)</f>
        <v>0</v>
      </c>
      <c r="BG126" s="243">
        <f>IF(N126="zákl. přenesená",J126,0)</f>
        <v>0</v>
      </c>
      <c r="BH126" s="243">
        <f>IF(N126="sníž. přenesená",J126,0)</f>
        <v>0</v>
      </c>
      <c r="BI126" s="243">
        <f>IF(N126="nulová",J126,0)</f>
        <v>0</v>
      </c>
      <c r="BJ126" s="16" t="s">
        <v>85</v>
      </c>
      <c r="BK126" s="243">
        <f>ROUND(I126*H126,2)</f>
        <v>0</v>
      </c>
      <c r="BL126" s="16" t="s">
        <v>164</v>
      </c>
      <c r="BM126" s="242" t="s">
        <v>164</v>
      </c>
    </row>
    <row r="127" spans="2:65" s="1" customFormat="1" ht="16.5" customHeight="1">
      <c r="B127" s="37"/>
      <c r="C127" s="231" t="s">
        <v>173</v>
      </c>
      <c r="D127" s="231" t="s">
        <v>159</v>
      </c>
      <c r="E127" s="232" t="s">
        <v>1278</v>
      </c>
      <c r="F127" s="233" t="s">
        <v>1279</v>
      </c>
      <c r="G127" s="234" t="s">
        <v>330</v>
      </c>
      <c r="H127" s="235">
        <v>16</v>
      </c>
      <c r="I127" s="236"/>
      <c r="J127" s="237">
        <f>ROUND(I127*H127,2)</f>
        <v>0</v>
      </c>
      <c r="K127" s="233" t="s">
        <v>1</v>
      </c>
      <c r="L127" s="42"/>
      <c r="M127" s="238" t="s">
        <v>1</v>
      </c>
      <c r="N127" s="239" t="s">
        <v>42</v>
      </c>
      <c r="O127" s="85"/>
      <c r="P127" s="240">
        <f>O127*H127</f>
        <v>0</v>
      </c>
      <c r="Q127" s="240">
        <v>0</v>
      </c>
      <c r="R127" s="240">
        <f>Q127*H127</f>
        <v>0</v>
      </c>
      <c r="S127" s="240">
        <v>0</v>
      </c>
      <c r="T127" s="241">
        <f>S127*H127</f>
        <v>0</v>
      </c>
      <c r="AR127" s="242" t="s">
        <v>164</v>
      </c>
      <c r="AT127" s="242" t="s">
        <v>159</v>
      </c>
      <c r="AU127" s="242" t="s">
        <v>85</v>
      </c>
      <c r="AY127" s="16" t="s">
        <v>157</v>
      </c>
      <c r="BE127" s="243">
        <f>IF(N127="základní",J127,0)</f>
        <v>0</v>
      </c>
      <c r="BF127" s="243">
        <f>IF(N127="snížená",J127,0)</f>
        <v>0</v>
      </c>
      <c r="BG127" s="243">
        <f>IF(N127="zákl. přenesená",J127,0)</f>
        <v>0</v>
      </c>
      <c r="BH127" s="243">
        <f>IF(N127="sníž. přenesená",J127,0)</f>
        <v>0</v>
      </c>
      <c r="BI127" s="243">
        <f>IF(N127="nulová",J127,0)</f>
        <v>0</v>
      </c>
      <c r="BJ127" s="16" t="s">
        <v>85</v>
      </c>
      <c r="BK127" s="243">
        <f>ROUND(I127*H127,2)</f>
        <v>0</v>
      </c>
      <c r="BL127" s="16" t="s">
        <v>164</v>
      </c>
      <c r="BM127" s="242" t="s">
        <v>190</v>
      </c>
    </row>
    <row r="128" spans="2:65" s="1" customFormat="1" ht="16.5" customHeight="1">
      <c r="B128" s="37"/>
      <c r="C128" s="231" t="s">
        <v>164</v>
      </c>
      <c r="D128" s="231" t="s">
        <v>159</v>
      </c>
      <c r="E128" s="232" t="s">
        <v>1280</v>
      </c>
      <c r="F128" s="233" t="s">
        <v>1281</v>
      </c>
      <c r="G128" s="234" t="s">
        <v>330</v>
      </c>
      <c r="H128" s="235">
        <v>110</v>
      </c>
      <c r="I128" s="236"/>
      <c r="J128" s="237">
        <f>ROUND(I128*H128,2)</f>
        <v>0</v>
      </c>
      <c r="K128" s="233" t="s">
        <v>1</v>
      </c>
      <c r="L128" s="42"/>
      <c r="M128" s="238" t="s">
        <v>1</v>
      </c>
      <c r="N128" s="239" t="s">
        <v>42</v>
      </c>
      <c r="O128" s="85"/>
      <c r="P128" s="240">
        <f>O128*H128</f>
        <v>0</v>
      </c>
      <c r="Q128" s="240">
        <v>0</v>
      </c>
      <c r="R128" s="240">
        <f>Q128*H128</f>
        <v>0</v>
      </c>
      <c r="S128" s="240">
        <v>0</v>
      </c>
      <c r="T128" s="241">
        <f>S128*H128</f>
        <v>0</v>
      </c>
      <c r="AR128" s="242" t="s">
        <v>164</v>
      </c>
      <c r="AT128" s="242" t="s">
        <v>159</v>
      </c>
      <c r="AU128" s="242" t="s">
        <v>85</v>
      </c>
      <c r="AY128" s="16" t="s">
        <v>157</v>
      </c>
      <c r="BE128" s="243">
        <f>IF(N128="základní",J128,0)</f>
        <v>0</v>
      </c>
      <c r="BF128" s="243">
        <f>IF(N128="snížená",J128,0)</f>
        <v>0</v>
      </c>
      <c r="BG128" s="243">
        <f>IF(N128="zákl. přenesená",J128,0)</f>
        <v>0</v>
      </c>
      <c r="BH128" s="243">
        <f>IF(N128="sníž. přenesená",J128,0)</f>
        <v>0</v>
      </c>
      <c r="BI128" s="243">
        <f>IF(N128="nulová",J128,0)</f>
        <v>0</v>
      </c>
      <c r="BJ128" s="16" t="s">
        <v>85</v>
      </c>
      <c r="BK128" s="243">
        <f>ROUND(I128*H128,2)</f>
        <v>0</v>
      </c>
      <c r="BL128" s="16" t="s">
        <v>164</v>
      </c>
      <c r="BM128" s="242" t="s">
        <v>198</v>
      </c>
    </row>
    <row r="129" spans="2:65" s="1" customFormat="1" ht="16.5" customHeight="1">
      <c r="B129" s="37"/>
      <c r="C129" s="231" t="s">
        <v>185</v>
      </c>
      <c r="D129" s="231" t="s">
        <v>159</v>
      </c>
      <c r="E129" s="232" t="s">
        <v>1282</v>
      </c>
      <c r="F129" s="233" t="s">
        <v>1283</v>
      </c>
      <c r="G129" s="234" t="s">
        <v>588</v>
      </c>
      <c r="H129" s="235">
        <v>1</v>
      </c>
      <c r="I129" s="236"/>
      <c r="J129" s="237">
        <f>ROUND(I129*H129,2)</f>
        <v>0</v>
      </c>
      <c r="K129" s="233" t="s">
        <v>1</v>
      </c>
      <c r="L129" s="42"/>
      <c r="M129" s="238" t="s">
        <v>1</v>
      </c>
      <c r="N129" s="239" t="s">
        <v>42</v>
      </c>
      <c r="O129" s="85"/>
      <c r="P129" s="240">
        <f>O129*H129</f>
        <v>0</v>
      </c>
      <c r="Q129" s="240">
        <v>0</v>
      </c>
      <c r="R129" s="240">
        <f>Q129*H129</f>
        <v>0</v>
      </c>
      <c r="S129" s="240">
        <v>0</v>
      </c>
      <c r="T129" s="241">
        <f>S129*H129</f>
        <v>0</v>
      </c>
      <c r="AR129" s="242" t="s">
        <v>164</v>
      </c>
      <c r="AT129" s="242" t="s">
        <v>159</v>
      </c>
      <c r="AU129" s="242" t="s">
        <v>85</v>
      </c>
      <c r="AY129" s="16" t="s">
        <v>157</v>
      </c>
      <c r="BE129" s="243">
        <f>IF(N129="základní",J129,0)</f>
        <v>0</v>
      </c>
      <c r="BF129" s="243">
        <f>IF(N129="snížená",J129,0)</f>
        <v>0</v>
      </c>
      <c r="BG129" s="243">
        <f>IF(N129="zákl. přenesená",J129,0)</f>
        <v>0</v>
      </c>
      <c r="BH129" s="243">
        <f>IF(N129="sníž. přenesená",J129,0)</f>
        <v>0</v>
      </c>
      <c r="BI129" s="243">
        <f>IF(N129="nulová",J129,0)</f>
        <v>0</v>
      </c>
      <c r="BJ129" s="16" t="s">
        <v>85</v>
      </c>
      <c r="BK129" s="243">
        <f>ROUND(I129*H129,2)</f>
        <v>0</v>
      </c>
      <c r="BL129" s="16" t="s">
        <v>164</v>
      </c>
      <c r="BM129" s="242" t="s">
        <v>207</v>
      </c>
    </row>
    <row r="130" spans="2:65" s="1" customFormat="1" ht="16.5" customHeight="1">
      <c r="B130" s="37"/>
      <c r="C130" s="231" t="s">
        <v>190</v>
      </c>
      <c r="D130" s="231" t="s">
        <v>159</v>
      </c>
      <c r="E130" s="232" t="s">
        <v>1284</v>
      </c>
      <c r="F130" s="233" t="s">
        <v>1285</v>
      </c>
      <c r="G130" s="234" t="s">
        <v>588</v>
      </c>
      <c r="H130" s="235">
        <v>2</v>
      </c>
      <c r="I130" s="236"/>
      <c r="J130" s="237">
        <f>ROUND(I130*H130,2)</f>
        <v>0</v>
      </c>
      <c r="K130" s="233" t="s">
        <v>1</v>
      </c>
      <c r="L130" s="42"/>
      <c r="M130" s="238" t="s">
        <v>1</v>
      </c>
      <c r="N130" s="239" t="s">
        <v>42</v>
      </c>
      <c r="O130" s="85"/>
      <c r="P130" s="240">
        <f>O130*H130</f>
        <v>0</v>
      </c>
      <c r="Q130" s="240">
        <v>0</v>
      </c>
      <c r="R130" s="240">
        <f>Q130*H130</f>
        <v>0</v>
      </c>
      <c r="S130" s="240">
        <v>0</v>
      </c>
      <c r="T130" s="241">
        <f>S130*H130</f>
        <v>0</v>
      </c>
      <c r="AR130" s="242" t="s">
        <v>164</v>
      </c>
      <c r="AT130" s="242" t="s">
        <v>159</v>
      </c>
      <c r="AU130" s="242" t="s">
        <v>85</v>
      </c>
      <c r="AY130" s="16" t="s">
        <v>157</v>
      </c>
      <c r="BE130" s="243">
        <f>IF(N130="základní",J130,0)</f>
        <v>0</v>
      </c>
      <c r="BF130" s="243">
        <f>IF(N130="snížená",J130,0)</f>
        <v>0</v>
      </c>
      <c r="BG130" s="243">
        <f>IF(N130="zákl. přenesená",J130,0)</f>
        <v>0</v>
      </c>
      <c r="BH130" s="243">
        <f>IF(N130="sníž. přenesená",J130,0)</f>
        <v>0</v>
      </c>
      <c r="BI130" s="243">
        <f>IF(N130="nulová",J130,0)</f>
        <v>0</v>
      </c>
      <c r="BJ130" s="16" t="s">
        <v>85</v>
      </c>
      <c r="BK130" s="243">
        <f>ROUND(I130*H130,2)</f>
        <v>0</v>
      </c>
      <c r="BL130" s="16" t="s">
        <v>164</v>
      </c>
      <c r="BM130" s="242" t="s">
        <v>217</v>
      </c>
    </row>
    <row r="131" spans="2:65" s="1" customFormat="1" ht="16.5" customHeight="1">
      <c r="B131" s="37"/>
      <c r="C131" s="231" t="s">
        <v>194</v>
      </c>
      <c r="D131" s="231" t="s">
        <v>159</v>
      </c>
      <c r="E131" s="232" t="s">
        <v>1286</v>
      </c>
      <c r="F131" s="233" t="s">
        <v>1287</v>
      </c>
      <c r="G131" s="234" t="s">
        <v>588</v>
      </c>
      <c r="H131" s="235">
        <v>4</v>
      </c>
      <c r="I131" s="236"/>
      <c r="J131" s="237">
        <f>ROUND(I131*H131,2)</f>
        <v>0</v>
      </c>
      <c r="K131" s="233" t="s">
        <v>1</v>
      </c>
      <c r="L131" s="42"/>
      <c r="M131" s="238" t="s">
        <v>1</v>
      </c>
      <c r="N131" s="239" t="s">
        <v>42</v>
      </c>
      <c r="O131" s="85"/>
      <c r="P131" s="240">
        <f>O131*H131</f>
        <v>0</v>
      </c>
      <c r="Q131" s="240">
        <v>0</v>
      </c>
      <c r="R131" s="240">
        <f>Q131*H131</f>
        <v>0</v>
      </c>
      <c r="S131" s="240">
        <v>0</v>
      </c>
      <c r="T131" s="241">
        <f>S131*H131</f>
        <v>0</v>
      </c>
      <c r="AR131" s="242" t="s">
        <v>164</v>
      </c>
      <c r="AT131" s="242" t="s">
        <v>159</v>
      </c>
      <c r="AU131" s="242" t="s">
        <v>85</v>
      </c>
      <c r="AY131" s="16" t="s">
        <v>157</v>
      </c>
      <c r="BE131" s="243">
        <f>IF(N131="základní",J131,0)</f>
        <v>0</v>
      </c>
      <c r="BF131" s="243">
        <f>IF(N131="snížená",J131,0)</f>
        <v>0</v>
      </c>
      <c r="BG131" s="243">
        <f>IF(N131="zákl. přenesená",J131,0)</f>
        <v>0</v>
      </c>
      <c r="BH131" s="243">
        <f>IF(N131="sníž. přenesená",J131,0)</f>
        <v>0</v>
      </c>
      <c r="BI131" s="243">
        <f>IF(N131="nulová",J131,0)</f>
        <v>0</v>
      </c>
      <c r="BJ131" s="16" t="s">
        <v>85</v>
      </c>
      <c r="BK131" s="243">
        <f>ROUND(I131*H131,2)</f>
        <v>0</v>
      </c>
      <c r="BL131" s="16" t="s">
        <v>164</v>
      </c>
      <c r="BM131" s="242" t="s">
        <v>228</v>
      </c>
    </row>
    <row r="132" spans="2:65" s="1" customFormat="1" ht="16.5" customHeight="1">
      <c r="B132" s="37"/>
      <c r="C132" s="231" t="s">
        <v>198</v>
      </c>
      <c r="D132" s="231" t="s">
        <v>159</v>
      </c>
      <c r="E132" s="232" t="s">
        <v>1288</v>
      </c>
      <c r="F132" s="233" t="s">
        <v>1289</v>
      </c>
      <c r="G132" s="234" t="s">
        <v>588</v>
      </c>
      <c r="H132" s="235">
        <v>12</v>
      </c>
      <c r="I132" s="236"/>
      <c r="J132" s="237">
        <f>ROUND(I132*H132,2)</f>
        <v>0</v>
      </c>
      <c r="K132" s="233" t="s">
        <v>1</v>
      </c>
      <c r="L132" s="42"/>
      <c r="M132" s="238" t="s">
        <v>1</v>
      </c>
      <c r="N132" s="239" t="s">
        <v>42</v>
      </c>
      <c r="O132" s="85"/>
      <c r="P132" s="240">
        <f>O132*H132</f>
        <v>0</v>
      </c>
      <c r="Q132" s="240">
        <v>0</v>
      </c>
      <c r="R132" s="240">
        <f>Q132*H132</f>
        <v>0</v>
      </c>
      <c r="S132" s="240">
        <v>0</v>
      </c>
      <c r="T132" s="241">
        <f>S132*H132</f>
        <v>0</v>
      </c>
      <c r="AR132" s="242" t="s">
        <v>164</v>
      </c>
      <c r="AT132" s="242" t="s">
        <v>159</v>
      </c>
      <c r="AU132" s="242" t="s">
        <v>85</v>
      </c>
      <c r="AY132" s="16" t="s">
        <v>157</v>
      </c>
      <c r="BE132" s="243">
        <f>IF(N132="základní",J132,0)</f>
        <v>0</v>
      </c>
      <c r="BF132" s="243">
        <f>IF(N132="snížená",J132,0)</f>
        <v>0</v>
      </c>
      <c r="BG132" s="243">
        <f>IF(N132="zákl. přenesená",J132,0)</f>
        <v>0</v>
      </c>
      <c r="BH132" s="243">
        <f>IF(N132="sníž. přenesená",J132,0)</f>
        <v>0</v>
      </c>
      <c r="BI132" s="243">
        <f>IF(N132="nulová",J132,0)</f>
        <v>0</v>
      </c>
      <c r="BJ132" s="16" t="s">
        <v>85</v>
      </c>
      <c r="BK132" s="243">
        <f>ROUND(I132*H132,2)</f>
        <v>0</v>
      </c>
      <c r="BL132" s="16" t="s">
        <v>164</v>
      </c>
      <c r="BM132" s="242" t="s">
        <v>236</v>
      </c>
    </row>
    <row r="133" spans="2:65" s="1" customFormat="1" ht="16.5" customHeight="1">
      <c r="B133" s="37"/>
      <c r="C133" s="231" t="s">
        <v>202</v>
      </c>
      <c r="D133" s="231" t="s">
        <v>159</v>
      </c>
      <c r="E133" s="232" t="s">
        <v>1290</v>
      </c>
      <c r="F133" s="233" t="s">
        <v>1291</v>
      </c>
      <c r="G133" s="234" t="s">
        <v>588</v>
      </c>
      <c r="H133" s="235">
        <v>9</v>
      </c>
      <c r="I133" s="236"/>
      <c r="J133" s="237">
        <f>ROUND(I133*H133,2)</f>
        <v>0</v>
      </c>
      <c r="K133" s="233" t="s">
        <v>1</v>
      </c>
      <c r="L133" s="42"/>
      <c r="M133" s="238" t="s">
        <v>1</v>
      </c>
      <c r="N133" s="239" t="s">
        <v>42</v>
      </c>
      <c r="O133" s="85"/>
      <c r="P133" s="240">
        <f>O133*H133</f>
        <v>0</v>
      </c>
      <c r="Q133" s="240">
        <v>0</v>
      </c>
      <c r="R133" s="240">
        <f>Q133*H133</f>
        <v>0</v>
      </c>
      <c r="S133" s="240">
        <v>0</v>
      </c>
      <c r="T133" s="241">
        <f>S133*H133</f>
        <v>0</v>
      </c>
      <c r="AR133" s="242" t="s">
        <v>164</v>
      </c>
      <c r="AT133" s="242" t="s">
        <v>159</v>
      </c>
      <c r="AU133" s="242" t="s">
        <v>85</v>
      </c>
      <c r="AY133" s="16" t="s">
        <v>157</v>
      </c>
      <c r="BE133" s="243">
        <f>IF(N133="základní",J133,0)</f>
        <v>0</v>
      </c>
      <c r="BF133" s="243">
        <f>IF(N133="snížená",J133,0)</f>
        <v>0</v>
      </c>
      <c r="BG133" s="243">
        <f>IF(N133="zákl. přenesená",J133,0)</f>
        <v>0</v>
      </c>
      <c r="BH133" s="243">
        <f>IF(N133="sníž. přenesená",J133,0)</f>
        <v>0</v>
      </c>
      <c r="BI133" s="243">
        <f>IF(N133="nulová",J133,0)</f>
        <v>0</v>
      </c>
      <c r="BJ133" s="16" t="s">
        <v>85</v>
      </c>
      <c r="BK133" s="243">
        <f>ROUND(I133*H133,2)</f>
        <v>0</v>
      </c>
      <c r="BL133" s="16" t="s">
        <v>164</v>
      </c>
      <c r="BM133" s="242" t="s">
        <v>250</v>
      </c>
    </row>
    <row r="134" spans="2:65" s="1" customFormat="1" ht="16.5" customHeight="1">
      <c r="B134" s="37"/>
      <c r="C134" s="231" t="s">
        <v>207</v>
      </c>
      <c r="D134" s="231" t="s">
        <v>159</v>
      </c>
      <c r="E134" s="232" t="s">
        <v>1292</v>
      </c>
      <c r="F134" s="233" t="s">
        <v>1293</v>
      </c>
      <c r="G134" s="234" t="s">
        <v>588</v>
      </c>
      <c r="H134" s="235">
        <v>30</v>
      </c>
      <c r="I134" s="236"/>
      <c r="J134" s="237">
        <f>ROUND(I134*H134,2)</f>
        <v>0</v>
      </c>
      <c r="K134" s="233" t="s">
        <v>1</v>
      </c>
      <c r="L134" s="42"/>
      <c r="M134" s="238" t="s">
        <v>1</v>
      </c>
      <c r="N134" s="239" t="s">
        <v>42</v>
      </c>
      <c r="O134" s="85"/>
      <c r="P134" s="240">
        <f>O134*H134</f>
        <v>0</v>
      </c>
      <c r="Q134" s="240">
        <v>0</v>
      </c>
      <c r="R134" s="240">
        <f>Q134*H134</f>
        <v>0</v>
      </c>
      <c r="S134" s="240">
        <v>0</v>
      </c>
      <c r="T134" s="241">
        <f>S134*H134</f>
        <v>0</v>
      </c>
      <c r="AR134" s="242" t="s">
        <v>164</v>
      </c>
      <c r="AT134" s="242" t="s">
        <v>159</v>
      </c>
      <c r="AU134" s="242" t="s">
        <v>85</v>
      </c>
      <c r="AY134" s="16" t="s">
        <v>157</v>
      </c>
      <c r="BE134" s="243">
        <f>IF(N134="základní",J134,0)</f>
        <v>0</v>
      </c>
      <c r="BF134" s="243">
        <f>IF(N134="snížená",J134,0)</f>
        <v>0</v>
      </c>
      <c r="BG134" s="243">
        <f>IF(N134="zákl. přenesená",J134,0)</f>
        <v>0</v>
      </c>
      <c r="BH134" s="243">
        <f>IF(N134="sníž. přenesená",J134,0)</f>
        <v>0</v>
      </c>
      <c r="BI134" s="243">
        <f>IF(N134="nulová",J134,0)</f>
        <v>0</v>
      </c>
      <c r="BJ134" s="16" t="s">
        <v>85</v>
      </c>
      <c r="BK134" s="243">
        <f>ROUND(I134*H134,2)</f>
        <v>0</v>
      </c>
      <c r="BL134" s="16" t="s">
        <v>164</v>
      </c>
      <c r="BM134" s="242" t="s">
        <v>261</v>
      </c>
    </row>
    <row r="135" spans="2:65" s="1" customFormat="1" ht="16.5" customHeight="1">
      <c r="B135" s="37"/>
      <c r="C135" s="231" t="s">
        <v>213</v>
      </c>
      <c r="D135" s="231" t="s">
        <v>159</v>
      </c>
      <c r="E135" s="232" t="s">
        <v>1294</v>
      </c>
      <c r="F135" s="233" t="s">
        <v>1295</v>
      </c>
      <c r="G135" s="234" t="s">
        <v>588</v>
      </c>
      <c r="H135" s="235">
        <v>64</v>
      </c>
      <c r="I135" s="236"/>
      <c r="J135" s="237">
        <f>ROUND(I135*H135,2)</f>
        <v>0</v>
      </c>
      <c r="K135" s="233" t="s">
        <v>1</v>
      </c>
      <c r="L135" s="42"/>
      <c r="M135" s="238" t="s">
        <v>1</v>
      </c>
      <c r="N135" s="239" t="s">
        <v>42</v>
      </c>
      <c r="O135" s="85"/>
      <c r="P135" s="240">
        <f>O135*H135</f>
        <v>0</v>
      </c>
      <c r="Q135" s="240">
        <v>0</v>
      </c>
      <c r="R135" s="240">
        <f>Q135*H135</f>
        <v>0</v>
      </c>
      <c r="S135" s="240">
        <v>0</v>
      </c>
      <c r="T135" s="241">
        <f>S135*H135</f>
        <v>0</v>
      </c>
      <c r="AR135" s="242" t="s">
        <v>164</v>
      </c>
      <c r="AT135" s="242" t="s">
        <v>159</v>
      </c>
      <c r="AU135" s="242" t="s">
        <v>85</v>
      </c>
      <c r="AY135" s="16" t="s">
        <v>157</v>
      </c>
      <c r="BE135" s="243">
        <f>IF(N135="základní",J135,0)</f>
        <v>0</v>
      </c>
      <c r="BF135" s="243">
        <f>IF(N135="snížená",J135,0)</f>
        <v>0</v>
      </c>
      <c r="BG135" s="243">
        <f>IF(N135="zákl. přenesená",J135,0)</f>
        <v>0</v>
      </c>
      <c r="BH135" s="243">
        <f>IF(N135="sníž. přenesená",J135,0)</f>
        <v>0</v>
      </c>
      <c r="BI135" s="243">
        <f>IF(N135="nulová",J135,0)</f>
        <v>0</v>
      </c>
      <c r="BJ135" s="16" t="s">
        <v>85</v>
      </c>
      <c r="BK135" s="243">
        <f>ROUND(I135*H135,2)</f>
        <v>0</v>
      </c>
      <c r="BL135" s="16" t="s">
        <v>164</v>
      </c>
      <c r="BM135" s="242" t="s">
        <v>270</v>
      </c>
    </row>
    <row r="136" spans="2:65" s="1" customFormat="1" ht="16.5" customHeight="1">
      <c r="B136" s="37"/>
      <c r="C136" s="231" t="s">
        <v>217</v>
      </c>
      <c r="D136" s="231" t="s">
        <v>159</v>
      </c>
      <c r="E136" s="232" t="s">
        <v>1296</v>
      </c>
      <c r="F136" s="233" t="s">
        <v>1297</v>
      </c>
      <c r="G136" s="234" t="s">
        <v>588</v>
      </c>
      <c r="H136" s="235">
        <v>3</v>
      </c>
      <c r="I136" s="236"/>
      <c r="J136" s="237">
        <f>ROUND(I136*H136,2)</f>
        <v>0</v>
      </c>
      <c r="K136" s="233" t="s">
        <v>1</v>
      </c>
      <c r="L136" s="42"/>
      <c r="M136" s="238" t="s">
        <v>1</v>
      </c>
      <c r="N136" s="239" t="s">
        <v>42</v>
      </c>
      <c r="O136" s="85"/>
      <c r="P136" s="240">
        <f>O136*H136</f>
        <v>0</v>
      </c>
      <c r="Q136" s="240">
        <v>0</v>
      </c>
      <c r="R136" s="240">
        <f>Q136*H136</f>
        <v>0</v>
      </c>
      <c r="S136" s="240">
        <v>0</v>
      </c>
      <c r="T136" s="241">
        <f>S136*H136</f>
        <v>0</v>
      </c>
      <c r="AR136" s="242" t="s">
        <v>164</v>
      </c>
      <c r="AT136" s="242" t="s">
        <v>159</v>
      </c>
      <c r="AU136" s="242" t="s">
        <v>85</v>
      </c>
      <c r="AY136" s="16" t="s">
        <v>157</v>
      </c>
      <c r="BE136" s="243">
        <f>IF(N136="základní",J136,0)</f>
        <v>0</v>
      </c>
      <c r="BF136" s="243">
        <f>IF(N136="snížená",J136,0)</f>
        <v>0</v>
      </c>
      <c r="BG136" s="243">
        <f>IF(N136="zákl. přenesená",J136,0)</f>
        <v>0</v>
      </c>
      <c r="BH136" s="243">
        <f>IF(N136="sníž. přenesená",J136,0)</f>
        <v>0</v>
      </c>
      <c r="BI136" s="243">
        <f>IF(N136="nulová",J136,0)</f>
        <v>0</v>
      </c>
      <c r="BJ136" s="16" t="s">
        <v>85</v>
      </c>
      <c r="BK136" s="243">
        <f>ROUND(I136*H136,2)</f>
        <v>0</v>
      </c>
      <c r="BL136" s="16" t="s">
        <v>164</v>
      </c>
      <c r="BM136" s="242" t="s">
        <v>281</v>
      </c>
    </row>
    <row r="137" spans="2:65" s="1" customFormat="1" ht="16.5" customHeight="1">
      <c r="B137" s="37"/>
      <c r="C137" s="231" t="s">
        <v>223</v>
      </c>
      <c r="D137" s="231" t="s">
        <v>159</v>
      </c>
      <c r="E137" s="232" t="s">
        <v>1298</v>
      </c>
      <c r="F137" s="233" t="s">
        <v>1299</v>
      </c>
      <c r="G137" s="234" t="s">
        <v>588</v>
      </c>
      <c r="H137" s="235">
        <v>1</v>
      </c>
      <c r="I137" s="236"/>
      <c r="J137" s="237">
        <f>ROUND(I137*H137,2)</f>
        <v>0</v>
      </c>
      <c r="K137" s="233" t="s">
        <v>1</v>
      </c>
      <c r="L137" s="42"/>
      <c r="M137" s="238" t="s">
        <v>1</v>
      </c>
      <c r="N137" s="239" t="s">
        <v>42</v>
      </c>
      <c r="O137" s="85"/>
      <c r="P137" s="240">
        <f>O137*H137</f>
        <v>0</v>
      </c>
      <c r="Q137" s="240">
        <v>0</v>
      </c>
      <c r="R137" s="240">
        <f>Q137*H137</f>
        <v>0</v>
      </c>
      <c r="S137" s="240">
        <v>0</v>
      </c>
      <c r="T137" s="241">
        <f>S137*H137</f>
        <v>0</v>
      </c>
      <c r="AR137" s="242" t="s">
        <v>164</v>
      </c>
      <c r="AT137" s="242" t="s">
        <v>159</v>
      </c>
      <c r="AU137" s="242" t="s">
        <v>85</v>
      </c>
      <c r="AY137" s="16" t="s">
        <v>157</v>
      </c>
      <c r="BE137" s="243">
        <f>IF(N137="základní",J137,0)</f>
        <v>0</v>
      </c>
      <c r="BF137" s="243">
        <f>IF(N137="snížená",J137,0)</f>
        <v>0</v>
      </c>
      <c r="BG137" s="243">
        <f>IF(N137="zákl. přenesená",J137,0)</f>
        <v>0</v>
      </c>
      <c r="BH137" s="243">
        <f>IF(N137="sníž. přenesená",J137,0)</f>
        <v>0</v>
      </c>
      <c r="BI137" s="243">
        <f>IF(N137="nulová",J137,0)</f>
        <v>0</v>
      </c>
      <c r="BJ137" s="16" t="s">
        <v>85</v>
      </c>
      <c r="BK137" s="243">
        <f>ROUND(I137*H137,2)</f>
        <v>0</v>
      </c>
      <c r="BL137" s="16" t="s">
        <v>164</v>
      </c>
      <c r="BM137" s="242" t="s">
        <v>289</v>
      </c>
    </row>
    <row r="138" spans="2:65" s="1" customFormat="1" ht="16.5" customHeight="1">
      <c r="B138" s="37"/>
      <c r="C138" s="231" t="s">
        <v>228</v>
      </c>
      <c r="D138" s="231" t="s">
        <v>159</v>
      </c>
      <c r="E138" s="232" t="s">
        <v>1300</v>
      </c>
      <c r="F138" s="233" t="s">
        <v>1301</v>
      </c>
      <c r="G138" s="234" t="s">
        <v>588</v>
      </c>
      <c r="H138" s="235">
        <v>4</v>
      </c>
      <c r="I138" s="236"/>
      <c r="J138" s="237">
        <f>ROUND(I138*H138,2)</f>
        <v>0</v>
      </c>
      <c r="K138" s="233" t="s">
        <v>1</v>
      </c>
      <c r="L138" s="42"/>
      <c r="M138" s="238" t="s">
        <v>1</v>
      </c>
      <c r="N138" s="239" t="s">
        <v>42</v>
      </c>
      <c r="O138" s="85"/>
      <c r="P138" s="240">
        <f>O138*H138</f>
        <v>0</v>
      </c>
      <c r="Q138" s="240">
        <v>0</v>
      </c>
      <c r="R138" s="240">
        <f>Q138*H138</f>
        <v>0</v>
      </c>
      <c r="S138" s="240">
        <v>0</v>
      </c>
      <c r="T138" s="241">
        <f>S138*H138</f>
        <v>0</v>
      </c>
      <c r="AR138" s="242" t="s">
        <v>164</v>
      </c>
      <c r="AT138" s="242" t="s">
        <v>159</v>
      </c>
      <c r="AU138" s="242" t="s">
        <v>85</v>
      </c>
      <c r="AY138" s="16" t="s">
        <v>157</v>
      </c>
      <c r="BE138" s="243">
        <f>IF(N138="základní",J138,0)</f>
        <v>0</v>
      </c>
      <c r="BF138" s="243">
        <f>IF(N138="snížená",J138,0)</f>
        <v>0</v>
      </c>
      <c r="BG138" s="243">
        <f>IF(N138="zákl. přenesená",J138,0)</f>
        <v>0</v>
      </c>
      <c r="BH138" s="243">
        <f>IF(N138="sníž. přenesená",J138,0)</f>
        <v>0</v>
      </c>
      <c r="BI138" s="243">
        <f>IF(N138="nulová",J138,0)</f>
        <v>0</v>
      </c>
      <c r="BJ138" s="16" t="s">
        <v>85</v>
      </c>
      <c r="BK138" s="243">
        <f>ROUND(I138*H138,2)</f>
        <v>0</v>
      </c>
      <c r="BL138" s="16" t="s">
        <v>164</v>
      </c>
      <c r="BM138" s="242" t="s">
        <v>315</v>
      </c>
    </row>
    <row r="139" spans="2:65" s="1" customFormat="1" ht="16.5" customHeight="1">
      <c r="B139" s="37"/>
      <c r="C139" s="231" t="s">
        <v>8</v>
      </c>
      <c r="D139" s="231" t="s">
        <v>159</v>
      </c>
      <c r="E139" s="232" t="s">
        <v>1302</v>
      </c>
      <c r="F139" s="233" t="s">
        <v>1303</v>
      </c>
      <c r="G139" s="234" t="s">
        <v>588</v>
      </c>
      <c r="H139" s="235">
        <v>8</v>
      </c>
      <c r="I139" s="236"/>
      <c r="J139" s="237">
        <f>ROUND(I139*H139,2)</f>
        <v>0</v>
      </c>
      <c r="K139" s="233" t="s">
        <v>1</v>
      </c>
      <c r="L139" s="42"/>
      <c r="M139" s="238" t="s">
        <v>1</v>
      </c>
      <c r="N139" s="239" t="s">
        <v>42</v>
      </c>
      <c r="O139" s="85"/>
      <c r="P139" s="240">
        <f>O139*H139</f>
        <v>0</v>
      </c>
      <c r="Q139" s="240">
        <v>0</v>
      </c>
      <c r="R139" s="240">
        <f>Q139*H139</f>
        <v>0</v>
      </c>
      <c r="S139" s="240">
        <v>0</v>
      </c>
      <c r="T139" s="241">
        <f>S139*H139</f>
        <v>0</v>
      </c>
      <c r="AR139" s="242" t="s">
        <v>164</v>
      </c>
      <c r="AT139" s="242" t="s">
        <v>159</v>
      </c>
      <c r="AU139" s="242" t="s">
        <v>85</v>
      </c>
      <c r="AY139" s="16" t="s">
        <v>157</v>
      </c>
      <c r="BE139" s="243">
        <f>IF(N139="základní",J139,0)</f>
        <v>0</v>
      </c>
      <c r="BF139" s="243">
        <f>IF(N139="snížená",J139,0)</f>
        <v>0</v>
      </c>
      <c r="BG139" s="243">
        <f>IF(N139="zákl. přenesená",J139,0)</f>
        <v>0</v>
      </c>
      <c r="BH139" s="243">
        <f>IF(N139="sníž. přenesená",J139,0)</f>
        <v>0</v>
      </c>
      <c r="BI139" s="243">
        <f>IF(N139="nulová",J139,0)</f>
        <v>0</v>
      </c>
      <c r="BJ139" s="16" t="s">
        <v>85</v>
      </c>
      <c r="BK139" s="243">
        <f>ROUND(I139*H139,2)</f>
        <v>0</v>
      </c>
      <c r="BL139" s="16" t="s">
        <v>164</v>
      </c>
      <c r="BM139" s="242" t="s">
        <v>344</v>
      </c>
    </row>
    <row r="140" spans="2:65" s="1" customFormat="1" ht="16.5" customHeight="1">
      <c r="B140" s="37"/>
      <c r="C140" s="231" t="s">
        <v>236</v>
      </c>
      <c r="D140" s="231" t="s">
        <v>159</v>
      </c>
      <c r="E140" s="232" t="s">
        <v>1304</v>
      </c>
      <c r="F140" s="233" t="s">
        <v>1305</v>
      </c>
      <c r="G140" s="234" t="s">
        <v>588</v>
      </c>
      <c r="H140" s="235">
        <v>4</v>
      </c>
      <c r="I140" s="236"/>
      <c r="J140" s="237">
        <f>ROUND(I140*H140,2)</f>
        <v>0</v>
      </c>
      <c r="K140" s="233" t="s">
        <v>1</v>
      </c>
      <c r="L140" s="42"/>
      <c r="M140" s="238" t="s">
        <v>1</v>
      </c>
      <c r="N140" s="239" t="s">
        <v>42</v>
      </c>
      <c r="O140" s="85"/>
      <c r="P140" s="240">
        <f>O140*H140</f>
        <v>0</v>
      </c>
      <c r="Q140" s="240">
        <v>0</v>
      </c>
      <c r="R140" s="240">
        <f>Q140*H140</f>
        <v>0</v>
      </c>
      <c r="S140" s="240">
        <v>0</v>
      </c>
      <c r="T140" s="241">
        <f>S140*H140</f>
        <v>0</v>
      </c>
      <c r="AR140" s="242" t="s">
        <v>164</v>
      </c>
      <c r="AT140" s="242" t="s">
        <v>159</v>
      </c>
      <c r="AU140" s="242" t="s">
        <v>85</v>
      </c>
      <c r="AY140" s="16" t="s">
        <v>157</v>
      </c>
      <c r="BE140" s="243">
        <f>IF(N140="základní",J140,0)</f>
        <v>0</v>
      </c>
      <c r="BF140" s="243">
        <f>IF(N140="snížená",J140,0)</f>
        <v>0</v>
      </c>
      <c r="BG140" s="243">
        <f>IF(N140="zákl. přenesená",J140,0)</f>
        <v>0</v>
      </c>
      <c r="BH140" s="243">
        <f>IF(N140="sníž. přenesená",J140,0)</f>
        <v>0</v>
      </c>
      <c r="BI140" s="243">
        <f>IF(N140="nulová",J140,0)</f>
        <v>0</v>
      </c>
      <c r="BJ140" s="16" t="s">
        <v>85</v>
      </c>
      <c r="BK140" s="243">
        <f>ROUND(I140*H140,2)</f>
        <v>0</v>
      </c>
      <c r="BL140" s="16" t="s">
        <v>164</v>
      </c>
      <c r="BM140" s="242" t="s">
        <v>358</v>
      </c>
    </row>
    <row r="141" spans="2:65" s="1" customFormat="1" ht="16.5" customHeight="1">
      <c r="B141" s="37"/>
      <c r="C141" s="231" t="s">
        <v>243</v>
      </c>
      <c r="D141" s="231" t="s">
        <v>159</v>
      </c>
      <c r="E141" s="232" t="s">
        <v>1306</v>
      </c>
      <c r="F141" s="233" t="s">
        <v>1307</v>
      </c>
      <c r="G141" s="234" t="s">
        <v>588</v>
      </c>
      <c r="H141" s="235">
        <v>8</v>
      </c>
      <c r="I141" s="236"/>
      <c r="J141" s="237">
        <f>ROUND(I141*H141,2)</f>
        <v>0</v>
      </c>
      <c r="K141" s="233" t="s">
        <v>1</v>
      </c>
      <c r="L141" s="42"/>
      <c r="M141" s="238" t="s">
        <v>1</v>
      </c>
      <c r="N141" s="239" t="s">
        <v>42</v>
      </c>
      <c r="O141" s="85"/>
      <c r="P141" s="240">
        <f>O141*H141</f>
        <v>0</v>
      </c>
      <c r="Q141" s="240">
        <v>0</v>
      </c>
      <c r="R141" s="240">
        <f>Q141*H141</f>
        <v>0</v>
      </c>
      <c r="S141" s="240">
        <v>0</v>
      </c>
      <c r="T141" s="241">
        <f>S141*H141</f>
        <v>0</v>
      </c>
      <c r="AR141" s="242" t="s">
        <v>164</v>
      </c>
      <c r="AT141" s="242" t="s">
        <v>159</v>
      </c>
      <c r="AU141" s="242" t="s">
        <v>85</v>
      </c>
      <c r="AY141" s="16" t="s">
        <v>157</v>
      </c>
      <c r="BE141" s="243">
        <f>IF(N141="základní",J141,0)</f>
        <v>0</v>
      </c>
      <c r="BF141" s="243">
        <f>IF(N141="snížená",J141,0)</f>
        <v>0</v>
      </c>
      <c r="BG141" s="243">
        <f>IF(N141="zákl. přenesená",J141,0)</f>
        <v>0</v>
      </c>
      <c r="BH141" s="243">
        <f>IF(N141="sníž. přenesená",J141,0)</f>
        <v>0</v>
      </c>
      <c r="BI141" s="243">
        <f>IF(N141="nulová",J141,0)</f>
        <v>0</v>
      </c>
      <c r="BJ141" s="16" t="s">
        <v>85</v>
      </c>
      <c r="BK141" s="243">
        <f>ROUND(I141*H141,2)</f>
        <v>0</v>
      </c>
      <c r="BL141" s="16" t="s">
        <v>164</v>
      </c>
      <c r="BM141" s="242" t="s">
        <v>371</v>
      </c>
    </row>
    <row r="142" spans="2:65" s="1" customFormat="1" ht="16.5" customHeight="1">
      <c r="B142" s="37"/>
      <c r="C142" s="231" t="s">
        <v>250</v>
      </c>
      <c r="D142" s="231" t="s">
        <v>159</v>
      </c>
      <c r="E142" s="232" t="s">
        <v>1308</v>
      </c>
      <c r="F142" s="233" t="s">
        <v>1309</v>
      </c>
      <c r="G142" s="234" t="s">
        <v>1310</v>
      </c>
      <c r="H142" s="235">
        <v>20</v>
      </c>
      <c r="I142" s="236"/>
      <c r="J142" s="237">
        <f>ROUND(I142*H142,2)</f>
        <v>0</v>
      </c>
      <c r="K142" s="233" t="s">
        <v>1</v>
      </c>
      <c r="L142" s="42"/>
      <c r="M142" s="238" t="s">
        <v>1</v>
      </c>
      <c r="N142" s="239" t="s">
        <v>42</v>
      </c>
      <c r="O142" s="85"/>
      <c r="P142" s="240">
        <f>O142*H142</f>
        <v>0</v>
      </c>
      <c r="Q142" s="240">
        <v>0</v>
      </c>
      <c r="R142" s="240">
        <f>Q142*H142</f>
        <v>0</v>
      </c>
      <c r="S142" s="240">
        <v>0</v>
      </c>
      <c r="T142" s="241">
        <f>S142*H142</f>
        <v>0</v>
      </c>
      <c r="AR142" s="242" t="s">
        <v>164</v>
      </c>
      <c r="AT142" s="242" t="s">
        <v>159</v>
      </c>
      <c r="AU142" s="242" t="s">
        <v>85</v>
      </c>
      <c r="AY142" s="16" t="s">
        <v>157</v>
      </c>
      <c r="BE142" s="243">
        <f>IF(N142="základní",J142,0)</f>
        <v>0</v>
      </c>
      <c r="BF142" s="243">
        <f>IF(N142="snížená",J142,0)</f>
        <v>0</v>
      </c>
      <c r="BG142" s="243">
        <f>IF(N142="zákl. přenesená",J142,0)</f>
        <v>0</v>
      </c>
      <c r="BH142" s="243">
        <f>IF(N142="sníž. přenesená",J142,0)</f>
        <v>0</v>
      </c>
      <c r="BI142" s="243">
        <f>IF(N142="nulová",J142,0)</f>
        <v>0</v>
      </c>
      <c r="BJ142" s="16" t="s">
        <v>85</v>
      </c>
      <c r="BK142" s="243">
        <f>ROUND(I142*H142,2)</f>
        <v>0</v>
      </c>
      <c r="BL142" s="16" t="s">
        <v>164</v>
      </c>
      <c r="BM142" s="242" t="s">
        <v>384</v>
      </c>
    </row>
    <row r="143" spans="2:65" s="1" customFormat="1" ht="16.5" customHeight="1">
      <c r="B143" s="37"/>
      <c r="C143" s="231" t="s">
        <v>257</v>
      </c>
      <c r="D143" s="231" t="s">
        <v>159</v>
      </c>
      <c r="E143" s="232" t="s">
        <v>1311</v>
      </c>
      <c r="F143" s="233" t="s">
        <v>1312</v>
      </c>
      <c r="G143" s="234" t="s">
        <v>1310</v>
      </c>
      <c r="H143" s="235">
        <v>20</v>
      </c>
      <c r="I143" s="236"/>
      <c r="J143" s="237">
        <f>ROUND(I143*H143,2)</f>
        <v>0</v>
      </c>
      <c r="K143" s="233" t="s">
        <v>1</v>
      </c>
      <c r="L143" s="42"/>
      <c r="M143" s="238" t="s">
        <v>1</v>
      </c>
      <c r="N143" s="239" t="s">
        <v>42</v>
      </c>
      <c r="O143" s="85"/>
      <c r="P143" s="240">
        <f>O143*H143</f>
        <v>0</v>
      </c>
      <c r="Q143" s="240">
        <v>0</v>
      </c>
      <c r="R143" s="240">
        <f>Q143*H143</f>
        <v>0</v>
      </c>
      <c r="S143" s="240">
        <v>0</v>
      </c>
      <c r="T143" s="241">
        <f>S143*H143</f>
        <v>0</v>
      </c>
      <c r="AR143" s="242" t="s">
        <v>164</v>
      </c>
      <c r="AT143" s="242" t="s">
        <v>159</v>
      </c>
      <c r="AU143" s="242" t="s">
        <v>85</v>
      </c>
      <c r="AY143" s="16" t="s">
        <v>157</v>
      </c>
      <c r="BE143" s="243">
        <f>IF(N143="základní",J143,0)</f>
        <v>0</v>
      </c>
      <c r="BF143" s="243">
        <f>IF(N143="snížená",J143,0)</f>
        <v>0</v>
      </c>
      <c r="BG143" s="243">
        <f>IF(N143="zákl. přenesená",J143,0)</f>
        <v>0</v>
      </c>
      <c r="BH143" s="243">
        <f>IF(N143="sníž. přenesená",J143,0)</f>
        <v>0</v>
      </c>
      <c r="BI143" s="243">
        <f>IF(N143="nulová",J143,0)</f>
        <v>0</v>
      </c>
      <c r="BJ143" s="16" t="s">
        <v>85</v>
      </c>
      <c r="BK143" s="243">
        <f>ROUND(I143*H143,2)</f>
        <v>0</v>
      </c>
      <c r="BL143" s="16" t="s">
        <v>164</v>
      </c>
      <c r="BM143" s="242" t="s">
        <v>399</v>
      </c>
    </row>
    <row r="144" spans="2:63" s="11" customFormat="1" ht="25.9" customHeight="1">
      <c r="B144" s="215"/>
      <c r="C144" s="216"/>
      <c r="D144" s="217" t="s">
        <v>76</v>
      </c>
      <c r="E144" s="218" t="s">
        <v>1313</v>
      </c>
      <c r="F144" s="218" t="s">
        <v>158</v>
      </c>
      <c r="G144" s="216"/>
      <c r="H144" s="216"/>
      <c r="I144" s="219"/>
      <c r="J144" s="220">
        <f>BK144</f>
        <v>0</v>
      </c>
      <c r="K144" s="216"/>
      <c r="L144" s="221"/>
      <c r="M144" s="222"/>
      <c r="N144" s="223"/>
      <c r="O144" s="223"/>
      <c r="P144" s="224">
        <f>SUM(P145:P147)</f>
        <v>0</v>
      </c>
      <c r="Q144" s="223"/>
      <c r="R144" s="224">
        <f>SUM(R145:R147)</f>
        <v>0</v>
      </c>
      <c r="S144" s="223"/>
      <c r="T144" s="225">
        <f>SUM(T145:T147)</f>
        <v>0</v>
      </c>
      <c r="AR144" s="226" t="s">
        <v>85</v>
      </c>
      <c r="AT144" s="227" t="s">
        <v>76</v>
      </c>
      <c r="AU144" s="227" t="s">
        <v>77</v>
      </c>
      <c r="AY144" s="226" t="s">
        <v>157</v>
      </c>
      <c r="BK144" s="228">
        <f>SUM(BK145:BK147)</f>
        <v>0</v>
      </c>
    </row>
    <row r="145" spans="2:65" s="1" customFormat="1" ht="16.5" customHeight="1">
      <c r="B145" s="37"/>
      <c r="C145" s="231" t="s">
        <v>261</v>
      </c>
      <c r="D145" s="231" t="s">
        <v>159</v>
      </c>
      <c r="E145" s="232" t="s">
        <v>1314</v>
      </c>
      <c r="F145" s="233" t="s">
        <v>1315</v>
      </c>
      <c r="G145" s="234" t="s">
        <v>330</v>
      </c>
      <c r="H145" s="235">
        <v>60</v>
      </c>
      <c r="I145" s="236"/>
      <c r="J145" s="237">
        <f>ROUND(I145*H145,2)</f>
        <v>0</v>
      </c>
      <c r="K145" s="233" t="s">
        <v>1</v>
      </c>
      <c r="L145" s="42"/>
      <c r="M145" s="238" t="s">
        <v>1</v>
      </c>
      <c r="N145" s="239" t="s">
        <v>42</v>
      </c>
      <c r="O145" s="85"/>
      <c r="P145" s="240">
        <f>O145*H145</f>
        <v>0</v>
      </c>
      <c r="Q145" s="240">
        <v>0</v>
      </c>
      <c r="R145" s="240">
        <f>Q145*H145</f>
        <v>0</v>
      </c>
      <c r="S145" s="240">
        <v>0</v>
      </c>
      <c r="T145" s="241">
        <f>S145*H145</f>
        <v>0</v>
      </c>
      <c r="AR145" s="242" t="s">
        <v>164</v>
      </c>
      <c r="AT145" s="242" t="s">
        <v>159</v>
      </c>
      <c r="AU145" s="242" t="s">
        <v>85</v>
      </c>
      <c r="AY145" s="16" t="s">
        <v>157</v>
      </c>
      <c r="BE145" s="243">
        <f>IF(N145="základní",J145,0)</f>
        <v>0</v>
      </c>
      <c r="BF145" s="243">
        <f>IF(N145="snížená",J145,0)</f>
        <v>0</v>
      </c>
      <c r="BG145" s="243">
        <f>IF(N145="zákl. přenesená",J145,0)</f>
        <v>0</v>
      </c>
      <c r="BH145" s="243">
        <f>IF(N145="sníž. přenesená",J145,0)</f>
        <v>0</v>
      </c>
      <c r="BI145" s="243">
        <f>IF(N145="nulová",J145,0)</f>
        <v>0</v>
      </c>
      <c r="BJ145" s="16" t="s">
        <v>85</v>
      </c>
      <c r="BK145" s="243">
        <f>ROUND(I145*H145,2)</f>
        <v>0</v>
      </c>
      <c r="BL145" s="16" t="s">
        <v>164</v>
      </c>
      <c r="BM145" s="242" t="s">
        <v>417</v>
      </c>
    </row>
    <row r="146" spans="2:65" s="1" customFormat="1" ht="16.5" customHeight="1">
      <c r="B146" s="37"/>
      <c r="C146" s="231" t="s">
        <v>7</v>
      </c>
      <c r="D146" s="231" t="s">
        <v>159</v>
      </c>
      <c r="E146" s="232" t="s">
        <v>1316</v>
      </c>
      <c r="F146" s="233" t="s">
        <v>1317</v>
      </c>
      <c r="G146" s="234" t="s">
        <v>330</v>
      </c>
      <c r="H146" s="235">
        <v>60</v>
      </c>
      <c r="I146" s="236"/>
      <c r="J146" s="237">
        <f>ROUND(I146*H146,2)</f>
        <v>0</v>
      </c>
      <c r="K146" s="233" t="s">
        <v>1</v>
      </c>
      <c r="L146" s="42"/>
      <c r="M146" s="238" t="s">
        <v>1</v>
      </c>
      <c r="N146" s="239" t="s">
        <v>42</v>
      </c>
      <c r="O146" s="85"/>
      <c r="P146" s="240">
        <f>O146*H146</f>
        <v>0</v>
      </c>
      <c r="Q146" s="240">
        <v>0</v>
      </c>
      <c r="R146" s="240">
        <f>Q146*H146</f>
        <v>0</v>
      </c>
      <c r="S146" s="240">
        <v>0</v>
      </c>
      <c r="T146" s="241">
        <f>S146*H146</f>
        <v>0</v>
      </c>
      <c r="AR146" s="242" t="s">
        <v>164</v>
      </c>
      <c r="AT146" s="242" t="s">
        <v>159</v>
      </c>
      <c r="AU146" s="242" t="s">
        <v>85</v>
      </c>
      <c r="AY146" s="16" t="s">
        <v>157</v>
      </c>
      <c r="BE146" s="243">
        <f>IF(N146="základní",J146,0)</f>
        <v>0</v>
      </c>
      <c r="BF146" s="243">
        <f>IF(N146="snížená",J146,0)</f>
        <v>0</v>
      </c>
      <c r="BG146" s="243">
        <f>IF(N146="zákl. přenesená",J146,0)</f>
        <v>0</v>
      </c>
      <c r="BH146" s="243">
        <f>IF(N146="sníž. přenesená",J146,0)</f>
        <v>0</v>
      </c>
      <c r="BI146" s="243">
        <f>IF(N146="nulová",J146,0)</f>
        <v>0</v>
      </c>
      <c r="BJ146" s="16" t="s">
        <v>85</v>
      </c>
      <c r="BK146" s="243">
        <f>ROUND(I146*H146,2)</f>
        <v>0</v>
      </c>
      <c r="BL146" s="16" t="s">
        <v>164</v>
      </c>
      <c r="BM146" s="242" t="s">
        <v>429</v>
      </c>
    </row>
    <row r="147" spans="2:65" s="1" customFormat="1" ht="16.5" customHeight="1">
      <c r="B147" s="37"/>
      <c r="C147" s="231" t="s">
        <v>270</v>
      </c>
      <c r="D147" s="231" t="s">
        <v>159</v>
      </c>
      <c r="E147" s="232" t="s">
        <v>1318</v>
      </c>
      <c r="F147" s="233" t="s">
        <v>1319</v>
      </c>
      <c r="G147" s="234" t="s">
        <v>162</v>
      </c>
      <c r="H147" s="235">
        <v>24</v>
      </c>
      <c r="I147" s="236"/>
      <c r="J147" s="237">
        <f>ROUND(I147*H147,2)</f>
        <v>0</v>
      </c>
      <c r="K147" s="233" t="s">
        <v>1</v>
      </c>
      <c r="L147" s="42"/>
      <c r="M147" s="238" t="s">
        <v>1</v>
      </c>
      <c r="N147" s="239" t="s">
        <v>42</v>
      </c>
      <c r="O147" s="85"/>
      <c r="P147" s="240">
        <f>O147*H147</f>
        <v>0</v>
      </c>
      <c r="Q147" s="240">
        <v>0</v>
      </c>
      <c r="R147" s="240">
        <f>Q147*H147</f>
        <v>0</v>
      </c>
      <c r="S147" s="240">
        <v>0</v>
      </c>
      <c r="T147" s="241">
        <f>S147*H147</f>
        <v>0</v>
      </c>
      <c r="AR147" s="242" t="s">
        <v>164</v>
      </c>
      <c r="AT147" s="242" t="s">
        <v>159</v>
      </c>
      <c r="AU147" s="242" t="s">
        <v>85</v>
      </c>
      <c r="AY147" s="16" t="s">
        <v>157</v>
      </c>
      <c r="BE147" s="243">
        <f>IF(N147="základní",J147,0)</f>
        <v>0</v>
      </c>
      <c r="BF147" s="243">
        <f>IF(N147="snížená",J147,0)</f>
        <v>0</v>
      </c>
      <c r="BG147" s="243">
        <f>IF(N147="zákl. přenesená",J147,0)</f>
        <v>0</v>
      </c>
      <c r="BH147" s="243">
        <f>IF(N147="sníž. přenesená",J147,0)</f>
        <v>0</v>
      </c>
      <c r="BI147" s="243">
        <f>IF(N147="nulová",J147,0)</f>
        <v>0</v>
      </c>
      <c r="BJ147" s="16" t="s">
        <v>85</v>
      </c>
      <c r="BK147" s="243">
        <f>ROUND(I147*H147,2)</f>
        <v>0</v>
      </c>
      <c r="BL147" s="16" t="s">
        <v>164</v>
      </c>
      <c r="BM147" s="242" t="s">
        <v>439</v>
      </c>
    </row>
    <row r="148" spans="2:63" s="11" customFormat="1" ht="25.9" customHeight="1">
      <c r="B148" s="215"/>
      <c r="C148" s="216"/>
      <c r="D148" s="217" t="s">
        <v>76</v>
      </c>
      <c r="E148" s="218" t="s">
        <v>1320</v>
      </c>
      <c r="F148" s="218" t="s">
        <v>1321</v>
      </c>
      <c r="G148" s="216"/>
      <c r="H148" s="216"/>
      <c r="I148" s="219"/>
      <c r="J148" s="220">
        <f>BK148</f>
        <v>0</v>
      </c>
      <c r="K148" s="216"/>
      <c r="L148" s="221"/>
      <c r="M148" s="222"/>
      <c r="N148" s="223"/>
      <c r="O148" s="223"/>
      <c r="P148" s="224">
        <f>P149</f>
        <v>0</v>
      </c>
      <c r="Q148" s="223"/>
      <c r="R148" s="224">
        <f>R149</f>
        <v>0</v>
      </c>
      <c r="S148" s="223"/>
      <c r="T148" s="225">
        <f>T149</f>
        <v>0</v>
      </c>
      <c r="AR148" s="226" t="s">
        <v>85</v>
      </c>
      <c r="AT148" s="227" t="s">
        <v>76</v>
      </c>
      <c r="AU148" s="227" t="s">
        <v>77</v>
      </c>
      <c r="AY148" s="226" t="s">
        <v>157</v>
      </c>
      <c r="BK148" s="228">
        <f>BK149</f>
        <v>0</v>
      </c>
    </row>
    <row r="149" spans="2:65" s="1" customFormat="1" ht="16.5" customHeight="1">
      <c r="B149" s="37"/>
      <c r="C149" s="231" t="s">
        <v>344</v>
      </c>
      <c r="D149" s="231" t="s">
        <v>159</v>
      </c>
      <c r="E149" s="232" t="s">
        <v>1322</v>
      </c>
      <c r="F149" s="233" t="s">
        <v>1323</v>
      </c>
      <c r="G149" s="234" t="s">
        <v>1310</v>
      </c>
      <c r="H149" s="235">
        <v>20</v>
      </c>
      <c r="I149" s="236"/>
      <c r="J149" s="237">
        <f>ROUND(I149*H149,2)</f>
        <v>0</v>
      </c>
      <c r="K149" s="233" t="s">
        <v>1</v>
      </c>
      <c r="L149" s="42"/>
      <c r="M149" s="290" t="s">
        <v>1</v>
      </c>
      <c r="N149" s="291" t="s">
        <v>42</v>
      </c>
      <c r="O149" s="292"/>
      <c r="P149" s="293">
        <f>O149*H149</f>
        <v>0</v>
      </c>
      <c r="Q149" s="293">
        <v>0</v>
      </c>
      <c r="R149" s="293">
        <f>Q149*H149</f>
        <v>0</v>
      </c>
      <c r="S149" s="293">
        <v>0</v>
      </c>
      <c r="T149" s="294">
        <f>S149*H149</f>
        <v>0</v>
      </c>
      <c r="AR149" s="242" t="s">
        <v>164</v>
      </c>
      <c r="AT149" s="242" t="s">
        <v>159</v>
      </c>
      <c r="AU149" s="242" t="s">
        <v>85</v>
      </c>
      <c r="AY149" s="16" t="s">
        <v>157</v>
      </c>
      <c r="BE149" s="243">
        <f>IF(N149="základní",J149,0)</f>
        <v>0</v>
      </c>
      <c r="BF149" s="243">
        <f>IF(N149="snížená",J149,0)</f>
        <v>0</v>
      </c>
      <c r="BG149" s="243">
        <f>IF(N149="zákl. přenesená",J149,0)</f>
        <v>0</v>
      </c>
      <c r="BH149" s="243">
        <f>IF(N149="sníž. přenesená",J149,0)</f>
        <v>0</v>
      </c>
      <c r="BI149" s="243">
        <f>IF(N149="nulová",J149,0)</f>
        <v>0</v>
      </c>
      <c r="BJ149" s="16" t="s">
        <v>85</v>
      </c>
      <c r="BK149" s="243">
        <f>ROUND(I149*H149,2)</f>
        <v>0</v>
      </c>
      <c r="BL149" s="16" t="s">
        <v>164</v>
      </c>
      <c r="BM149" s="242" t="s">
        <v>1324</v>
      </c>
    </row>
    <row r="150" spans="2:12" s="1" customFormat="1" ht="6.95" customHeight="1">
      <c r="B150" s="60"/>
      <c r="C150" s="61"/>
      <c r="D150" s="61"/>
      <c r="E150" s="61"/>
      <c r="F150" s="61"/>
      <c r="G150" s="61"/>
      <c r="H150" s="61"/>
      <c r="I150" s="182"/>
      <c r="J150" s="61"/>
      <c r="K150" s="61"/>
      <c r="L150" s="42"/>
    </row>
  </sheetData>
  <sheetProtection password="CC35" sheet="1" objects="1" scenarios="1" formatColumns="0" formatRows="0" autoFilter="0"/>
  <autoFilter ref="C122:K14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101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87</v>
      </c>
    </row>
    <row r="4" spans="2:46" ht="24.95" customHeight="1">
      <c r="B4" s="19"/>
      <c r="D4" s="145" t="s">
        <v>112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Snížení energetické náročnosti budov v nemocnici Jičín - objekt plicní oddělení</v>
      </c>
      <c r="F7" s="147"/>
      <c r="G7" s="147"/>
      <c r="H7" s="147"/>
      <c r="L7" s="19"/>
    </row>
    <row r="8" spans="2:12" s="1" customFormat="1" ht="12" customHeight="1">
      <c r="B8" s="42"/>
      <c r="D8" s="147" t="s">
        <v>119</v>
      </c>
      <c r="I8" s="149"/>
      <c r="L8" s="42"/>
    </row>
    <row r="9" spans="2:12" s="1" customFormat="1" ht="36.95" customHeight="1">
      <c r="B9" s="42"/>
      <c r="E9" s="150" t="s">
        <v>1325</v>
      </c>
      <c r="F9" s="1"/>
      <c r="G9" s="1"/>
      <c r="H9" s="1"/>
      <c r="I9" s="149"/>
      <c r="L9" s="42"/>
    </row>
    <row r="10" spans="2:12" s="1" customFormat="1" ht="12">
      <c r="B10" s="42"/>
      <c r="I10" s="149"/>
      <c r="L10" s="42"/>
    </row>
    <row r="11" spans="2:12" s="1" customFormat="1" ht="12" customHeight="1">
      <c r="B11" s="42"/>
      <c r="D11" s="147" t="s">
        <v>18</v>
      </c>
      <c r="F11" s="135" t="s">
        <v>1</v>
      </c>
      <c r="I11" s="151" t="s">
        <v>19</v>
      </c>
      <c r="J11" s="135" t="s">
        <v>1</v>
      </c>
      <c r="L11" s="42"/>
    </row>
    <row r="12" spans="2:12" s="1" customFormat="1" ht="12" customHeight="1">
      <c r="B12" s="42"/>
      <c r="D12" s="147" t="s">
        <v>20</v>
      </c>
      <c r="F12" s="135" t="s">
        <v>21</v>
      </c>
      <c r="I12" s="151" t="s">
        <v>22</v>
      </c>
      <c r="J12" s="152" t="str">
        <f>'Rekapitulace stavby'!AN8</f>
        <v>5.9.2016</v>
      </c>
      <c r="L12" s="42"/>
    </row>
    <row r="13" spans="2:12" s="1" customFormat="1" ht="10.8" customHeight="1">
      <c r="B13" s="42"/>
      <c r="I13" s="149"/>
      <c r="L13" s="42"/>
    </row>
    <row r="14" spans="2:12" s="1" customFormat="1" ht="12" customHeight="1">
      <c r="B14" s="42"/>
      <c r="D14" s="147" t="s">
        <v>24</v>
      </c>
      <c r="I14" s="151" t="s">
        <v>25</v>
      </c>
      <c r="J14" s="135" t="s">
        <v>1</v>
      </c>
      <c r="L14" s="42"/>
    </row>
    <row r="15" spans="2:12" s="1" customFormat="1" ht="18" customHeight="1">
      <c r="B15" s="42"/>
      <c r="E15" s="135" t="s">
        <v>26</v>
      </c>
      <c r="I15" s="151" t="s">
        <v>27</v>
      </c>
      <c r="J15" s="135" t="s">
        <v>1</v>
      </c>
      <c r="L15" s="42"/>
    </row>
    <row r="16" spans="2:12" s="1" customFormat="1" ht="6.95" customHeight="1">
      <c r="B16" s="42"/>
      <c r="I16" s="149"/>
      <c r="L16" s="42"/>
    </row>
    <row r="17" spans="2:12" s="1" customFormat="1" ht="12" customHeight="1">
      <c r="B17" s="42"/>
      <c r="D17" s="147" t="s">
        <v>28</v>
      </c>
      <c r="I17" s="15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9"/>
      <c r="L19" s="42"/>
    </row>
    <row r="20" spans="2:12" s="1" customFormat="1" ht="12" customHeight="1">
      <c r="B20" s="42"/>
      <c r="D20" s="147" t="s">
        <v>30</v>
      </c>
      <c r="I20" s="151" t="s">
        <v>25</v>
      </c>
      <c r="J20" s="135" t="s">
        <v>1</v>
      </c>
      <c r="L20" s="42"/>
    </row>
    <row r="21" spans="2:12" s="1" customFormat="1" ht="18" customHeight="1">
      <c r="B21" s="42"/>
      <c r="E21" s="135" t="s">
        <v>31</v>
      </c>
      <c r="I21" s="151" t="s">
        <v>27</v>
      </c>
      <c r="J21" s="135" t="s">
        <v>1</v>
      </c>
      <c r="L21" s="42"/>
    </row>
    <row r="22" spans="2:12" s="1" customFormat="1" ht="6.95" customHeight="1">
      <c r="B22" s="42"/>
      <c r="I22" s="149"/>
      <c r="L22" s="42"/>
    </row>
    <row r="23" spans="2:12" s="1" customFormat="1" ht="12" customHeight="1">
      <c r="B23" s="42"/>
      <c r="D23" s="147" t="s">
        <v>32</v>
      </c>
      <c r="I23" s="151" t="s">
        <v>25</v>
      </c>
      <c r="J23" s="135" t="s">
        <v>1</v>
      </c>
      <c r="L23" s="42"/>
    </row>
    <row r="24" spans="2:12" s="1" customFormat="1" ht="18" customHeight="1">
      <c r="B24" s="42"/>
      <c r="E24" s="135" t="s">
        <v>1268</v>
      </c>
      <c r="I24" s="151" t="s">
        <v>27</v>
      </c>
      <c r="J24" s="135" t="s">
        <v>1</v>
      </c>
      <c r="L24" s="42"/>
    </row>
    <row r="25" spans="2:12" s="1" customFormat="1" ht="6.95" customHeight="1">
      <c r="B25" s="42"/>
      <c r="I25" s="149"/>
      <c r="L25" s="42"/>
    </row>
    <row r="26" spans="2:12" s="1" customFormat="1" ht="12" customHeight="1">
      <c r="B26" s="42"/>
      <c r="D26" s="147" t="s">
        <v>35</v>
      </c>
      <c r="I26" s="149"/>
      <c r="L26" s="42"/>
    </row>
    <row r="27" spans="2:12" s="7" customFormat="1" ht="102" customHeight="1">
      <c r="B27" s="153"/>
      <c r="E27" s="154" t="s">
        <v>36</v>
      </c>
      <c r="F27" s="154"/>
      <c r="G27" s="154"/>
      <c r="H27" s="154"/>
      <c r="I27" s="155"/>
      <c r="L27" s="153"/>
    </row>
    <row r="28" spans="2:12" s="1" customFormat="1" ht="6.95" customHeight="1">
      <c r="B28" s="42"/>
      <c r="I28" s="149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6"/>
      <c r="J29" s="77"/>
      <c r="K29" s="77"/>
      <c r="L29" s="42"/>
    </row>
    <row r="30" spans="2:12" s="1" customFormat="1" ht="25.4" customHeight="1">
      <c r="B30" s="42"/>
      <c r="D30" s="157" t="s">
        <v>37</v>
      </c>
      <c r="I30" s="149"/>
      <c r="J30" s="158">
        <f>ROUND(J128,2)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14.4" customHeight="1">
      <c r="B32" s="42"/>
      <c r="F32" s="159" t="s">
        <v>39</v>
      </c>
      <c r="I32" s="160" t="s">
        <v>38</v>
      </c>
      <c r="J32" s="159" t="s">
        <v>40</v>
      </c>
      <c r="L32" s="42"/>
    </row>
    <row r="33" spans="2:12" s="1" customFormat="1" ht="14.4" customHeight="1">
      <c r="B33" s="42"/>
      <c r="D33" s="161" t="s">
        <v>41</v>
      </c>
      <c r="E33" s="147" t="s">
        <v>42</v>
      </c>
      <c r="F33" s="162">
        <f>ROUND((SUM(BE128:BE211)),2)</f>
        <v>0</v>
      </c>
      <c r="I33" s="163">
        <v>0.21</v>
      </c>
      <c r="J33" s="162">
        <f>ROUND(((SUM(BE128:BE211))*I33),2)</f>
        <v>0</v>
      </c>
      <c r="L33" s="42"/>
    </row>
    <row r="34" spans="2:12" s="1" customFormat="1" ht="14.4" customHeight="1">
      <c r="B34" s="42"/>
      <c r="E34" s="147" t="s">
        <v>43</v>
      </c>
      <c r="F34" s="162">
        <f>ROUND((SUM(BF128:BF211)),2)</f>
        <v>0</v>
      </c>
      <c r="I34" s="163">
        <v>0.15</v>
      </c>
      <c r="J34" s="162">
        <f>ROUND(((SUM(BF128:BF211))*I34),2)</f>
        <v>0</v>
      </c>
      <c r="L34" s="42"/>
    </row>
    <row r="35" spans="2:12" s="1" customFormat="1" ht="14.4" customHeight="1" hidden="1">
      <c r="B35" s="42"/>
      <c r="E35" s="147" t="s">
        <v>44</v>
      </c>
      <c r="F35" s="162">
        <f>ROUND((SUM(BG128:BG211)),2)</f>
        <v>0</v>
      </c>
      <c r="I35" s="163">
        <v>0.21</v>
      </c>
      <c r="J35" s="162">
        <f>0</f>
        <v>0</v>
      </c>
      <c r="L35" s="42"/>
    </row>
    <row r="36" spans="2:12" s="1" customFormat="1" ht="14.4" customHeight="1" hidden="1">
      <c r="B36" s="42"/>
      <c r="E36" s="147" t="s">
        <v>45</v>
      </c>
      <c r="F36" s="162">
        <f>ROUND((SUM(BH128:BH211)),2)</f>
        <v>0</v>
      </c>
      <c r="I36" s="163">
        <v>0.15</v>
      </c>
      <c r="J36" s="162">
        <f>0</f>
        <v>0</v>
      </c>
      <c r="L36" s="42"/>
    </row>
    <row r="37" spans="2:12" s="1" customFormat="1" ht="14.4" customHeight="1" hidden="1">
      <c r="B37" s="42"/>
      <c r="E37" s="147" t="s">
        <v>46</v>
      </c>
      <c r="F37" s="162">
        <f>ROUND((SUM(BI128:BI211)),2)</f>
        <v>0</v>
      </c>
      <c r="I37" s="163">
        <v>0</v>
      </c>
      <c r="J37" s="162">
        <f>0</f>
        <v>0</v>
      </c>
      <c r="L37" s="42"/>
    </row>
    <row r="38" spans="2:12" s="1" customFormat="1" ht="6.95" customHeight="1">
      <c r="B38" s="42"/>
      <c r="I38" s="149"/>
      <c r="L38" s="42"/>
    </row>
    <row r="39" spans="2:12" s="1" customFormat="1" ht="25.4" customHeight="1">
      <c r="B39" s="42"/>
      <c r="C39" s="164"/>
      <c r="D39" s="165" t="s">
        <v>47</v>
      </c>
      <c r="E39" s="166"/>
      <c r="F39" s="166"/>
      <c r="G39" s="167" t="s">
        <v>48</v>
      </c>
      <c r="H39" s="168" t="s">
        <v>49</v>
      </c>
      <c r="I39" s="169"/>
      <c r="J39" s="170">
        <f>SUM(J30:J37)</f>
        <v>0</v>
      </c>
      <c r="K39" s="171"/>
      <c r="L39" s="42"/>
    </row>
    <row r="40" spans="2:12" s="1" customFormat="1" ht="14.4" customHeight="1">
      <c r="B40" s="42"/>
      <c r="I40" s="149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50</v>
      </c>
      <c r="E50" s="173"/>
      <c r="F50" s="173"/>
      <c r="G50" s="172" t="s">
        <v>51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52</v>
      </c>
      <c r="E61" s="176"/>
      <c r="F61" s="177" t="s">
        <v>53</v>
      </c>
      <c r="G61" s="175" t="s">
        <v>52</v>
      </c>
      <c r="H61" s="176"/>
      <c r="I61" s="178"/>
      <c r="J61" s="179" t="s">
        <v>53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54</v>
      </c>
      <c r="E65" s="173"/>
      <c r="F65" s="173"/>
      <c r="G65" s="172" t="s">
        <v>55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52</v>
      </c>
      <c r="E76" s="176"/>
      <c r="F76" s="177" t="s">
        <v>53</v>
      </c>
      <c r="G76" s="175" t="s">
        <v>52</v>
      </c>
      <c r="H76" s="176"/>
      <c r="I76" s="178"/>
      <c r="J76" s="179" t="s">
        <v>53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121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Snížení energetické náročnosti budov v nemocnici Jičín - objekt plicní oddělení</v>
      </c>
      <c r="F85" s="31"/>
      <c r="G85" s="31"/>
      <c r="H85" s="31"/>
      <c r="I85" s="149"/>
      <c r="J85" s="38"/>
      <c r="K85" s="38"/>
      <c r="L85" s="42"/>
    </row>
    <row r="86" spans="2:12" s="1" customFormat="1" ht="12" customHeight="1">
      <c r="B86" s="37"/>
      <c r="C86" s="31" t="s">
        <v>119</v>
      </c>
      <c r="D86" s="38"/>
      <c r="E86" s="38"/>
      <c r="F86" s="38"/>
      <c r="G86" s="38"/>
      <c r="H86" s="38"/>
      <c r="I86" s="149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UT/CH - Zařízení pro vytápění a ochlazování</v>
      </c>
      <c r="F87" s="38"/>
      <c r="G87" s="38"/>
      <c r="H87" s="38"/>
      <c r="I87" s="149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Bolzanova 512, 506 01 Jičín</v>
      </c>
      <c r="G89" s="38"/>
      <c r="H89" s="38"/>
      <c r="I89" s="151" t="s">
        <v>22</v>
      </c>
      <c r="J89" s="73" t="str">
        <f>IF(J12="","",J12)</f>
        <v>5.9.2016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43.05" customHeight="1">
      <c r="B91" s="37"/>
      <c r="C91" s="31" t="s">
        <v>24</v>
      </c>
      <c r="D91" s="38"/>
      <c r="E91" s="38"/>
      <c r="F91" s="26" t="str">
        <f>E15</f>
        <v>ON Jičín a.s.</v>
      </c>
      <c r="G91" s="38"/>
      <c r="H91" s="38"/>
      <c r="I91" s="151" t="s">
        <v>30</v>
      </c>
      <c r="J91" s="35" t="str">
        <f>E21</f>
        <v>ATELIER H1 a ATELIÉR HÁJEK s.r.o.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1" t="s">
        <v>32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9"/>
      <c r="J93" s="38"/>
      <c r="K93" s="38"/>
      <c r="L93" s="42"/>
    </row>
    <row r="94" spans="2:12" s="1" customFormat="1" ht="29.25" customHeight="1">
      <c r="B94" s="37"/>
      <c r="C94" s="187" t="s">
        <v>122</v>
      </c>
      <c r="D94" s="188"/>
      <c r="E94" s="188"/>
      <c r="F94" s="188"/>
      <c r="G94" s="188"/>
      <c r="H94" s="188"/>
      <c r="I94" s="189"/>
      <c r="J94" s="190" t="s">
        <v>123</v>
      </c>
      <c r="K94" s="18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47" s="1" customFormat="1" ht="22.8" customHeight="1">
      <c r="B96" s="37"/>
      <c r="C96" s="191" t="s">
        <v>124</v>
      </c>
      <c r="D96" s="38"/>
      <c r="E96" s="38"/>
      <c r="F96" s="38"/>
      <c r="G96" s="38"/>
      <c r="H96" s="38"/>
      <c r="I96" s="149"/>
      <c r="J96" s="104">
        <f>J128</f>
        <v>0</v>
      </c>
      <c r="K96" s="38"/>
      <c r="L96" s="42"/>
      <c r="AU96" s="16" t="s">
        <v>125</v>
      </c>
    </row>
    <row r="97" spans="2:12" s="8" customFormat="1" ht="24.95" customHeight="1">
      <c r="B97" s="192"/>
      <c r="C97" s="193"/>
      <c r="D97" s="194" t="s">
        <v>1326</v>
      </c>
      <c r="E97" s="195"/>
      <c r="F97" s="195"/>
      <c r="G97" s="195"/>
      <c r="H97" s="195"/>
      <c r="I97" s="196"/>
      <c r="J97" s="197">
        <f>J129</f>
        <v>0</v>
      </c>
      <c r="K97" s="193"/>
      <c r="L97" s="198"/>
    </row>
    <row r="98" spans="2:12" s="9" customFormat="1" ht="19.9" customHeight="1">
      <c r="B98" s="199"/>
      <c r="C98" s="127"/>
      <c r="D98" s="200" t="s">
        <v>1327</v>
      </c>
      <c r="E98" s="201"/>
      <c r="F98" s="201"/>
      <c r="G98" s="201"/>
      <c r="H98" s="201"/>
      <c r="I98" s="202"/>
      <c r="J98" s="203">
        <f>J130</f>
        <v>0</v>
      </c>
      <c r="K98" s="127"/>
      <c r="L98" s="204"/>
    </row>
    <row r="99" spans="2:12" s="9" customFormat="1" ht="19.9" customHeight="1">
      <c r="B99" s="199"/>
      <c r="C99" s="127"/>
      <c r="D99" s="200" t="s">
        <v>1328</v>
      </c>
      <c r="E99" s="201"/>
      <c r="F99" s="201"/>
      <c r="G99" s="201"/>
      <c r="H99" s="201"/>
      <c r="I99" s="202"/>
      <c r="J99" s="203">
        <f>J135</f>
        <v>0</v>
      </c>
      <c r="K99" s="127"/>
      <c r="L99" s="204"/>
    </row>
    <row r="100" spans="2:12" s="9" customFormat="1" ht="19.9" customHeight="1">
      <c r="B100" s="199"/>
      <c r="C100" s="127"/>
      <c r="D100" s="200" t="s">
        <v>1329</v>
      </c>
      <c r="E100" s="201"/>
      <c r="F100" s="201"/>
      <c r="G100" s="201"/>
      <c r="H100" s="201"/>
      <c r="I100" s="202"/>
      <c r="J100" s="203">
        <f>J141</f>
        <v>0</v>
      </c>
      <c r="K100" s="127"/>
      <c r="L100" s="204"/>
    </row>
    <row r="101" spans="2:12" s="9" customFormat="1" ht="19.9" customHeight="1">
      <c r="B101" s="199"/>
      <c r="C101" s="127"/>
      <c r="D101" s="200" t="s">
        <v>1330</v>
      </c>
      <c r="E101" s="201"/>
      <c r="F101" s="201"/>
      <c r="G101" s="201"/>
      <c r="H101" s="201"/>
      <c r="I101" s="202"/>
      <c r="J101" s="203">
        <f>J150</f>
        <v>0</v>
      </c>
      <c r="K101" s="127"/>
      <c r="L101" s="204"/>
    </row>
    <row r="102" spans="2:12" s="9" customFormat="1" ht="19.9" customHeight="1">
      <c r="B102" s="199"/>
      <c r="C102" s="127"/>
      <c r="D102" s="200" t="s">
        <v>1331</v>
      </c>
      <c r="E102" s="201"/>
      <c r="F102" s="201"/>
      <c r="G102" s="201"/>
      <c r="H102" s="201"/>
      <c r="I102" s="202"/>
      <c r="J102" s="203">
        <f>J167</f>
        <v>0</v>
      </c>
      <c r="K102" s="127"/>
      <c r="L102" s="204"/>
    </row>
    <row r="103" spans="2:12" s="9" customFormat="1" ht="19.9" customHeight="1">
      <c r="B103" s="199"/>
      <c r="C103" s="127"/>
      <c r="D103" s="200" t="s">
        <v>1332</v>
      </c>
      <c r="E103" s="201"/>
      <c r="F103" s="201"/>
      <c r="G103" s="201"/>
      <c r="H103" s="201"/>
      <c r="I103" s="202"/>
      <c r="J103" s="203">
        <f>J172</f>
        <v>0</v>
      </c>
      <c r="K103" s="127"/>
      <c r="L103" s="204"/>
    </row>
    <row r="104" spans="2:12" s="9" customFormat="1" ht="19.9" customHeight="1">
      <c r="B104" s="199"/>
      <c r="C104" s="127"/>
      <c r="D104" s="200" t="s">
        <v>1333</v>
      </c>
      <c r="E104" s="201"/>
      <c r="F104" s="201"/>
      <c r="G104" s="201"/>
      <c r="H104" s="201"/>
      <c r="I104" s="202"/>
      <c r="J104" s="203">
        <f>J179</f>
        <v>0</v>
      </c>
      <c r="K104" s="127"/>
      <c r="L104" s="204"/>
    </row>
    <row r="105" spans="2:12" s="9" customFormat="1" ht="19.9" customHeight="1">
      <c r="B105" s="199"/>
      <c r="C105" s="127"/>
      <c r="D105" s="200" t="s">
        <v>1334</v>
      </c>
      <c r="E105" s="201"/>
      <c r="F105" s="201"/>
      <c r="G105" s="201"/>
      <c r="H105" s="201"/>
      <c r="I105" s="202"/>
      <c r="J105" s="203">
        <f>J187</f>
        <v>0</v>
      </c>
      <c r="K105" s="127"/>
      <c r="L105" s="204"/>
    </row>
    <row r="106" spans="2:12" s="9" customFormat="1" ht="19.9" customHeight="1">
      <c r="B106" s="199"/>
      <c r="C106" s="127"/>
      <c r="D106" s="200" t="s">
        <v>1335</v>
      </c>
      <c r="E106" s="201"/>
      <c r="F106" s="201"/>
      <c r="G106" s="201"/>
      <c r="H106" s="201"/>
      <c r="I106" s="202"/>
      <c r="J106" s="203">
        <f>J193</f>
        <v>0</v>
      </c>
      <c r="K106" s="127"/>
      <c r="L106" s="204"/>
    </row>
    <row r="107" spans="2:12" s="9" customFormat="1" ht="14.85" customHeight="1">
      <c r="B107" s="199"/>
      <c r="C107" s="127"/>
      <c r="D107" s="200" t="s">
        <v>1336</v>
      </c>
      <c r="E107" s="201"/>
      <c r="F107" s="201"/>
      <c r="G107" s="201"/>
      <c r="H107" s="201"/>
      <c r="I107" s="202"/>
      <c r="J107" s="203">
        <f>J196</f>
        <v>0</v>
      </c>
      <c r="K107" s="127"/>
      <c r="L107" s="204"/>
    </row>
    <row r="108" spans="2:12" s="9" customFormat="1" ht="14.85" customHeight="1">
      <c r="B108" s="199"/>
      <c r="C108" s="127"/>
      <c r="D108" s="200" t="s">
        <v>1337</v>
      </c>
      <c r="E108" s="201"/>
      <c r="F108" s="201"/>
      <c r="G108" s="201"/>
      <c r="H108" s="201"/>
      <c r="I108" s="202"/>
      <c r="J108" s="203">
        <f>J205</f>
        <v>0</v>
      </c>
      <c r="K108" s="127"/>
      <c r="L108" s="204"/>
    </row>
    <row r="109" spans="2:12" s="1" customFormat="1" ht="21.8" customHeight="1">
      <c r="B109" s="37"/>
      <c r="C109" s="38"/>
      <c r="D109" s="38"/>
      <c r="E109" s="38"/>
      <c r="F109" s="38"/>
      <c r="G109" s="38"/>
      <c r="H109" s="38"/>
      <c r="I109" s="149"/>
      <c r="J109" s="38"/>
      <c r="K109" s="38"/>
      <c r="L109" s="42"/>
    </row>
    <row r="110" spans="2:12" s="1" customFormat="1" ht="6.95" customHeight="1">
      <c r="B110" s="60"/>
      <c r="C110" s="61"/>
      <c r="D110" s="61"/>
      <c r="E110" s="61"/>
      <c r="F110" s="61"/>
      <c r="G110" s="61"/>
      <c r="H110" s="61"/>
      <c r="I110" s="182"/>
      <c r="J110" s="61"/>
      <c r="K110" s="61"/>
      <c r="L110" s="42"/>
    </row>
    <row r="114" spans="2:12" s="1" customFormat="1" ht="6.95" customHeight="1">
      <c r="B114" s="62"/>
      <c r="C114" s="63"/>
      <c r="D114" s="63"/>
      <c r="E114" s="63"/>
      <c r="F114" s="63"/>
      <c r="G114" s="63"/>
      <c r="H114" s="63"/>
      <c r="I114" s="185"/>
      <c r="J114" s="63"/>
      <c r="K114" s="63"/>
      <c r="L114" s="42"/>
    </row>
    <row r="115" spans="2:12" s="1" customFormat="1" ht="24.95" customHeight="1">
      <c r="B115" s="37"/>
      <c r="C115" s="22" t="s">
        <v>142</v>
      </c>
      <c r="D115" s="38"/>
      <c r="E115" s="38"/>
      <c r="F115" s="38"/>
      <c r="G115" s="38"/>
      <c r="H115" s="38"/>
      <c r="I115" s="149"/>
      <c r="J115" s="38"/>
      <c r="K115" s="38"/>
      <c r="L115" s="42"/>
    </row>
    <row r="116" spans="2:12" s="1" customFormat="1" ht="6.95" customHeight="1">
      <c r="B116" s="37"/>
      <c r="C116" s="38"/>
      <c r="D116" s="38"/>
      <c r="E116" s="38"/>
      <c r="F116" s="38"/>
      <c r="G116" s="38"/>
      <c r="H116" s="38"/>
      <c r="I116" s="149"/>
      <c r="J116" s="38"/>
      <c r="K116" s="38"/>
      <c r="L116" s="42"/>
    </row>
    <row r="117" spans="2:12" s="1" customFormat="1" ht="12" customHeight="1">
      <c r="B117" s="37"/>
      <c r="C117" s="31" t="s">
        <v>16</v>
      </c>
      <c r="D117" s="38"/>
      <c r="E117" s="38"/>
      <c r="F117" s="38"/>
      <c r="G117" s="38"/>
      <c r="H117" s="38"/>
      <c r="I117" s="149"/>
      <c r="J117" s="38"/>
      <c r="K117" s="38"/>
      <c r="L117" s="42"/>
    </row>
    <row r="118" spans="2:12" s="1" customFormat="1" ht="16.5" customHeight="1">
      <c r="B118" s="37"/>
      <c r="C118" s="38"/>
      <c r="D118" s="38"/>
      <c r="E118" s="186" t="str">
        <f>E7</f>
        <v>Snížení energetické náročnosti budov v nemocnici Jičín - objekt plicní oddělení</v>
      </c>
      <c r="F118" s="31"/>
      <c r="G118" s="31"/>
      <c r="H118" s="31"/>
      <c r="I118" s="149"/>
      <c r="J118" s="38"/>
      <c r="K118" s="38"/>
      <c r="L118" s="42"/>
    </row>
    <row r="119" spans="2:12" s="1" customFormat="1" ht="12" customHeight="1">
      <c r="B119" s="37"/>
      <c r="C119" s="31" t="s">
        <v>119</v>
      </c>
      <c r="D119" s="38"/>
      <c r="E119" s="38"/>
      <c r="F119" s="38"/>
      <c r="G119" s="38"/>
      <c r="H119" s="38"/>
      <c r="I119" s="149"/>
      <c r="J119" s="38"/>
      <c r="K119" s="38"/>
      <c r="L119" s="42"/>
    </row>
    <row r="120" spans="2:12" s="1" customFormat="1" ht="16.5" customHeight="1">
      <c r="B120" s="37"/>
      <c r="C120" s="38"/>
      <c r="D120" s="38"/>
      <c r="E120" s="70" t="str">
        <f>E9</f>
        <v>UT/CH - Zařízení pro vytápění a ochlazování</v>
      </c>
      <c r="F120" s="38"/>
      <c r="G120" s="38"/>
      <c r="H120" s="38"/>
      <c r="I120" s="149"/>
      <c r="J120" s="38"/>
      <c r="K120" s="38"/>
      <c r="L120" s="42"/>
    </row>
    <row r="121" spans="2:12" s="1" customFormat="1" ht="6.95" customHeight="1">
      <c r="B121" s="37"/>
      <c r="C121" s="38"/>
      <c r="D121" s="38"/>
      <c r="E121" s="38"/>
      <c r="F121" s="38"/>
      <c r="G121" s="38"/>
      <c r="H121" s="38"/>
      <c r="I121" s="149"/>
      <c r="J121" s="38"/>
      <c r="K121" s="38"/>
      <c r="L121" s="42"/>
    </row>
    <row r="122" spans="2:12" s="1" customFormat="1" ht="12" customHeight="1">
      <c r="B122" s="37"/>
      <c r="C122" s="31" t="s">
        <v>20</v>
      </c>
      <c r="D122" s="38"/>
      <c r="E122" s="38"/>
      <c r="F122" s="26" t="str">
        <f>F12</f>
        <v>Bolzanova 512, 506 01 Jičín</v>
      </c>
      <c r="G122" s="38"/>
      <c r="H122" s="38"/>
      <c r="I122" s="151" t="s">
        <v>22</v>
      </c>
      <c r="J122" s="73" t="str">
        <f>IF(J12="","",J12)</f>
        <v>5.9.2016</v>
      </c>
      <c r="K122" s="38"/>
      <c r="L122" s="42"/>
    </row>
    <row r="123" spans="2:12" s="1" customFormat="1" ht="6.95" customHeight="1">
      <c r="B123" s="37"/>
      <c r="C123" s="38"/>
      <c r="D123" s="38"/>
      <c r="E123" s="38"/>
      <c r="F123" s="38"/>
      <c r="G123" s="38"/>
      <c r="H123" s="38"/>
      <c r="I123" s="149"/>
      <c r="J123" s="38"/>
      <c r="K123" s="38"/>
      <c r="L123" s="42"/>
    </row>
    <row r="124" spans="2:12" s="1" customFormat="1" ht="43.05" customHeight="1">
      <c r="B124" s="37"/>
      <c r="C124" s="31" t="s">
        <v>24</v>
      </c>
      <c r="D124" s="38"/>
      <c r="E124" s="38"/>
      <c r="F124" s="26" t="str">
        <f>E15</f>
        <v>ON Jičín a.s.</v>
      </c>
      <c r="G124" s="38"/>
      <c r="H124" s="38"/>
      <c r="I124" s="151" t="s">
        <v>30</v>
      </c>
      <c r="J124" s="35" t="str">
        <f>E21</f>
        <v>ATELIER H1 a ATELIÉR HÁJEK s.r.o.</v>
      </c>
      <c r="K124" s="38"/>
      <c r="L124" s="42"/>
    </row>
    <row r="125" spans="2:12" s="1" customFormat="1" ht="15.15" customHeight="1">
      <c r="B125" s="37"/>
      <c r="C125" s="31" t="s">
        <v>28</v>
      </c>
      <c r="D125" s="38"/>
      <c r="E125" s="38"/>
      <c r="F125" s="26" t="str">
        <f>IF(E18="","",E18)</f>
        <v>Vyplň údaj</v>
      </c>
      <c r="G125" s="38"/>
      <c r="H125" s="38"/>
      <c r="I125" s="151" t="s">
        <v>32</v>
      </c>
      <c r="J125" s="35" t="str">
        <f>E24</f>
        <v xml:space="preserve"> </v>
      </c>
      <c r="K125" s="38"/>
      <c r="L125" s="42"/>
    </row>
    <row r="126" spans="2:12" s="1" customFormat="1" ht="10.3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pans="2:20" s="10" customFormat="1" ht="29.25" customHeight="1">
      <c r="B127" s="205"/>
      <c r="C127" s="206" t="s">
        <v>143</v>
      </c>
      <c r="D127" s="207" t="s">
        <v>62</v>
      </c>
      <c r="E127" s="207" t="s">
        <v>58</v>
      </c>
      <c r="F127" s="207" t="s">
        <v>59</v>
      </c>
      <c r="G127" s="207" t="s">
        <v>144</v>
      </c>
      <c r="H127" s="207" t="s">
        <v>145</v>
      </c>
      <c r="I127" s="208" t="s">
        <v>146</v>
      </c>
      <c r="J127" s="207" t="s">
        <v>123</v>
      </c>
      <c r="K127" s="209" t="s">
        <v>147</v>
      </c>
      <c r="L127" s="210"/>
      <c r="M127" s="94" t="s">
        <v>1</v>
      </c>
      <c r="N127" s="95" t="s">
        <v>41</v>
      </c>
      <c r="O127" s="95" t="s">
        <v>148</v>
      </c>
      <c r="P127" s="95" t="s">
        <v>149</v>
      </c>
      <c r="Q127" s="95" t="s">
        <v>150</v>
      </c>
      <c r="R127" s="95" t="s">
        <v>151</v>
      </c>
      <c r="S127" s="95" t="s">
        <v>152</v>
      </c>
      <c r="T127" s="96" t="s">
        <v>153</v>
      </c>
    </row>
    <row r="128" spans="2:63" s="1" customFormat="1" ht="22.8" customHeight="1">
      <c r="B128" s="37"/>
      <c r="C128" s="101" t="s">
        <v>154</v>
      </c>
      <c r="D128" s="38"/>
      <c r="E128" s="38"/>
      <c r="F128" s="38"/>
      <c r="G128" s="38"/>
      <c r="H128" s="38"/>
      <c r="I128" s="149"/>
      <c r="J128" s="211">
        <f>BK128</f>
        <v>0</v>
      </c>
      <c r="K128" s="38"/>
      <c r="L128" s="42"/>
      <c r="M128" s="97"/>
      <c r="N128" s="98"/>
      <c r="O128" s="98"/>
      <c r="P128" s="212">
        <f>P129</f>
        <v>0</v>
      </c>
      <c r="Q128" s="98"/>
      <c r="R128" s="212">
        <f>R129</f>
        <v>0.30377000000000004</v>
      </c>
      <c r="S128" s="98"/>
      <c r="T128" s="213">
        <f>T129</f>
        <v>0.36845000000000006</v>
      </c>
      <c r="AT128" s="16" t="s">
        <v>76</v>
      </c>
      <c r="AU128" s="16" t="s">
        <v>125</v>
      </c>
      <c r="BK128" s="214">
        <f>BK129</f>
        <v>0</v>
      </c>
    </row>
    <row r="129" spans="2:63" s="11" customFormat="1" ht="25.9" customHeight="1">
      <c r="B129" s="215"/>
      <c r="C129" s="216"/>
      <c r="D129" s="217" t="s">
        <v>76</v>
      </c>
      <c r="E129" s="218" t="s">
        <v>560</v>
      </c>
      <c r="F129" s="218" t="s">
        <v>1338</v>
      </c>
      <c r="G129" s="216"/>
      <c r="H129" s="216"/>
      <c r="I129" s="219"/>
      <c r="J129" s="220">
        <f>BK129</f>
        <v>0</v>
      </c>
      <c r="K129" s="216"/>
      <c r="L129" s="221"/>
      <c r="M129" s="222"/>
      <c r="N129" s="223"/>
      <c r="O129" s="223"/>
      <c r="P129" s="224">
        <f>P130+P135+P141+P150+P167+P172+P179+P187+P193</f>
        <v>0</v>
      </c>
      <c r="Q129" s="223"/>
      <c r="R129" s="224">
        <f>R130+R135+R141+R150+R167+R172+R179+R187+R193</f>
        <v>0.30377000000000004</v>
      </c>
      <c r="S129" s="223"/>
      <c r="T129" s="225">
        <f>T130+T135+T141+T150+T167+T172+T179+T187+T193</f>
        <v>0.36845000000000006</v>
      </c>
      <c r="AR129" s="226" t="s">
        <v>87</v>
      </c>
      <c r="AT129" s="227" t="s">
        <v>76</v>
      </c>
      <c r="AU129" s="227" t="s">
        <v>77</v>
      </c>
      <c r="AY129" s="226" t="s">
        <v>157</v>
      </c>
      <c r="BK129" s="228">
        <f>BK130+BK135+BK141+BK150+BK167+BK172+BK179+BK187+BK193</f>
        <v>0</v>
      </c>
    </row>
    <row r="130" spans="2:63" s="11" customFormat="1" ht="22.8" customHeight="1">
      <c r="B130" s="215"/>
      <c r="C130" s="216"/>
      <c r="D130" s="217" t="s">
        <v>76</v>
      </c>
      <c r="E130" s="229" t="s">
        <v>562</v>
      </c>
      <c r="F130" s="229" t="s">
        <v>1339</v>
      </c>
      <c r="G130" s="216"/>
      <c r="H130" s="216"/>
      <c r="I130" s="219"/>
      <c r="J130" s="230">
        <f>BK130</f>
        <v>0</v>
      </c>
      <c r="K130" s="216"/>
      <c r="L130" s="221"/>
      <c r="M130" s="222"/>
      <c r="N130" s="223"/>
      <c r="O130" s="223"/>
      <c r="P130" s="224">
        <f>SUM(P131:P134)</f>
        <v>0</v>
      </c>
      <c r="Q130" s="223"/>
      <c r="R130" s="224">
        <f>SUM(R131:R134)</f>
        <v>0.0030600000000000002</v>
      </c>
      <c r="S130" s="223"/>
      <c r="T130" s="225">
        <f>SUM(T131:T134)</f>
        <v>0</v>
      </c>
      <c r="AR130" s="226" t="s">
        <v>87</v>
      </c>
      <c r="AT130" s="227" t="s">
        <v>76</v>
      </c>
      <c r="AU130" s="227" t="s">
        <v>85</v>
      </c>
      <c r="AY130" s="226" t="s">
        <v>157</v>
      </c>
      <c r="BK130" s="228">
        <f>SUM(BK131:BK134)</f>
        <v>0</v>
      </c>
    </row>
    <row r="131" spans="2:65" s="1" customFormat="1" ht="16.5" customHeight="1">
      <c r="B131" s="37"/>
      <c r="C131" s="231" t="s">
        <v>85</v>
      </c>
      <c r="D131" s="231" t="s">
        <v>159</v>
      </c>
      <c r="E131" s="232" t="s">
        <v>1340</v>
      </c>
      <c r="F131" s="233" t="s">
        <v>1341</v>
      </c>
      <c r="G131" s="234" t="s">
        <v>330</v>
      </c>
      <c r="H131" s="235">
        <v>12</v>
      </c>
      <c r="I131" s="236"/>
      <c r="J131" s="237">
        <f>ROUND(I131*H131,2)</f>
        <v>0</v>
      </c>
      <c r="K131" s="233" t="s">
        <v>1</v>
      </c>
      <c r="L131" s="42"/>
      <c r="M131" s="238" t="s">
        <v>1</v>
      </c>
      <c r="N131" s="239" t="s">
        <v>42</v>
      </c>
      <c r="O131" s="85"/>
      <c r="P131" s="240">
        <f>O131*H131</f>
        <v>0</v>
      </c>
      <c r="Q131" s="240">
        <v>6E-05</v>
      </c>
      <c r="R131" s="240">
        <f>Q131*H131</f>
        <v>0.00072</v>
      </c>
      <c r="S131" s="240">
        <v>0</v>
      </c>
      <c r="T131" s="241">
        <f>S131*H131</f>
        <v>0</v>
      </c>
      <c r="AR131" s="242" t="s">
        <v>236</v>
      </c>
      <c r="AT131" s="242" t="s">
        <v>159</v>
      </c>
      <c r="AU131" s="242" t="s">
        <v>87</v>
      </c>
      <c r="AY131" s="16" t="s">
        <v>157</v>
      </c>
      <c r="BE131" s="243">
        <f>IF(N131="základní",J131,0)</f>
        <v>0</v>
      </c>
      <c r="BF131" s="243">
        <f>IF(N131="snížená",J131,0)</f>
        <v>0</v>
      </c>
      <c r="BG131" s="243">
        <f>IF(N131="zákl. přenesená",J131,0)</f>
        <v>0</v>
      </c>
      <c r="BH131" s="243">
        <f>IF(N131="sníž. přenesená",J131,0)</f>
        <v>0</v>
      </c>
      <c r="BI131" s="243">
        <f>IF(N131="nulová",J131,0)</f>
        <v>0</v>
      </c>
      <c r="BJ131" s="16" t="s">
        <v>85</v>
      </c>
      <c r="BK131" s="243">
        <f>ROUND(I131*H131,2)</f>
        <v>0</v>
      </c>
      <c r="BL131" s="16" t="s">
        <v>236</v>
      </c>
      <c r="BM131" s="242" t="s">
        <v>1342</v>
      </c>
    </row>
    <row r="132" spans="2:65" s="1" customFormat="1" ht="16.5" customHeight="1">
      <c r="B132" s="37"/>
      <c r="C132" s="277" t="s">
        <v>87</v>
      </c>
      <c r="D132" s="277" t="s">
        <v>237</v>
      </c>
      <c r="E132" s="278" t="s">
        <v>1343</v>
      </c>
      <c r="F132" s="279" t="s">
        <v>1344</v>
      </c>
      <c r="G132" s="280" t="s">
        <v>330</v>
      </c>
      <c r="H132" s="281">
        <v>12</v>
      </c>
      <c r="I132" s="282"/>
      <c r="J132" s="283">
        <f>ROUND(I132*H132,2)</f>
        <v>0</v>
      </c>
      <c r="K132" s="279" t="s">
        <v>1</v>
      </c>
      <c r="L132" s="284"/>
      <c r="M132" s="285" t="s">
        <v>1</v>
      </c>
      <c r="N132" s="286" t="s">
        <v>42</v>
      </c>
      <c r="O132" s="85"/>
      <c r="P132" s="240">
        <f>O132*H132</f>
        <v>0</v>
      </c>
      <c r="Q132" s="240">
        <v>0.00012</v>
      </c>
      <c r="R132" s="240">
        <f>Q132*H132</f>
        <v>0.00144</v>
      </c>
      <c r="S132" s="240">
        <v>0</v>
      </c>
      <c r="T132" s="241">
        <f>S132*H132</f>
        <v>0</v>
      </c>
      <c r="AR132" s="242" t="s">
        <v>358</v>
      </c>
      <c r="AT132" s="242" t="s">
        <v>237</v>
      </c>
      <c r="AU132" s="242" t="s">
        <v>87</v>
      </c>
      <c r="AY132" s="16" t="s">
        <v>157</v>
      </c>
      <c r="BE132" s="243">
        <f>IF(N132="základní",J132,0)</f>
        <v>0</v>
      </c>
      <c r="BF132" s="243">
        <f>IF(N132="snížená",J132,0)</f>
        <v>0</v>
      </c>
      <c r="BG132" s="243">
        <f>IF(N132="zákl. přenesená",J132,0)</f>
        <v>0</v>
      </c>
      <c r="BH132" s="243">
        <f>IF(N132="sníž. přenesená",J132,0)</f>
        <v>0</v>
      </c>
      <c r="BI132" s="243">
        <f>IF(N132="nulová",J132,0)</f>
        <v>0</v>
      </c>
      <c r="BJ132" s="16" t="s">
        <v>85</v>
      </c>
      <c r="BK132" s="243">
        <f>ROUND(I132*H132,2)</f>
        <v>0</v>
      </c>
      <c r="BL132" s="16" t="s">
        <v>236</v>
      </c>
      <c r="BM132" s="242" t="s">
        <v>1345</v>
      </c>
    </row>
    <row r="133" spans="2:65" s="1" customFormat="1" ht="16.5" customHeight="1">
      <c r="B133" s="37"/>
      <c r="C133" s="277" t="s">
        <v>173</v>
      </c>
      <c r="D133" s="277" t="s">
        <v>237</v>
      </c>
      <c r="E133" s="278" t="s">
        <v>1346</v>
      </c>
      <c r="F133" s="279" t="s">
        <v>1347</v>
      </c>
      <c r="G133" s="280" t="s">
        <v>583</v>
      </c>
      <c r="H133" s="281">
        <v>50</v>
      </c>
      <c r="I133" s="282"/>
      <c r="J133" s="283">
        <f>ROUND(I133*H133,2)</f>
        <v>0</v>
      </c>
      <c r="K133" s="279" t="s">
        <v>1</v>
      </c>
      <c r="L133" s="284"/>
      <c r="M133" s="285" t="s">
        <v>1</v>
      </c>
      <c r="N133" s="286" t="s">
        <v>42</v>
      </c>
      <c r="O133" s="85"/>
      <c r="P133" s="240">
        <f>O133*H133</f>
        <v>0</v>
      </c>
      <c r="Q133" s="240">
        <v>1E-05</v>
      </c>
      <c r="R133" s="240">
        <f>Q133*H133</f>
        <v>0.0005</v>
      </c>
      <c r="S133" s="240">
        <v>0</v>
      </c>
      <c r="T133" s="241">
        <f>S133*H133</f>
        <v>0</v>
      </c>
      <c r="AR133" s="242" t="s">
        <v>358</v>
      </c>
      <c r="AT133" s="242" t="s">
        <v>237</v>
      </c>
      <c r="AU133" s="242" t="s">
        <v>87</v>
      </c>
      <c r="AY133" s="16" t="s">
        <v>157</v>
      </c>
      <c r="BE133" s="243">
        <f>IF(N133="základní",J133,0)</f>
        <v>0</v>
      </c>
      <c r="BF133" s="243">
        <f>IF(N133="snížená",J133,0)</f>
        <v>0</v>
      </c>
      <c r="BG133" s="243">
        <f>IF(N133="zákl. přenesená",J133,0)</f>
        <v>0</v>
      </c>
      <c r="BH133" s="243">
        <f>IF(N133="sníž. přenesená",J133,0)</f>
        <v>0</v>
      </c>
      <c r="BI133" s="243">
        <f>IF(N133="nulová",J133,0)</f>
        <v>0</v>
      </c>
      <c r="BJ133" s="16" t="s">
        <v>85</v>
      </c>
      <c r="BK133" s="243">
        <f>ROUND(I133*H133,2)</f>
        <v>0</v>
      </c>
      <c r="BL133" s="16" t="s">
        <v>236</v>
      </c>
      <c r="BM133" s="242" t="s">
        <v>1348</v>
      </c>
    </row>
    <row r="134" spans="2:65" s="1" customFormat="1" ht="16.5" customHeight="1">
      <c r="B134" s="37"/>
      <c r="C134" s="277" t="s">
        <v>164</v>
      </c>
      <c r="D134" s="277" t="s">
        <v>237</v>
      </c>
      <c r="E134" s="278" t="s">
        <v>1349</v>
      </c>
      <c r="F134" s="279" t="s">
        <v>1350</v>
      </c>
      <c r="G134" s="280" t="s">
        <v>583</v>
      </c>
      <c r="H134" s="281">
        <v>1</v>
      </c>
      <c r="I134" s="282"/>
      <c r="J134" s="283">
        <f>ROUND(I134*H134,2)</f>
        <v>0</v>
      </c>
      <c r="K134" s="279" t="s">
        <v>1</v>
      </c>
      <c r="L134" s="284"/>
      <c r="M134" s="285" t="s">
        <v>1</v>
      </c>
      <c r="N134" s="286" t="s">
        <v>42</v>
      </c>
      <c r="O134" s="85"/>
      <c r="P134" s="240">
        <f>O134*H134</f>
        <v>0</v>
      </c>
      <c r="Q134" s="240">
        <v>0.0004</v>
      </c>
      <c r="R134" s="240">
        <f>Q134*H134</f>
        <v>0.0004</v>
      </c>
      <c r="S134" s="240">
        <v>0</v>
      </c>
      <c r="T134" s="241">
        <f>S134*H134</f>
        <v>0</v>
      </c>
      <c r="AR134" s="242" t="s">
        <v>358</v>
      </c>
      <c r="AT134" s="242" t="s">
        <v>237</v>
      </c>
      <c r="AU134" s="242" t="s">
        <v>87</v>
      </c>
      <c r="AY134" s="16" t="s">
        <v>157</v>
      </c>
      <c r="BE134" s="243">
        <f>IF(N134="základní",J134,0)</f>
        <v>0</v>
      </c>
      <c r="BF134" s="243">
        <f>IF(N134="snížená",J134,0)</f>
        <v>0</v>
      </c>
      <c r="BG134" s="243">
        <f>IF(N134="zákl. přenesená",J134,0)</f>
        <v>0</v>
      </c>
      <c r="BH134" s="243">
        <f>IF(N134="sníž. přenesená",J134,0)</f>
        <v>0</v>
      </c>
      <c r="BI134" s="243">
        <f>IF(N134="nulová",J134,0)</f>
        <v>0</v>
      </c>
      <c r="BJ134" s="16" t="s">
        <v>85</v>
      </c>
      <c r="BK134" s="243">
        <f>ROUND(I134*H134,2)</f>
        <v>0</v>
      </c>
      <c r="BL134" s="16" t="s">
        <v>236</v>
      </c>
      <c r="BM134" s="242" t="s">
        <v>1351</v>
      </c>
    </row>
    <row r="135" spans="2:63" s="11" customFormat="1" ht="22.8" customHeight="1">
      <c r="B135" s="215"/>
      <c r="C135" s="216"/>
      <c r="D135" s="217" t="s">
        <v>76</v>
      </c>
      <c r="E135" s="229" t="s">
        <v>1176</v>
      </c>
      <c r="F135" s="229" t="s">
        <v>1352</v>
      </c>
      <c r="G135" s="216"/>
      <c r="H135" s="216"/>
      <c r="I135" s="219"/>
      <c r="J135" s="230">
        <f>BK135</f>
        <v>0</v>
      </c>
      <c r="K135" s="216"/>
      <c r="L135" s="221"/>
      <c r="M135" s="222"/>
      <c r="N135" s="223"/>
      <c r="O135" s="223"/>
      <c r="P135" s="224">
        <f>SUM(P136:P140)</f>
        <v>0</v>
      </c>
      <c r="Q135" s="223"/>
      <c r="R135" s="224">
        <f>SUM(R136:R140)</f>
        <v>0.014169999999999999</v>
      </c>
      <c r="S135" s="223"/>
      <c r="T135" s="225">
        <f>SUM(T136:T140)</f>
        <v>0</v>
      </c>
      <c r="AR135" s="226" t="s">
        <v>87</v>
      </c>
      <c r="AT135" s="227" t="s">
        <v>76</v>
      </c>
      <c r="AU135" s="227" t="s">
        <v>85</v>
      </c>
      <c r="AY135" s="226" t="s">
        <v>157</v>
      </c>
      <c r="BK135" s="228">
        <f>SUM(BK136:BK140)</f>
        <v>0</v>
      </c>
    </row>
    <row r="136" spans="2:65" s="1" customFormat="1" ht="16.5" customHeight="1">
      <c r="B136" s="37"/>
      <c r="C136" s="231" t="s">
        <v>185</v>
      </c>
      <c r="D136" s="231" t="s">
        <v>159</v>
      </c>
      <c r="E136" s="232" t="s">
        <v>1353</v>
      </c>
      <c r="F136" s="233" t="s">
        <v>1354</v>
      </c>
      <c r="G136" s="234" t="s">
        <v>583</v>
      </c>
      <c r="H136" s="235">
        <v>4</v>
      </c>
      <c r="I136" s="236"/>
      <c r="J136" s="237">
        <f>ROUND(I136*H136,2)</f>
        <v>0</v>
      </c>
      <c r="K136" s="233" t="s">
        <v>1</v>
      </c>
      <c r="L136" s="42"/>
      <c r="M136" s="238" t="s">
        <v>1</v>
      </c>
      <c r="N136" s="239" t="s">
        <v>42</v>
      </c>
      <c r="O136" s="85"/>
      <c r="P136" s="240">
        <f>O136*H136</f>
        <v>0</v>
      </c>
      <c r="Q136" s="240">
        <v>0.00043</v>
      </c>
      <c r="R136" s="240">
        <f>Q136*H136</f>
        <v>0.00172</v>
      </c>
      <c r="S136" s="240">
        <v>0</v>
      </c>
      <c r="T136" s="241">
        <f>S136*H136</f>
        <v>0</v>
      </c>
      <c r="AR136" s="242" t="s">
        <v>236</v>
      </c>
      <c r="AT136" s="242" t="s">
        <v>159</v>
      </c>
      <c r="AU136" s="242" t="s">
        <v>87</v>
      </c>
      <c r="AY136" s="16" t="s">
        <v>157</v>
      </c>
      <c r="BE136" s="243">
        <f>IF(N136="základní",J136,0)</f>
        <v>0</v>
      </c>
      <c r="BF136" s="243">
        <f>IF(N136="snížená",J136,0)</f>
        <v>0</v>
      </c>
      <c r="BG136" s="243">
        <f>IF(N136="zákl. přenesená",J136,0)</f>
        <v>0</v>
      </c>
      <c r="BH136" s="243">
        <f>IF(N136="sníž. přenesená",J136,0)</f>
        <v>0</v>
      </c>
      <c r="BI136" s="243">
        <f>IF(N136="nulová",J136,0)</f>
        <v>0</v>
      </c>
      <c r="BJ136" s="16" t="s">
        <v>85</v>
      </c>
      <c r="BK136" s="243">
        <f>ROUND(I136*H136,2)</f>
        <v>0</v>
      </c>
      <c r="BL136" s="16" t="s">
        <v>236</v>
      </c>
      <c r="BM136" s="242" t="s">
        <v>1355</v>
      </c>
    </row>
    <row r="137" spans="2:65" s="1" customFormat="1" ht="16.5" customHeight="1">
      <c r="B137" s="37"/>
      <c r="C137" s="231" t="s">
        <v>190</v>
      </c>
      <c r="D137" s="231" t="s">
        <v>159</v>
      </c>
      <c r="E137" s="232" t="s">
        <v>1356</v>
      </c>
      <c r="F137" s="233" t="s">
        <v>1357</v>
      </c>
      <c r="G137" s="234" t="s">
        <v>330</v>
      </c>
      <c r="H137" s="235">
        <v>15</v>
      </c>
      <c r="I137" s="236"/>
      <c r="J137" s="237">
        <f>ROUND(I137*H137,2)</f>
        <v>0</v>
      </c>
      <c r="K137" s="233" t="s">
        <v>1</v>
      </c>
      <c r="L137" s="42"/>
      <c r="M137" s="238" t="s">
        <v>1</v>
      </c>
      <c r="N137" s="239" t="s">
        <v>42</v>
      </c>
      <c r="O137" s="85"/>
      <c r="P137" s="240">
        <f>O137*H137</f>
        <v>0</v>
      </c>
      <c r="Q137" s="240">
        <v>0.00083</v>
      </c>
      <c r="R137" s="240">
        <f>Q137*H137</f>
        <v>0.01245</v>
      </c>
      <c r="S137" s="240">
        <v>0</v>
      </c>
      <c r="T137" s="241">
        <f>S137*H137</f>
        <v>0</v>
      </c>
      <c r="AR137" s="242" t="s">
        <v>236</v>
      </c>
      <c r="AT137" s="242" t="s">
        <v>159</v>
      </c>
      <c r="AU137" s="242" t="s">
        <v>87</v>
      </c>
      <c r="AY137" s="16" t="s">
        <v>157</v>
      </c>
      <c r="BE137" s="243">
        <f>IF(N137="základní",J137,0)</f>
        <v>0</v>
      </c>
      <c r="BF137" s="243">
        <f>IF(N137="snížená",J137,0)</f>
        <v>0</v>
      </c>
      <c r="BG137" s="243">
        <f>IF(N137="zákl. přenesená",J137,0)</f>
        <v>0</v>
      </c>
      <c r="BH137" s="243">
        <f>IF(N137="sníž. přenesená",J137,0)</f>
        <v>0</v>
      </c>
      <c r="BI137" s="243">
        <f>IF(N137="nulová",J137,0)</f>
        <v>0</v>
      </c>
      <c r="BJ137" s="16" t="s">
        <v>85</v>
      </c>
      <c r="BK137" s="243">
        <f>ROUND(I137*H137,2)</f>
        <v>0</v>
      </c>
      <c r="BL137" s="16" t="s">
        <v>236</v>
      </c>
      <c r="BM137" s="242" t="s">
        <v>1358</v>
      </c>
    </row>
    <row r="138" spans="2:65" s="1" customFormat="1" ht="16.5" customHeight="1">
      <c r="B138" s="37"/>
      <c r="C138" s="231" t="s">
        <v>194</v>
      </c>
      <c r="D138" s="231" t="s">
        <v>159</v>
      </c>
      <c r="E138" s="232" t="s">
        <v>1359</v>
      </c>
      <c r="F138" s="233" t="s">
        <v>1360</v>
      </c>
      <c r="G138" s="234" t="s">
        <v>583</v>
      </c>
      <c r="H138" s="235">
        <v>4</v>
      </c>
      <c r="I138" s="236"/>
      <c r="J138" s="237">
        <f>ROUND(I138*H138,2)</f>
        <v>0</v>
      </c>
      <c r="K138" s="233" t="s">
        <v>1</v>
      </c>
      <c r="L138" s="42"/>
      <c r="M138" s="238" t="s">
        <v>1</v>
      </c>
      <c r="N138" s="239" t="s">
        <v>42</v>
      </c>
      <c r="O138" s="85"/>
      <c r="P138" s="240">
        <f>O138*H138</f>
        <v>0</v>
      </c>
      <c r="Q138" s="240">
        <v>0</v>
      </c>
      <c r="R138" s="240">
        <f>Q138*H138</f>
        <v>0</v>
      </c>
      <c r="S138" s="240">
        <v>0</v>
      </c>
      <c r="T138" s="241">
        <f>S138*H138</f>
        <v>0</v>
      </c>
      <c r="AR138" s="242" t="s">
        <v>236</v>
      </c>
      <c r="AT138" s="242" t="s">
        <v>159</v>
      </c>
      <c r="AU138" s="242" t="s">
        <v>87</v>
      </c>
      <c r="AY138" s="16" t="s">
        <v>157</v>
      </c>
      <c r="BE138" s="243">
        <f>IF(N138="základní",J138,0)</f>
        <v>0</v>
      </c>
      <c r="BF138" s="243">
        <f>IF(N138="snížená",J138,0)</f>
        <v>0</v>
      </c>
      <c r="BG138" s="243">
        <f>IF(N138="zákl. přenesená",J138,0)</f>
        <v>0</v>
      </c>
      <c r="BH138" s="243">
        <f>IF(N138="sníž. přenesená",J138,0)</f>
        <v>0</v>
      </c>
      <c r="BI138" s="243">
        <f>IF(N138="nulová",J138,0)</f>
        <v>0</v>
      </c>
      <c r="BJ138" s="16" t="s">
        <v>85</v>
      </c>
      <c r="BK138" s="243">
        <f>ROUND(I138*H138,2)</f>
        <v>0</v>
      </c>
      <c r="BL138" s="16" t="s">
        <v>236</v>
      </c>
      <c r="BM138" s="242" t="s">
        <v>1361</v>
      </c>
    </row>
    <row r="139" spans="2:65" s="1" customFormat="1" ht="16.5" customHeight="1">
      <c r="B139" s="37"/>
      <c r="C139" s="231" t="s">
        <v>198</v>
      </c>
      <c r="D139" s="231" t="s">
        <v>159</v>
      </c>
      <c r="E139" s="232" t="s">
        <v>1362</v>
      </c>
      <c r="F139" s="233" t="s">
        <v>1363</v>
      </c>
      <c r="G139" s="234" t="s">
        <v>330</v>
      </c>
      <c r="H139" s="235">
        <v>15</v>
      </c>
      <c r="I139" s="236"/>
      <c r="J139" s="237">
        <f>ROUND(I139*H139,2)</f>
        <v>0</v>
      </c>
      <c r="K139" s="233" t="s">
        <v>1</v>
      </c>
      <c r="L139" s="42"/>
      <c r="M139" s="238" t="s">
        <v>1</v>
      </c>
      <c r="N139" s="239" t="s">
        <v>42</v>
      </c>
      <c r="O139" s="85"/>
      <c r="P139" s="240">
        <f>O139*H139</f>
        <v>0</v>
      </c>
      <c r="Q139" s="240">
        <v>0</v>
      </c>
      <c r="R139" s="240">
        <f>Q139*H139</f>
        <v>0</v>
      </c>
      <c r="S139" s="240">
        <v>0</v>
      </c>
      <c r="T139" s="241">
        <f>S139*H139</f>
        <v>0</v>
      </c>
      <c r="AR139" s="242" t="s">
        <v>236</v>
      </c>
      <c r="AT139" s="242" t="s">
        <v>159</v>
      </c>
      <c r="AU139" s="242" t="s">
        <v>87</v>
      </c>
      <c r="AY139" s="16" t="s">
        <v>157</v>
      </c>
      <c r="BE139" s="243">
        <f>IF(N139="základní",J139,0)</f>
        <v>0</v>
      </c>
      <c r="BF139" s="243">
        <f>IF(N139="snížená",J139,0)</f>
        <v>0</v>
      </c>
      <c r="BG139" s="243">
        <f>IF(N139="zákl. přenesená",J139,0)</f>
        <v>0</v>
      </c>
      <c r="BH139" s="243">
        <f>IF(N139="sníž. přenesená",J139,0)</f>
        <v>0</v>
      </c>
      <c r="BI139" s="243">
        <f>IF(N139="nulová",J139,0)</f>
        <v>0</v>
      </c>
      <c r="BJ139" s="16" t="s">
        <v>85</v>
      </c>
      <c r="BK139" s="243">
        <f>ROUND(I139*H139,2)</f>
        <v>0</v>
      </c>
      <c r="BL139" s="16" t="s">
        <v>236</v>
      </c>
      <c r="BM139" s="242" t="s">
        <v>1364</v>
      </c>
    </row>
    <row r="140" spans="2:65" s="1" customFormat="1" ht="24" customHeight="1">
      <c r="B140" s="37"/>
      <c r="C140" s="277" t="s">
        <v>202</v>
      </c>
      <c r="D140" s="277" t="s">
        <v>237</v>
      </c>
      <c r="E140" s="278" t="s">
        <v>1365</v>
      </c>
      <c r="F140" s="279" t="s">
        <v>1366</v>
      </c>
      <c r="G140" s="280" t="s">
        <v>583</v>
      </c>
      <c r="H140" s="281">
        <v>4</v>
      </c>
      <c r="I140" s="282"/>
      <c r="J140" s="283">
        <f>ROUND(I140*H140,2)</f>
        <v>0</v>
      </c>
      <c r="K140" s="279" t="s">
        <v>1</v>
      </c>
      <c r="L140" s="284"/>
      <c r="M140" s="285" t="s">
        <v>1</v>
      </c>
      <c r="N140" s="286" t="s">
        <v>42</v>
      </c>
      <c r="O140" s="85"/>
      <c r="P140" s="240">
        <f>O140*H140</f>
        <v>0</v>
      </c>
      <c r="Q140" s="240">
        <v>0</v>
      </c>
      <c r="R140" s="240">
        <f>Q140*H140</f>
        <v>0</v>
      </c>
      <c r="S140" s="240">
        <v>0</v>
      </c>
      <c r="T140" s="241">
        <f>S140*H140</f>
        <v>0</v>
      </c>
      <c r="AR140" s="242" t="s">
        <v>358</v>
      </c>
      <c r="AT140" s="242" t="s">
        <v>237</v>
      </c>
      <c r="AU140" s="242" t="s">
        <v>87</v>
      </c>
      <c r="AY140" s="16" t="s">
        <v>157</v>
      </c>
      <c r="BE140" s="243">
        <f>IF(N140="základní",J140,0)</f>
        <v>0</v>
      </c>
      <c r="BF140" s="243">
        <f>IF(N140="snížená",J140,0)</f>
        <v>0</v>
      </c>
      <c r="BG140" s="243">
        <f>IF(N140="zákl. přenesená",J140,0)</f>
        <v>0</v>
      </c>
      <c r="BH140" s="243">
        <f>IF(N140="sníž. přenesená",J140,0)</f>
        <v>0</v>
      </c>
      <c r="BI140" s="243">
        <f>IF(N140="nulová",J140,0)</f>
        <v>0</v>
      </c>
      <c r="BJ140" s="16" t="s">
        <v>85</v>
      </c>
      <c r="BK140" s="243">
        <f>ROUND(I140*H140,2)</f>
        <v>0</v>
      </c>
      <c r="BL140" s="16" t="s">
        <v>236</v>
      </c>
      <c r="BM140" s="242" t="s">
        <v>1367</v>
      </c>
    </row>
    <row r="141" spans="2:63" s="11" customFormat="1" ht="22.8" customHeight="1">
      <c r="B141" s="215"/>
      <c r="C141" s="216"/>
      <c r="D141" s="217" t="s">
        <v>76</v>
      </c>
      <c r="E141" s="229" t="s">
        <v>1368</v>
      </c>
      <c r="F141" s="229" t="s">
        <v>1352</v>
      </c>
      <c r="G141" s="216"/>
      <c r="H141" s="216"/>
      <c r="I141" s="219"/>
      <c r="J141" s="230">
        <f>BK141</f>
        <v>0</v>
      </c>
      <c r="K141" s="216"/>
      <c r="L141" s="221"/>
      <c r="M141" s="222"/>
      <c r="N141" s="223"/>
      <c r="O141" s="223"/>
      <c r="P141" s="224">
        <f>SUM(P142:P149)</f>
        <v>0</v>
      </c>
      <c r="Q141" s="223"/>
      <c r="R141" s="224">
        <f>SUM(R142:R149)</f>
        <v>0.017510000000000005</v>
      </c>
      <c r="S141" s="223"/>
      <c r="T141" s="225">
        <f>SUM(T142:T149)</f>
        <v>0.0129</v>
      </c>
      <c r="AR141" s="226" t="s">
        <v>87</v>
      </c>
      <c r="AT141" s="227" t="s">
        <v>76</v>
      </c>
      <c r="AU141" s="227" t="s">
        <v>85</v>
      </c>
      <c r="AY141" s="226" t="s">
        <v>157</v>
      </c>
      <c r="BK141" s="228">
        <f>SUM(BK142:BK149)</f>
        <v>0</v>
      </c>
    </row>
    <row r="142" spans="2:65" s="1" customFormat="1" ht="16.5" customHeight="1">
      <c r="B142" s="37"/>
      <c r="C142" s="231" t="s">
        <v>207</v>
      </c>
      <c r="D142" s="231" t="s">
        <v>159</v>
      </c>
      <c r="E142" s="232" t="s">
        <v>1369</v>
      </c>
      <c r="F142" s="233" t="s">
        <v>1370</v>
      </c>
      <c r="G142" s="234" t="s">
        <v>330</v>
      </c>
      <c r="H142" s="235">
        <v>6</v>
      </c>
      <c r="I142" s="236"/>
      <c r="J142" s="237">
        <f>ROUND(I142*H142,2)</f>
        <v>0</v>
      </c>
      <c r="K142" s="233" t="s">
        <v>1</v>
      </c>
      <c r="L142" s="42"/>
      <c r="M142" s="238" t="s">
        <v>1</v>
      </c>
      <c r="N142" s="239" t="s">
        <v>42</v>
      </c>
      <c r="O142" s="85"/>
      <c r="P142" s="240">
        <f>O142*H142</f>
        <v>0</v>
      </c>
      <c r="Q142" s="240">
        <v>0.00011</v>
      </c>
      <c r="R142" s="240">
        <f>Q142*H142</f>
        <v>0.00066</v>
      </c>
      <c r="S142" s="240">
        <v>0.00215</v>
      </c>
      <c r="T142" s="241">
        <f>S142*H142</f>
        <v>0.0129</v>
      </c>
      <c r="AR142" s="242" t="s">
        <v>236</v>
      </c>
      <c r="AT142" s="242" t="s">
        <v>159</v>
      </c>
      <c r="AU142" s="242" t="s">
        <v>87</v>
      </c>
      <c r="AY142" s="16" t="s">
        <v>157</v>
      </c>
      <c r="BE142" s="243">
        <f>IF(N142="základní",J142,0)</f>
        <v>0</v>
      </c>
      <c r="BF142" s="243">
        <f>IF(N142="snížená",J142,0)</f>
        <v>0</v>
      </c>
      <c r="BG142" s="243">
        <f>IF(N142="zákl. přenesená",J142,0)</f>
        <v>0</v>
      </c>
      <c r="BH142" s="243">
        <f>IF(N142="sníž. přenesená",J142,0)</f>
        <v>0</v>
      </c>
      <c r="BI142" s="243">
        <f>IF(N142="nulová",J142,0)</f>
        <v>0</v>
      </c>
      <c r="BJ142" s="16" t="s">
        <v>85</v>
      </c>
      <c r="BK142" s="243">
        <f>ROUND(I142*H142,2)</f>
        <v>0</v>
      </c>
      <c r="BL142" s="16" t="s">
        <v>236</v>
      </c>
      <c r="BM142" s="242" t="s">
        <v>1371</v>
      </c>
    </row>
    <row r="143" spans="2:65" s="1" customFormat="1" ht="16.5" customHeight="1">
      <c r="B143" s="37"/>
      <c r="C143" s="231" t="s">
        <v>213</v>
      </c>
      <c r="D143" s="231" t="s">
        <v>159</v>
      </c>
      <c r="E143" s="232" t="s">
        <v>1372</v>
      </c>
      <c r="F143" s="233" t="s">
        <v>1373</v>
      </c>
      <c r="G143" s="234" t="s">
        <v>330</v>
      </c>
      <c r="H143" s="235">
        <v>6</v>
      </c>
      <c r="I143" s="236"/>
      <c r="J143" s="237">
        <f>ROUND(I143*H143,2)</f>
        <v>0</v>
      </c>
      <c r="K143" s="233" t="s">
        <v>1</v>
      </c>
      <c r="L143" s="42"/>
      <c r="M143" s="238" t="s">
        <v>1</v>
      </c>
      <c r="N143" s="239" t="s">
        <v>42</v>
      </c>
      <c r="O143" s="85"/>
      <c r="P143" s="240">
        <f>O143*H143</f>
        <v>0</v>
      </c>
      <c r="Q143" s="240">
        <v>0.0027</v>
      </c>
      <c r="R143" s="240">
        <f>Q143*H143</f>
        <v>0.0162</v>
      </c>
      <c r="S143" s="240">
        <v>0</v>
      </c>
      <c r="T143" s="241">
        <f>S143*H143</f>
        <v>0</v>
      </c>
      <c r="AR143" s="242" t="s">
        <v>236</v>
      </c>
      <c r="AT143" s="242" t="s">
        <v>159</v>
      </c>
      <c r="AU143" s="242" t="s">
        <v>87</v>
      </c>
      <c r="AY143" s="16" t="s">
        <v>157</v>
      </c>
      <c r="BE143" s="243">
        <f>IF(N143="základní",J143,0)</f>
        <v>0</v>
      </c>
      <c r="BF143" s="243">
        <f>IF(N143="snížená",J143,0)</f>
        <v>0</v>
      </c>
      <c r="BG143" s="243">
        <f>IF(N143="zákl. přenesená",J143,0)</f>
        <v>0</v>
      </c>
      <c r="BH143" s="243">
        <f>IF(N143="sníž. přenesená",J143,0)</f>
        <v>0</v>
      </c>
      <c r="BI143" s="243">
        <f>IF(N143="nulová",J143,0)</f>
        <v>0</v>
      </c>
      <c r="BJ143" s="16" t="s">
        <v>85</v>
      </c>
      <c r="BK143" s="243">
        <f>ROUND(I143*H143,2)</f>
        <v>0</v>
      </c>
      <c r="BL143" s="16" t="s">
        <v>236</v>
      </c>
      <c r="BM143" s="242" t="s">
        <v>1374</v>
      </c>
    </row>
    <row r="144" spans="2:65" s="1" customFormat="1" ht="16.5" customHeight="1">
      <c r="B144" s="37"/>
      <c r="C144" s="231" t="s">
        <v>217</v>
      </c>
      <c r="D144" s="231" t="s">
        <v>159</v>
      </c>
      <c r="E144" s="232" t="s">
        <v>1375</v>
      </c>
      <c r="F144" s="233" t="s">
        <v>1376</v>
      </c>
      <c r="G144" s="234" t="s">
        <v>583</v>
      </c>
      <c r="H144" s="235">
        <v>1</v>
      </c>
      <c r="I144" s="236"/>
      <c r="J144" s="237">
        <f>ROUND(I144*H144,2)</f>
        <v>0</v>
      </c>
      <c r="K144" s="233" t="s">
        <v>1</v>
      </c>
      <c r="L144" s="42"/>
      <c r="M144" s="238" t="s">
        <v>1</v>
      </c>
      <c r="N144" s="239" t="s">
        <v>42</v>
      </c>
      <c r="O144" s="85"/>
      <c r="P144" s="240">
        <f>O144*H144</f>
        <v>0</v>
      </c>
      <c r="Q144" s="240">
        <v>0.00013</v>
      </c>
      <c r="R144" s="240">
        <f>Q144*H144</f>
        <v>0.00013</v>
      </c>
      <c r="S144" s="240">
        <v>0</v>
      </c>
      <c r="T144" s="241">
        <f>S144*H144</f>
        <v>0</v>
      </c>
      <c r="AR144" s="242" t="s">
        <v>236</v>
      </c>
      <c r="AT144" s="242" t="s">
        <v>159</v>
      </c>
      <c r="AU144" s="242" t="s">
        <v>87</v>
      </c>
      <c r="AY144" s="16" t="s">
        <v>157</v>
      </c>
      <c r="BE144" s="243">
        <f>IF(N144="základní",J144,0)</f>
        <v>0</v>
      </c>
      <c r="BF144" s="243">
        <f>IF(N144="snížená",J144,0)</f>
        <v>0</v>
      </c>
      <c r="BG144" s="243">
        <f>IF(N144="zákl. přenesená",J144,0)</f>
        <v>0</v>
      </c>
      <c r="BH144" s="243">
        <f>IF(N144="sníž. přenesená",J144,0)</f>
        <v>0</v>
      </c>
      <c r="BI144" s="243">
        <f>IF(N144="nulová",J144,0)</f>
        <v>0</v>
      </c>
      <c r="BJ144" s="16" t="s">
        <v>85</v>
      </c>
      <c r="BK144" s="243">
        <f>ROUND(I144*H144,2)</f>
        <v>0</v>
      </c>
      <c r="BL144" s="16" t="s">
        <v>236</v>
      </c>
      <c r="BM144" s="242" t="s">
        <v>1377</v>
      </c>
    </row>
    <row r="145" spans="2:65" s="1" customFormat="1" ht="16.5" customHeight="1">
      <c r="B145" s="37"/>
      <c r="C145" s="231" t="s">
        <v>223</v>
      </c>
      <c r="D145" s="231" t="s">
        <v>159</v>
      </c>
      <c r="E145" s="232" t="s">
        <v>1378</v>
      </c>
      <c r="F145" s="233" t="s">
        <v>1379</v>
      </c>
      <c r="G145" s="234" t="s">
        <v>583</v>
      </c>
      <c r="H145" s="235">
        <v>2</v>
      </c>
      <c r="I145" s="236"/>
      <c r="J145" s="237">
        <f>ROUND(I145*H145,2)</f>
        <v>0</v>
      </c>
      <c r="K145" s="233" t="s">
        <v>1</v>
      </c>
      <c r="L145" s="42"/>
      <c r="M145" s="238" t="s">
        <v>1</v>
      </c>
      <c r="N145" s="239" t="s">
        <v>42</v>
      </c>
      <c r="O145" s="85"/>
      <c r="P145" s="240">
        <f>O145*H145</f>
        <v>0</v>
      </c>
      <c r="Q145" s="240">
        <v>0</v>
      </c>
      <c r="R145" s="240">
        <f>Q145*H145</f>
        <v>0</v>
      </c>
      <c r="S145" s="240">
        <v>0</v>
      </c>
      <c r="T145" s="241">
        <f>S145*H145</f>
        <v>0</v>
      </c>
      <c r="AR145" s="242" t="s">
        <v>236</v>
      </c>
      <c r="AT145" s="242" t="s">
        <v>159</v>
      </c>
      <c r="AU145" s="242" t="s">
        <v>87</v>
      </c>
      <c r="AY145" s="16" t="s">
        <v>157</v>
      </c>
      <c r="BE145" s="243">
        <f>IF(N145="základní",J145,0)</f>
        <v>0</v>
      </c>
      <c r="BF145" s="243">
        <f>IF(N145="snížená",J145,0)</f>
        <v>0</v>
      </c>
      <c r="BG145" s="243">
        <f>IF(N145="zákl. přenesená",J145,0)</f>
        <v>0</v>
      </c>
      <c r="BH145" s="243">
        <f>IF(N145="sníž. přenesená",J145,0)</f>
        <v>0</v>
      </c>
      <c r="BI145" s="243">
        <f>IF(N145="nulová",J145,0)</f>
        <v>0</v>
      </c>
      <c r="BJ145" s="16" t="s">
        <v>85</v>
      </c>
      <c r="BK145" s="243">
        <f>ROUND(I145*H145,2)</f>
        <v>0</v>
      </c>
      <c r="BL145" s="16" t="s">
        <v>236</v>
      </c>
      <c r="BM145" s="242" t="s">
        <v>1380</v>
      </c>
    </row>
    <row r="146" spans="2:65" s="1" customFormat="1" ht="16.5" customHeight="1">
      <c r="B146" s="37"/>
      <c r="C146" s="231" t="s">
        <v>228</v>
      </c>
      <c r="D146" s="231" t="s">
        <v>159</v>
      </c>
      <c r="E146" s="232" t="s">
        <v>1381</v>
      </c>
      <c r="F146" s="233" t="s">
        <v>1382</v>
      </c>
      <c r="G146" s="234" t="s">
        <v>330</v>
      </c>
      <c r="H146" s="235">
        <v>20</v>
      </c>
      <c r="I146" s="236"/>
      <c r="J146" s="237">
        <f>ROUND(I146*H146,2)</f>
        <v>0</v>
      </c>
      <c r="K146" s="233" t="s">
        <v>1</v>
      </c>
      <c r="L146" s="42"/>
      <c r="M146" s="238" t="s">
        <v>1</v>
      </c>
      <c r="N146" s="239" t="s">
        <v>42</v>
      </c>
      <c r="O146" s="85"/>
      <c r="P146" s="240">
        <f>O146*H146</f>
        <v>0</v>
      </c>
      <c r="Q146" s="240">
        <v>0</v>
      </c>
      <c r="R146" s="240">
        <f>Q146*H146</f>
        <v>0</v>
      </c>
      <c r="S146" s="240">
        <v>0</v>
      </c>
      <c r="T146" s="241">
        <f>S146*H146</f>
        <v>0</v>
      </c>
      <c r="AR146" s="242" t="s">
        <v>236</v>
      </c>
      <c r="AT146" s="242" t="s">
        <v>159</v>
      </c>
      <c r="AU146" s="242" t="s">
        <v>87</v>
      </c>
      <c r="AY146" s="16" t="s">
        <v>157</v>
      </c>
      <c r="BE146" s="243">
        <f>IF(N146="základní",J146,0)</f>
        <v>0</v>
      </c>
      <c r="BF146" s="243">
        <f>IF(N146="snížená",J146,0)</f>
        <v>0</v>
      </c>
      <c r="BG146" s="243">
        <f>IF(N146="zákl. přenesená",J146,0)</f>
        <v>0</v>
      </c>
      <c r="BH146" s="243">
        <f>IF(N146="sníž. přenesená",J146,0)</f>
        <v>0</v>
      </c>
      <c r="BI146" s="243">
        <f>IF(N146="nulová",J146,0)</f>
        <v>0</v>
      </c>
      <c r="BJ146" s="16" t="s">
        <v>85</v>
      </c>
      <c r="BK146" s="243">
        <f>ROUND(I146*H146,2)</f>
        <v>0</v>
      </c>
      <c r="BL146" s="16" t="s">
        <v>236</v>
      </c>
      <c r="BM146" s="242" t="s">
        <v>1383</v>
      </c>
    </row>
    <row r="147" spans="2:65" s="1" customFormat="1" ht="16.5" customHeight="1">
      <c r="B147" s="37"/>
      <c r="C147" s="231" t="s">
        <v>8</v>
      </c>
      <c r="D147" s="231" t="s">
        <v>159</v>
      </c>
      <c r="E147" s="232" t="s">
        <v>1384</v>
      </c>
      <c r="F147" s="233" t="s">
        <v>1385</v>
      </c>
      <c r="G147" s="234" t="s">
        <v>583</v>
      </c>
      <c r="H147" s="235">
        <v>1</v>
      </c>
      <c r="I147" s="236"/>
      <c r="J147" s="237">
        <f>ROUND(I147*H147,2)</f>
        <v>0</v>
      </c>
      <c r="K147" s="233" t="s">
        <v>1</v>
      </c>
      <c r="L147" s="42"/>
      <c r="M147" s="238" t="s">
        <v>1</v>
      </c>
      <c r="N147" s="239" t="s">
        <v>42</v>
      </c>
      <c r="O147" s="85"/>
      <c r="P147" s="240">
        <f>O147*H147</f>
        <v>0</v>
      </c>
      <c r="Q147" s="240">
        <v>0</v>
      </c>
      <c r="R147" s="240">
        <f>Q147*H147</f>
        <v>0</v>
      </c>
      <c r="S147" s="240">
        <v>0</v>
      </c>
      <c r="T147" s="241">
        <f>S147*H147</f>
        <v>0</v>
      </c>
      <c r="AR147" s="242" t="s">
        <v>236</v>
      </c>
      <c r="AT147" s="242" t="s">
        <v>159</v>
      </c>
      <c r="AU147" s="242" t="s">
        <v>87</v>
      </c>
      <c r="AY147" s="16" t="s">
        <v>157</v>
      </c>
      <c r="BE147" s="243">
        <f>IF(N147="základní",J147,0)</f>
        <v>0</v>
      </c>
      <c r="BF147" s="243">
        <f>IF(N147="snížená",J147,0)</f>
        <v>0</v>
      </c>
      <c r="BG147" s="243">
        <f>IF(N147="zákl. přenesená",J147,0)</f>
        <v>0</v>
      </c>
      <c r="BH147" s="243">
        <f>IF(N147="sníž. přenesená",J147,0)</f>
        <v>0</v>
      </c>
      <c r="BI147" s="243">
        <f>IF(N147="nulová",J147,0)</f>
        <v>0</v>
      </c>
      <c r="BJ147" s="16" t="s">
        <v>85</v>
      </c>
      <c r="BK147" s="243">
        <f>ROUND(I147*H147,2)</f>
        <v>0</v>
      </c>
      <c r="BL147" s="16" t="s">
        <v>236</v>
      </c>
      <c r="BM147" s="242" t="s">
        <v>1386</v>
      </c>
    </row>
    <row r="148" spans="2:65" s="1" customFormat="1" ht="16.5" customHeight="1">
      <c r="B148" s="37"/>
      <c r="C148" s="231" t="s">
        <v>236</v>
      </c>
      <c r="D148" s="231" t="s">
        <v>159</v>
      </c>
      <c r="E148" s="232" t="s">
        <v>1387</v>
      </c>
      <c r="F148" s="233" t="s">
        <v>1388</v>
      </c>
      <c r="G148" s="234" t="s">
        <v>583</v>
      </c>
      <c r="H148" s="235">
        <v>1</v>
      </c>
      <c r="I148" s="236"/>
      <c r="J148" s="237">
        <f>ROUND(I148*H148,2)</f>
        <v>0</v>
      </c>
      <c r="K148" s="233" t="s">
        <v>1</v>
      </c>
      <c r="L148" s="42"/>
      <c r="M148" s="238" t="s">
        <v>1</v>
      </c>
      <c r="N148" s="239" t="s">
        <v>42</v>
      </c>
      <c r="O148" s="85"/>
      <c r="P148" s="240">
        <f>O148*H148</f>
        <v>0</v>
      </c>
      <c r="Q148" s="240">
        <v>0.00039</v>
      </c>
      <c r="R148" s="240">
        <f>Q148*H148</f>
        <v>0.00039</v>
      </c>
      <c r="S148" s="240">
        <v>0</v>
      </c>
      <c r="T148" s="241">
        <f>S148*H148</f>
        <v>0</v>
      </c>
      <c r="AR148" s="242" t="s">
        <v>236</v>
      </c>
      <c r="AT148" s="242" t="s">
        <v>159</v>
      </c>
      <c r="AU148" s="242" t="s">
        <v>87</v>
      </c>
      <c r="AY148" s="16" t="s">
        <v>157</v>
      </c>
      <c r="BE148" s="243">
        <f>IF(N148="základní",J148,0)</f>
        <v>0</v>
      </c>
      <c r="BF148" s="243">
        <f>IF(N148="snížená",J148,0)</f>
        <v>0</v>
      </c>
      <c r="BG148" s="243">
        <f>IF(N148="zákl. přenesená",J148,0)</f>
        <v>0</v>
      </c>
      <c r="BH148" s="243">
        <f>IF(N148="sníž. přenesená",J148,0)</f>
        <v>0</v>
      </c>
      <c r="BI148" s="243">
        <f>IF(N148="nulová",J148,0)</f>
        <v>0</v>
      </c>
      <c r="BJ148" s="16" t="s">
        <v>85</v>
      </c>
      <c r="BK148" s="243">
        <f>ROUND(I148*H148,2)</f>
        <v>0</v>
      </c>
      <c r="BL148" s="16" t="s">
        <v>236</v>
      </c>
      <c r="BM148" s="242" t="s">
        <v>1389</v>
      </c>
    </row>
    <row r="149" spans="2:65" s="1" customFormat="1" ht="16.5" customHeight="1">
      <c r="B149" s="37"/>
      <c r="C149" s="231" t="s">
        <v>243</v>
      </c>
      <c r="D149" s="231" t="s">
        <v>159</v>
      </c>
      <c r="E149" s="232" t="s">
        <v>1390</v>
      </c>
      <c r="F149" s="233" t="s">
        <v>1391</v>
      </c>
      <c r="G149" s="234" t="s">
        <v>1392</v>
      </c>
      <c r="H149" s="235">
        <v>1</v>
      </c>
      <c r="I149" s="236"/>
      <c r="J149" s="237">
        <f>ROUND(I149*H149,2)</f>
        <v>0</v>
      </c>
      <c r="K149" s="233" t="s">
        <v>1</v>
      </c>
      <c r="L149" s="42"/>
      <c r="M149" s="238" t="s">
        <v>1</v>
      </c>
      <c r="N149" s="239" t="s">
        <v>42</v>
      </c>
      <c r="O149" s="85"/>
      <c r="P149" s="240">
        <f>O149*H149</f>
        <v>0</v>
      </c>
      <c r="Q149" s="240">
        <v>0.00013</v>
      </c>
      <c r="R149" s="240">
        <f>Q149*H149</f>
        <v>0.00013</v>
      </c>
      <c r="S149" s="240">
        <v>0</v>
      </c>
      <c r="T149" s="241">
        <f>S149*H149</f>
        <v>0</v>
      </c>
      <c r="AR149" s="242" t="s">
        <v>236</v>
      </c>
      <c r="AT149" s="242" t="s">
        <v>159</v>
      </c>
      <c r="AU149" s="242" t="s">
        <v>87</v>
      </c>
      <c r="AY149" s="16" t="s">
        <v>157</v>
      </c>
      <c r="BE149" s="243">
        <f>IF(N149="základní",J149,0)</f>
        <v>0</v>
      </c>
      <c r="BF149" s="243">
        <f>IF(N149="snížená",J149,0)</f>
        <v>0</v>
      </c>
      <c r="BG149" s="243">
        <f>IF(N149="zákl. přenesená",J149,0)</f>
        <v>0</v>
      </c>
      <c r="BH149" s="243">
        <f>IF(N149="sníž. přenesená",J149,0)</f>
        <v>0</v>
      </c>
      <c r="BI149" s="243">
        <f>IF(N149="nulová",J149,0)</f>
        <v>0</v>
      </c>
      <c r="BJ149" s="16" t="s">
        <v>85</v>
      </c>
      <c r="BK149" s="243">
        <f>ROUND(I149*H149,2)</f>
        <v>0</v>
      </c>
      <c r="BL149" s="16" t="s">
        <v>236</v>
      </c>
      <c r="BM149" s="242" t="s">
        <v>1393</v>
      </c>
    </row>
    <row r="150" spans="2:63" s="11" customFormat="1" ht="22.8" customHeight="1">
      <c r="B150" s="215"/>
      <c r="C150" s="216"/>
      <c r="D150" s="217" t="s">
        <v>76</v>
      </c>
      <c r="E150" s="229" t="s">
        <v>1394</v>
      </c>
      <c r="F150" s="229" t="s">
        <v>1395</v>
      </c>
      <c r="G150" s="216"/>
      <c r="H150" s="216"/>
      <c r="I150" s="219"/>
      <c r="J150" s="230">
        <f>BK150</f>
        <v>0</v>
      </c>
      <c r="K150" s="216"/>
      <c r="L150" s="221"/>
      <c r="M150" s="222"/>
      <c r="N150" s="223"/>
      <c r="O150" s="223"/>
      <c r="P150" s="224">
        <f>SUM(P151:P166)</f>
        <v>0</v>
      </c>
      <c r="Q150" s="223"/>
      <c r="R150" s="224">
        <f>SUM(R151:R166)</f>
        <v>0.21371000000000004</v>
      </c>
      <c r="S150" s="223"/>
      <c r="T150" s="225">
        <f>SUM(T151:T166)</f>
        <v>0.30625</v>
      </c>
      <c r="AR150" s="226" t="s">
        <v>87</v>
      </c>
      <c r="AT150" s="227" t="s">
        <v>76</v>
      </c>
      <c r="AU150" s="227" t="s">
        <v>85</v>
      </c>
      <c r="AY150" s="226" t="s">
        <v>157</v>
      </c>
      <c r="BK150" s="228">
        <f>SUM(BK151:BK166)</f>
        <v>0</v>
      </c>
    </row>
    <row r="151" spans="2:65" s="1" customFormat="1" ht="16.5" customHeight="1">
      <c r="B151" s="37"/>
      <c r="C151" s="231" t="s">
        <v>250</v>
      </c>
      <c r="D151" s="231" t="s">
        <v>159</v>
      </c>
      <c r="E151" s="232" t="s">
        <v>1396</v>
      </c>
      <c r="F151" s="233" t="s">
        <v>1397</v>
      </c>
      <c r="G151" s="234" t="s">
        <v>583</v>
      </c>
      <c r="H151" s="235">
        <v>1</v>
      </c>
      <c r="I151" s="236"/>
      <c r="J151" s="237">
        <f>ROUND(I151*H151,2)</f>
        <v>0</v>
      </c>
      <c r="K151" s="233" t="s">
        <v>1</v>
      </c>
      <c r="L151" s="42"/>
      <c r="M151" s="238" t="s">
        <v>1</v>
      </c>
      <c r="N151" s="239" t="s">
        <v>42</v>
      </c>
      <c r="O151" s="85"/>
      <c r="P151" s="240">
        <f>O151*H151</f>
        <v>0</v>
      </c>
      <c r="Q151" s="240">
        <v>0.00017</v>
      </c>
      <c r="R151" s="240">
        <f>Q151*H151</f>
        <v>0.00017</v>
      </c>
      <c r="S151" s="240">
        <v>0.30625</v>
      </c>
      <c r="T151" s="241">
        <f>S151*H151</f>
        <v>0.30625</v>
      </c>
      <c r="AR151" s="242" t="s">
        <v>236</v>
      </c>
      <c r="AT151" s="242" t="s">
        <v>159</v>
      </c>
      <c r="AU151" s="242" t="s">
        <v>87</v>
      </c>
      <c r="AY151" s="16" t="s">
        <v>157</v>
      </c>
      <c r="BE151" s="243">
        <f>IF(N151="základní",J151,0)</f>
        <v>0</v>
      </c>
      <c r="BF151" s="243">
        <f>IF(N151="snížená",J151,0)</f>
        <v>0</v>
      </c>
      <c r="BG151" s="243">
        <f>IF(N151="zákl. přenesená",J151,0)</f>
        <v>0</v>
      </c>
      <c r="BH151" s="243">
        <f>IF(N151="sníž. přenesená",J151,0)</f>
        <v>0</v>
      </c>
      <c r="BI151" s="243">
        <f>IF(N151="nulová",J151,0)</f>
        <v>0</v>
      </c>
      <c r="BJ151" s="16" t="s">
        <v>85</v>
      </c>
      <c r="BK151" s="243">
        <f>ROUND(I151*H151,2)</f>
        <v>0</v>
      </c>
      <c r="BL151" s="16" t="s">
        <v>236</v>
      </c>
      <c r="BM151" s="242" t="s">
        <v>1398</v>
      </c>
    </row>
    <row r="152" spans="2:65" s="1" customFormat="1" ht="16.5" customHeight="1">
      <c r="B152" s="37"/>
      <c r="C152" s="231" t="s">
        <v>257</v>
      </c>
      <c r="D152" s="231" t="s">
        <v>159</v>
      </c>
      <c r="E152" s="232" t="s">
        <v>1399</v>
      </c>
      <c r="F152" s="233" t="s">
        <v>1400</v>
      </c>
      <c r="G152" s="234" t="s">
        <v>583</v>
      </c>
      <c r="H152" s="235">
        <v>1</v>
      </c>
      <c r="I152" s="236"/>
      <c r="J152" s="237">
        <f>ROUND(I152*H152,2)</f>
        <v>0</v>
      </c>
      <c r="K152" s="233" t="s">
        <v>1</v>
      </c>
      <c r="L152" s="42"/>
      <c r="M152" s="238" t="s">
        <v>1</v>
      </c>
      <c r="N152" s="239" t="s">
        <v>42</v>
      </c>
      <c r="O152" s="85"/>
      <c r="P152" s="240">
        <f>O152*H152</f>
        <v>0</v>
      </c>
      <c r="Q152" s="240">
        <v>0.00026</v>
      </c>
      <c r="R152" s="240">
        <f>Q152*H152</f>
        <v>0.00026</v>
      </c>
      <c r="S152" s="240">
        <v>0</v>
      </c>
      <c r="T152" s="241">
        <f>S152*H152</f>
        <v>0</v>
      </c>
      <c r="AR152" s="242" t="s">
        <v>236</v>
      </c>
      <c r="AT152" s="242" t="s">
        <v>159</v>
      </c>
      <c r="AU152" s="242" t="s">
        <v>87</v>
      </c>
      <c r="AY152" s="16" t="s">
        <v>157</v>
      </c>
      <c r="BE152" s="243">
        <f>IF(N152="základní",J152,0)</f>
        <v>0</v>
      </c>
      <c r="BF152" s="243">
        <f>IF(N152="snížená",J152,0)</f>
        <v>0</v>
      </c>
      <c r="BG152" s="243">
        <f>IF(N152="zákl. přenesená",J152,0)</f>
        <v>0</v>
      </c>
      <c r="BH152" s="243">
        <f>IF(N152="sníž. přenesená",J152,0)</f>
        <v>0</v>
      </c>
      <c r="BI152" s="243">
        <f>IF(N152="nulová",J152,0)</f>
        <v>0</v>
      </c>
      <c r="BJ152" s="16" t="s">
        <v>85</v>
      </c>
      <c r="BK152" s="243">
        <f>ROUND(I152*H152,2)</f>
        <v>0</v>
      </c>
      <c r="BL152" s="16" t="s">
        <v>236</v>
      </c>
      <c r="BM152" s="242" t="s">
        <v>1401</v>
      </c>
    </row>
    <row r="153" spans="2:65" s="1" customFormat="1" ht="16.5" customHeight="1">
      <c r="B153" s="37"/>
      <c r="C153" s="231" t="s">
        <v>261</v>
      </c>
      <c r="D153" s="231" t="s">
        <v>159</v>
      </c>
      <c r="E153" s="232" t="s">
        <v>1402</v>
      </c>
      <c r="F153" s="233" t="s">
        <v>1403</v>
      </c>
      <c r="G153" s="234" t="s">
        <v>583</v>
      </c>
      <c r="H153" s="235">
        <v>1</v>
      </c>
      <c r="I153" s="236"/>
      <c r="J153" s="237">
        <f>ROUND(I153*H153,2)</f>
        <v>0</v>
      </c>
      <c r="K153" s="233" t="s">
        <v>1</v>
      </c>
      <c r="L153" s="42"/>
      <c r="M153" s="238" t="s">
        <v>1</v>
      </c>
      <c r="N153" s="239" t="s">
        <v>42</v>
      </c>
      <c r="O153" s="85"/>
      <c r="P153" s="240">
        <f>O153*H153</f>
        <v>0</v>
      </c>
      <c r="Q153" s="240">
        <v>0.00332</v>
      </c>
      <c r="R153" s="240">
        <f>Q153*H153</f>
        <v>0.00332</v>
      </c>
      <c r="S153" s="240">
        <v>0</v>
      </c>
      <c r="T153" s="241">
        <f>S153*H153</f>
        <v>0</v>
      </c>
      <c r="AR153" s="242" t="s">
        <v>236</v>
      </c>
      <c r="AT153" s="242" t="s">
        <v>159</v>
      </c>
      <c r="AU153" s="242" t="s">
        <v>87</v>
      </c>
      <c r="AY153" s="16" t="s">
        <v>157</v>
      </c>
      <c r="BE153" s="243">
        <f>IF(N153="základní",J153,0)</f>
        <v>0</v>
      </c>
      <c r="BF153" s="243">
        <f>IF(N153="snížená",J153,0)</f>
        <v>0</v>
      </c>
      <c r="BG153" s="243">
        <f>IF(N153="zákl. přenesená",J153,0)</f>
        <v>0</v>
      </c>
      <c r="BH153" s="243">
        <f>IF(N153="sníž. přenesená",J153,0)</f>
        <v>0</v>
      </c>
      <c r="BI153" s="243">
        <f>IF(N153="nulová",J153,0)</f>
        <v>0</v>
      </c>
      <c r="BJ153" s="16" t="s">
        <v>85</v>
      </c>
      <c r="BK153" s="243">
        <f>ROUND(I153*H153,2)</f>
        <v>0</v>
      </c>
      <c r="BL153" s="16" t="s">
        <v>236</v>
      </c>
      <c r="BM153" s="242" t="s">
        <v>1404</v>
      </c>
    </row>
    <row r="154" spans="2:65" s="1" customFormat="1" ht="16.5" customHeight="1">
      <c r="B154" s="37"/>
      <c r="C154" s="231" t="s">
        <v>7</v>
      </c>
      <c r="D154" s="231" t="s">
        <v>159</v>
      </c>
      <c r="E154" s="232" t="s">
        <v>1405</v>
      </c>
      <c r="F154" s="233" t="s">
        <v>1406</v>
      </c>
      <c r="G154" s="234" t="s">
        <v>583</v>
      </c>
      <c r="H154" s="235">
        <v>1</v>
      </c>
      <c r="I154" s="236"/>
      <c r="J154" s="237">
        <f>ROUND(I154*H154,2)</f>
        <v>0</v>
      </c>
      <c r="K154" s="233" t="s">
        <v>1</v>
      </c>
      <c r="L154" s="42"/>
      <c r="M154" s="238" t="s">
        <v>1</v>
      </c>
      <c r="N154" s="239" t="s">
        <v>42</v>
      </c>
      <c r="O154" s="85"/>
      <c r="P154" s="240">
        <f>O154*H154</f>
        <v>0</v>
      </c>
      <c r="Q154" s="240">
        <v>0.00332</v>
      </c>
      <c r="R154" s="240">
        <f>Q154*H154</f>
        <v>0.00332</v>
      </c>
      <c r="S154" s="240">
        <v>0</v>
      </c>
      <c r="T154" s="241">
        <f>S154*H154</f>
        <v>0</v>
      </c>
      <c r="AR154" s="242" t="s">
        <v>236</v>
      </c>
      <c r="AT154" s="242" t="s">
        <v>159</v>
      </c>
      <c r="AU154" s="242" t="s">
        <v>87</v>
      </c>
      <c r="AY154" s="16" t="s">
        <v>157</v>
      </c>
      <c r="BE154" s="243">
        <f>IF(N154="základní",J154,0)</f>
        <v>0</v>
      </c>
      <c r="BF154" s="243">
        <f>IF(N154="snížená",J154,0)</f>
        <v>0</v>
      </c>
      <c r="BG154" s="243">
        <f>IF(N154="zákl. přenesená",J154,0)</f>
        <v>0</v>
      </c>
      <c r="BH154" s="243">
        <f>IF(N154="sníž. přenesená",J154,0)</f>
        <v>0</v>
      </c>
      <c r="BI154" s="243">
        <f>IF(N154="nulová",J154,0)</f>
        <v>0</v>
      </c>
      <c r="BJ154" s="16" t="s">
        <v>85</v>
      </c>
      <c r="BK154" s="243">
        <f>ROUND(I154*H154,2)</f>
        <v>0</v>
      </c>
      <c r="BL154" s="16" t="s">
        <v>236</v>
      </c>
      <c r="BM154" s="242" t="s">
        <v>1407</v>
      </c>
    </row>
    <row r="155" spans="2:65" s="1" customFormat="1" ht="24" customHeight="1">
      <c r="B155" s="37"/>
      <c r="C155" s="231" t="s">
        <v>270</v>
      </c>
      <c r="D155" s="231" t="s">
        <v>159</v>
      </c>
      <c r="E155" s="232" t="s">
        <v>1408</v>
      </c>
      <c r="F155" s="233" t="s">
        <v>1409</v>
      </c>
      <c r="G155" s="234" t="s">
        <v>583</v>
      </c>
      <c r="H155" s="235">
        <v>1</v>
      </c>
      <c r="I155" s="236"/>
      <c r="J155" s="237">
        <f>ROUND(I155*H155,2)</f>
        <v>0</v>
      </c>
      <c r="K155" s="233" t="s">
        <v>1</v>
      </c>
      <c r="L155" s="42"/>
      <c r="M155" s="238" t="s">
        <v>1</v>
      </c>
      <c r="N155" s="239" t="s">
        <v>42</v>
      </c>
      <c r="O155" s="85"/>
      <c r="P155" s="240">
        <f>O155*H155</f>
        <v>0</v>
      </c>
      <c r="Q155" s="240">
        <v>0.00332</v>
      </c>
      <c r="R155" s="240">
        <f>Q155*H155</f>
        <v>0.00332</v>
      </c>
      <c r="S155" s="240">
        <v>0</v>
      </c>
      <c r="T155" s="241">
        <f>S155*H155</f>
        <v>0</v>
      </c>
      <c r="AR155" s="242" t="s">
        <v>236</v>
      </c>
      <c r="AT155" s="242" t="s">
        <v>159</v>
      </c>
      <c r="AU155" s="242" t="s">
        <v>87</v>
      </c>
      <c r="AY155" s="16" t="s">
        <v>157</v>
      </c>
      <c r="BE155" s="243">
        <f>IF(N155="základní",J155,0)</f>
        <v>0</v>
      </c>
      <c r="BF155" s="243">
        <f>IF(N155="snížená",J155,0)</f>
        <v>0</v>
      </c>
      <c r="BG155" s="243">
        <f>IF(N155="zákl. přenesená",J155,0)</f>
        <v>0</v>
      </c>
      <c r="BH155" s="243">
        <f>IF(N155="sníž. přenesená",J155,0)</f>
        <v>0</v>
      </c>
      <c r="BI155" s="243">
        <f>IF(N155="nulová",J155,0)</f>
        <v>0</v>
      </c>
      <c r="BJ155" s="16" t="s">
        <v>85</v>
      </c>
      <c r="BK155" s="243">
        <f>ROUND(I155*H155,2)</f>
        <v>0</v>
      </c>
      <c r="BL155" s="16" t="s">
        <v>236</v>
      </c>
      <c r="BM155" s="242" t="s">
        <v>1410</v>
      </c>
    </row>
    <row r="156" spans="2:65" s="1" customFormat="1" ht="16.5" customHeight="1">
      <c r="B156" s="37"/>
      <c r="C156" s="231" t="s">
        <v>276</v>
      </c>
      <c r="D156" s="231" t="s">
        <v>159</v>
      </c>
      <c r="E156" s="232" t="s">
        <v>1411</v>
      </c>
      <c r="F156" s="233" t="s">
        <v>1412</v>
      </c>
      <c r="G156" s="234" t="s">
        <v>583</v>
      </c>
      <c r="H156" s="235">
        <v>1</v>
      </c>
      <c r="I156" s="236"/>
      <c r="J156" s="237">
        <f>ROUND(I156*H156,2)</f>
        <v>0</v>
      </c>
      <c r="K156" s="233" t="s">
        <v>1</v>
      </c>
      <c r="L156" s="42"/>
      <c r="M156" s="238" t="s">
        <v>1</v>
      </c>
      <c r="N156" s="239" t="s">
        <v>42</v>
      </c>
      <c r="O156" s="85"/>
      <c r="P156" s="240">
        <f>O156*H156</f>
        <v>0</v>
      </c>
      <c r="Q156" s="240">
        <v>0.00332</v>
      </c>
      <c r="R156" s="240">
        <f>Q156*H156</f>
        <v>0.00332</v>
      </c>
      <c r="S156" s="240">
        <v>0</v>
      </c>
      <c r="T156" s="241">
        <f>S156*H156</f>
        <v>0</v>
      </c>
      <c r="AR156" s="242" t="s">
        <v>236</v>
      </c>
      <c r="AT156" s="242" t="s">
        <v>159</v>
      </c>
      <c r="AU156" s="242" t="s">
        <v>87</v>
      </c>
      <c r="AY156" s="16" t="s">
        <v>157</v>
      </c>
      <c r="BE156" s="243">
        <f>IF(N156="základní",J156,0)</f>
        <v>0</v>
      </c>
      <c r="BF156" s="243">
        <f>IF(N156="snížená",J156,0)</f>
        <v>0</v>
      </c>
      <c r="BG156" s="243">
        <f>IF(N156="zákl. přenesená",J156,0)</f>
        <v>0</v>
      </c>
      <c r="BH156" s="243">
        <f>IF(N156="sníž. přenesená",J156,0)</f>
        <v>0</v>
      </c>
      <c r="BI156" s="243">
        <f>IF(N156="nulová",J156,0)</f>
        <v>0</v>
      </c>
      <c r="BJ156" s="16" t="s">
        <v>85</v>
      </c>
      <c r="BK156" s="243">
        <f>ROUND(I156*H156,2)</f>
        <v>0</v>
      </c>
      <c r="BL156" s="16" t="s">
        <v>236</v>
      </c>
      <c r="BM156" s="242" t="s">
        <v>1413</v>
      </c>
    </row>
    <row r="157" spans="2:65" s="1" customFormat="1" ht="24" customHeight="1">
      <c r="B157" s="37"/>
      <c r="C157" s="277" t="s">
        <v>281</v>
      </c>
      <c r="D157" s="277" t="s">
        <v>237</v>
      </c>
      <c r="E157" s="278" t="s">
        <v>1414</v>
      </c>
      <c r="F157" s="279" t="s">
        <v>1415</v>
      </c>
      <c r="G157" s="280" t="s">
        <v>583</v>
      </c>
      <c r="H157" s="281">
        <v>1</v>
      </c>
      <c r="I157" s="282"/>
      <c r="J157" s="283">
        <f>ROUND(I157*H157,2)</f>
        <v>0</v>
      </c>
      <c r="K157" s="279" t="s">
        <v>1</v>
      </c>
      <c r="L157" s="284"/>
      <c r="M157" s="285" t="s">
        <v>1</v>
      </c>
      <c r="N157" s="286" t="s">
        <v>42</v>
      </c>
      <c r="O157" s="85"/>
      <c r="P157" s="240">
        <f>O157*H157</f>
        <v>0</v>
      </c>
      <c r="Q157" s="240">
        <v>0.045</v>
      </c>
      <c r="R157" s="240">
        <f>Q157*H157</f>
        <v>0.045</v>
      </c>
      <c r="S157" s="240">
        <v>0</v>
      </c>
      <c r="T157" s="241">
        <f>S157*H157</f>
        <v>0</v>
      </c>
      <c r="AR157" s="242" t="s">
        <v>358</v>
      </c>
      <c r="AT157" s="242" t="s">
        <v>237</v>
      </c>
      <c r="AU157" s="242" t="s">
        <v>87</v>
      </c>
      <c r="AY157" s="16" t="s">
        <v>157</v>
      </c>
      <c r="BE157" s="243">
        <f>IF(N157="základní",J157,0)</f>
        <v>0</v>
      </c>
      <c r="BF157" s="243">
        <f>IF(N157="snížená",J157,0)</f>
        <v>0</v>
      </c>
      <c r="BG157" s="243">
        <f>IF(N157="zákl. přenesená",J157,0)</f>
        <v>0</v>
      </c>
      <c r="BH157" s="243">
        <f>IF(N157="sníž. přenesená",J157,0)</f>
        <v>0</v>
      </c>
      <c r="BI157" s="243">
        <f>IF(N157="nulová",J157,0)</f>
        <v>0</v>
      </c>
      <c r="BJ157" s="16" t="s">
        <v>85</v>
      </c>
      <c r="BK157" s="243">
        <f>ROUND(I157*H157,2)</f>
        <v>0</v>
      </c>
      <c r="BL157" s="16" t="s">
        <v>236</v>
      </c>
      <c r="BM157" s="242" t="s">
        <v>1416</v>
      </c>
    </row>
    <row r="158" spans="2:65" s="1" customFormat="1" ht="16.5" customHeight="1">
      <c r="B158" s="37"/>
      <c r="C158" s="277" t="s">
        <v>285</v>
      </c>
      <c r="D158" s="277" t="s">
        <v>237</v>
      </c>
      <c r="E158" s="278" t="s">
        <v>1417</v>
      </c>
      <c r="F158" s="279" t="s">
        <v>1418</v>
      </c>
      <c r="G158" s="280" t="s">
        <v>583</v>
      </c>
      <c r="H158" s="281">
        <v>1</v>
      </c>
      <c r="I158" s="282"/>
      <c r="J158" s="283">
        <f>ROUND(I158*H158,2)</f>
        <v>0</v>
      </c>
      <c r="K158" s="279" t="s">
        <v>1</v>
      </c>
      <c r="L158" s="284"/>
      <c r="M158" s="285" t="s">
        <v>1</v>
      </c>
      <c r="N158" s="286" t="s">
        <v>42</v>
      </c>
      <c r="O158" s="85"/>
      <c r="P158" s="240">
        <f>O158*H158</f>
        <v>0</v>
      </c>
      <c r="Q158" s="240">
        <v>0.045</v>
      </c>
      <c r="R158" s="240">
        <f>Q158*H158</f>
        <v>0.045</v>
      </c>
      <c r="S158" s="240">
        <v>0</v>
      </c>
      <c r="T158" s="241">
        <f>S158*H158</f>
        <v>0</v>
      </c>
      <c r="AR158" s="242" t="s">
        <v>358</v>
      </c>
      <c r="AT158" s="242" t="s">
        <v>237</v>
      </c>
      <c r="AU158" s="242" t="s">
        <v>87</v>
      </c>
      <c r="AY158" s="16" t="s">
        <v>157</v>
      </c>
      <c r="BE158" s="243">
        <f>IF(N158="základní",J158,0)</f>
        <v>0</v>
      </c>
      <c r="BF158" s="243">
        <f>IF(N158="snížená",J158,0)</f>
        <v>0</v>
      </c>
      <c r="BG158" s="243">
        <f>IF(N158="zákl. přenesená",J158,0)</f>
        <v>0</v>
      </c>
      <c r="BH158" s="243">
        <f>IF(N158="sníž. přenesená",J158,0)</f>
        <v>0</v>
      </c>
      <c r="BI158" s="243">
        <f>IF(N158="nulová",J158,0)</f>
        <v>0</v>
      </c>
      <c r="BJ158" s="16" t="s">
        <v>85</v>
      </c>
      <c r="BK158" s="243">
        <f>ROUND(I158*H158,2)</f>
        <v>0</v>
      </c>
      <c r="BL158" s="16" t="s">
        <v>236</v>
      </c>
      <c r="BM158" s="242" t="s">
        <v>1419</v>
      </c>
    </row>
    <row r="159" spans="2:65" s="1" customFormat="1" ht="16.5" customHeight="1">
      <c r="B159" s="37"/>
      <c r="C159" s="277" t="s">
        <v>289</v>
      </c>
      <c r="D159" s="277" t="s">
        <v>237</v>
      </c>
      <c r="E159" s="278" t="s">
        <v>1420</v>
      </c>
      <c r="F159" s="279" t="s">
        <v>1421</v>
      </c>
      <c r="G159" s="280" t="s">
        <v>583</v>
      </c>
      <c r="H159" s="281">
        <v>1</v>
      </c>
      <c r="I159" s="282"/>
      <c r="J159" s="283">
        <f>ROUND(I159*H159,2)</f>
        <v>0</v>
      </c>
      <c r="K159" s="279" t="s">
        <v>1</v>
      </c>
      <c r="L159" s="284"/>
      <c r="M159" s="285" t="s">
        <v>1</v>
      </c>
      <c r="N159" s="286" t="s">
        <v>42</v>
      </c>
      <c r="O159" s="85"/>
      <c r="P159" s="240">
        <f>O159*H159</f>
        <v>0</v>
      </c>
      <c r="Q159" s="240">
        <v>0.01</v>
      </c>
      <c r="R159" s="240">
        <f>Q159*H159</f>
        <v>0.01</v>
      </c>
      <c r="S159" s="240">
        <v>0</v>
      </c>
      <c r="T159" s="241">
        <f>S159*H159</f>
        <v>0</v>
      </c>
      <c r="AR159" s="242" t="s">
        <v>358</v>
      </c>
      <c r="AT159" s="242" t="s">
        <v>237</v>
      </c>
      <c r="AU159" s="242" t="s">
        <v>87</v>
      </c>
      <c r="AY159" s="16" t="s">
        <v>157</v>
      </c>
      <c r="BE159" s="243">
        <f>IF(N159="základní",J159,0)</f>
        <v>0</v>
      </c>
      <c r="BF159" s="243">
        <f>IF(N159="snížená",J159,0)</f>
        <v>0</v>
      </c>
      <c r="BG159" s="243">
        <f>IF(N159="zákl. přenesená",J159,0)</f>
        <v>0</v>
      </c>
      <c r="BH159" s="243">
        <f>IF(N159="sníž. přenesená",J159,0)</f>
        <v>0</v>
      </c>
      <c r="BI159" s="243">
        <f>IF(N159="nulová",J159,0)</f>
        <v>0</v>
      </c>
      <c r="BJ159" s="16" t="s">
        <v>85</v>
      </c>
      <c r="BK159" s="243">
        <f>ROUND(I159*H159,2)</f>
        <v>0</v>
      </c>
      <c r="BL159" s="16" t="s">
        <v>236</v>
      </c>
      <c r="BM159" s="242" t="s">
        <v>1422</v>
      </c>
    </row>
    <row r="160" spans="2:65" s="1" customFormat="1" ht="16.5" customHeight="1">
      <c r="B160" s="37"/>
      <c r="C160" s="277" t="s">
        <v>303</v>
      </c>
      <c r="D160" s="277" t="s">
        <v>237</v>
      </c>
      <c r="E160" s="278" t="s">
        <v>1423</v>
      </c>
      <c r="F160" s="279" t="s">
        <v>1424</v>
      </c>
      <c r="G160" s="280" t="s">
        <v>583</v>
      </c>
      <c r="H160" s="281">
        <v>3</v>
      </c>
      <c r="I160" s="282"/>
      <c r="J160" s="283">
        <f>ROUND(I160*H160,2)</f>
        <v>0</v>
      </c>
      <c r="K160" s="279" t="s">
        <v>1</v>
      </c>
      <c r="L160" s="284"/>
      <c r="M160" s="285" t="s">
        <v>1</v>
      </c>
      <c r="N160" s="286" t="s">
        <v>42</v>
      </c>
      <c r="O160" s="85"/>
      <c r="P160" s="240">
        <f>O160*H160</f>
        <v>0</v>
      </c>
      <c r="Q160" s="240">
        <v>0.01</v>
      </c>
      <c r="R160" s="240">
        <f>Q160*H160</f>
        <v>0.03</v>
      </c>
      <c r="S160" s="240">
        <v>0</v>
      </c>
      <c r="T160" s="241">
        <f>S160*H160</f>
        <v>0</v>
      </c>
      <c r="AR160" s="242" t="s">
        <v>358</v>
      </c>
      <c r="AT160" s="242" t="s">
        <v>237</v>
      </c>
      <c r="AU160" s="242" t="s">
        <v>87</v>
      </c>
      <c r="AY160" s="16" t="s">
        <v>157</v>
      </c>
      <c r="BE160" s="243">
        <f>IF(N160="základní",J160,0)</f>
        <v>0</v>
      </c>
      <c r="BF160" s="243">
        <f>IF(N160="snížená",J160,0)</f>
        <v>0</v>
      </c>
      <c r="BG160" s="243">
        <f>IF(N160="zákl. přenesená",J160,0)</f>
        <v>0</v>
      </c>
      <c r="BH160" s="243">
        <f>IF(N160="sníž. přenesená",J160,0)</f>
        <v>0</v>
      </c>
      <c r="BI160" s="243">
        <f>IF(N160="nulová",J160,0)</f>
        <v>0</v>
      </c>
      <c r="BJ160" s="16" t="s">
        <v>85</v>
      </c>
      <c r="BK160" s="243">
        <f>ROUND(I160*H160,2)</f>
        <v>0</v>
      </c>
      <c r="BL160" s="16" t="s">
        <v>236</v>
      </c>
      <c r="BM160" s="242" t="s">
        <v>1425</v>
      </c>
    </row>
    <row r="161" spans="2:65" s="1" customFormat="1" ht="16.5" customHeight="1">
      <c r="B161" s="37"/>
      <c r="C161" s="277" t="s">
        <v>315</v>
      </c>
      <c r="D161" s="277" t="s">
        <v>237</v>
      </c>
      <c r="E161" s="278" t="s">
        <v>1426</v>
      </c>
      <c r="F161" s="279" t="s">
        <v>1427</v>
      </c>
      <c r="G161" s="280" t="s">
        <v>583</v>
      </c>
      <c r="H161" s="281">
        <v>2</v>
      </c>
      <c r="I161" s="282"/>
      <c r="J161" s="283">
        <f>ROUND(I161*H161,2)</f>
        <v>0</v>
      </c>
      <c r="K161" s="279" t="s">
        <v>1</v>
      </c>
      <c r="L161" s="284"/>
      <c r="M161" s="285" t="s">
        <v>1</v>
      </c>
      <c r="N161" s="286" t="s">
        <v>42</v>
      </c>
      <c r="O161" s="85"/>
      <c r="P161" s="240">
        <f>O161*H161</f>
        <v>0</v>
      </c>
      <c r="Q161" s="240">
        <v>0.01</v>
      </c>
      <c r="R161" s="240">
        <f>Q161*H161</f>
        <v>0.02</v>
      </c>
      <c r="S161" s="240">
        <v>0</v>
      </c>
      <c r="T161" s="241">
        <f>S161*H161</f>
        <v>0</v>
      </c>
      <c r="AR161" s="242" t="s">
        <v>358</v>
      </c>
      <c r="AT161" s="242" t="s">
        <v>237</v>
      </c>
      <c r="AU161" s="242" t="s">
        <v>87</v>
      </c>
      <c r="AY161" s="16" t="s">
        <v>157</v>
      </c>
      <c r="BE161" s="243">
        <f>IF(N161="základní",J161,0)</f>
        <v>0</v>
      </c>
      <c r="BF161" s="243">
        <f>IF(N161="snížená",J161,0)</f>
        <v>0</v>
      </c>
      <c r="BG161" s="243">
        <f>IF(N161="zákl. přenesená",J161,0)</f>
        <v>0</v>
      </c>
      <c r="BH161" s="243">
        <f>IF(N161="sníž. přenesená",J161,0)</f>
        <v>0</v>
      </c>
      <c r="BI161" s="243">
        <f>IF(N161="nulová",J161,0)</f>
        <v>0</v>
      </c>
      <c r="BJ161" s="16" t="s">
        <v>85</v>
      </c>
      <c r="BK161" s="243">
        <f>ROUND(I161*H161,2)</f>
        <v>0</v>
      </c>
      <c r="BL161" s="16" t="s">
        <v>236</v>
      </c>
      <c r="BM161" s="242" t="s">
        <v>1428</v>
      </c>
    </row>
    <row r="162" spans="2:65" s="1" customFormat="1" ht="16.5" customHeight="1">
      <c r="B162" s="37"/>
      <c r="C162" s="277" t="s">
        <v>327</v>
      </c>
      <c r="D162" s="277" t="s">
        <v>237</v>
      </c>
      <c r="E162" s="278" t="s">
        <v>1429</v>
      </c>
      <c r="F162" s="279" t="s">
        <v>1430</v>
      </c>
      <c r="G162" s="280" t="s">
        <v>583</v>
      </c>
      <c r="H162" s="281">
        <v>1</v>
      </c>
      <c r="I162" s="282"/>
      <c r="J162" s="283">
        <f>ROUND(I162*H162,2)</f>
        <v>0</v>
      </c>
      <c r="K162" s="279" t="s">
        <v>1</v>
      </c>
      <c r="L162" s="284"/>
      <c r="M162" s="285" t="s">
        <v>1</v>
      </c>
      <c r="N162" s="286" t="s">
        <v>42</v>
      </c>
      <c r="O162" s="85"/>
      <c r="P162" s="240">
        <f>O162*H162</f>
        <v>0</v>
      </c>
      <c r="Q162" s="240">
        <v>0.01</v>
      </c>
      <c r="R162" s="240">
        <f>Q162*H162</f>
        <v>0.01</v>
      </c>
      <c r="S162" s="240">
        <v>0</v>
      </c>
      <c r="T162" s="241">
        <f>S162*H162</f>
        <v>0</v>
      </c>
      <c r="AR162" s="242" t="s">
        <v>358</v>
      </c>
      <c r="AT162" s="242" t="s">
        <v>237</v>
      </c>
      <c r="AU162" s="242" t="s">
        <v>87</v>
      </c>
      <c r="AY162" s="16" t="s">
        <v>157</v>
      </c>
      <c r="BE162" s="243">
        <f>IF(N162="základní",J162,0)</f>
        <v>0</v>
      </c>
      <c r="BF162" s="243">
        <f>IF(N162="snížená",J162,0)</f>
        <v>0</v>
      </c>
      <c r="BG162" s="243">
        <f>IF(N162="zákl. přenesená",J162,0)</f>
        <v>0</v>
      </c>
      <c r="BH162" s="243">
        <f>IF(N162="sníž. přenesená",J162,0)</f>
        <v>0</v>
      </c>
      <c r="BI162" s="243">
        <f>IF(N162="nulová",J162,0)</f>
        <v>0</v>
      </c>
      <c r="BJ162" s="16" t="s">
        <v>85</v>
      </c>
      <c r="BK162" s="243">
        <f>ROUND(I162*H162,2)</f>
        <v>0</v>
      </c>
      <c r="BL162" s="16" t="s">
        <v>236</v>
      </c>
      <c r="BM162" s="242" t="s">
        <v>1431</v>
      </c>
    </row>
    <row r="163" spans="2:65" s="1" customFormat="1" ht="16.5" customHeight="1">
      <c r="B163" s="37"/>
      <c r="C163" s="277" t="s">
        <v>344</v>
      </c>
      <c r="D163" s="277" t="s">
        <v>237</v>
      </c>
      <c r="E163" s="278" t="s">
        <v>1432</v>
      </c>
      <c r="F163" s="279" t="s">
        <v>1433</v>
      </c>
      <c r="G163" s="280" t="s">
        <v>583</v>
      </c>
      <c r="H163" s="281">
        <v>1</v>
      </c>
      <c r="I163" s="282"/>
      <c r="J163" s="283">
        <f>ROUND(I163*H163,2)</f>
        <v>0</v>
      </c>
      <c r="K163" s="279" t="s">
        <v>1</v>
      </c>
      <c r="L163" s="284"/>
      <c r="M163" s="285" t="s">
        <v>1</v>
      </c>
      <c r="N163" s="286" t="s">
        <v>42</v>
      </c>
      <c r="O163" s="85"/>
      <c r="P163" s="240">
        <f>O163*H163</f>
        <v>0</v>
      </c>
      <c r="Q163" s="240">
        <v>0.01</v>
      </c>
      <c r="R163" s="240">
        <f>Q163*H163</f>
        <v>0.01</v>
      </c>
      <c r="S163" s="240">
        <v>0</v>
      </c>
      <c r="T163" s="241">
        <f>S163*H163</f>
        <v>0</v>
      </c>
      <c r="AR163" s="242" t="s">
        <v>358</v>
      </c>
      <c r="AT163" s="242" t="s">
        <v>237</v>
      </c>
      <c r="AU163" s="242" t="s">
        <v>87</v>
      </c>
      <c r="AY163" s="16" t="s">
        <v>157</v>
      </c>
      <c r="BE163" s="243">
        <f>IF(N163="základní",J163,0)</f>
        <v>0</v>
      </c>
      <c r="BF163" s="243">
        <f>IF(N163="snížená",J163,0)</f>
        <v>0</v>
      </c>
      <c r="BG163" s="243">
        <f>IF(N163="zákl. přenesená",J163,0)</f>
        <v>0</v>
      </c>
      <c r="BH163" s="243">
        <f>IF(N163="sníž. přenesená",J163,0)</f>
        <v>0</v>
      </c>
      <c r="BI163" s="243">
        <f>IF(N163="nulová",J163,0)</f>
        <v>0</v>
      </c>
      <c r="BJ163" s="16" t="s">
        <v>85</v>
      </c>
      <c r="BK163" s="243">
        <f>ROUND(I163*H163,2)</f>
        <v>0</v>
      </c>
      <c r="BL163" s="16" t="s">
        <v>236</v>
      </c>
      <c r="BM163" s="242" t="s">
        <v>1434</v>
      </c>
    </row>
    <row r="164" spans="2:65" s="1" customFormat="1" ht="24" customHeight="1">
      <c r="B164" s="37"/>
      <c r="C164" s="277" t="s">
        <v>349</v>
      </c>
      <c r="D164" s="277" t="s">
        <v>237</v>
      </c>
      <c r="E164" s="278" t="s">
        <v>1435</v>
      </c>
      <c r="F164" s="279" t="s">
        <v>1436</v>
      </c>
      <c r="G164" s="280" t="s">
        <v>583</v>
      </c>
      <c r="H164" s="281">
        <v>1</v>
      </c>
      <c r="I164" s="282"/>
      <c r="J164" s="283">
        <f>ROUND(I164*H164,2)</f>
        <v>0</v>
      </c>
      <c r="K164" s="279" t="s">
        <v>1</v>
      </c>
      <c r="L164" s="284"/>
      <c r="M164" s="285" t="s">
        <v>1</v>
      </c>
      <c r="N164" s="286" t="s">
        <v>42</v>
      </c>
      <c r="O164" s="85"/>
      <c r="P164" s="240">
        <f>O164*H164</f>
        <v>0</v>
      </c>
      <c r="Q164" s="240">
        <v>0.01</v>
      </c>
      <c r="R164" s="240">
        <f>Q164*H164</f>
        <v>0.01</v>
      </c>
      <c r="S164" s="240">
        <v>0</v>
      </c>
      <c r="T164" s="241">
        <f>S164*H164</f>
        <v>0</v>
      </c>
      <c r="AR164" s="242" t="s">
        <v>358</v>
      </c>
      <c r="AT164" s="242" t="s">
        <v>237</v>
      </c>
      <c r="AU164" s="242" t="s">
        <v>87</v>
      </c>
      <c r="AY164" s="16" t="s">
        <v>157</v>
      </c>
      <c r="BE164" s="243">
        <f>IF(N164="základní",J164,0)</f>
        <v>0</v>
      </c>
      <c r="BF164" s="243">
        <f>IF(N164="snížená",J164,0)</f>
        <v>0</v>
      </c>
      <c r="BG164" s="243">
        <f>IF(N164="zákl. přenesená",J164,0)</f>
        <v>0</v>
      </c>
      <c r="BH164" s="243">
        <f>IF(N164="sníž. přenesená",J164,0)</f>
        <v>0</v>
      </c>
      <c r="BI164" s="243">
        <f>IF(N164="nulová",J164,0)</f>
        <v>0</v>
      </c>
      <c r="BJ164" s="16" t="s">
        <v>85</v>
      </c>
      <c r="BK164" s="243">
        <f>ROUND(I164*H164,2)</f>
        <v>0</v>
      </c>
      <c r="BL164" s="16" t="s">
        <v>236</v>
      </c>
      <c r="BM164" s="242" t="s">
        <v>1437</v>
      </c>
    </row>
    <row r="165" spans="2:65" s="1" customFormat="1" ht="16.5" customHeight="1">
      <c r="B165" s="37"/>
      <c r="C165" s="277" t="s">
        <v>358</v>
      </c>
      <c r="D165" s="277" t="s">
        <v>237</v>
      </c>
      <c r="E165" s="278" t="s">
        <v>1438</v>
      </c>
      <c r="F165" s="279" t="s">
        <v>1439</v>
      </c>
      <c r="G165" s="280" t="s">
        <v>583</v>
      </c>
      <c r="H165" s="281">
        <v>1</v>
      </c>
      <c r="I165" s="282"/>
      <c r="J165" s="283">
        <f>ROUND(I165*H165,2)</f>
        <v>0</v>
      </c>
      <c r="K165" s="279" t="s">
        <v>1</v>
      </c>
      <c r="L165" s="284"/>
      <c r="M165" s="285" t="s">
        <v>1</v>
      </c>
      <c r="N165" s="286" t="s">
        <v>42</v>
      </c>
      <c r="O165" s="85"/>
      <c r="P165" s="240">
        <f>O165*H165</f>
        <v>0</v>
      </c>
      <c r="Q165" s="240">
        <v>0.01</v>
      </c>
      <c r="R165" s="240">
        <f>Q165*H165</f>
        <v>0.01</v>
      </c>
      <c r="S165" s="240">
        <v>0</v>
      </c>
      <c r="T165" s="241">
        <f>S165*H165</f>
        <v>0</v>
      </c>
      <c r="AR165" s="242" t="s">
        <v>358</v>
      </c>
      <c r="AT165" s="242" t="s">
        <v>237</v>
      </c>
      <c r="AU165" s="242" t="s">
        <v>87</v>
      </c>
      <c r="AY165" s="16" t="s">
        <v>157</v>
      </c>
      <c r="BE165" s="243">
        <f>IF(N165="základní",J165,0)</f>
        <v>0</v>
      </c>
      <c r="BF165" s="243">
        <f>IF(N165="snížená",J165,0)</f>
        <v>0</v>
      </c>
      <c r="BG165" s="243">
        <f>IF(N165="zákl. přenesená",J165,0)</f>
        <v>0</v>
      </c>
      <c r="BH165" s="243">
        <f>IF(N165="sníž. přenesená",J165,0)</f>
        <v>0</v>
      </c>
      <c r="BI165" s="243">
        <f>IF(N165="nulová",J165,0)</f>
        <v>0</v>
      </c>
      <c r="BJ165" s="16" t="s">
        <v>85</v>
      </c>
      <c r="BK165" s="243">
        <f>ROUND(I165*H165,2)</f>
        <v>0</v>
      </c>
      <c r="BL165" s="16" t="s">
        <v>236</v>
      </c>
      <c r="BM165" s="242" t="s">
        <v>1440</v>
      </c>
    </row>
    <row r="166" spans="2:65" s="1" customFormat="1" ht="16.5" customHeight="1">
      <c r="B166" s="37"/>
      <c r="C166" s="277" t="s">
        <v>364</v>
      </c>
      <c r="D166" s="277" t="s">
        <v>237</v>
      </c>
      <c r="E166" s="278" t="s">
        <v>1441</v>
      </c>
      <c r="F166" s="279" t="s">
        <v>1442</v>
      </c>
      <c r="G166" s="280" t="s">
        <v>583</v>
      </c>
      <c r="H166" s="281">
        <v>1</v>
      </c>
      <c r="I166" s="282"/>
      <c r="J166" s="283">
        <f>ROUND(I166*H166,2)</f>
        <v>0</v>
      </c>
      <c r="K166" s="279" t="s">
        <v>1</v>
      </c>
      <c r="L166" s="284"/>
      <c r="M166" s="285" t="s">
        <v>1</v>
      </c>
      <c r="N166" s="286" t="s">
        <v>42</v>
      </c>
      <c r="O166" s="85"/>
      <c r="P166" s="240">
        <f>O166*H166</f>
        <v>0</v>
      </c>
      <c r="Q166" s="240">
        <v>0.01</v>
      </c>
      <c r="R166" s="240">
        <f>Q166*H166</f>
        <v>0.01</v>
      </c>
      <c r="S166" s="240">
        <v>0</v>
      </c>
      <c r="T166" s="241">
        <f>S166*H166</f>
        <v>0</v>
      </c>
      <c r="AR166" s="242" t="s">
        <v>358</v>
      </c>
      <c r="AT166" s="242" t="s">
        <v>237</v>
      </c>
      <c r="AU166" s="242" t="s">
        <v>87</v>
      </c>
      <c r="AY166" s="16" t="s">
        <v>157</v>
      </c>
      <c r="BE166" s="243">
        <f>IF(N166="základní",J166,0)</f>
        <v>0</v>
      </c>
      <c r="BF166" s="243">
        <f>IF(N166="snížená",J166,0)</f>
        <v>0</v>
      </c>
      <c r="BG166" s="243">
        <f>IF(N166="zákl. přenesená",J166,0)</f>
        <v>0</v>
      </c>
      <c r="BH166" s="243">
        <f>IF(N166="sníž. přenesená",J166,0)</f>
        <v>0</v>
      </c>
      <c r="BI166" s="243">
        <f>IF(N166="nulová",J166,0)</f>
        <v>0</v>
      </c>
      <c r="BJ166" s="16" t="s">
        <v>85</v>
      </c>
      <c r="BK166" s="243">
        <f>ROUND(I166*H166,2)</f>
        <v>0</v>
      </c>
      <c r="BL166" s="16" t="s">
        <v>236</v>
      </c>
      <c r="BM166" s="242" t="s">
        <v>1443</v>
      </c>
    </row>
    <row r="167" spans="2:63" s="11" customFormat="1" ht="22.8" customHeight="1">
      <c r="B167" s="215"/>
      <c r="C167" s="216"/>
      <c r="D167" s="217" t="s">
        <v>76</v>
      </c>
      <c r="E167" s="229" t="s">
        <v>1444</v>
      </c>
      <c r="F167" s="229" t="s">
        <v>1395</v>
      </c>
      <c r="G167" s="216"/>
      <c r="H167" s="216"/>
      <c r="I167" s="219"/>
      <c r="J167" s="230">
        <f>BK167</f>
        <v>0</v>
      </c>
      <c r="K167" s="216"/>
      <c r="L167" s="221"/>
      <c r="M167" s="222"/>
      <c r="N167" s="223"/>
      <c r="O167" s="223"/>
      <c r="P167" s="224">
        <f>SUM(P168:P171)</f>
        <v>0</v>
      </c>
      <c r="Q167" s="223"/>
      <c r="R167" s="224">
        <f>SUM(R168:R171)</f>
        <v>0.00893</v>
      </c>
      <c r="S167" s="223"/>
      <c r="T167" s="225">
        <f>SUM(T168:T171)</f>
        <v>0.0045</v>
      </c>
      <c r="AR167" s="226" t="s">
        <v>87</v>
      </c>
      <c r="AT167" s="227" t="s">
        <v>76</v>
      </c>
      <c r="AU167" s="227" t="s">
        <v>85</v>
      </c>
      <c r="AY167" s="226" t="s">
        <v>157</v>
      </c>
      <c r="BK167" s="228">
        <f>SUM(BK168:BK171)</f>
        <v>0</v>
      </c>
    </row>
    <row r="168" spans="2:65" s="1" customFormat="1" ht="16.5" customHeight="1">
      <c r="B168" s="37"/>
      <c r="C168" s="231" t="s">
        <v>371</v>
      </c>
      <c r="D168" s="231" t="s">
        <v>159</v>
      </c>
      <c r="E168" s="232" t="s">
        <v>1445</v>
      </c>
      <c r="F168" s="233" t="s">
        <v>1446</v>
      </c>
      <c r="G168" s="234" t="s">
        <v>583</v>
      </c>
      <c r="H168" s="235">
        <v>1</v>
      </c>
      <c r="I168" s="236"/>
      <c r="J168" s="237">
        <f>ROUND(I168*H168,2)</f>
        <v>0</v>
      </c>
      <c r="K168" s="233" t="s">
        <v>1</v>
      </c>
      <c r="L168" s="42"/>
      <c r="M168" s="238" t="s">
        <v>1</v>
      </c>
      <c r="N168" s="239" t="s">
        <v>42</v>
      </c>
      <c r="O168" s="85"/>
      <c r="P168" s="240">
        <f>O168*H168</f>
        <v>0</v>
      </c>
      <c r="Q168" s="240">
        <v>0</v>
      </c>
      <c r="R168" s="240">
        <f>Q168*H168</f>
        <v>0</v>
      </c>
      <c r="S168" s="240">
        <v>0</v>
      </c>
      <c r="T168" s="241">
        <f>S168*H168</f>
        <v>0</v>
      </c>
      <c r="AR168" s="242" t="s">
        <v>236</v>
      </c>
      <c r="AT168" s="242" t="s">
        <v>159</v>
      </c>
      <c r="AU168" s="242" t="s">
        <v>87</v>
      </c>
      <c r="AY168" s="16" t="s">
        <v>157</v>
      </c>
      <c r="BE168" s="243">
        <f>IF(N168="základní",J168,0)</f>
        <v>0</v>
      </c>
      <c r="BF168" s="243">
        <f>IF(N168="snížená",J168,0)</f>
        <v>0</v>
      </c>
      <c r="BG168" s="243">
        <f>IF(N168="zákl. přenesená",J168,0)</f>
        <v>0</v>
      </c>
      <c r="BH168" s="243">
        <f>IF(N168="sníž. přenesená",J168,0)</f>
        <v>0</v>
      </c>
      <c r="BI168" s="243">
        <f>IF(N168="nulová",J168,0)</f>
        <v>0</v>
      </c>
      <c r="BJ168" s="16" t="s">
        <v>85</v>
      </c>
      <c r="BK168" s="243">
        <f>ROUND(I168*H168,2)</f>
        <v>0</v>
      </c>
      <c r="BL168" s="16" t="s">
        <v>236</v>
      </c>
      <c r="BM168" s="242" t="s">
        <v>1447</v>
      </c>
    </row>
    <row r="169" spans="2:65" s="1" customFormat="1" ht="16.5" customHeight="1">
      <c r="B169" s="37"/>
      <c r="C169" s="231" t="s">
        <v>376</v>
      </c>
      <c r="D169" s="231" t="s">
        <v>159</v>
      </c>
      <c r="E169" s="232" t="s">
        <v>1448</v>
      </c>
      <c r="F169" s="233" t="s">
        <v>1449</v>
      </c>
      <c r="G169" s="234" t="s">
        <v>583</v>
      </c>
      <c r="H169" s="235">
        <v>1</v>
      </c>
      <c r="I169" s="236"/>
      <c r="J169" s="237">
        <f>ROUND(I169*H169,2)</f>
        <v>0</v>
      </c>
      <c r="K169" s="233" t="s">
        <v>1</v>
      </c>
      <c r="L169" s="42"/>
      <c r="M169" s="238" t="s">
        <v>1</v>
      </c>
      <c r="N169" s="239" t="s">
        <v>42</v>
      </c>
      <c r="O169" s="85"/>
      <c r="P169" s="240">
        <f>O169*H169</f>
        <v>0</v>
      </c>
      <c r="Q169" s="240">
        <v>7E-05</v>
      </c>
      <c r="R169" s="240">
        <f>Q169*H169</f>
        <v>7E-05</v>
      </c>
      <c r="S169" s="240">
        <v>0.0045</v>
      </c>
      <c r="T169" s="241">
        <f>S169*H169</f>
        <v>0.0045</v>
      </c>
      <c r="AR169" s="242" t="s">
        <v>236</v>
      </c>
      <c r="AT169" s="242" t="s">
        <v>159</v>
      </c>
      <c r="AU169" s="242" t="s">
        <v>87</v>
      </c>
      <c r="AY169" s="16" t="s">
        <v>157</v>
      </c>
      <c r="BE169" s="243">
        <f>IF(N169="základní",J169,0)</f>
        <v>0</v>
      </c>
      <c r="BF169" s="243">
        <f>IF(N169="snížená",J169,0)</f>
        <v>0</v>
      </c>
      <c r="BG169" s="243">
        <f>IF(N169="zákl. přenesená",J169,0)</f>
        <v>0</v>
      </c>
      <c r="BH169" s="243">
        <f>IF(N169="sníž. přenesená",J169,0)</f>
        <v>0</v>
      </c>
      <c r="BI169" s="243">
        <f>IF(N169="nulová",J169,0)</f>
        <v>0</v>
      </c>
      <c r="BJ169" s="16" t="s">
        <v>85</v>
      </c>
      <c r="BK169" s="243">
        <f>ROUND(I169*H169,2)</f>
        <v>0</v>
      </c>
      <c r="BL169" s="16" t="s">
        <v>236</v>
      </c>
      <c r="BM169" s="242" t="s">
        <v>1450</v>
      </c>
    </row>
    <row r="170" spans="2:65" s="1" customFormat="1" ht="16.5" customHeight="1">
      <c r="B170" s="37"/>
      <c r="C170" s="231" t="s">
        <v>384</v>
      </c>
      <c r="D170" s="231" t="s">
        <v>159</v>
      </c>
      <c r="E170" s="232" t="s">
        <v>1451</v>
      </c>
      <c r="F170" s="233" t="s">
        <v>1452</v>
      </c>
      <c r="G170" s="234" t="s">
        <v>583</v>
      </c>
      <c r="H170" s="235">
        <v>3</v>
      </c>
      <c r="I170" s="236"/>
      <c r="J170" s="237">
        <f>ROUND(I170*H170,2)</f>
        <v>0</v>
      </c>
      <c r="K170" s="233" t="s">
        <v>1</v>
      </c>
      <c r="L170" s="42"/>
      <c r="M170" s="238" t="s">
        <v>1</v>
      </c>
      <c r="N170" s="239" t="s">
        <v>42</v>
      </c>
      <c r="O170" s="85"/>
      <c r="P170" s="240">
        <f>O170*H170</f>
        <v>0</v>
      </c>
      <c r="Q170" s="240">
        <v>0.00113</v>
      </c>
      <c r="R170" s="240">
        <f>Q170*H170</f>
        <v>0.00339</v>
      </c>
      <c r="S170" s="240">
        <v>0</v>
      </c>
      <c r="T170" s="241">
        <f>S170*H170</f>
        <v>0</v>
      </c>
      <c r="AR170" s="242" t="s">
        <v>236</v>
      </c>
      <c r="AT170" s="242" t="s">
        <v>159</v>
      </c>
      <c r="AU170" s="242" t="s">
        <v>87</v>
      </c>
      <c r="AY170" s="16" t="s">
        <v>157</v>
      </c>
      <c r="BE170" s="243">
        <f>IF(N170="základní",J170,0)</f>
        <v>0</v>
      </c>
      <c r="BF170" s="243">
        <f>IF(N170="snížená",J170,0)</f>
        <v>0</v>
      </c>
      <c r="BG170" s="243">
        <f>IF(N170="zákl. přenesená",J170,0)</f>
        <v>0</v>
      </c>
      <c r="BH170" s="243">
        <f>IF(N170="sníž. přenesená",J170,0)</f>
        <v>0</v>
      </c>
      <c r="BI170" s="243">
        <f>IF(N170="nulová",J170,0)</f>
        <v>0</v>
      </c>
      <c r="BJ170" s="16" t="s">
        <v>85</v>
      </c>
      <c r="BK170" s="243">
        <f>ROUND(I170*H170,2)</f>
        <v>0</v>
      </c>
      <c r="BL170" s="16" t="s">
        <v>236</v>
      </c>
      <c r="BM170" s="242" t="s">
        <v>1453</v>
      </c>
    </row>
    <row r="171" spans="2:65" s="1" customFormat="1" ht="16.5" customHeight="1">
      <c r="B171" s="37"/>
      <c r="C171" s="231" t="s">
        <v>389</v>
      </c>
      <c r="D171" s="231" t="s">
        <v>159</v>
      </c>
      <c r="E171" s="232" t="s">
        <v>1454</v>
      </c>
      <c r="F171" s="233" t="s">
        <v>1455</v>
      </c>
      <c r="G171" s="234" t="s">
        <v>583</v>
      </c>
      <c r="H171" s="235">
        <v>1</v>
      </c>
      <c r="I171" s="236"/>
      <c r="J171" s="237">
        <f>ROUND(I171*H171,2)</f>
        <v>0</v>
      </c>
      <c r="K171" s="233" t="s">
        <v>1</v>
      </c>
      <c r="L171" s="42"/>
      <c r="M171" s="238" t="s">
        <v>1</v>
      </c>
      <c r="N171" s="239" t="s">
        <v>42</v>
      </c>
      <c r="O171" s="85"/>
      <c r="P171" s="240">
        <f>O171*H171</f>
        <v>0</v>
      </c>
      <c r="Q171" s="240">
        <v>0.00547</v>
      </c>
      <c r="R171" s="240">
        <f>Q171*H171</f>
        <v>0.00547</v>
      </c>
      <c r="S171" s="240">
        <v>0</v>
      </c>
      <c r="T171" s="241">
        <f>S171*H171</f>
        <v>0</v>
      </c>
      <c r="AR171" s="242" t="s">
        <v>236</v>
      </c>
      <c r="AT171" s="242" t="s">
        <v>159</v>
      </c>
      <c r="AU171" s="242" t="s">
        <v>87</v>
      </c>
      <c r="AY171" s="16" t="s">
        <v>157</v>
      </c>
      <c r="BE171" s="243">
        <f>IF(N171="základní",J171,0)</f>
        <v>0</v>
      </c>
      <c r="BF171" s="243">
        <f>IF(N171="snížená",J171,0)</f>
        <v>0</v>
      </c>
      <c r="BG171" s="243">
        <f>IF(N171="zákl. přenesená",J171,0)</f>
        <v>0</v>
      </c>
      <c r="BH171" s="243">
        <f>IF(N171="sníž. přenesená",J171,0)</f>
        <v>0</v>
      </c>
      <c r="BI171" s="243">
        <f>IF(N171="nulová",J171,0)</f>
        <v>0</v>
      </c>
      <c r="BJ171" s="16" t="s">
        <v>85</v>
      </c>
      <c r="BK171" s="243">
        <f>ROUND(I171*H171,2)</f>
        <v>0</v>
      </c>
      <c r="BL171" s="16" t="s">
        <v>236</v>
      </c>
      <c r="BM171" s="242" t="s">
        <v>1456</v>
      </c>
    </row>
    <row r="172" spans="2:63" s="11" customFormat="1" ht="22.8" customHeight="1">
      <c r="B172" s="215"/>
      <c r="C172" s="216"/>
      <c r="D172" s="217" t="s">
        <v>76</v>
      </c>
      <c r="E172" s="229" t="s">
        <v>1457</v>
      </c>
      <c r="F172" s="229" t="s">
        <v>1395</v>
      </c>
      <c r="G172" s="216"/>
      <c r="H172" s="216"/>
      <c r="I172" s="219"/>
      <c r="J172" s="230">
        <f>BK172</f>
        <v>0</v>
      </c>
      <c r="K172" s="216"/>
      <c r="L172" s="221"/>
      <c r="M172" s="222"/>
      <c r="N172" s="223"/>
      <c r="O172" s="223"/>
      <c r="P172" s="224">
        <f>SUM(P173:P178)</f>
        <v>0</v>
      </c>
      <c r="Q172" s="223"/>
      <c r="R172" s="224">
        <f>SUM(R173:R178)</f>
        <v>0.041729999999999996</v>
      </c>
      <c r="S172" s="223"/>
      <c r="T172" s="225">
        <f>SUM(T173:T178)</f>
        <v>0.038400000000000004</v>
      </c>
      <c r="AR172" s="226" t="s">
        <v>87</v>
      </c>
      <c r="AT172" s="227" t="s">
        <v>76</v>
      </c>
      <c r="AU172" s="227" t="s">
        <v>85</v>
      </c>
      <c r="AY172" s="226" t="s">
        <v>157</v>
      </c>
      <c r="BK172" s="228">
        <f>SUM(BK173:BK178)</f>
        <v>0</v>
      </c>
    </row>
    <row r="173" spans="2:65" s="1" customFormat="1" ht="16.5" customHeight="1">
      <c r="B173" s="37"/>
      <c r="C173" s="231" t="s">
        <v>399</v>
      </c>
      <c r="D173" s="231" t="s">
        <v>159</v>
      </c>
      <c r="E173" s="232" t="s">
        <v>1458</v>
      </c>
      <c r="F173" s="233" t="s">
        <v>1459</v>
      </c>
      <c r="G173" s="234" t="s">
        <v>330</v>
      </c>
      <c r="H173" s="235">
        <v>12</v>
      </c>
      <c r="I173" s="236"/>
      <c r="J173" s="237">
        <f>ROUND(I173*H173,2)</f>
        <v>0</v>
      </c>
      <c r="K173" s="233" t="s">
        <v>1</v>
      </c>
      <c r="L173" s="42"/>
      <c r="M173" s="238" t="s">
        <v>1</v>
      </c>
      <c r="N173" s="239" t="s">
        <v>42</v>
      </c>
      <c r="O173" s="85"/>
      <c r="P173" s="240">
        <f>O173*H173</f>
        <v>0</v>
      </c>
      <c r="Q173" s="240">
        <v>2E-05</v>
      </c>
      <c r="R173" s="240">
        <f>Q173*H173</f>
        <v>0.00024000000000000003</v>
      </c>
      <c r="S173" s="240">
        <v>0.0032</v>
      </c>
      <c r="T173" s="241">
        <f>S173*H173</f>
        <v>0.038400000000000004</v>
      </c>
      <c r="AR173" s="242" t="s">
        <v>236</v>
      </c>
      <c r="AT173" s="242" t="s">
        <v>159</v>
      </c>
      <c r="AU173" s="242" t="s">
        <v>87</v>
      </c>
      <c r="AY173" s="16" t="s">
        <v>157</v>
      </c>
      <c r="BE173" s="243">
        <f>IF(N173="základní",J173,0)</f>
        <v>0</v>
      </c>
      <c r="BF173" s="243">
        <f>IF(N173="snížená",J173,0)</f>
        <v>0</v>
      </c>
      <c r="BG173" s="243">
        <f>IF(N173="zákl. přenesená",J173,0)</f>
        <v>0</v>
      </c>
      <c r="BH173" s="243">
        <f>IF(N173="sníž. přenesená",J173,0)</f>
        <v>0</v>
      </c>
      <c r="BI173" s="243">
        <f>IF(N173="nulová",J173,0)</f>
        <v>0</v>
      </c>
      <c r="BJ173" s="16" t="s">
        <v>85</v>
      </c>
      <c r="BK173" s="243">
        <f>ROUND(I173*H173,2)</f>
        <v>0</v>
      </c>
      <c r="BL173" s="16" t="s">
        <v>236</v>
      </c>
      <c r="BM173" s="242" t="s">
        <v>1460</v>
      </c>
    </row>
    <row r="174" spans="2:65" s="1" customFormat="1" ht="16.5" customHeight="1">
      <c r="B174" s="37"/>
      <c r="C174" s="231" t="s">
        <v>406</v>
      </c>
      <c r="D174" s="231" t="s">
        <v>159</v>
      </c>
      <c r="E174" s="232" t="s">
        <v>1461</v>
      </c>
      <c r="F174" s="233" t="s">
        <v>1462</v>
      </c>
      <c r="G174" s="234" t="s">
        <v>330</v>
      </c>
      <c r="H174" s="235">
        <v>3</v>
      </c>
      <c r="I174" s="236"/>
      <c r="J174" s="237">
        <f>ROUND(I174*H174,2)</f>
        <v>0</v>
      </c>
      <c r="K174" s="233" t="s">
        <v>1</v>
      </c>
      <c r="L174" s="42"/>
      <c r="M174" s="238" t="s">
        <v>1</v>
      </c>
      <c r="N174" s="239" t="s">
        <v>42</v>
      </c>
      <c r="O174" s="85"/>
      <c r="P174" s="240">
        <f>O174*H174</f>
        <v>0</v>
      </c>
      <c r="Q174" s="240">
        <v>0.00199</v>
      </c>
      <c r="R174" s="240">
        <f>Q174*H174</f>
        <v>0.00597</v>
      </c>
      <c r="S174" s="240">
        <v>0</v>
      </c>
      <c r="T174" s="241">
        <f>S174*H174</f>
        <v>0</v>
      </c>
      <c r="AR174" s="242" t="s">
        <v>236</v>
      </c>
      <c r="AT174" s="242" t="s">
        <v>159</v>
      </c>
      <c r="AU174" s="242" t="s">
        <v>87</v>
      </c>
      <c r="AY174" s="16" t="s">
        <v>157</v>
      </c>
      <c r="BE174" s="243">
        <f>IF(N174="základní",J174,0)</f>
        <v>0</v>
      </c>
      <c r="BF174" s="243">
        <f>IF(N174="snížená",J174,0)</f>
        <v>0</v>
      </c>
      <c r="BG174" s="243">
        <f>IF(N174="zákl. přenesená",J174,0)</f>
        <v>0</v>
      </c>
      <c r="BH174" s="243">
        <f>IF(N174="sníž. přenesená",J174,0)</f>
        <v>0</v>
      </c>
      <c r="BI174" s="243">
        <f>IF(N174="nulová",J174,0)</f>
        <v>0</v>
      </c>
      <c r="BJ174" s="16" t="s">
        <v>85</v>
      </c>
      <c r="BK174" s="243">
        <f>ROUND(I174*H174,2)</f>
        <v>0</v>
      </c>
      <c r="BL174" s="16" t="s">
        <v>236</v>
      </c>
      <c r="BM174" s="242" t="s">
        <v>1463</v>
      </c>
    </row>
    <row r="175" spans="2:65" s="1" customFormat="1" ht="16.5" customHeight="1">
      <c r="B175" s="37"/>
      <c r="C175" s="231" t="s">
        <v>417</v>
      </c>
      <c r="D175" s="231" t="s">
        <v>159</v>
      </c>
      <c r="E175" s="232" t="s">
        <v>1464</v>
      </c>
      <c r="F175" s="233" t="s">
        <v>1465</v>
      </c>
      <c r="G175" s="234" t="s">
        <v>330</v>
      </c>
      <c r="H175" s="235">
        <v>12</v>
      </c>
      <c r="I175" s="236"/>
      <c r="J175" s="237">
        <f>ROUND(I175*H175,2)</f>
        <v>0</v>
      </c>
      <c r="K175" s="233" t="s">
        <v>1</v>
      </c>
      <c r="L175" s="42"/>
      <c r="M175" s="238" t="s">
        <v>1</v>
      </c>
      <c r="N175" s="239" t="s">
        <v>42</v>
      </c>
      <c r="O175" s="85"/>
      <c r="P175" s="240">
        <f>O175*H175</f>
        <v>0</v>
      </c>
      <c r="Q175" s="240">
        <v>0.00296</v>
      </c>
      <c r="R175" s="240">
        <f>Q175*H175</f>
        <v>0.035519999999999996</v>
      </c>
      <c r="S175" s="240">
        <v>0</v>
      </c>
      <c r="T175" s="241">
        <f>S175*H175</f>
        <v>0</v>
      </c>
      <c r="AR175" s="242" t="s">
        <v>236</v>
      </c>
      <c r="AT175" s="242" t="s">
        <v>159</v>
      </c>
      <c r="AU175" s="242" t="s">
        <v>87</v>
      </c>
      <c r="AY175" s="16" t="s">
        <v>157</v>
      </c>
      <c r="BE175" s="243">
        <f>IF(N175="základní",J175,0)</f>
        <v>0</v>
      </c>
      <c r="BF175" s="243">
        <f>IF(N175="snížená",J175,0)</f>
        <v>0</v>
      </c>
      <c r="BG175" s="243">
        <f>IF(N175="zákl. přenesená",J175,0)</f>
        <v>0</v>
      </c>
      <c r="BH175" s="243">
        <f>IF(N175="sníž. přenesená",J175,0)</f>
        <v>0</v>
      </c>
      <c r="BI175" s="243">
        <f>IF(N175="nulová",J175,0)</f>
        <v>0</v>
      </c>
      <c r="BJ175" s="16" t="s">
        <v>85</v>
      </c>
      <c r="BK175" s="243">
        <f>ROUND(I175*H175,2)</f>
        <v>0</v>
      </c>
      <c r="BL175" s="16" t="s">
        <v>236</v>
      </c>
      <c r="BM175" s="242" t="s">
        <v>1466</v>
      </c>
    </row>
    <row r="176" spans="2:65" s="1" customFormat="1" ht="16.5" customHeight="1">
      <c r="B176" s="37"/>
      <c r="C176" s="231" t="s">
        <v>423</v>
      </c>
      <c r="D176" s="231" t="s">
        <v>159</v>
      </c>
      <c r="E176" s="232" t="s">
        <v>1467</v>
      </c>
      <c r="F176" s="233" t="s">
        <v>1468</v>
      </c>
      <c r="G176" s="234" t="s">
        <v>330</v>
      </c>
      <c r="H176" s="235">
        <v>15</v>
      </c>
      <c r="I176" s="236"/>
      <c r="J176" s="237">
        <f>ROUND(I176*H176,2)</f>
        <v>0</v>
      </c>
      <c r="K176" s="233" t="s">
        <v>1</v>
      </c>
      <c r="L176" s="42"/>
      <c r="M176" s="238" t="s">
        <v>1</v>
      </c>
      <c r="N176" s="239" t="s">
        <v>42</v>
      </c>
      <c r="O176" s="85"/>
      <c r="P176" s="240">
        <f>O176*H176</f>
        <v>0</v>
      </c>
      <c r="Q176" s="240">
        <v>0</v>
      </c>
      <c r="R176" s="240">
        <f>Q176*H176</f>
        <v>0</v>
      </c>
      <c r="S176" s="240">
        <v>0</v>
      </c>
      <c r="T176" s="241">
        <f>S176*H176</f>
        <v>0</v>
      </c>
      <c r="AR176" s="242" t="s">
        <v>236</v>
      </c>
      <c r="AT176" s="242" t="s">
        <v>159</v>
      </c>
      <c r="AU176" s="242" t="s">
        <v>87</v>
      </c>
      <c r="AY176" s="16" t="s">
        <v>157</v>
      </c>
      <c r="BE176" s="243">
        <f>IF(N176="základní",J176,0)</f>
        <v>0</v>
      </c>
      <c r="BF176" s="243">
        <f>IF(N176="snížená",J176,0)</f>
        <v>0</v>
      </c>
      <c r="BG176" s="243">
        <f>IF(N176="zákl. přenesená",J176,0)</f>
        <v>0</v>
      </c>
      <c r="BH176" s="243">
        <f>IF(N176="sníž. přenesená",J176,0)</f>
        <v>0</v>
      </c>
      <c r="BI176" s="243">
        <f>IF(N176="nulová",J176,0)</f>
        <v>0</v>
      </c>
      <c r="BJ176" s="16" t="s">
        <v>85</v>
      </c>
      <c r="BK176" s="243">
        <f>ROUND(I176*H176,2)</f>
        <v>0</v>
      </c>
      <c r="BL176" s="16" t="s">
        <v>236</v>
      </c>
      <c r="BM176" s="242" t="s">
        <v>1469</v>
      </c>
    </row>
    <row r="177" spans="2:51" s="12" customFormat="1" ht="12">
      <c r="B177" s="244"/>
      <c r="C177" s="245"/>
      <c r="D177" s="246" t="s">
        <v>166</v>
      </c>
      <c r="E177" s="247" t="s">
        <v>1</v>
      </c>
      <c r="F177" s="248" t="s">
        <v>1470</v>
      </c>
      <c r="G177" s="245"/>
      <c r="H177" s="249">
        <v>15</v>
      </c>
      <c r="I177" s="250"/>
      <c r="J177" s="245"/>
      <c r="K177" s="245"/>
      <c r="L177" s="251"/>
      <c r="M177" s="252"/>
      <c r="N177" s="253"/>
      <c r="O177" s="253"/>
      <c r="P177" s="253"/>
      <c r="Q177" s="253"/>
      <c r="R177" s="253"/>
      <c r="S177" s="253"/>
      <c r="T177" s="254"/>
      <c r="AT177" s="255" t="s">
        <v>166</v>
      </c>
      <c r="AU177" s="255" t="s">
        <v>87</v>
      </c>
      <c r="AV177" s="12" t="s">
        <v>87</v>
      </c>
      <c r="AW177" s="12" t="s">
        <v>34</v>
      </c>
      <c r="AX177" s="12" t="s">
        <v>85</v>
      </c>
      <c r="AY177" s="255" t="s">
        <v>157</v>
      </c>
    </row>
    <row r="178" spans="2:65" s="1" customFormat="1" ht="16.5" customHeight="1">
      <c r="B178" s="37"/>
      <c r="C178" s="231" t="s">
        <v>429</v>
      </c>
      <c r="D178" s="231" t="s">
        <v>159</v>
      </c>
      <c r="E178" s="232" t="s">
        <v>1471</v>
      </c>
      <c r="F178" s="233" t="s">
        <v>1472</v>
      </c>
      <c r="G178" s="234" t="s">
        <v>583</v>
      </c>
      <c r="H178" s="235">
        <v>2</v>
      </c>
      <c r="I178" s="236"/>
      <c r="J178" s="237">
        <f>ROUND(I178*H178,2)</f>
        <v>0</v>
      </c>
      <c r="K178" s="233" t="s">
        <v>1</v>
      </c>
      <c r="L178" s="42"/>
      <c r="M178" s="238" t="s">
        <v>1</v>
      </c>
      <c r="N178" s="239" t="s">
        <v>42</v>
      </c>
      <c r="O178" s="85"/>
      <c r="P178" s="240">
        <f>O178*H178</f>
        <v>0</v>
      </c>
      <c r="Q178" s="240">
        <v>0</v>
      </c>
      <c r="R178" s="240">
        <f>Q178*H178</f>
        <v>0</v>
      </c>
      <c r="S178" s="240">
        <v>0</v>
      </c>
      <c r="T178" s="241">
        <f>S178*H178</f>
        <v>0</v>
      </c>
      <c r="AR178" s="242" t="s">
        <v>236</v>
      </c>
      <c r="AT178" s="242" t="s">
        <v>159</v>
      </c>
      <c r="AU178" s="242" t="s">
        <v>87</v>
      </c>
      <c r="AY178" s="16" t="s">
        <v>157</v>
      </c>
      <c r="BE178" s="243">
        <f>IF(N178="základní",J178,0)</f>
        <v>0</v>
      </c>
      <c r="BF178" s="243">
        <f>IF(N178="snížená",J178,0)</f>
        <v>0</v>
      </c>
      <c r="BG178" s="243">
        <f>IF(N178="zákl. přenesená",J178,0)</f>
        <v>0</v>
      </c>
      <c r="BH178" s="243">
        <f>IF(N178="sníž. přenesená",J178,0)</f>
        <v>0</v>
      </c>
      <c r="BI178" s="243">
        <f>IF(N178="nulová",J178,0)</f>
        <v>0</v>
      </c>
      <c r="BJ178" s="16" t="s">
        <v>85</v>
      </c>
      <c r="BK178" s="243">
        <f>ROUND(I178*H178,2)</f>
        <v>0</v>
      </c>
      <c r="BL178" s="16" t="s">
        <v>236</v>
      </c>
      <c r="BM178" s="242" t="s">
        <v>1473</v>
      </c>
    </row>
    <row r="179" spans="2:63" s="11" customFormat="1" ht="22.8" customHeight="1">
      <c r="B179" s="215"/>
      <c r="C179" s="216"/>
      <c r="D179" s="217" t="s">
        <v>76</v>
      </c>
      <c r="E179" s="229" t="s">
        <v>1474</v>
      </c>
      <c r="F179" s="229" t="s">
        <v>1395</v>
      </c>
      <c r="G179" s="216"/>
      <c r="H179" s="216"/>
      <c r="I179" s="219"/>
      <c r="J179" s="230">
        <f>BK179</f>
        <v>0</v>
      </c>
      <c r="K179" s="216"/>
      <c r="L179" s="221"/>
      <c r="M179" s="222"/>
      <c r="N179" s="223"/>
      <c r="O179" s="223"/>
      <c r="P179" s="224">
        <f>SUM(P180:P186)</f>
        <v>0</v>
      </c>
      <c r="Q179" s="223"/>
      <c r="R179" s="224">
        <f>SUM(R180:R186)</f>
        <v>0.00364</v>
      </c>
      <c r="S179" s="223"/>
      <c r="T179" s="225">
        <f>SUM(T180:T186)</f>
        <v>0.0064</v>
      </c>
      <c r="AR179" s="226" t="s">
        <v>87</v>
      </c>
      <c r="AT179" s="227" t="s">
        <v>76</v>
      </c>
      <c r="AU179" s="227" t="s">
        <v>85</v>
      </c>
      <c r="AY179" s="226" t="s">
        <v>157</v>
      </c>
      <c r="BK179" s="228">
        <f>SUM(BK180:BK186)</f>
        <v>0</v>
      </c>
    </row>
    <row r="180" spans="2:65" s="1" customFormat="1" ht="16.5" customHeight="1">
      <c r="B180" s="37"/>
      <c r="C180" s="231" t="s">
        <v>434</v>
      </c>
      <c r="D180" s="231" t="s">
        <v>159</v>
      </c>
      <c r="E180" s="232" t="s">
        <v>1475</v>
      </c>
      <c r="F180" s="233" t="s">
        <v>1476</v>
      </c>
      <c r="G180" s="234" t="s">
        <v>583</v>
      </c>
      <c r="H180" s="235">
        <v>2</v>
      </c>
      <c r="I180" s="236"/>
      <c r="J180" s="237">
        <f>ROUND(I180*H180,2)</f>
        <v>0</v>
      </c>
      <c r="K180" s="233" t="s">
        <v>1</v>
      </c>
      <c r="L180" s="42"/>
      <c r="M180" s="238" t="s">
        <v>1</v>
      </c>
      <c r="N180" s="239" t="s">
        <v>42</v>
      </c>
      <c r="O180" s="85"/>
      <c r="P180" s="240">
        <f>O180*H180</f>
        <v>0</v>
      </c>
      <c r="Q180" s="240">
        <v>4E-05</v>
      </c>
      <c r="R180" s="240">
        <f>Q180*H180</f>
        <v>8E-05</v>
      </c>
      <c r="S180" s="240">
        <v>0.00045</v>
      </c>
      <c r="T180" s="241">
        <f>S180*H180</f>
        <v>0.0009</v>
      </c>
      <c r="AR180" s="242" t="s">
        <v>236</v>
      </c>
      <c r="AT180" s="242" t="s">
        <v>159</v>
      </c>
      <c r="AU180" s="242" t="s">
        <v>87</v>
      </c>
      <c r="AY180" s="16" t="s">
        <v>157</v>
      </c>
      <c r="BE180" s="243">
        <f>IF(N180="základní",J180,0)</f>
        <v>0</v>
      </c>
      <c r="BF180" s="243">
        <f>IF(N180="snížená",J180,0)</f>
        <v>0</v>
      </c>
      <c r="BG180" s="243">
        <f>IF(N180="zákl. přenesená",J180,0)</f>
        <v>0</v>
      </c>
      <c r="BH180" s="243">
        <f>IF(N180="sníž. přenesená",J180,0)</f>
        <v>0</v>
      </c>
      <c r="BI180" s="243">
        <f>IF(N180="nulová",J180,0)</f>
        <v>0</v>
      </c>
      <c r="BJ180" s="16" t="s">
        <v>85</v>
      </c>
      <c r="BK180" s="243">
        <f>ROUND(I180*H180,2)</f>
        <v>0</v>
      </c>
      <c r="BL180" s="16" t="s">
        <v>236</v>
      </c>
      <c r="BM180" s="242" t="s">
        <v>1477</v>
      </c>
    </row>
    <row r="181" spans="2:65" s="1" customFormat="1" ht="16.5" customHeight="1">
      <c r="B181" s="37"/>
      <c r="C181" s="231" t="s">
        <v>439</v>
      </c>
      <c r="D181" s="231" t="s">
        <v>159</v>
      </c>
      <c r="E181" s="232" t="s">
        <v>1478</v>
      </c>
      <c r="F181" s="233" t="s">
        <v>1479</v>
      </c>
      <c r="G181" s="234" t="s">
        <v>583</v>
      </c>
      <c r="H181" s="235">
        <v>5</v>
      </c>
      <c r="I181" s="236"/>
      <c r="J181" s="237">
        <f>ROUND(I181*H181,2)</f>
        <v>0</v>
      </c>
      <c r="K181" s="233" t="s">
        <v>1</v>
      </c>
      <c r="L181" s="42"/>
      <c r="M181" s="238" t="s">
        <v>1</v>
      </c>
      <c r="N181" s="239" t="s">
        <v>42</v>
      </c>
      <c r="O181" s="85"/>
      <c r="P181" s="240">
        <f>O181*H181</f>
        <v>0</v>
      </c>
      <c r="Q181" s="240">
        <v>0.00013</v>
      </c>
      <c r="R181" s="240">
        <f>Q181*H181</f>
        <v>0.00065</v>
      </c>
      <c r="S181" s="240">
        <v>0.0011</v>
      </c>
      <c r="T181" s="241">
        <f>S181*H181</f>
        <v>0.0055000000000000005</v>
      </c>
      <c r="AR181" s="242" t="s">
        <v>236</v>
      </c>
      <c r="AT181" s="242" t="s">
        <v>159</v>
      </c>
      <c r="AU181" s="242" t="s">
        <v>87</v>
      </c>
      <c r="AY181" s="16" t="s">
        <v>157</v>
      </c>
      <c r="BE181" s="243">
        <f>IF(N181="základní",J181,0)</f>
        <v>0</v>
      </c>
      <c r="BF181" s="243">
        <f>IF(N181="snížená",J181,0)</f>
        <v>0</v>
      </c>
      <c r="BG181" s="243">
        <f>IF(N181="zákl. přenesená",J181,0)</f>
        <v>0</v>
      </c>
      <c r="BH181" s="243">
        <f>IF(N181="sníž. přenesená",J181,0)</f>
        <v>0</v>
      </c>
      <c r="BI181" s="243">
        <f>IF(N181="nulová",J181,0)</f>
        <v>0</v>
      </c>
      <c r="BJ181" s="16" t="s">
        <v>85</v>
      </c>
      <c r="BK181" s="243">
        <f>ROUND(I181*H181,2)</f>
        <v>0</v>
      </c>
      <c r="BL181" s="16" t="s">
        <v>236</v>
      </c>
      <c r="BM181" s="242" t="s">
        <v>1480</v>
      </c>
    </row>
    <row r="182" spans="2:65" s="1" customFormat="1" ht="16.5" customHeight="1">
      <c r="B182" s="37"/>
      <c r="C182" s="231" t="s">
        <v>450</v>
      </c>
      <c r="D182" s="231" t="s">
        <v>159</v>
      </c>
      <c r="E182" s="232" t="s">
        <v>1481</v>
      </c>
      <c r="F182" s="233" t="s">
        <v>1482</v>
      </c>
      <c r="G182" s="234" t="s">
        <v>583</v>
      </c>
      <c r="H182" s="235">
        <v>1</v>
      </c>
      <c r="I182" s="236"/>
      <c r="J182" s="237">
        <f>ROUND(I182*H182,2)</f>
        <v>0</v>
      </c>
      <c r="K182" s="233" t="s">
        <v>1</v>
      </c>
      <c r="L182" s="42"/>
      <c r="M182" s="238" t="s">
        <v>1</v>
      </c>
      <c r="N182" s="239" t="s">
        <v>42</v>
      </c>
      <c r="O182" s="85"/>
      <c r="P182" s="240">
        <f>O182*H182</f>
        <v>0</v>
      </c>
      <c r="Q182" s="240">
        <v>0.00025</v>
      </c>
      <c r="R182" s="240">
        <f>Q182*H182</f>
        <v>0.00025</v>
      </c>
      <c r="S182" s="240">
        <v>0</v>
      </c>
      <c r="T182" s="241">
        <f>S182*H182</f>
        <v>0</v>
      </c>
      <c r="AR182" s="242" t="s">
        <v>236</v>
      </c>
      <c r="AT182" s="242" t="s">
        <v>159</v>
      </c>
      <c r="AU182" s="242" t="s">
        <v>87</v>
      </c>
      <c r="AY182" s="16" t="s">
        <v>157</v>
      </c>
      <c r="BE182" s="243">
        <f>IF(N182="základní",J182,0)</f>
        <v>0</v>
      </c>
      <c r="BF182" s="243">
        <f>IF(N182="snížená",J182,0)</f>
        <v>0</v>
      </c>
      <c r="BG182" s="243">
        <f>IF(N182="zákl. přenesená",J182,0)</f>
        <v>0</v>
      </c>
      <c r="BH182" s="243">
        <f>IF(N182="sníž. přenesená",J182,0)</f>
        <v>0</v>
      </c>
      <c r="BI182" s="243">
        <f>IF(N182="nulová",J182,0)</f>
        <v>0</v>
      </c>
      <c r="BJ182" s="16" t="s">
        <v>85</v>
      </c>
      <c r="BK182" s="243">
        <f>ROUND(I182*H182,2)</f>
        <v>0</v>
      </c>
      <c r="BL182" s="16" t="s">
        <v>236</v>
      </c>
      <c r="BM182" s="242" t="s">
        <v>1483</v>
      </c>
    </row>
    <row r="183" spans="2:65" s="1" customFormat="1" ht="16.5" customHeight="1">
      <c r="B183" s="37"/>
      <c r="C183" s="231" t="s">
        <v>455</v>
      </c>
      <c r="D183" s="231" t="s">
        <v>159</v>
      </c>
      <c r="E183" s="232" t="s">
        <v>1484</v>
      </c>
      <c r="F183" s="233" t="s">
        <v>1485</v>
      </c>
      <c r="G183" s="234" t="s">
        <v>583</v>
      </c>
      <c r="H183" s="235">
        <v>2</v>
      </c>
      <c r="I183" s="236"/>
      <c r="J183" s="237">
        <f>ROUND(I183*H183,2)</f>
        <v>0</v>
      </c>
      <c r="K183" s="233" t="s">
        <v>1</v>
      </c>
      <c r="L183" s="42"/>
      <c r="M183" s="238" t="s">
        <v>1</v>
      </c>
      <c r="N183" s="239" t="s">
        <v>42</v>
      </c>
      <c r="O183" s="85"/>
      <c r="P183" s="240">
        <f>O183*H183</f>
        <v>0</v>
      </c>
      <c r="Q183" s="240">
        <v>0.00022</v>
      </c>
      <c r="R183" s="240">
        <f>Q183*H183</f>
        <v>0.00044</v>
      </c>
      <c r="S183" s="240">
        <v>0</v>
      </c>
      <c r="T183" s="241">
        <f>S183*H183</f>
        <v>0</v>
      </c>
      <c r="AR183" s="242" t="s">
        <v>236</v>
      </c>
      <c r="AT183" s="242" t="s">
        <v>159</v>
      </c>
      <c r="AU183" s="242" t="s">
        <v>87</v>
      </c>
      <c r="AY183" s="16" t="s">
        <v>157</v>
      </c>
      <c r="BE183" s="243">
        <f>IF(N183="základní",J183,0)</f>
        <v>0</v>
      </c>
      <c r="BF183" s="243">
        <f>IF(N183="snížená",J183,0)</f>
        <v>0</v>
      </c>
      <c r="BG183" s="243">
        <f>IF(N183="zákl. přenesená",J183,0)</f>
        <v>0</v>
      </c>
      <c r="BH183" s="243">
        <f>IF(N183="sníž. přenesená",J183,0)</f>
        <v>0</v>
      </c>
      <c r="BI183" s="243">
        <f>IF(N183="nulová",J183,0)</f>
        <v>0</v>
      </c>
      <c r="BJ183" s="16" t="s">
        <v>85</v>
      </c>
      <c r="BK183" s="243">
        <f>ROUND(I183*H183,2)</f>
        <v>0</v>
      </c>
      <c r="BL183" s="16" t="s">
        <v>236</v>
      </c>
      <c r="BM183" s="242" t="s">
        <v>1486</v>
      </c>
    </row>
    <row r="184" spans="2:65" s="1" customFormat="1" ht="16.5" customHeight="1">
      <c r="B184" s="37"/>
      <c r="C184" s="231" t="s">
        <v>460</v>
      </c>
      <c r="D184" s="231" t="s">
        <v>159</v>
      </c>
      <c r="E184" s="232" t="s">
        <v>1487</v>
      </c>
      <c r="F184" s="233" t="s">
        <v>1488</v>
      </c>
      <c r="G184" s="234" t="s">
        <v>583</v>
      </c>
      <c r="H184" s="235">
        <v>1</v>
      </c>
      <c r="I184" s="236"/>
      <c r="J184" s="237">
        <f>ROUND(I184*H184,2)</f>
        <v>0</v>
      </c>
      <c r="K184" s="233" t="s">
        <v>1</v>
      </c>
      <c r="L184" s="42"/>
      <c r="M184" s="238" t="s">
        <v>1</v>
      </c>
      <c r="N184" s="239" t="s">
        <v>42</v>
      </c>
      <c r="O184" s="85"/>
      <c r="P184" s="240">
        <f>O184*H184</f>
        <v>0</v>
      </c>
      <c r="Q184" s="240">
        <v>0.00057</v>
      </c>
      <c r="R184" s="240">
        <f>Q184*H184</f>
        <v>0.00057</v>
      </c>
      <c r="S184" s="240">
        <v>0</v>
      </c>
      <c r="T184" s="241">
        <f>S184*H184</f>
        <v>0</v>
      </c>
      <c r="AR184" s="242" t="s">
        <v>236</v>
      </c>
      <c r="AT184" s="242" t="s">
        <v>159</v>
      </c>
      <c r="AU184" s="242" t="s">
        <v>87</v>
      </c>
      <c r="AY184" s="16" t="s">
        <v>157</v>
      </c>
      <c r="BE184" s="243">
        <f>IF(N184="základní",J184,0)</f>
        <v>0</v>
      </c>
      <c r="BF184" s="243">
        <f>IF(N184="snížená",J184,0)</f>
        <v>0</v>
      </c>
      <c r="BG184" s="243">
        <f>IF(N184="zákl. přenesená",J184,0)</f>
        <v>0</v>
      </c>
      <c r="BH184" s="243">
        <f>IF(N184="sníž. přenesená",J184,0)</f>
        <v>0</v>
      </c>
      <c r="BI184" s="243">
        <f>IF(N184="nulová",J184,0)</f>
        <v>0</v>
      </c>
      <c r="BJ184" s="16" t="s">
        <v>85</v>
      </c>
      <c r="BK184" s="243">
        <f>ROUND(I184*H184,2)</f>
        <v>0</v>
      </c>
      <c r="BL184" s="16" t="s">
        <v>236</v>
      </c>
      <c r="BM184" s="242" t="s">
        <v>1489</v>
      </c>
    </row>
    <row r="185" spans="2:65" s="1" customFormat="1" ht="16.5" customHeight="1">
      <c r="B185" s="37"/>
      <c r="C185" s="231" t="s">
        <v>465</v>
      </c>
      <c r="D185" s="231" t="s">
        <v>159</v>
      </c>
      <c r="E185" s="232" t="s">
        <v>1490</v>
      </c>
      <c r="F185" s="233" t="s">
        <v>1491</v>
      </c>
      <c r="G185" s="234" t="s">
        <v>583</v>
      </c>
      <c r="H185" s="235">
        <v>3</v>
      </c>
      <c r="I185" s="236"/>
      <c r="J185" s="237">
        <f>ROUND(I185*H185,2)</f>
        <v>0</v>
      </c>
      <c r="K185" s="233" t="s">
        <v>1</v>
      </c>
      <c r="L185" s="42"/>
      <c r="M185" s="238" t="s">
        <v>1</v>
      </c>
      <c r="N185" s="239" t="s">
        <v>42</v>
      </c>
      <c r="O185" s="85"/>
      <c r="P185" s="240">
        <f>O185*H185</f>
        <v>0</v>
      </c>
      <c r="Q185" s="240">
        <v>0.00055</v>
      </c>
      <c r="R185" s="240">
        <f>Q185*H185</f>
        <v>0.00165</v>
      </c>
      <c r="S185" s="240">
        <v>0</v>
      </c>
      <c r="T185" s="241">
        <f>S185*H185</f>
        <v>0</v>
      </c>
      <c r="AR185" s="242" t="s">
        <v>236</v>
      </c>
      <c r="AT185" s="242" t="s">
        <v>159</v>
      </c>
      <c r="AU185" s="242" t="s">
        <v>87</v>
      </c>
      <c r="AY185" s="16" t="s">
        <v>157</v>
      </c>
      <c r="BE185" s="243">
        <f>IF(N185="základní",J185,0)</f>
        <v>0</v>
      </c>
      <c r="BF185" s="243">
        <f>IF(N185="snížená",J185,0)</f>
        <v>0</v>
      </c>
      <c r="BG185" s="243">
        <f>IF(N185="zákl. přenesená",J185,0)</f>
        <v>0</v>
      </c>
      <c r="BH185" s="243">
        <f>IF(N185="sníž. přenesená",J185,0)</f>
        <v>0</v>
      </c>
      <c r="BI185" s="243">
        <f>IF(N185="nulová",J185,0)</f>
        <v>0</v>
      </c>
      <c r="BJ185" s="16" t="s">
        <v>85</v>
      </c>
      <c r="BK185" s="243">
        <f>ROUND(I185*H185,2)</f>
        <v>0</v>
      </c>
      <c r="BL185" s="16" t="s">
        <v>236</v>
      </c>
      <c r="BM185" s="242" t="s">
        <v>1492</v>
      </c>
    </row>
    <row r="186" spans="2:65" s="1" customFormat="1" ht="16.5" customHeight="1">
      <c r="B186" s="37"/>
      <c r="C186" s="231" t="s">
        <v>469</v>
      </c>
      <c r="D186" s="231" t="s">
        <v>159</v>
      </c>
      <c r="E186" s="232" t="s">
        <v>1493</v>
      </c>
      <c r="F186" s="233" t="s">
        <v>1494</v>
      </c>
      <c r="G186" s="234" t="s">
        <v>583</v>
      </c>
      <c r="H186" s="235">
        <v>1</v>
      </c>
      <c r="I186" s="236"/>
      <c r="J186" s="237">
        <f>ROUND(I186*H186,2)</f>
        <v>0</v>
      </c>
      <c r="K186" s="233" t="s">
        <v>1</v>
      </c>
      <c r="L186" s="42"/>
      <c r="M186" s="238" t="s">
        <v>1</v>
      </c>
      <c r="N186" s="239" t="s">
        <v>42</v>
      </c>
      <c r="O186" s="85"/>
      <c r="P186" s="240">
        <f>O186*H186</f>
        <v>0</v>
      </c>
      <c r="Q186" s="240">
        <v>0</v>
      </c>
      <c r="R186" s="240">
        <f>Q186*H186</f>
        <v>0</v>
      </c>
      <c r="S186" s="240">
        <v>0</v>
      </c>
      <c r="T186" s="241">
        <f>S186*H186</f>
        <v>0</v>
      </c>
      <c r="AR186" s="242" t="s">
        <v>236</v>
      </c>
      <c r="AT186" s="242" t="s">
        <v>159</v>
      </c>
      <c r="AU186" s="242" t="s">
        <v>87</v>
      </c>
      <c r="AY186" s="16" t="s">
        <v>157</v>
      </c>
      <c r="BE186" s="243">
        <f>IF(N186="základní",J186,0)</f>
        <v>0</v>
      </c>
      <c r="BF186" s="243">
        <f>IF(N186="snížená",J186,0)</f>
        <v>0</v>
      </c>
      <c r="BG186" s="243">
        <f>IF(N186="zákl. přenesená",J186,0)</f>
        <v>0</v>
      </c>
      <c r="BH186" s="243">
        <f>IF(N186="sníž. přenesená",J186,0)</f>
        <v>0</v>
      </c>
      <c r="BI186" s="243">
        <f>IF(N186="nulová",J186,0)</f>
        <v>0</v>
      </c>
      <c r="BJ186" s="16" t="s">
        <v>85</v>
      </c>
      <c r="BK186" s="243">
        <f>ROUND(I186*H186,2)</f>
        <v>0</v>
      </c>
      <c r="BL186" s="16" t="s">
        <v>236</v>
      </c>
      <c r="BM186" s="242" t="s">
        <v>1495</v>
      </c>
    </row>
    <row r="187" spans="2:63" s="11" customFormat="1" ht="22.8" customHeight="1">
      <c r="B187" s="215"/>
      <c r="C187" s="216"/>
      <c r="D187" s="217" t="s">
        <v>76</v>
      </c>
      <c r="E187" s="229" t="s">
        <v>1496</v>
      </c>
      <c r="F187" s="229" t="s">
        <v>1395</v>
      </c>
      <c r="G187" s="216"/>
      <c r="H187" s="216"/>
      <c r="I187" s="219"/>
      <c r="J187" s="230">
        <f>BK187</f>
        <v>0</v>
      </c>
      <c r="K187" s="216"/>
      <c r="L187" s="221"/>
      <c r="M187" s="222"/>
      <c r="N187" s="223"/>
      <c r="O187" s="223"/>
      <c r="P187" s="224">
        <f>SUM(P188:P192)</f>
        <v>0</v>
      </c>
      <c r="Q187" s="223"/>
      <c r="R187" s="224">
        <f>SUM(R188:R192)</f>
        <v>0</v>
      </c>
      <c r="S187" s="223"/>
      <c r="T187" s="225">
        <f>SUM(T188:T192)</f>
        <v>0</v>
      </c>
      <c r="AR187" s="226" t="s">
        <v>87</v>
      </c>
      <c r="AT187" s="227" t="s">
        <v>76</v>
      </c>
      <c r="AU187" s="227" t="s">
        <v>85</v>
      </c>
      <c r="AY187" s="226" t="s">
        <v>157</v>
      </c>
      <c r="BK187" s="228">
        <f>SUM(BK188:BK192)</f>
        <v>0</v>
      </c>
    </row>
    <row r="188" spans="2:65" s="1" customFormat="1" ht="16.5" customHeight="1">
      <c r="B188" s="37"/>
      <c r="C188" s="231" t="s">
        <v>473</v>
      </c>
      <c r="D188" s="231" t="s">
        <v>159</v>
      </c>
      <c r="E188" s="232" t="s">
        <v>1497</v>
      </c>
      <c r="F188" s="233" t="s">
        <v>1498</v>
      </c>
      <c r="G188" s="234" t="s">
        <v>583</v>
      </c>
      <c r="H188" s="235">
        <v>20</v>
      </c>
      <c r="I188" s="236"/>
      <c r="J188" s="237">
        <f>ROUND(I188*H188,2)</f>
        <v>0</v>
      </c>
      <c r="K188" s="233" t="s">
        <v>1</v>
      </c>
      <c r="L188" s="42"/>
      <c r="M188" s="238" t="s">
        <v>1</v>
      </c>
      <c r="N188" s="239" t="s">
        <v>42</v>
      </c>
      <c r="O188" s="85"/>
      <c r="P188" s="240">
        <f>O188*H188</f>
        <v>0</v>
      </c>
      <c r="Q188" s="240">
        <v>0</v>
      </c>
      <c r="R188" s="240">
        <f>Q188*H188</f>
        <v>0</v>
      </c>
      <c r="S188" s="240">
        <v>0</v>
      </c>
      <c r="T188" s="241">
        <f>S188*H188</f>
        <v>0</v>
      </c>
      <c r="AR188" s="242" t="s">
        <v>236</v>
      </c>
      <c r="AT188" s="242" t="s">
        <v>159</v>
      </c>
      <c r="AU188" s="242" t="s">
        <v>87</v>
      </c>
      <c r="AY188" s="16" t="s">
        <v>157</v>
      </c>
      <c r="BE188" s="243">
        <f>IF(N188="základní",J188,0)</f>
        <v>0</v>
      </c>
      <c r="BF188" s="243">
        <f>IF(N188="snížená",J188,0)</f>
        <v>0</v>
      </c>
      <c r="BG188" s="243">
        <f>IF(N188="zákl. přenesená",J188,0)</f>
        <v>0</v>
      </c>
      <c r="BH188" s="243">
        <f>IF(N188="sníž. přenesená",J188,0)</f>
        <v>0</v>
      </c>
      <c r="BI188" s="243">
        <f>IF(N188="nulová",J188,0)</f>
        <v>0</v>
      </c>
      <c r="BJ188" s="16" t="s">
        <v>85</v>
      </c>
      <c r="BK188" s="243">
        <f>ROUND(I188*H188,2)</f>
        <v>0</v>
      </c>
      <c r="BL188" s="16" t="s">
        <v>236</v>
      </c>
      <c r="BM188" s="242" t="s">
        <v>1499</v>
      </c>
    </row>
    <row r="189" spans="2:65" s="1" customFormat="1" ht="16.5" customHeight="1">
      <c r="B189" s="37"/>
      <c r="C189" s="231" t="s">
        <v>478</v>
      </c>
      <c r="D189" s="231" t="s">
        <v>159</v>
      </c>
      <c r="E189" s="232" t="s">
        <v>1500</v>
      </c>
      <c r="F189" s="233" t="s">
        <v>1501</v>
      </c>
      <c r="G189" s="234" t="s">
        <v>1502</v>
      </c>
      <c r="H189" s="235">
        <v>8</v>
      </c>
      <c r="I189" s="236"/>
      <c r="J189" s="237">
        <f>ROUND(I189*H189,2)</f>
        <v>0</v>
      </c>
      <c r="K189" s="233" t="s">
        <v>1</v>
      </c>
      <c r="L189" s="42"/>
      <c r="M189" s="238" t="s">
        <v>1</v>
      </c>
      <c r="N189" s="239" t="s">
        <v>42</v>
      </c>
      <c r="O189" s="85"/>
      <c r="P189" s="240">
        <f>O189*H189</f>
        <v>0</v>
      </c>
      <c r="Q189" s="240">
        <v>0</v>
      </c>
      <c r="R189" s="240">
        <f>Q189*H189</f>
        <v>0</v>
      </c>
      <c r="S189" s="240">
        <v>0</v>
      </c>
      <c r="T189" s="241">
        <f>S189*H189</f>
        <v>0</v>
      </c>
      <c r="AR189" s="242" t="s">
        <v>236</v>
      </c>
      <c r="AT189" s="242" t="s">
        <v>159</v>
      </c>
      <c r="AU189" s="242" t="s">
        <v>87</v>
      </c>
      <c r="AY189" s="16" t="s">
        <v>157</v>
      </c>
      <c r="BE189" s="243">
        <f>IF(N189="základní",J189,0)</f>
        <v>0</v>
      </c>
      <c r="BF189" s="243">
        <f>IF(N189="snížená",J189,0)</f>
        <v>0</v>
      </c>
      <c r="BG189" s="243">
        <f>IF(N189="zákl. přenesená",J189,0)</f>
        <v>0</v>
      </c>
      <c r="BH189" s="243">
        <f>IF(N189="sníž. přenesená",J189,0)</f>
        <v>0</v>
      </c>
      <c r="BI189" s="243">
        <f>IF(N189="nulová",J189,0)</f>
        <v>0</v>
      </c>
      <c r="BJ189" s="16" t="s">
        <v>85</v>
      </c>
      <c r="BK189" s="243">
        <f>ROUND(I189*H189,2)</f>
        <v>0</v>
      </c>
      <c r="BL189" s="16" t="s">
        <v>236</v>
      </c>
      <c r="BM189" s="242" t="s">
        <v>1503</v>
      </c>
    </row>
    <row r="190" spans="2:65" s="1" customFormat="1" ht="16.5" customHeight="1">
      <c r="B190" s="37"/>
      <c r="C190" s="231" t="s">
        <v>483</v>
      </c>
      <c r="D190" s="231" t="s">
        <v>159</v>
      </c>
      <c r="E190" s="232" t="s">
        <v>1504</v>
      </c>
      <c r="F190" s="233" t="s">
        <v>1505</v>
      </c>
      <c r="G190" s="234" t="s">
        <v>583</v>
      </c>
      <c r="H190" s="235">
        <v>20</v>
      </c>
      <c r="I190" s="236"/>
      <c r="J190" s="237">
        <f>ROUND(I190*H190,2)</f>
        <v>0</v>
      </c>
      <c r="K190" s="233" t="s">
        <v>1</v>
      </c>
      <c r="L190" s="42"/>
      <c r="M190" s="238" t="s">
        <v>1</v>
      </c>
      <c r="N190" s="239" t="s">
        <v>42</v>
      </c>
      <c r="O190" s="85"/>
      <c r="P190" s="240">
        <f>O190*H190</f>
        <v>0</v>
      </c>
      <c r="Q190" s="240">
        <v>0</v>
      </c>
      <c r="R190" s="240">
        <f>Q190*H190</f>
        <v>0</v>
      </c>
      <c r="S190" s="240">
        <v>0</v>
      </c>
      <c r="T190" s="241">
        <f>S190*H190</f>
        <v>0</v>
      </c>
      <c r="AR190" s="242" t="s">
        <v>236</v>
      </c>
      <c r="AT190" s="242" t="s">
        <v>159</v>
      </c>
      <c r="AU190" s="242" t="s">
        <v>87</v>
      </c>
      <c r="AY190" s="16" t="s">
        <v>157</v>
      </c>
      <c r="BE190" s="243">
        <f>IF(N190="základní",J190,0)</f>
        <v>0</v>
      </c>
      <c r="BF190" s="243">
        <f>IF(N190="snížená",J190,0)</f>
        <v>0</v>
      </c>
      <c r="BG190" s="243">
        <f>IF(N190="zákl. přenesená",J190,0)</f>
        <v>0</v>
      </c>
      <c r="BH190" s="243">
        <f>IF(N190="sníž. přenesená",J190,0)</f>
        <v>0</v>
      </c>
      <c r="BI190" s="243">
        <f>IF(N190="nulová",J190,0)</f>
        <v>0</v>
      </c>
      <c r="BJ190" s="16" t="s">
        <v>85</v>
      </c>
      <c r="BK190" s="243">
        <f>ROUND(I190*H190,2)</f>
        <v>0</v>
      </c>
      <c r="BL190" s="16" t="s">
        <v>236</v>
      </c>
      <c r="BM190" s="242" t="s">
        <v>1506</v>
      </c>
    </row>
    <row r="191" spans="2:65" s="1" customFormat="1" ht="16.5" customHeight="1">
      <c r="B191" s="37"/>
      <c r="C191" s="231" t="s">
        <v>489</v>
      </c>
      <c r="D191" s="231" t="s">
        <v>159</v>
      </c>
      <c r="E191" s="232" t="s">
        <v>1507</v>
      </c>
      <c r="F191" s="233" t="s">
        <v>1508</v>
      </c>
      <c r="G191" s="234" t="s">
        <v>1509</v>
      </c>
      <c r="H191" s="235">
        <v>350</v>
      </c>
      <c r="I191" s="236"/>
      <c r="J191" s="237">
        <f>ROUND(I191*H191,2)</f>
        <v>0</v>
      </c>
      <c r="K191" s="233" t="s">
        <v>1</v>
      </c>
      <c r="L191" s="42"/>
      <c r="M191" s="238" t="s">
        <v>1</v>
      </c>
      <c r="N191" s="239" t="s">
        <v>42</v>
      </c>
      <c r="O191" s="85"/>
      <c r="P191" s="240">
        <f>O191*H191</f>
        <v>0</v>
      </c>
      <c r="Q191" s="240">
        <v>0</v>
      </c>
      <c r="R191" s="240">
        <f>Q191*H191</f>
        <v>0</v>
      </c>
      <c r="S191" s="240">
        <v>0</v>
      </c>
      <c r="T191" s="241">
        <f>S191*H191</f>
        <v>0</v>
      </c>
      <c r="AR191" s="242" t="s">
        <v>236</v>
      </c>
      <c r="AT191" s="242" t="s">
        <v>159</v>
      </c>
      <c r="AU191" s="242" t="s">
        <v>87</v>
      </c>
      <c r="AY191" s="16" t="s">
        <v>157</v>
      </c>
      <c r="BE191" s="243">
        <f>IF(N191="základní",J191,0)</f>
        <v>0</v>
      </c>
      <c r="BF191" s="243">
        <f>IF(N191="snížená",J191,0)</f>
        <v>0</v>
      </c>
      <c r="BG191" s="243">
        <f>IF(N191="zákl. přenesená",J191,0)</f>
        <v>0</v>
      </c>
      <c r="BH191" s="243">
        <f>IF(N191="sníž. přenesená",J191,0)</f>
        <v>0</v>
      </c>
      <c r="BI191" s="243">
        <f>IF(N191="nulová",J191,0)</f>
        <v>0</v>
      </c>
      <c r="BJ191" s="16" t="s">
        <v>85</v>
      </c>
      <c r="BK191" s="243">
        <f>ROUND(I191*H191,2)</f>
        <v>0</v>
      </c>
      <c r="BL191" s="16" t="s">
        <v>236</v>
      </c>
      <c r="BM191" s="242" t="s">
        <v>1510</v>
      </c>
    </row>
    <row r="192" spans="2:65" s="1" customFormat="1" ht="16.5" customHeight="1">
      <c r="B192" s="37"/>
      <c r="C192" s="231" t="s">
        <v>494</v>
      </c>
      <c r="D192" s="231" t="s">
        <v>159</v>
      </c>
      <c r="E192" s="232" t="s">
        <v>1511</v>
      </c>
      <c r="F192" s="233" t="s">
        <v>1512</v>
      </c>
      <c r="G192" s="234" t="s">
        <v>1509</v>
      </c>
      <c r="H192" s="235">
        <v>350</v>
      </c>
      <c r="I192" s="236"/>
      <c r="J192" s="237">
        <f>ROUND(I192*H192,2)</f>
        <v>0</v>
      </c>
      <c r="K192" s="233" t="s">
        <v>1</v>
      </c>
      <c r="L192" s="42"/>
      <c r="M192" s="238" t="s">
        <v>1</v>
      </c>
      <c r="N192" s="239" t="s">
        <v>42</v>
      </c>
      <c r="O192" s="85"/>
      <c r="P192" s="240">
        <f>O192*H192</f>
        <v>0</v>
      </c>
      <c r="Q192" s="240">
        <v>0</v>
      </c>
      <c r="R192" s="240">
        <f>Q192*H192</f>
        <v>0</v>
      </c>
      <c r="S192" s="240">
        <v>0</v>
      </c>
      <c r="T192" s="241">
        <f>S192*H192</f>
        <v>0</v>
      </c>
      <c r="AR192" s="242" t="s">
        <v>236</v>
      </c>
      <c r="AT192" s="242" t="s">
        <v>159</v>
      </c>
      <c r="AU192" s="242" t="s">
        <v>87</v>
      </c>
      <c r="AY192" s="16" t="s">
        <v>157</v>
      </c>
      <c r="BE192" s="243">
        <f>IF(N192="základní",J192,0)</f>
        <v>0</v>
      </c>
      <c r="BF192" s="243">
        <f>IF(N192="snížená",J192,0)</f>
        <v>0</v>
      </c>
      <c r="BG192" s="243">
        <f>IF(N192="zákl. přenesená",J192,0)</f>
        <v>0</v>
      </c>
      <c r="BH192" s="243">
        <f>IF(N192="sníž. přenesená",J192,0)</f>
        <v>0</v>
      </c>
      <c r="BI192" s="243">
        <f>IF(N192="nulová",J192,0)</f>
        <v>0</v>
      </c>
      <c r="BJ192" s="16" t="s">
        <v>85</v>
      </c>
      <c r="BK192" s="243">
        <f>ROUND(I192*H192,2)</f>
        <v>0</v>
      </c>
      <c r="BL192" s="16" t="s">
        <v>236</v>
      </c>
      <c r="BM192" s="242" t="s">
        <v>1513</v>
      </c>
    </row>
    <row r="193" spans="2:63" s="11" customFormat="1" ht="22.8" customHeight="1">
      <c r="B193" s="215"/>
      <c r="C193" s="216"/>
      <c r="D193" s="217" t="s">
        <v>76</v>
      </c>
      <c r="E193" s="229" t="s">
        <v>687</v>
      </c>
      <c r="F193" s="229" t="s">
        <v>1514</v>
      </c>
      <c r="G193" s="216"/>
      <c r="H193" s="216"/>
      <c r="I193" s="219"/>
      <c r="J193" s="230">
        <f>BK193</f>
        <v>0</v>
      </c>
      <c r="K193" s="216"/>
      <c r="L193" s="221"/>
      <c r="M193" s="222"/>
      <c r="N193" s="223"/>
      <c r="O193" s="223"/>
      <c r="P193" s="224">
        <f>P194+P195+P196+P205</f>
        <v>0</v>
      </c>
      <c r="Q193" s="223"/>
      <c r="R193" s="224">
        <f>R194+R195+R196+R205</f>
        <v>0.00102</v>
      </c>
      <c r="S193" s="223"/>
      <c r="T193" s="225">
        <f>T194+T195+T196+T205</f>
        <v>0</v>
      </c>
      <c r="AR193" s="226" t="s">
        <v>87</v>
      </c>
      <c r="AT193" s="227" t="s">
        <v>76</v>
      </c>
      <c r="AU193" s="227" t="s">
        <v>85</v>
      </c>
      <c r="AY193" s="226" t="s">
        <v>157</v>
      </c>
      <c r="BK193" s="228">
        <f>BK194+BK195+BK196+BK205</f>
        <v>0</v>
      </c>
    </row>
    <row r="194" spans="2:65" s="1" customFormat="1" ht="16.5" customHeight="1">
      <c r="B194" s="37"/>
      <c r="C194" s="231" t="s">
        <v>500</v>
      </c>
      <c r="D194" s="231" t="s">
        <v>159</v>
      </c>
      <c r="E194" s="232" t="s">
        <v>1515</v>
      </c>
      <c r="F194" s="233" t="s">
        <v>1516</v>
      </c>
      <c r="G194" s="234" t="s">
        <v>330</v>
      </c>
      <c r="H194" s="235">
        <v>6</v>
      </c>
      <c r="I194" s="236"/>
      <c r="J194" s="237">
        <f>ROUND(I194*H194,2)</f>
        <v>0</v>
      </c>
      <c r="K194" s="233" t="s">
        <v>1</v>
      </c>
      <c r="L194" s="42"/>
      <c r="M194" s="238" t="s">
        <v>1</v>
      </c>
      <c r="N194" s="239" t="s">
        <v>42</v>
      </c>
      <c r="O194" s="85"/>
      <c r="P194" s="240">
        <f>O194*H194</f>
        <v>0</v>
      </c>
      <c r="Q194" s="240">
        <v>0.00011</v>
      </c>
      <c r="R194" s="240">
        <f>Q194*H194</f>
        <v>0.00066</v>
      </c>
      <c r="S194" s="240">
        <v>0</v>
      </c>
      <c r="T194" s="241">
        <f>S194*H194</f>
        <v>0</v>
      </c>
      <c r="AR194" s="242" t="s">
        <v>236</v>
      </c>
      <c r="AT194" s="242" t="s">
        <v>159</v>
      </c>
      <c r="AU194" s="242" t="s">
        <v>87</v>
      </c>
      <c r="AY194" s="16" t="s">
        <v>157</v>
      </c>
      <c r="BE194" s="243">
        <f>IF(N194="základní",J194,0)</f>
        <v>0</v>
      </c>
      <c r="BF194" s="243">
        <f>IF(N194="snížená",J194,0)</f>
        <v>0</v>
      </c>
      <c r="BG194" s="243">
        <f>IF(N194="zákl. přenesená",J194,0)</f>
        <v>0</v>
      </c>
      <c r="BH194" s="243">
        <f>IF(N194="sníž. přenesená",J194,0)</f>
        <v>0</v>
      </c>
      <c r="BI194" s="243">
        <f>IF(N194="nulová",J194,0)</f>
        <v>0</v>
      </c>
      <c r="BJ194" s="16" t="s">
        <v>85</v>
      </c>
      <c r="BK194" s="243">
        <f>ROUND(I194*H194,2)</f>
        <v>0</v>
      </c>
      <c r="BL194" s="16" t="s">
        <v>236</v>
      </c>
      <c r="BM194" s="242" t="s">
        <v>1517</v>
      </c>
    </row>
    <row r="195" spans="2:65" s="1" customFormat="1" ht="16.5" customHeight="1">
      <c r="B195" s="37"/>
      <c r="C195" s="231" t="s">
        <v>505</v>
      </c>
      <c r="D195" s="231" t="s">
        <v>159</v>
      </c>
      <c r="E195" s="232" t="s">
        <v>1518</v>
      </c>
      <c r="F195" s="233" t="s">
        <v>1519</v>
      </c>
      <c r="G195" s="234" t="s">
        <v>330</v>
      </c>
      <c r="H195" s="235">
        <v>12</v>
      </c>
      <c r="I195" s="236"/>
      <c r="J195" s="237">
        <f>ROUND(I195*H195,2)</f>
        <v>0</v>
      </c>
      <c r="K195" s="233" t="s">
        <v>1</v>
      </c>
      <c r="L195" s="42"/>
      <c r="M195" s="238" t="s">
        <v>1</v>
      </c>
      <c r="N195" s="239" t="s">
        <v>42</v>
      </c>
      <c r="O195" s="85"/>
      <c r="P195" s="240">
        <f>O195*H195</f>
        <v>0</v>
      </c>
      <c r="Q195" s="240">
        <v>3E-05</v>
      </c>
      <c r="R195" s="240">
        <f>Q195*H195</f>
        <v>0.00036</v>
      </c>
      <c r="S195" s="240">
        <v>0</v>
      </c>
      <c r="T195" s="241">
        <f>S195*H195</f>
        <v>0</v>
      </c>
      <c r="AR195" s="242" t="s">
        <v>236</v>
      </c>
      <c r="AT195" s="242" t="s">
        <v>159</v>
      </c>
      <c r="AU195" s="242" t="s">
        <v>87</v>
      </c>
      <c r="AY195" s="16" t="s">
        <v>157</v>
      </c>
      <c r="BE195" s="243">
        <f>IF(N195="základní",J195,0)</f>
        <v>0</v>
      </c>
      <c r="BF195" s="243">
        <f>IF(N195="snížená",J195,0)</f>
        <v>0</v>
      </c>
      <c r="BG195" s="243">
        <f>IF(N195="zákl. přenesená",J195,0)</f>
        <v>0</v>
      </c>
      <c r="BH195" s="243">
        <f>IF(N195="sníž. přenesená",J195,0)</f>
        <v>0</v>
      </c>
      <c r="BI195" s="243">
        <f>IF(N195="nulová",J195,0)</f>
        <v>0</v>
      </c>
      <c r="BJ195" s="16" t="s">
        <v>85</v>
      </c>
      <c r="BK195" s="243">
        <f>ROUND(I195*H195,2)</f>
        <v>0</v>
      </c>
      <c r="BL195" s="16" t="s">
        <v>236</v>
      </c>
      <c r="BM195" s="242" t="s">
        <v>1520</v>
      </c>
    </row>
    <row r="196" spans="2:63" s="11" customFormat="1" ht="20.85" customHeight="1">
      <c r="B196" s="215"/>
      <c r="C196" s="216"/>
      <c r="D196" s="217" t="s">
        <v>76</v>
      </c>
      <c r="E196" s="229" t="s">
        <v>1521</v>
      </c>
      <c r="F196" s="229" t="s">
        <v>1522</v>
      </c>
      <c r="G196" s="216"/>
      <c r="H196" s="216"/>
      <c r="I196" s="219"/>
      <c r="J196" s="230">
        <f>BK196</f>
        <v>0</v>
      </c>
      <c r="K196" s="216"/>
      <c r="L196" s="221"/>
      <c r="M196" s="222"/>
      <c r="N196" s="223"/>
      <c r="O196" s="223"/>
      <c r="P196" s="224">
        <f>SUM(P197:P204)</f>
        <v>0</v>
      </c>
      <c r="Q196" s="223"/>
      <c r="R196" s="224">
        <f>SUM(R197:R204)</f>
        <v>0</v>
      </c>
      <c r="S196" s="223"/>
      <c r="T196" s="225">
        <f>SUM(T197:T204)</f>
        <v>0</v>
      </c>
      <c r="AR196" s="226" t="s">
        <v>164</v>
      </c>
      <c r="AT196" s="227" t="s">
        <v>76</v>
      </c>
      <c r="AU196" s="227" t="s">
        <v>87</v>
      </c>
      <c r="AY196" s="226" t="s">
        <v>157</v>
      </c>
      <c r="BK196" s="228">
        <f>SUM(BK197:BK204)</f>
        <v>0</v>
      </c>
    </row>
    <row r="197" spans="2:65" s="1" customFormat="1" ht="36" customHeight="1">
      <c r="B197" s="37"/>
      <c r="C197" s="277" t="s">
        <v>510</v>
      </c>
      <c r="D197" s="277" t="s">
        <v>237</v>
      </c>
      <c r="E197" s="278" t="s">
        <v>1523</v>
      </c>
      <c r="F197" s="279" t="s">
        <v>1524</v>
      </c>
      <c r="G197" s="280" t="s">
        <v>330</v>
      </c>
      <c r="H197" s="281">
        <v>16</v>
      </c>
      <c r="I197" s="282"/>
      <c r="J197" s="283">
        <f>ROUND(I197*H197,2)</f>
        <v>0</v>
      </c>
      <c r="K197" s="279" t="s">
        <v>1</v>
      </c>
      <c r="L197" s="284"/>
      <c r="M197" s="285" t="s">
        <v>1</v>
      </c>
      <c r="N197" s="286" t="s">
        <v>42</v>
      </c>
      <c r="O197" s="85"/>
      <c r="P197" s="240">
        <f>O197*H197</f>
        <v>0</v>
      </c>
      <c r="Q197" s="240">
        <v>0</v>
      </c>
      <c r="R197" s="240">
        <f>Q197*H197</f>
        <v>0</v>
      </c>
      <c r="S197" s="240">
        <v>0</v>
      </c>
      <c r="T197" s="241">
        <f>S197*H197</f>
        <v>0</v>
      </c>
      <c r="AR197" s="242" t="s">
        <v>358</v>
      </c>
      <c r="AT197" s="242" t="s">
        <v>237</v>
      </c>
      <c r="AU197" s="242" t="s">
        <v>173</v>
      </c>
      <c r="AY197" s="16" t="s">
        <v>157</v>
      </c>
      <c r="BE197" s="243">
        <f>IF(N197="základní",J197,0)</f>
        <v>0</v>
      </c>
      <c r="BF197" s="243">
        <f>IF(N197="snížená",J197,0)</f>
        <v>0</v>
      </c>
      <c r="BG197" s="243">
        <f>IF(N197="zákl. přenesená",J197,0)</f>
        <v>0</v>
      </c>
      <c r="BH197" s="243">
        <f>IF(N197="sníž. přenesená",J197,0)</f>
        <v>0</v>
      </c>
      <c r="BI197" s="243">
        <f>IF(N197="nulová",J197,0)</f>
        <v>0</v>
      </c>
      <c r="BJ197" s="16" t="s">
        <v>85</v>
      </c>
      <c r="BK197" s="243">
        <f>ROUND(I197*H197,2)</f>
        <v>0</v>
      </c>
      <c r="BL197" s="16" t="s">
        <v>236</v>
      </c>
      <c r="BM197" s="242" t="s">
        <v>1525</v>
      </c>
    </row>
    <row r="198" spans="2:65" s="1" customFormat="1" ht="36" customHeight="1">
      <c r="B198" s="37"/>
      <c r="C198" s="277" t="s">
        <v>514</v>
      </c>
      <c r="D198" s="277" t="s">
        <v>237</v>
      </c>
      <c r="E198" s="278" t="s">
        <v>1526</v>
      </c>
      <c r="F198" s="279" t="s">
        <v>1527</v>
      </c>
      <c r="G198" s="280" t="s">
        <v>330</v>
      </c>
      <c r="H198" s="281">
        <v>3</v>
      </c>
      <c r="I198" s="282"/>
      <c r="J198" s="283">
        <f>ROUND(I198*H198,2)</f>
        <v>0</v>
      </c>
      <c r="K198" s="279" t="s">
        <v>1</v>
      </c>
      <c r="L198" s="284"/>
      <c r="M198" s="285" t="s">
        <v>1</v>
      </c>
      <c r="N198" s="286" t="s">
        <v>42</v>
      </c>
      <c r="O198" s="85"/>
      <c r="P198" s="240">
        <f>O198*H198</f>
        <v>0</v>
      </c>
      <c r="Q198" s="240">
        <v>0</v>
      </c>
      <c r="R198" s="240">
        <f>Q198*H198</f>
        <v>0</v>
      </c>
      <c r="S198" s="240">
        <v>0</v>
      </c>
      <c r="T198" s="241">
        <f>S198*H198</f>
        <v>0</v>
      </c>
      <c r="AR198" s="242" t="s">
        <v>358</v>
      </c>
      <c r="AT198" s="242" t="s">
        <v>237</v>
      </c>
      <c r="AU198" s="242" t="s">
        <v>173</v>
      </c>
      <c r="AY198" s="16" t="s">
        <v>157</v>
      </c>
      <c r="BE198" s="243">
        <f>IF(N198="základní",J198,0)</f>
        <v>0</v>
      </c>
      <c r="BF198" s="243">
        <f>IF(N198="snížená",J198,0)</f>
        <v>0</v>
      </c>
      <c r="BG198" s="243">
        <f>IF(N198="zákl. přenesená",J198,0)</f>
        <v>0</v>
      </c>
      <c r="BH198" s="243">
        <f>IF(N198="sníž. přenesená",J198,0)</f>
        <v>0</v>
      </c>
      <c r="BI198" s="243">
        <f>IF(N198="nulová",J198,0)</f>
        <v>0</v>
      </c>
      <c r="BJ198" s="16" t="s">
        <v>85</v>
      </c>
      <c r="BK198" s="243">
        <f>ROUND(I198*H198,2)</f>
        <v>0</v>
      </c>
      <c r="BL198" s="16" t="s">
        <v>236</v>
      </c>
      <c r="BM198" s="242" t="s">
        <v>1528</v>
      </c>
    </row>
    <row r="199" spans="2:65" s="1" customFormat="1" ht="16.5" customHeight="1">
      <c r="B199" s="37"/>
      <c r="C199" s="277" t="s">
        <v>519</v>
      </c>
      <c r="D199" s="277" t="s">
        <v>237</v>
      </c>
      <c r="E199" s="278" t="s">
        <v>1529</v>
      </c>
      <c r="F199" s="279" t="s">
        <v>1530</v>
      </c>
      <c r="G199" s="280" t="s">
        <v>583</v>
      </c>
      <c r="H199" s="281">
        <v>2</v>
      </c>
      <c r="I199" s="282"/>
      <c r="J199" s="283">
        <f>ROUND(I199*H199,2)</f>
        <v>0</v>
      </c>
      <c r="K199" s="279" t="s">
        <v>1</v>
      </c>
      <c r="L199" s="284"/>
      <c r="M199" s="285" t="s">
        <v>1</v>
      </c>
      <c r="N199" s="286" t="s">
        <v>42</v>
      </c>
      <c r="O199" s="85"/>
      <c r="P199" s="240">
        <f>O199*H199</f>
        <v>0</v>
      </c>
      <c r="Q199" s="240">
        <v>0</v>
      </c>
      <c r="R199" s="240">
        <f>Q199*H199</f>
        <v>0</v>
      </c>
      <c r="S199" s="240">
        <v>0</v>
      </c>
      <c r="T199" s="241">
        <f>S199*H199</f>
        <v>0</v>
      </c>
      <c r="AR199" s="242" t="s">
        <v>358</v>
      </c>
      <c r="AT199" s="242" t="s">
        <v>237</v>
      </c>
      <c r="AU199" s="242" t="s">
        <v>173</v>
      </c>
      <c r="AY199" s="16" t="s">
        <v>157</v>
      </c>
      <c r="BE199" s="243">
        <f>IF(N199="základní",J199,0)</f>
        <v>0</v>
      </c>
      <c r="BF199" s="243">
        <f>IF(N199="snížená",J199,0)</f>
        <v>0</v>
      </c>
      <c r="BG199" s="243">
        <f>IF(N199="zákl. přenesená",J199,0)</f>
        <v>0</v>
      </c>
      <c r="BH199" s="243">
        <f>IF(N199="sníž. přenesená",J199,0)</f>
        <v>0</v>
      </c>
      <c r="BI199" s="243">
        <f>IF(N199="nulová",J199,0)</f>
        <v>0</v>
      </c>
      <c r="BJ199" s="16" t="s">
        <v>85</v>
      </c>
      <c r="BK199" s="243">
        <f>ROUND(I199*H199,2)</f>
        <v>0</v>
      </c>
      <c r="BL199" s="16" t="s">
        <v>236</v>
      </c>
      <c r="BM199" s="242" t="s">
        <v>1531</v>
      </c>
    </row>
    <row r="200" spans="2:65" s="1" customFormat="1" ht="24" customHeight="1">
      <c r="B200" s="37"/>
      <c r="C200" s="277" t="s">
        <v>524</v>
      </c>
      <c r="D200" s="277" t="s">
        <v>237</v>
      </c>
      <c r="E200" s="278" t="s">
        <v>1532</v>
      </c>
      <c r="F200" s="279" t="s">
        <v>1533</v>
      </c>
      <c r="G200" s="280" t="s">
        <v>583</v>
      </c>
      <c r="H200" s="281">
        <v>1</v>
      </c>
      <c r="I200" s="282"/>
      <c r="J200" s="283">
        <f>ROUND(I200*H200,2)</f>
        <v>0</v>
      </c>
      <c r="K200" s="279" t="s">
        <v>1</v>
      </c>
      <c r="L200" s="284"/>
      <c r="M200" s="285" t="s">
        <v>1</v>
      </c>
      <c r="N200" s="286" t="s">
        <v>42</v>
      </c>
      <c r="O200" s="85"/>
      <c r="P200" s="240">
        <f>O200*H200</f>
        <v>0</v>
      </c>
      <c r="Q200" s="240">
        <v>0</v>
      </c>
      <c r="R200" s="240">
        <f>Q200*H200</f>
        <v>0</v>
      </c>
      <c r="S200" s="240">
        <v>0</v>
      </c>
      <c r="T200" s="241">
        <f>S200*H200</f>
        <v>0</v>
      </c>
      <c r="AR200" s="242" t="s">
        <v>358</v>
      </c>
      <c r="AT200" s="242" t="s">
        <v>237</v>
      </c>
      <c r="AU200" s="242" t="s">
        <v>173</v>
      </c>
      <c r="AY200" s="16" t="s">
        <v>157</v>
      </c>
      <c r="BE200" s="243">
        <f>IF(N200="základní",J200,0)</f>
        <v>0</v>
      </c>
      <c r="BF200" s="243">
        <f>IF(N200="snížená",J200,0)</f>
        <v>0</v>
      </c>
      <c r="BG200" s="243">
        <f>IF(N200="zákl. přenesená",J200,0)</f>
        <v>0</v>
      </c>
      <c r="BH200" s="243">
        <f>IF(N200="sníž. přenesená",J200,0)</f>
        <v>0</v>
      </c>
      <c r="BI200" s="243">
        <f>IF(N200="nulová",J200,0)</f>
        <v>0</v>
      </c>
      <c r="BJ200" s="16" t="s">
        <v>85</v>
      </c>
      <c r="BK200" s="243">
        <f>ROUND(I200*H200,2)</f>
        <v>0</v>
      </c>
      <c r="BL200" s="16" t="s">
        <v>236</v>
      </c>
      <c r="BM200" s="242" t="s">
        <v>1534</v>
      </c>
    </row>
    <row r="201" spans="2:65" s="1" customFormat="1" ht="24" customHeight="1">
      <c r="B201" s="37"/>
      <c r="C201" s="277" t="s">
        <v>529</v>
      </c>
      <c r="D201" s="277" t="s">
        <v>237</v>
      </c>
      <c r="E201" s="278" t="s">
        <v>1535</v>
      </c>
      <c r="F201" s="279" t="s">
        <v>1536</v>
      </c>
      <c r="G201" s="280" t="s">
        <v>583</v>
      </c>
      <c r="H201" s="281">
        <v>2</v>
      </c>
      <c r="I201" s="282"/>
      <c r="J201" s="283">
        <f>ROUND(I201*H201,2)</f>
        <v>0</v>
      </c>
      <c r="K201" s="279" t="s">
        <v>1</v>
      </c>
      <c r="L201" s="284"/>
      <c r="M201" s="285" t="s">
        <v>1</v>
      </c>
      <c r="N201" s="286" t="s">
        <v>42</v>
      </c>
      <c r="O201" s="85"/>
      <c r="P201" s="240">
        <f>O201*H201</f>
        <v>0</v>
      </c>
      <c r="Q201" s="240">
        <v>0</v>
      </c>
      <c r="R201" s="240">
        <f>Q201*H201</f>
        <v>0</v>
      </c>
      <c r="S201" s="240">
        <v>0</v>
      </c>
      <c r="T201" s="241">
        <f>S201*H201</f>
        <v>0</v>
      </c>
      <c r="AR201" s="242" t="s">
        <v>358</v>
      </c>
      <c r="AT201" s="242" t="s">
        <v>237</v>
      </c>
      <c r="AU201" s="242" t="s">
        <v>173</v>
      </c>
      <c r="AY201" s="16" t="s">
        <v>157</v>
      </c>
      <c r="BE201" s="243">
        <f>IF(N201="základní",J201,0)</f>
        <v>0</v>
      </c>
      <c r="BF201" s="243">
        <f>IF(N201="snížená",J201,0)</f>
        <v>0</v>
      </c>
      <c r="BG201" s="243">
        <f>IF(N201="zákl. přenesená",J201,0)</f>
        <v>0</v>
      </c>
      <c r="BH201" s="243">
        <f>IF(N201="sníž. přenesená",J201,0)</f>
        <v>0</v>
      </c>
      <c r="BI201" s="243">
        <f>IF(N201="nulová",J201,0)</f>
        <v>0</v>
      </c>
      <c r="BJ201" s="16" t="s">
        <v>85</v>
      </c>
      <c r="BK201" s="243">
        <f>ROUND(I201*H201,2)</f>
        <v>0</v>
      </c>
      <c r="BL201" s="16" t="s">
        <v>236</v>
      </c>
      <c r="BM201" s="242" t="s">
        <v>1537</v>
      </c>
    </row>
    <row r="202" spans="2:65" s="1" customFormat="1" ht="24" customHeight="1">
      <c r="B202" s="37"/>
      <c r="C202" s="277" t="s">
        <v>537</v>
      </c>
      <c r="D202" s="277" t="s">
        <v>237</v>
      </c>
      <c r="E202" s="278" t="s">
        <v>1538</v>
      </c>
      <c r="F202" s="279" t="s">
        <v>1539</v>
      </c>
      <c r="G202" s="280" t="s">
        <v>583</v>
      </c>
      <c r="H202" s="281">
        <v>2</v>
      </c>
      <c r="I202" s="282"/>
      <c r="J202" s="283">
        <f>ROUND(I202*H202,2)</f>
        <v>0</v>
      </c>
      <c r="K202" s="279" t="s">
        <v>1</v>
      </c>
      <c r="L202" s="284"/>
      <c r="M202" s="285" t="s">
        <v>1</v>
      </c>
      <c r="N202" s="286" t="s">
        <v>42</v>
      </c>
      <c r="O202" s="85"/>
      <c r="P202" s="240">
        <f>O202*H202</f>
        <v>0</v>
      </c>
      <c r="Q202" s="240">
        <v>0</v>
      </c>
      <c r="R202" s="240">
        <f>Q202*H202</f>
        <v>0</v>
      </c>
      <c r="S202" s="240">
        <v>0</v>
      </c>
      <c r="T202" s="241">
        <f>S202*H202</f>
        <v>0</v>
      </c>
      <c r="AR202" s="242" t="s">
        <v>358</v>
      </c>
      <c r="AT202" s="242" t="s">
        <v>237</v>
      </c>
      <c r="AU202" s="242" t="s">
        <v>173</v>
      </c>
      <c r="AY202" s="16" t="s">
        <v>157</v>
      </c>
      <c r="BE202" s="243">
        <f>IF(N202="základní",J202,0)</f>
        <v>0</v>
      </c>
      <c r="BF202" s="243">
        <f>IF(N202="snížená",J202,0)</f>
        <v>0</v>
      </c>
      <c r="BG202" s="243">
        <f>IF(N202="zákl. přenesená",J202,0)</f>
        <v>0</v>
      </c>
      <c r="BH202" s="243">
        <f>IF(N202="sníž. přenesená",J202,0)</f>
        <v>0</v>
      </c>
      <c r="BI202" s="243">
        <f>IF(N202="nulová",J202,0)</f>
        <v>0</v>
      </c>
      <c r="BJ202" s="16" t="s">
        <v>85</v>
      </c>
      <c r="BK202" s="243">
        <f>ROUND(I202*H202,2)</f>
        <v>0</v>
      </c>
      <c r="BL202" s="16" t="s">
        <v>236</v>
      </c>
      <c r="BM202" s="242" t="s">
        <v>1540</v>
      </c>
    </row>
    <row r="203" spans="2:65" s="1" customFormat="1" ht="16.5" customHeight="1">
      <c r="B203" s="37"/>
      <c r="C203" s="277" t="s">
        <v>541</v>
      </c>
      <c r="D203" s="277" t="s">
        <v>237</v>
      </c>
      <c r="E203" s="278" t="s">
        <v>1541</v>
      </c>
      <c r="F203" s="279" t="s">
        <v>1542</v>
      </c>
      <c r="G203" s="280" t="s">
        <v>1502</v>
      </c>
      <c r="H203" s="281">
        <v>8</v>
      </c>
      <c r="I203" s="282"/>
      <c r="J203" s="283">
        <f>ROUND(I203*H203,2)</f>
        <v>0</v>
      </c>
      <c r="K203" s="279" t="s">
        <v>1</v>
      </c>
      <c r="L203" s="284"/>
      <c r="M203" s="285" t="s">
        <v>1</v>
      </c>
      <c r="N203" s="286" t="s">
        <v>42</v>
      </c>
      <c r="O203" s="85"/>
      <c r="P203" s="240">
        <f>O203*H203</f>
        <v>0</v>
      </c>
      <c r="Q203" s="240">
        <v>0</v>
      </c>
      <c r="R203" s="240">
        <f>Q203*H203</f>
        <v>0</v>
      </c>
      <c r="S203" s="240">
        <v>0</v>
      </c>
      <c r="T203" s="241">
        <f>S203*H203</f>
        <v>0</v>
      </c>
      <c r="AR203" s="242" t="s">
        <v>358</v>
      </c>
      <c r="AT203" s="242" t="s">
        <v>237</v>
      </c>
      <c r="AU203" s="242" t="s">
        <v>173</v>
      </c>
      <c r="AY203" s="16" t="s">
        <v>157</v>
      </c>
      <c r="BE203" s="243">
        <f>IF(N203="základní",J203,0)</f>
        <v>0</v>
      </c>
      <c r="BF203" s="243">
        <f>IF(N203="snížená",J203,0)</f>
        <v>0</v>
      </c>
      <c r="BG203" s="243">
        <f>IF(N203="zákl. přenesená",J203,0)</f>
        <v>0</v>
      </c>
      <c r="BH203" s="243">
        <f>IF(N203="sníž. přenesená",J203,0)</f>
        <v>0</v>
      </c>
      <c r="BI203" s="243">
        <f>IF(N203="nulová",J203,0)</f>
        <v>0</v>
      </c>
      <c r="BJ203" s="16" t="s">
        <v>85</v>
      </c>
      <c r="BK203" s="243">
        <f>ROUND(I203*H203,2)</f>
        <v>0</v>
      </c>
      <c r="BL203" s="16" t="s">
        <v>236</v>
      </c>
      <c r="BM203" s="242" t="s">
        <v>1543</v>
      </c>
    </row>
    <row r="204" spans="2:65" s="1" customFormat="1" ht="16.5" customHeight="1">
      <c r="B204" s="37"/>
      <c r="C204" s="277" t="s">
        <v>545</v>
      </c>
      <c r="D204" s="277" t="s">
        <v>237</v>
      </c>
      <c r="E204" s="278" t="s">
        <v>1544</v>
      </c>
      <c r="F204" s="279" t="s">
        <v>1545</v>
      </c>
      <c r="G204" s="280" t="s">
        <v>1502</v>
      </c>
      <c r="H204" s="281">
        <v>16</v>
      </c>
      <c r="I204" s="282"/>
      <c r="J204" s="283">
        <f>ROUND(I204*H204,2)</f>
        <v>0</v>
      </c>
      <c r="K204" s="279" t="s">
        <v>1</v>
      </c>
      <c r="L204" s="284"/>
      <c r="M204" s="285" t="s">
        <v>1</v>
      </c>
      <c r="N204" s="286" t="s">
        <v>42</v>
      </c>
      <c r="O204" s="85"/>
      <c r="P204" s="240">
        <f>O204*H204</f>
        <v>0</v>
      </c>
      <c r="Q204" s="240">
        <v>0</v>
      </c>
      <c r="R204" s="240">
        <f>Q204*H204</f>
        <v>0</v>
      </c>
      <c r="S204" s="240">
        <v>0</v>
      </c>
      <c r="T204" s="241">
        <f>S204*H204</f>
        <v>0</v>
      </c>
      <c r="AR204" s="242" t="s">
        <v>358</v>
      </c>
      <c r="AT204" s="242" t="s">
        <v>237</v>
      </c>
      <c r="AU204" s="242" t="s">
        <v>173</v>
      </c>
      <c r="AY204" s="16" t="s">
        <v>157</v>
      </c>
      <c r="BE204" s="243">
        <f>IF(N204="základní",J204,0)</f>
        <v>0</v>
      </c>
      <c r="BF204" s="243">
        <f>IF(N204="snížená",J204,0)</f>
        <v>0</v>
      </c>
      <c r="BG204" s="243">
        <f>IF(N204="zákl. přenesená",J204,0)</f>
        <v>0</v>
      </c>
      <c r="BH204" s="243">
        <f>IF(N204="sníž. přenesená",J204,0)</f>
        <v>0</v>
      </c>
      <c r="BI204" s="243">
        <f>IF(N204="nulová",J204,0)</f>
        <v>0</v>
      </c>
      <c r="BJ204" s="16" t="s">
        <v>85</v>
      </c>
      <c r="BK204" s="243">
        <f>ROUND(I204*H204,2)</f>
        <v>0</v>
      </c>
      <c r="BL204" s="16" t="s">
        <v>236</v>
      </c>
      <c r="BM204" s="242" t="s">
        <v>1546</v>
      </c>
    </row>
    <row r="205" spans="2:63" s="11" customFormat="1" ht="20.85" customHeight="1">
      <c r="B205" s="215"/>
      <c r="C205" s="216"/>
      <c r="D205" s="217" t="s">
        <v>76</v>
      </c>
      <c r="E205" s="229" t="s">
        <v>1321</v>
      </c>
      <c r="F205" s="229" t="s">
        <v>1547</v>
      </c>
      <c r="G205" s="216"/>
      <c r="H205" s="216"/>
      <c r="I205" s="219"/>
      <c r="J205" s="230">
        <f>BK205</f>
        <v>0</v>
      </c>
      <c r="K205" s="216"/>
      <c r="L205" s="221"/>
      <c r="M205" s="222"/>
      <c r="N205" s="223"/>
      <c r="O205" s="223"/>
      <c r="P205" s="224">
        <f>SUM(P206:P211)</f>
        <v>0</v>
      </c>
      <c r="Q205" s="223"/>
      <c r="R205" s="224">
        <f>SUM(R206:R211)</f>
        <v>0</v>
      </c>
      <c r="S205" s="223"/>
      <c r="T205" s="225">
        <f>SUM(T206:T211)</f>
        <v>0</v>
      </c>
      <c r="AR205" s="226" t="s">
        <v>164</v>
      </c>
      <c r="AT205" s="227" t="s">
        <v>76</v>
      </c>
      <c r="AU205" s="227" t="s">
        <v>87</v>
      </c>
      <c r="AY205" s="226" t="s">
        <v>157</v>
      </c>
      <c r="BK205" s="228">
        <f>SUM(BK206:BK211)</f>
        <v>0</v>
      </c>
    </row>
    <row r="206" spans="2:65" s="1" customFormat="1" ht="16.5" customHeight="1">
      <c r="B206" s="37"/>
      <c r="C206" s="231" t="s">
        <v>550</v>
      </c>
      <c r="D206" s="231" t="s">
        <v>159</v>
      </c>
      <c r="E206" s="232" t="s">
        <v>1548</v>
      </c>
      <c r="F206" s="233" t="s">
        <v>1549</v>
      </c>
      <c r="G206" s="234" t="s">
        <v>1502</v>
      </c>
      <c r="H206" s="235">
        <v>12</v>
      </c>
      <c r="I206" s="236"/>
      <c r="J206" s="237">
        <f>ROUND(I206*H206,2)</f>
        <v>0</v>
      </c>
      <c r="K206" s="233" t="s">
        <v>1</v>
      </c>
      <c r="L206" s="42"/>
      <c r="M206" s="238" t="s">
        <v>1</v>
      </c>
      <c r="N206" s="239" t="s">
        <v>42</v>
      </c>
      <c r="O206" s="85"/>
      <c r="P206" s="240">
        <f>O206*H206</f>
        <v>0</v>
      </c>
      <c r="Q206" s="240">
        <v>0</v>
      </c>
      <c r="R206" s="240">
        <f>Q206*H206</f>
        <v>0</v>
      </c>
      <c r="S206" s="240">
        <v>0</v>
      </c>
      <c r="T206" s="241">
        <f>S206*H206</f>
        <v>0</v>
      </c>
      <c r="AR206" s="242" t="s">
        <v>1550</v>
      </c>
      <c r="AT206" s="242" t="s">
        <v>159</v>
      </c>
      <c r="AU206" s="242" t="s">
        <v>173</v>
      </c>
      <c r="AY206" s="16" t="s">
        <v>157</v>
      </c>
      <c r="BE206" s="243">
        <f>IF(N206="základní",J206,0)</f>
        <v>0</v>
      </c>
      <c r="BF206" s="243">
        <f>IF(N206="snížená",J206,0)</f>
        <v>0</v>
      </c>
      <c r="BG206" s="243">
        <f>IF(N206="zákl. přenesená",J206,0)</f>
        <v>0</v>
      </c>
      <c r="BH206" s="243">
        <f>IF(N206="sníž. přenesená",J206,0)</f>
        <v>0</v>
      </c>
      <c r="BI206" s="243">
        <f>IF(N206="nulová",J206,0)</f>
        <v>0</v>
      </c>
      <c r="BJ206" s="16" t="s">
        <v>85</v>
      </c>
      <c r="BK206" s="243">
        <f>ROUND(I206*H206,2)</f>
        <v>0</v>
      </c>
      <c r="BL206" s="16" t="s">
        <v>1550</v>
      </c>
      <c r="BM206" s="242" t="s">
        <v>1551</v>
      </c>
    </row>
    <row r="207" spans="2:65" s="1" customFormat="1" ht="24" customHeight="1">
      <c r="B207" s="37"/>
      <c r="C207" s="231" t="s">
        <v>556</v>
      </c>
      <c r="D207" s="231" t="s">
        <v>159</v>
      </c>
      <c r="E207" s="232" t="s">
        <v>1552</v>
      </c>
      <c r="F207" s="233" t="s">
        <v>1553</v>
      </c>
      <c r="G207" s="234" t="s">
        <v>583</v>
      </c>
      <c r="H207" s="235">
        <v>1</v>
      </c>
      <c r="I207" s="236"/>
      <c r="J207" s="237">
        <f>ROUND(I207*H207,2)</f>
        <v>0</v>
      </c>
      <c r="K207" s="233" t="s">
        <v>1</v>
      </c>
      <c r="L207" s="42"/>
      <c r="M207" s="238" t="s">
        <v>1</v>
      </c>
      <c r="N207" s="239" t="s">
        <v>42</v>
      </c>
      <c r="O207" s="85"/>
      <c r="P207" s="240">
        <f>O207*H207</f>
        <v>0</v>
      </c>
      <c r="Q207" s="240">
        <v>0</v>
      </c>
      <c r="R207" s="240">
        <f>Q207*H207</f>
        <v>0</v>
      </c>
      <c r="S207" s="240">
        <v>0</v>
      </c>
      <c r="T207" s="241">
        <f>S207*H207</f>
        <v>0</v>
      </c>
      <c r="AR207" s="242" t="s">
        <v>1550</v>
      </c>
      <c r="AT207" s="242" t="s">
        <v>159</v>
      </c>
      <c r="AU207" s="242" t="s">
        <v>173</v>
      </c>
      <c r="AY207" s="16" t="s">
        <v>157</v>
      </c>
      <c r="BE207" s="243">
        <f>IF(N207="základní",J207,0)</f>
        <v>0</v>
      </c>
      <c r="BF207" s="243">
        <f>IF(N207="snížená",J207,0)</f>
        <v>0</v>
      </c>
      <c r="BG207" s="243">
        <f>IF(N207="zákl. přenesená",J207,0)</f>
        <v>0</v>
      </c>
      <c r="BH207" s="243">
        <f>IF(N207="sníž. přenesená",J207,0)</f>
        <v>0</v>
      </c>
      <c r="BI207" s="243">
        <f>IF(N207="nulová",J207,0)</f>
        <v>0</v>
      </c>
      <c r="BJ207" s="16" t="s">
        <v>85</v>
      </c>
      <c r="BK207" s="243">
        <f>ROUND(I207*H207,2)</f>
        <v>0</v>
      </c>
      <c r="BL207" s="16" t="s">
        <v>1550</v>
      </c>
      <c r="BM207" s="242" t="s">
        <v>1554</v>
      </c>
    </row>
    <row r="208" spans="2:65" s="1" customFormat="1" ht="16.5" customHeight="1">
      <c r="B208" s="37"/>
      <c r="C208" s="231" t="s">
        <v>564</v>
      </c>
      <c r="D208" s="231" t="s">
        <v>159</v>
      </c>
      <c r="E208" s="232" t="s">
        <v>1555</v>
      </c>
      <c r="F208" s="233" t="s">
        <v>1556</v>
      </c>
      <c r="G208" s="234" t="s">
        <v>1502</v>
      </c>
      <c r="H208" s="235">
        <v>12</v>
      </c>
      <c r="I208" s="236"/>
      <c r="J208" s="237">
        <f>ROUND(I208*H208,2)</f>
        <v>0</v>
      </c>
      <c r="K208" s="233" t="s">
        <v>1</v>
      </c>
      <c r="L208" s="42"/>
      <c r="M208" s="238" t="s">
        <v>1</v>
      </c>
      <c r="N208" s="239" t="s">
        <v>42</v>
      </c>
      <c r="O208" s="85"/>
      <c r="P208" s="240">
        <f>O208*H208</f>
        <v>0</v>
      </c>
      <c r="Q208" s="240">
        <v>0</v>
      </c>
      <c r="R208" s="240">
        <f>Q208*H208</f>
        <v>0</v>
      </c>
      <c r="S208" s="240">
        <v>0</v>
      </c>
      <c r="T208" s="241">
        <f>S208*H208</f>
        <v>0</v>
      </c>
      <c r="AR208" s="242" t="s">
        <v>1550</v>
      </c>
      <c r="AT208" s="242" t="s">
        <v>159</v>
      </c>
      <c r="AU208" s="242" t="s">
        <v>173</v>
      </c>
      <c r="AY208" s="16" t="s">
        <v>157</v>
      </c>
      <c r="BE208" s="243">
        <f>IF(N208="základní",J208,0)</f>
        <v>0</v>
      </c>
      <c r="BF208" s="243">
        <f>IF(N208="snížená",J208,0)</f>
        <v>0</v>
      </c>
      <c r="BG208" s="243">
        <f>IF(N208="zákl. přenesená",J208,0)</f>
        <v>0</v>
      </c>
      <c r="BH208" s="243">
        <f>IF(N208="sníž. přenesená",J208,0)</f>
        <v>0</v>
      </c>
      <c r="BI208" s="243">
        <f>IF(N208="nulová",J208,0)</f>
        <v>0</v>
      </c>
      <c r="BJ208" s="16" t="s">
        <v>85</v>
      </c>
      <c r="BK208" s="243">
        <f>ROUND(I208*H208,2)</f>
        <v>0</v>
      </c>
      <c r="BL208" s="16" t="s">
        <v>1550</v>
      </c>
      <c r="BM208" s="242" t="s">
        <v>1557</v>
      </c>
    </row>
    <row r="209" spans="2:65" s="1" customFormat="1" ht="24" customHeight="1">
      <c r="B209" s="37"/>
      <c r="C209" s="231" t="s">
        <v>569</v>
      </c>
      <c r="D209" s="231" t="s">
        <v>159</v>
      </c>
      <c r="E209" s="232" t="s">
        <v>1558</v>
      </c>
      <c r="F209" s="233" t="s">
        <v>1559</v>
      </c>
      <c r="G209" s="234" t="s">
        <v>1502</v>
      </c>
      <c r="H209" s="235">
        <v>16</v>
      </c>
      <c r="I209" s="236"/>
      <c r="J209" s="237">
        <f>ROUND(I209*H209,2)</f>
        <v>0</v>
      </c>
      <c r="K209" s="233" t="s">
        <v>1</v>
      </c>
      <c r="L209" s="42"/>
      <c r="M209" s="238" t="s">
        <v>1</v>
      </c>
      <c r="N209" s="239" t="s">
        <v>42</v>
      </c>
      <c r="O209" s="85"/>
      <c r="P209" s="240">
        <f>O209*H209</f>
        <v>0</v>
      </c>
      <c r="Q209" s="240">
        <v>0</v>
      </c>
      <c r="R209" s="240">
        <f>Q209*H209</f>
        <v>0</v>
      </c>
      <c r="S209" s="240">
        <v>0</v>
      </c>
      <c r="T209" s="241">
        <f>S209*H209</f>
        <v>0</v>
      </c>
      <c r="AR209" s="242" t="s">
        <v>1550</v>
      </c>
      <c r="AT209" s="242" t="s">
        <v>159</v>
      </c>
      <c r="AU209" s="242" t="s">
        <v>173</v>
      </c>
      <c r="AY209" s="16" t="s">
        <v>157</v>
      </c>
      <c r="BE209" s="243">
        <f>IF(N209="základní",J209,0)</f>
        <v>0</v>
      </c>
      <c r="BF209" s="243">
        <f>IF(N209="snížená",J209,0)</f>
        <v>0</v>
      </c>
      <c r="BG209" s="243">
        <f>IF(N209="zákl. přenesená",J209,0)</f>
        <v>0</v>
      </c>
      <c r="BH209" s="243">
        <f>IF(N209="sníž. přenesená",J209,0)</f>
        <v>0</v>
      </c>
      <c r="BI209" s="243">
        <f>IF(N209="nulová",J209,0)</f>
        <v>0</v>
      </c>
      <c r="BJ209" s="16" t="s">
        <v>85</v>
      </c>
      <c r="BK209" s="243">
        <f>ROUND(I209*H209,2)</f>
        <v>0</v>
      </c>
      <c r="BL209" s="16" t="s">
        <v>1550</v>
      </c>
      <c r="BM209" s="242" t="s">
        <v>1560</v>
      </c>
    </row>
    <row r="210" spans="2:65" s="1" customFormat="1" ht="16.5" customHeight="1">
      <c r="B210" s="37"/>
      <c r="C210" s="231" t="s">
        <v>573</v>
      </c>
      <c r="D210" s="231" t="s">
        <v>159</v>
      </c>
      <c r="E210" s="232" t="s">
        <v>1561</v>
      </c>
      <c r="F210" s="233" t="s">
        <v>1562</v>
      </c>
      <c r="G210" s="234" t="s">
        <v>240</v>
      </c>
      <c r="H210" s="235">
        <v>250</v>
      </c>
      <c r="I210" s="236"/>
      <c r="J210" s="237">
        <f>ROUND(I210*H210,2)</f>
        <v>0</v>
      </c>
      <c r="K210" s="233" t="s">
        <v>1</v>
      </c>
      <c r="L210" s="42"/>
      <c r="M210" s="238" t="s">
        <v>1</v>
      </c>
      <c r="N210" s="239" t="s">
        <v>42</v>
      </c>
      <c r="O210" s="85"/>
      <c r="P210" s="240">
        <f>O210*H210</f>
        <v>0</v>
      </c>
      <c r="Q210" s="240">
        <v>0</v>
      </c>
      <c r="R210" s="240">
        <f>Q210*H210</f>
        <v>0</v>
      </c>
      <c r="S210" s="240">
        <v>0</v>
      </c>
      <c r="T210" s="241">
        <f>S210*H210</f>
        <v>0</v>
      </c>
      <c r="AR210" s="242" t="s">
        <v>1550</v>
      </c>
      <c r="AT210" s="242" t="s">
        <v>159</v>
      </c>
      <c r="AU210" s="242" t="s">
        <v>173</v>
      </c>
      <c r="AY210" s="16" t="s">
        <v>157</v>
      </c>
      <c r="BE210" s="243">
        <f>IF(N210="základní",J210,0)</f>
        <v>0</v>
      </c>
      <c r="BF210" s="243">
        <f>IF(N210="snížená",J210,0)</f>
        <v>0</v>
      </c>
      <c r="BG210" s="243">
        <f>IF(N210="zákl. přenesená",J210,0)</f>
        <v>0</v>
      </c>
      <c r="BH210" s="243">
        <f>IF(N210="sníž. přenesená",J210,0)</f>
        <v>0</v>
      </c>
      <c r="BI210" s="243">
        <f>IF(N210="nulová",J210,0)</f>
        <v>0</v>
      </c>
      <c r="BJ210" s="16" t="s">
        <v>85</v>
      </c>
      <c r="BK210" s="243">
        <f>ROUND(I210*H210,2)</f>
        <v>0</v>
      </c>
      <c r="BL210" s="16" t="s">
        <v>1550</v>
      </c>
      <c r="BM210" s="242" t="s">
        <v>1563</v>
      </c>
    </row>
    <row r="211" spans="2:65" s="1" customFormat="1" ht="16.5" customHeight="1">
      <c r="B211" s="37"/>
      <c r="C211" s="231" t="s">
        <v>580</v>
      </c>
      <c r="D211" s="231" t="s">
        <v>159</v>
      </c>
      <c r="E211" s="232" t="s">
        <v>1564</v>
      </c>
      <c r="F211" s="233" t="s">
        <v>1565</v>
      </c>
      <c r="G211" s="234" t="s">
        <v>1502</v>
      </c>
      <c r="H211" s="235">
        <v>12</v>
      </c>
      <c r="I211" s="236"/>
      <c r="J211" s="237">
        <f>ROUND(I211*H211,2)</f>
        <v>0</v>
      </c>
      <c r="K211" s="233" t="s">
        <v>1</v>
      </c>
      <c r="L211" s="42"/>
      <c r="M211" s="290" t="s">
        <v>1</v>
      </c>
      <c r="N211" s="291" t="s">
        <v>42</v>
      </c>
      <c r="O211" s="292"/>
      <c r="P211" s="293">
        <f>O211*H211</f>
        <v>0</v>
      </c>
      <c r="Q211" s="293">
        <v>0</v>
      </c>
      <c r="R211" s="293">
        <f>Q211*H211</f>
        <v>0</v>
      </c>
      <c r="S211" s="293">
        <v>0</v>
      </c>
      <c r="T211" s="294">
        <f>S211*H211</f>
        <v>0</v>
      </c>
      <c r="AR211" s="242" t="s">
        <v>1550</v>
      </c>
      <c r="AT211" s="242" t="s">
        <v>159</v>
      </c>
      <c r="AU211" s="242" t="s">
        <v>173</v>
      </c>
      <c r="AY211" s="16" t="s">
        <v>157</v>
      </c>
      <c r="BE211" s="243">
        <f>IF(N211="základní",J211,0)</f>
        <v>0</v>
      </c>
      <c r="BF211" s="243">
        <f>IF(N211="snížená",J211,0)</f>
        <v>0</v>
      </c>
      <c r="BG211" s="243">
        <f>IF(N211="zákl. přenesená",J211,0)</f>
        <v>0</v>
      </c>
      <c r="BH211" s="243">
        <f>IF(N211="sníž. přenesená",J211,0)</f>
        <v>0</v>
      </c>
      <c r="BI211" s="243">
        <f>IF(N211="nulová",J211,0)</f>
        <v>0</v>
      </c>
      <c r="BJ211" s="16" t="s">
        <v>85</v>
      </c>
      <c r="BK211" s="243">
        <f>ROUND(I211*H211,2)</f>
        <v>0</v>
      </c>
      <c r="BL211" s="16" t="s">
        <v>1550</v>
      </c>
      <c r="BM211" s="242" t="s">
        <v>1566</v>
      </c>
    </row>
    <row r="212" spans="2:12" s="1" customFormat="1" ht="6.95" customHeight="1">
      <c r="B212" s="60"/>
      <c r="C212" s="61"/>
      <c r="D212" s="61"/>
      <c r="E212" s="61"/>
      <c r="F212" s="61"/>
      <c r="G212" s="61"/>
      <c r="H212" s="61"/>
      <c r="I212" s="182"/>
      <c r="J212" s="61"/>
      <c r="K212" s="61"/>
      <c r="L212" s="42"/>
    </row>
  </sheetData>
  <sheetProtection password="CC35" sheet="1" objects="1" scenarios="1" formatColumns="0" formatRows="0" autoFilter="0"/>
  <autoFilter ref="C127:K211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104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87</v>
      </c>
    </row>
    <row r="4" spans="2:46" ht="24.95" customHeight="1">
      <c r="B4" s="19"/>
      <c r="D4" s="145" t="s">
        <v>112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Snížení energetické náročnosti budov v nemocnici Jičín - objekt plicní oddělení</v>
      </c>
      <c r="F7" s="147"/>
      <c r="G7" s="147"/>
      <c r="H7" s="147"/>
      <c r="L7" s="19"/>
    </row>
    <row r="8" spans="2:12" s="1" customFormat="1" ht="12" customHeight="1">
      <c r="B8" s="42"/>
      <c r="D8" s="147" t="s">
        <v>119</v>
      </c>
      <c r="I8" s="149"/>
      <c r="L8" s="42"/>
    </row>
    <row r="9" spans="2:12" s="1" customFormat="1" ht="36.95" customHeight="1">
      <c r="B9" s="42"/>
      <c r="E9" s="150" t="s">
        <v>1567</v>
      </c>
      <c r="F9" s="1"/>
      <c r="G9" s="1"/>
      <c r="H9" s="1"/>
      <c r="I9" s="149"/>
      <c r="L9" s="42"/>
    </row>
    <row r="10" spans="2:12" s="1" customFormat="1" ht="12">
      <c r="B10" s="42"/>
      <c r="I10" s="149"/>
      <c r="L10" s="42"/>
    </row>
    <row r="11" spans="2:12" s="1" customFormat="1" ht="12" customHeight="1">
      <c r="B11" s="42"/>
      <c r="D11" s="147" t="s">
        <v>18</v>
      </c>
      <c r="F11" s="135" t="s">
        <v>1</v>
      </c>
      <c r="I11" s="151" t="s">
        <v>19</v>
      </c>
      <c r="J11" s="135" t="s">
        <v>1</v>
      </c>
      <c r="L11" s="42"/>
    </row>
    <row r="12" spans="2:12" s="1" customFormat="1" ht="12" customHeight="1">
      <c r="B12" s="42"/>
      <c r="D12" s="147" t="s">
        <v>20</v>
      </c>
      <c r="F12" s="135" t="s">
        <v>21</v>
      </c>
      <c r="I12" s="151" t="s">
        <v>22</v>
      </c>
      <c r="J12" s="152" t="str">
        <f>'Rekapitulace stavby'!AN8</f>
        <v>5.9.2016</v>
      </c>
      <c r="L12" s="42"/>
    </row>
    <row r="13" spans="2:12" s="1" customFormat="1" ht="10.8" customHeight="1">
      <c r="B13" s="42"/>
      <c r="I13" s="149"/>
      <c r="L13" s="42"/>
    </row>
    <row r="14" spans="2:12" s="1" customFormat="1" ht="12" customHeight="1">
      <c r="B14" s="42"/>
      <c r="D14" s="147" t="s">
        <v>24</v>
      </c>
      <c r="I14" s="151" t="s">
        <v>25</v>
      </c>
      <c r="J14" s="135" t="s">
        <v>1</v>
      </c>
      <c r="L14" s="42"/>
    </row>
    <row r="15" spans="2:12" s="1" customFormat="1" ht="18" customHeight="1">
      <c r="B15" s="42"/>
      <c r="E15" s="135" t="s">
        <v>26</v>
      </c>
      <c r="I15" s="151" t="s">
        <v>27</v>
      </c>
      <c r="J15" s="135" t="s">
        <v>1</v>
      </c>
      <c r="L15" s="42"/>
    </row>
    <row r="16" spans="2:12" s="1" customFormat="1" ht="6.95" customHeight="1">
      <c r="B16" s="42"/>
      <c r="I16" s="149"/>
      <c r="L16" s="42"/>
    </row>
    <row r="17" spans="2:12" s="1" customFormat="1" ht="12" customHeight="1">
      <c r="B17" s="42"/>
      <c r="D17" s="147" t="s">
        <v>28</v>
      </c>
      <c r="I17" s="15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9"/>
      <c r="L19" s="42"/>
    </row>
    <row r="20" spans="2:12" s="1" customFormat="1" ht="12" customHeight="1">
      <c r="B20" s="42"/>
      <c r="D20" s="147" t="s">
        <v>30</v>
      </c>
      <c r="I20" s="151" t="s">
        <v>25</v>
      </c>
      <c r="J20" s="135" t="s">
        <v>1</v>
      </c>
      <c r="L20" s="42"/>
    </row>
    <row r="21" spans="2:12" s="1" customFormat="1" ht="18" customHeight="1">
      <c r="B21" s="42"/>
      <c r="E21" s="135" t="s">
        <v>31</v>
      </c>
      <c r="I21" s="151" t="s">
        <v>27</v>
      </c>
      <c r="J21" s="135" t="s">
        <v>1</v>
      </c>
      <c r="L21" s="42"/>
    </row>
    <row r="22" spans="2:12" s="1" customFormat="1" ht="6.95" customHeight="1">
      <c r="B22" s="42"/>
      <c r="I22" s="149"/>
      <c r="L22" s="42"/>
    </row>
    <row r="23" spans="2:12" s="1" customFormat="1" ht="12" customHeight="1">
      <c r="B23" s="42"/>
      <c r="D23" s="147" t="s">
        <v>32</v>
      </c>
      <c r="I23" s="151" t="s">
        <v>25</v>
      </c>
      <c r="J23" s="135" t="str">
        <f>IF('Rekapitulace stavby'!AN19="","",'Rekapitulace stavby'!AN19)</f>
        <v/>
      </c>
      <c r="L23" s="42"/>
    </row>
    <row r="24" spans="2:12" s="1" customFormat="1" ht="18" customHeight="1">
      <c r="B24" s="42"/>
      <c r="E24" s="135" t="str">
        <f>IF('Rekapitulace stavby'!E20="","",'Rekapitulace stavby'!E20)</f>
        <v>Martin Škrabal</v>
      </c>
      <c r="I24" s="151" t="s">
        <v>27</v>
      </c>
      <c r="J24" s="135" t="str">
        <f>IF('Rekapitulace stavby'!AN20="","",'Rekapitulace stavby'!AN20)</f>
        <v/>
      </c>
      <c r="L24" s="42"/>
    </row>
    <row r="25" spans="2:12" s="1" customFormat="1" ht="6.95" customHeight="1">
      <c r="B25" s="42"/>
      <c r="I25" s="149"/>
      <c r="L25" s="42"/>
    </row>
    <row r="26" spans="2:12" s="1" customFormat="1" ht="12" customHeight="1">
      <c r="B26" s="42"/>
      <c r="D26" s="147" t="s">
        <v>35</v>
      </c>
      <c r="I26" s="149"/>
      <c r="L26" s="42"/>
    </row>
    <row r="27" spans="2:12" s="7" customFormat="1" ht="102" customHeight="1">
      <c r="B27" s="153"/>
      <c r="E27" s="154" t="s">
        <v>36</v>
      </c>
      <c r="F27" s="154"/>
      <c r="G27" s="154"/>
      <c r="H27" s="154"/>
      <c r="I27" s="155"/>
      <c r="L27" s="153"/>
    </row>
    <row r="28" spans="2:12" s="1" customFormat="1" ht="6.95" customHeight="1">
      <c r="B28" s="42"/>
      <c r="I28" s="149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6"/>
      <c r="J29" s="77"/>
      <c r="K29" s="77"/>
      <c r="L29" s="42"/>
    </row>
    <row r="30" spans="2:12" s="1" customFormat="1" ht="25.4" customHeight="1">
      <c r="B30" s="42"/>
      <c r="D30" s="157" t="s">
        <v>37</v>
      </c>
      <c r="I30" s="149"/>
      <c r="J30" s="158">
        <f>ROUND(J119,2)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14.4" customHeight="1">
      <c r="B32" s="42"/>
      <c r="F32" s="159" t="s">
        <v>39</v>
      </c>
      <c r="I32" s="160" t="s">
        <v>38</v>
      </c>
      <c r="J32" s="159" t="s">
        <v>40</v>
      </c>
      <c r="L32" s="42"/>
    </row>
    <row r="33" spans="2:12" s="1" customFormat="1" ht="14.4" customHeight="1">
      <c r="B33" s="42"/>
      <c r="D33" s="161" t="s">
        <v>41</v>
      </c>
      <c r="E33" s="147" t="s">
        <v>42</v>
      </c>
      <c r="F33" s="162">
        <f>ROUND((SUM(BE119:BE144)),2)</f>
        <v>0</v>
      </c>
      <c r="I33" s="163">
        <v>0.21</v>
      </c>
      <c r="J33" s="162">
        <f>ROUND(((SUM(BE119:BE144))*I33),2)</f>
        <v>0</v>
      </c>
      <c r="L33" s="42"/>
    </row>
    <row r="34" spans="2:12" s="1" customFormat="1" ht="14.4" customHeight="1">
      <c r="B34" s="42"/>
      <c r="E34" s="147" t="s">
        <v>43</v>
      </c>
      <c r="F34" s="162">
        <f>ROUND((SUM(BF119:BF144)),2)</f>
        <v>0</v>
      </c>
      <c r="I34" s="163">
        <v>0.15</v>
      </c>
      <c r="J34" s="162">
        <f>ROUND(((SUM(BF119:BF144))*I34),2)</f>
        <v>0</v>
      </c>
      <c r="L34" s="42"/>
    </row>
    <row r="35" spans="2:12" s="1" customFormat="1" ht="14.4" customHeight="1" hidden="1">
      <c r="B35" s="42"/>
      <c r="E35" s="147" t="s">
        <v>44</v>
      </c>
      <c r="F35" s="162">
        <f>ROUND((SUM(BG119:BG144)),2)</f>
        <v>0</v>
      </c>
      <c r="I35" s="163">
        <v>0.21</v>
      </c>
      <c r="J35" s="162">
        <f>0</f>
        <v>0</v>
      </c>
      <c r="L35" s="42"/>
    </row>
    <row r="36" spans="2:12" s="1" customFormat="1" ht="14.4" customHeight="1" hidden="1">
      <c r="B36" s="42"/>
      <c r="E36" s="147" t="s">
        <v>45</v>
      </c>
      <c r="F36" s="162">
        <f>ROUND((SUM(BH119:BH144)),2)</f>
        <v>0</v>
      </c>
      <c r="I36" s="163">
        <v>0.15</v>
      </c>
      <c r="J36" s="162">
        <f>0</f>
        <v>0</v>
      </c>
      <c r="L36" s="42"/>
    </row>
    <row r="37" spans="2:12" s="1" customFormat="1" ht="14.4" customHeight="1" hidden="1">
      <c r="B37" s="42"/>
      <c r="E37" s="147" t="s">
        <v>46</v>
      </c>
      <c r="F37" s="162">
        <f>ROUND((SUM(BI119:BI144)),2)</f>
        <v>0</v>
      </c>
      <c r="I37" s="163">
        <v>0</v>
      </c>
      <c r="J37" s="162">
        <f>0</f>
        <v>0</v>
      </c>
      <c r="L37" s="42"/>
    </row>
    <row r="38" spans="2:12" s="1" customFormat="1" ht="6.95" customHeight="1">
      <c r="B38" s="42"/>
      <c r="I38" s="149"/>
      <c r="L38" s="42"/>
    </row>
    <row r="39" spans="2:12" s="1" customFormat="1" ht="25.4" customHeight="1">
      <c r="B39" s="42"/>
      <c r="C39" s="164"/>
      <c r="D39" s="165" t="s">
        <v>47</v>
      </c>
      <c r="E39" s="166"/>
      <c r="F39" s="166"/>
      <c r="G39" s="167" t="s">
        <v>48</v>
      </c>
      <c r="H39" s="168" t="s">
        <v>49</v>
      </c>
      <c r="I39" s="169"/>
      <c r="J39" s="170">
        <f>SUM(J30:J37)</f>
        <v>0</v>
      </c>
      <c r="K39" s="171"/>
      <c r="L39" s="42"/>
    </row>
    <row r="40" spans="2:12" s="1" customFormat="1" ht="14.4" customHeight="1">
      <c r="B40" s="42"/>
      <c r="I40" s="149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50</v>
      </c>
      <c r="E50" s="173"/>
      <c r="F50" s="173"/>
      <c r="G50" s="172" t="s">
        <v>51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52</v>
      </c>
      <c r="E61" s="176"/>
      <c r="F61" s="177" t="s">
        <v>53</v>
      </c>
      <c r="G61" s="175" t="s">
        <v>52</v>
      </c>
      <c r="H61" s="176"/>
      <c r="I61" s="178"/>
      <c r="J61" s="179" t="s">
        <v>53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54</v>
      </c>
      <c r="E65" s="173"/>
      <c r="F65" s="173"/>
      <c r="G65" s="172" t="s">
        <v>55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52</v>
      </c>
      <c r="E76" s="176"/>
      <c r="F76" s="177" t="s">
        <v>53</v>
      </c>
      <c r="G76" s="175" t="s">
        <v>52</v>
      </c>
      <c r="H76" s="176"/>
      <c r="I76" s="178"/>
      <c r="J76" s="179" t="s">
        <v>53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121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Snížení energetické náročnosti budov v nemocnici Jičín - objekt plicní oddělení</v>
      </c>
      <c r="F85" s="31"/>
      <c r="G85" s="31"/>
      <c r="H85" s="31"/>
      <c r="I85" s="149"/>
      <c r="J85" s="38"/>
      <c r="K85" s="38"/>
      <c r="L85" s="42"/>
    </row>
    <row r="86" spans="2:12" s="1" customFormat="1" ht="12" customHeight="1">
      <c r="B86" s="37"/>
      <c r="C86" s="31" t="s">
        <v>119</v>
      </c>
      <c r="D86" s="38"/>
      <c r="E86" s="38"/>
      <c r="F86" s="38"/>
      <c r="G86" s="38"/>
      <c r="H86" s="38"/>
      <c r="I86" s="149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SIL - Silnoproudá elektrotechnika</v>
      </c>
      <c r="F87" s="38"/>
      <c r="G87" s="38"/>
      <c r="H87" s="38"/>
      <c r="I87" s="149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Bolzanova 512, 506 01 Jičín</v>
      </c>
      <c r="G89" s="38"/>
      <c r="H89" s="38"/>
      <c r="I89" s="151" t="s">
        <v>22</v>
      </c>
      <c r="J89" s="73" t="str">
        <f>IF(J12="","",J12)</f>
        <v>5.9.2016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43.05" customHeight="1">
      <c r="B91" s="37"/>
      <c r="C91" s="31" t="s">
        <v>24</v>
      </c>
      <c r="D91" s="38"/>
      <c r="E91" s="38"/>
      <c r="F91" s="26" t="str">
        <f>E15</f>
        <v>ON Jičín a.s.</v>
      </c>
      <c r="G91" s="38"/>
      <c r="H91" s="38"/>
      <c r="I91" s="151" t="s">
        <v>30</v>
      </c>
      <c r="J91" s="35" t="str">
        <f>E21</f>
        <v>ATELIER H1 a ATELIÉR HÁJEK s.r.o.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1" t="s">
        <v>32</v>
      </c>
      <c r="J92" s="35" t="str">
        <f>E24</f>
        <v>Martin Škrabal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9"/>
      <c r="J93" s="38"/>
      <c r="K93" s="38"/>
      <c r="L93" s="42"/>
    </row>
    <row r="94" spans="2:12" s="1" customFormat="1" ht="29.25" customHeight="1">
      <c r="B94" s="37"/>
      <c r="C94" s="187" t="s">
        <v>122</v>
      </c>
      <c r="D94" s="188"/>
      <c r="E94" s="188"/>
      <c r="F94" s="188"/>
      <c r="G94" s="188"/>
      <c r="H94" s="188"/>
      <c r="I94" s="189"/>
      <c r="J94" s="190" t="s">
        <v>123</v>
      </c>
      <c r="K94" s="18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47" s="1" customFormat="1" ht="22.8" customHeight="1">
      <c r="B96" s="37"/>
      <c r="C96" s="191" t="s">
        <v>124</v>
      </c>
      <c r="D96" s="38"/>
      <c r="E96" s="38"/>
      <c r="F96" s="38"/>
      <c r="G96" s="38"/>
      <c r="H96" s="38"/>
      <c r="I96" s="149"/>
      <c r="J96" s="104">
        <f>J119</f>
        <v>0</v>
      </c>
      <c r="K96" s="38"/>
      <c r="L96" s="42"/>
      <c r="AU96" s="16" t="s">
        <v>125</v>
      </c>
    </row>
    <row r="97" spans="2:12" s="8" customFormat="1" ht="24.95" customHeight="1">
      <c r="B97" s="192"/>
      <c r="C97" s="193"/>
      <c r="D97" s="194" t="s">
        <v>1568</v>
      </c>
      <c r="E97" s="195"/>
      <c r="F97" s="195"/>
      <c r="G97" s="195"/>
      <c r="H97" s="195"/>
      <c r="I97" s="196"/>
      <c r="J97" s="197">
        <f>J120</f>
        <v>0</v>
      </c>
      <c r="K97" s="193"/>
      <c r="L97" s="198"/>
    </row>
    <row r="98" spans="2:12" s="8" customFormat="1" ht="24.95" customHeight="1">
      <c r="B98" s="192"/>
      <c r="C98" s="193"/>
      <c r="D98" s="194" t="s">
        <v>1569</v>
      </c>
      <c r="E98" s="195"/>
      <c r="F98" s="195"/>
      <c r="G98" s="195"/>
      <c r="H98" s="195"/>
      <c r="I98" s="196"/>
      <c r="J98" s="197">
        <f>J128</f>
        <v>0</v>
      </c>
      <c r="K98" s="193"/>
      <c r="L98" s="198"/>
    </row>
    <row r="99" spans="2:12" s="8" customFormat="1" ht="24.95" customHeight="1">
      <c r="B99" s="192"/>
      <c r="C99" s="193"/>
      <c r="D99" s="194" t="s">
        <v>1271</v>
      </c>
      <c r="E99" s="195"/>
      <c r="F99" s="195"/>
      <c r="G99" s="195"/>
      <c r="H99" s="195"/>
      <c r="I99" s="196"/>
      <c r="J99" s="197">
        <f>J143</f>
        <v>0</v>
      </c>
      <c r="K99" s="193"/>
      <c r="L99" s="198"/>
    </row>
    <row r="100" spans="2:12" s="1" customFormat="1" ht="21.8" customHeight="1">
      <c r="B100" s="37"/>
      <c r="C100" s="38"/>
      <c r="D100" s="38"/>
      <c r="E100" s="38"/>
      <c r="F100" s="38"/>
      <c r="G100" s="38"/>
      <c r="H100" s="38"/>
      <c r="I100" s="149"/>
      <c r="J100" s="38"/>
      <c r="K100" s="38"/>
      <c r="L100" s="42"/>
    </row>
    <row r="101" spans="2:12" s="1" customFormat="1" ht="6.95" customHeight="1">
      <c r="B101" s="60"/>
      <c r="C101" s="61"/>
      <c r="D101" s="61"/>
      <c r="E101" s="61"/>
      <c r="F101" s="61"/>
      <c r="G101" s="61"/>
      <c r="H101" s="61"/>
      <c r="I101" s="182"/>
      <c r="J101" s="61"/>
      <c r="K101" s="61"/>
      <c r="L101" s="42"/>
    </row>
    <row r="105" spans="2:12" s="1" customFormat="1" ht="6.95" customHeight="1">
      <c r="B105" s="62"/>
      <c r="C105" s="63"/>
      <c r="D105" s="63"/>
      <c r="E105" s="63"/>
      <c r="F105" s="63"/>
      <c r="G105" s="63"/>
      <c r="H105" s="63"/>
      <c r="I105" s="185"/>
      <c r="J105" s="63"/>
      <c r="K105" s="63"/>
      <c r="L105" s="42"/>
    </row>
    <row r="106" spans="2:12" s="1" customFormat="1" ht="24.95" customHeight="1">
      <c r="B106" s="37"/>
      <c r="C106" s="22" t="s">
        <v>142</v>
      </c>
      <c r="D106" s="38"/>
      <c r="E106" s="38"/>
      <c r="F106" s="38"/>
      <c r="G106" s="38"/>
      <c r="H106" s="38"/>
      <c r="I106" s="149"/>
      <c r="J106" s="38"/>
      <c r="K106" s="38"/>
      <c r="L106" s="42"/>
    </row>
    <row r="107" spans="2:12" s="1" customFormat="1" ht="6.95" customHeight="1">
      <c r="B107" s="37"/>
      <c r="C107" s="38"/>
      <c r="D107" s="38"/>
      <c r="E107" s="38"/>
      <c r="F107" s="38"/>
      <c r="G107" s="38"/>
      <c r="H107" s="38"/>
      <c r="I107" s="149"/>
      <c r="J107" s="38"/>
      <c r="K107" s="38"/>
      <c r="L107" s="42"/>
    </row>
    <row r="108" spans="2:12" s="1" customFormat="1" ht="12" customHeight="1">
      <c r="B108" s="37"/>
      <c r="C108" s="31" t="s">
        <v>16</v>
      </c>
      <c r="D108" s="38"/>
      <c r="E108" s="38"/>
      <c r="F108" s="38"/>
      <c r="G108" s="38"/>
      <c r="H108" s="38"/>
      <c r="I108" s="149"/>
      <c r="J108" s="38"/>
      <c r="K108" s="38"/>
      <c r="L108" s="42"/>
    </row>
    <row r="109" spans="2:12" s="1" customFormat="1" ht="16.5" customHeight="1">
      <c r="B109" s="37"/>
      <c r="C109" s="38"/>
      <c r="D109" s="38"/>
      <c r="E109" s="186" t="str">
        <f>E7</f>
        <v>Snížení energetické náročnosti budov v nemocnici Jičín - objekt plicní oddělení</v>
      </c>
      <c r="F109" s="31"/>
      <c r="G109" s="31"/>
      <c r="H109" s="31"/>
      <c r="I109" s="149"/>
      <c r="J109" s="38"/>
      <c r="K109" s="38"/>
      <c r="L109" s="42"/>
    </row>
    <row r="110" spans="2:12" s="1" customFormat="1" ht="12" customHeight="1">
      <c r="B110" s="37"/>
      <c r="C110" s="31" t="s">
        <v>119</v>
      </c>
      <c r="D110" s="38"/>
      <c r="E110" s="38"/>
      <c r="F110" s="38"/>
      <c r="G110" s="38"/>
      <c r="H110" s="38"/>
      <c r="I110" s="149"/>
      <c r="J110" s="38"/>
      <c r="K110" s="38"/>
      <c r="L110" s="42"/>
    </row>
    <row r="111" spans="2:12" s="1" customFormat="1" ht="16.5" customHeight="1">
      <c r="B111" s="37"/>
      <c r="C111" s="38"/>
      <c r="D111" s="38"/>
      <c r="E111" s="70" t="str">
        <f>E9</f>
        <v>SIL - Silnoproudá elektrotechnika</v>
      </c>
      <c r="F111" s="38"/>
      <c r="G111" s="38"/>
      <c r="H111" s="38"/>
      <c r="I111" s="149"/>
      <c r="J111" s="38"/>
      <c r="K111" s="38"/>
      <c r="L111" s="42"/>
    </row>
    <row r="112" spans="2:12" s="1" customFormat="1" ht="6.95" customHeight="1">
      <c r="B112" s="37"/>
      <c r="C112" s="38"/>
      <c r="D112" s="38"/>
      <c r="E112" s="38"/>
      <c r="F112" s="38"/>
      <c r="G112" s="38"/>
      <c r="H112" s="38"/>
      <c r="I112" s="149"/>
      <c r="J112" s="38"/>
      <c r="K112" s="38"/>
      <c r="L112" s="42"/>
    </row>
    <row r="113" spans="2:12" s="1" customFormat="1" ht="12" customHeight="1">
      <c r="B113" s="37"/>
      <c r="C113" s="31" t="s">
        <v>20</v>
      </c>
      <c r="D113" s="38"/>
      <c r="E113" s="38"/>
      <c r="F113" s="26" t="str">
        <f>F12</f>
        <v>Bolzanova 512, 506 01 Jičín</v>
      </c>
      <c r="G113" s="38"/>
      <c r="H113" s="38"/>
      <c r="I113" s="151" t="s">
        <v>22</v>
      </c>
      <c r="J113" s="73" t="str">
        <f>IF(J12="","",J12)</f>
        <v>5.9.2016</v>
      </c>
      <c r="K113" s="38"/>
      <c r="L113" s="42"/>
    </row>
    <row r="114" spans="2:12" s="1" customFormat="1" ht="6.95" customHeight="1">
      <c r="B114" s="37"/>
      <c r="C114" s="38"/>
      <c r="D114" s="38"/>
      <c r="E114" s="38"/>
      <c r="F114" s="38"/>
      <c r="G114" s="38"/>
      <c r="H114" s="38"/>
      <c r="I114" s="149"/>
      <c r="J114" s="38"/>
      <c r="K114" s="38"/>
      <c r="L114" s="42"/>
    </row>
    <row r="115" spans="2:12" s="1" customFormat="1" ht="43.05" customHeight="1">
      <c r="B115" s="37"/>
      <c r="C115" s="31" t="s">
        <v>24</v>
      </c>
      <c r="D115" s="38"/>
      <c r="E115" s="38"/>
      <c r="F115" s="26" t="str">
        <f>E15</f>
        <v>ON Jičín a.s.</v>
      </c>
      <c r="G115" s="38"/>
      <c r="H115" s="38"/>
      <c r="I115" s="151" t="s">
        <v>30</v>
      </c>
      <c r="J115" s="35" t="str">
        <f>E21</f>
        <v>ATELIER H1 a ATELIÉR HÁJEK s.r.o.</v>
      </c>
      <c r="K115" s="38"/>
      <c r="L115" s="42"/>
    </row>
    <row r="116" spans="2:12" s="1" customFormat="1" ht="15.15" customHeight="1">
      <c r="B116" s="37"/>
      <c r="C116" s="31" t="s">
        <v>28</v>
      </c>
      <c r="D116" s="38"/>
      <c r="E116" s="38"/>
      <c r="F116" s="26" t="str">
        <f>IF(E18="","",E18)</f>
        <v>Vyplň údaj</v>
      </c>
      <c r="G116" s="38"/>
      <c r="H116" s="38"/>
      <c r="I116" s="151" t="s">
        <v>32</v>
      </c>
      <c r="J116" s="35" t="str">
        <f>E24</f>
        <v>Martin Škrabal</v>
      </c>
      <c r="K116" s="38"/>
      <c r="L116" s="42"/>
    </row>
    <row r="117" spans="2:12" s="1" customFormat="1" ht="10.3" customHeight="1">
      <c r="B117" s="37"/>
      <c r="C117" s="38"/>
      <c r="D117" s="38"/>
      <c r="E117" s="38"/>
      <c r="F117" s="38"/>
      <c r="G117" s="38"/>
      <c r="H117" s="38"/>
      <c r="I117" s="149"/>
      <c r="J117" s="38"/>
      <c r="K117" s="38"/>
      <c r="L117" s="42"/>
    </row>
    <row r="118" spans="2:20" s="10" customFormat="1" ht="29.25" customHeight="1">
      <c r="B118" s="205"/>
      <c r="C118" s="206" t="s">
        <v>143</v>
      </c>
      <c r="D118" s="207" t="s">
        <v>62</v>
      </c>
      <c r="E118" s="207" t="s">
        <v>58</v>
      </c>
      <c r="F118" s="207" t="s">
        <v>59</v>
      </c>
      <c r="G118" s="207" t="s">
        <v>144</v>
      </c>
      <c r="H118" s="207" t="s">
        <v>145</v>
      </c>
      <c r="I118" s="208" t="s">
        <v>146</v>
      </c>
      <c r="J118" s="207" t="s">
        <v>123</v>
      </c>
      <c r="K118" s="209" t="s">
        <v>147</v>
      </c>
      <c r="L118" s="210"/>
      <c r="M118" s="94" t="s">
        <v>1</v>
      </c>
      <c r="N118" s="95" t="s">
        <v>41</v>
      </c>
      <c r="O118" s="95" t="s">
        <v>148</v>
      </c>
      <c r="P118" s="95" t="s">
        <v>149</v>
      </c>
      <c r="Q118" s="95" t="s">
        <v>150</v>
      </c>
      <c r="R118" s="95" t="s">
        <v>151</v>
      </c>
      <c r="S118" s="95" t="s">
        <v>152</v>
      </c>
      <c r="T118" s="96" t="s">
        <v>153</v>
      </c>
    </row>
    <row r="119" spans="2:63" s="1" customFormat="1" ht="22.8" customHeight="1">
      <c r="B119" s="37"/>
      <c r="C119" s="101" t="s">
        <v>154</v>
      </c>
      <c r="D119" s="38"/>
      <c r="E119" s="38"/>
      <c r="F119" s="38"/>
      <c r="G119" s="38"/>
      <c r="H119" s="38"/>
      <c r="I119" s="149"/>
      <c r="J119" s="211">
        <f>BK119</f>
        <v>0</v>
      </c>
      <c r="K119" s="38"/>
      <c r="L119" s="42"/>
      <c r="M119" s="97"/>
      <c r="N119" s="98"/>
      <c r="O119" s="98"/>
      <c r="P119" s="212">
        <f>P120+P128+P143</f>
        <v>0</v>
      </c>
      <c r="Q119" s="98"/>
      <c r="R119" s="212">
        <f>R120+R128+R143</f>
        <v>0</v>
      </c>
      <c r="S119" s="98"/>
      <c r="T119" s="213">
        <f>T120+T128+T143</f>
        <v>0</v>
      </c>
      <c r="AT119" s="16" t="s">
        <v>76</v>
      </c>
      <c r="AU119" s="16" t="s">
        <v>125</v>
      </c>
      <c r="BK119" s="214">
        <f>BK120+BK128+BK143</f>
        <v>0</v>
      </c>
    </row>
    <row r="120" spans="2:63" s="11" customFormat="1" ht="25.9" customHeight="1">
      <c r="B120" s="215"/>
      <c r="C120" s="216"/>
      <c r="D120" s="217" t="s">
        <v>76</v>
      </c>
      <c r="E120" s="218" t="s">
        <v>1272</v>
      </c>
      <c r="F120" s="218" t="s">
        <v>1570</v>
      </c>
      <c r="G120" s="216"/>
      <c r="H120" s="216"/>
      <c r="I120" s="219"/>
      <c r="J120" s="220">
        <f>BK120</f>
        <v>0</v>
      </c>
      <c r="K120" s="216"/>
      <c r="L120" s="221"/>
      <c r="M120" s="222"/>
      <c r="N120" s="223"/>
      <c r="O120" s="223"/>
      <c r="P120" s="224">
        <f>SUM(P121:P127)</f>
        <v>0</v>
      </c>
      <c r="Q120" s="223"/>
      <c r="R120" s="224">
        <f>SUM(R121:R127)</f>
        <v>0</v>
      </c>
      <c r="S120" s="223"/>
      <c r="T120" s="225">
        <f>SUM(T121:T127)</f>
        <v>0</v>
      </c>
      <c r="AR120" s="226" t="s">
        <v>85</v>
      </c>
      <c r="AT120" s="227" t="s">
        <v>76</v>
      </c>
      <c r="AU120" s="227" t="s">
        <v>77</v>
      </c>
      <c r="AY120" s="226" t="s">
        <v>157</v>
      </c>
      <c r="BK120" s="228">
        <f>SUM(BK121:BK127)</f>
        <v>0</v>
      </c>
    </row>
    <row r="121" spans="2:65" s="1" customFormat="1" ht="16.5" customHeight="1">
      <c r="B121" s="37"/>
      <c r="C121" s="231" t="s">
        <v>85</v>
      </c>
      <c r="D121" s="231" t="s">
        <v>159</v>
      </c>
      <c r="E121" s="232" t="s">
        <v>1571</v>
      </c>
      <c r="F121" s="233" t="s">
        <v>1572</v>
      </c>
      <c r="G121" s="234" t="s">
        <v>1310</v>
      </c>
      <c r="H121" s="235">
        <v>10</v>
      </c>
      <c r="I121" s="236"/>
      <c r="J121" s="237">
        <f>ROUND(I121*H121,2)</f>
        <v>0</v>
      </c>
      <c r="K121" s="233" t="s">
        <v>1</v>
      </c>
      <c r="L121" s="42"/>
      <c r="M121" s="238" t="s">
        <v>1</v>
      </c>
      <c r="N121" s="239" t="s">
        <v>42</v>
      </c>
      <c r="O121" s="85"/>
      <c r="P121" s="240">
        <f>O121*H121</f>
        <v>0</v>
      </c>
      <c r="Q121" s="240">
        <v>0</v>
      </c>
      <c r="R121" s="240">
        <f>Q121*H121</f>
        <v>0</v>
      </c>
      <c r="S121" s="240">
        <v>0</v>
      </c>
      <c r="T121" s="241">
        <f>S121*H121</f>
        <v>0</v>
      </c>
      <c r="AR121" s="242" t="s">
        <v>164</v>
      </c>
      <c r="AT121" s="242" t="s">
        <v>159</v>
      </c>
      <c r="AU121" s="242" t="s">
        <v>85</v>
      </c>
      <c r="AY121" s="16" t="s">
        <v>157</v>
      </c>
      <c r="BE121" s="243">
        <f>IF(N121="základní",J121,0)</f>
        <v>0</v>
      </c>
      <c r="BF121" s="243">
        <f>IF(N121="snížená",J121,0)</f>
        <v>0</v>
      </c>
      <c r="BG121" s="243">
        <f>IF(N121="zákl. přenesená",J121,0)</f>
        <v>0</v>
      </c>
      <c r="BH121" s="243">
        <f>IF(N121="sníž. přenesená",J121,0)</f>
        <v>0</v>
      </c>
      <c r="BI121" s="243">
        <f>IF(N121="nulová",J121,0)</f>
        <v>0</v>
      </c>
      <c r="BJ121" s="16" t="s">
        <v>85</v>
      </c>
      <c r="BK121" s="243">
        <f>ROUND(I121*H121,2)</f>
        <v>0</v>
      </c>
      <c r="BL121" s="16" t="s">
        <v>164</v>
      </c>
      <c r="BM121" s="242" t="s">
        <v>87</v>
      </c>
    </row>
    <row r="122" spans="2:65" s="1" customFormat="1" ht="16.5" customHeight="1">
      <c r="B122" s="37"/>
      <c r="C122" s="231" t="s">
        <v>87</v>
      </c>
      <c r="D122" s="231" t="s">
        <v>159</v>
      </c>
      <c r="E122" s="232" t="s">
        <v>1573</v>
      </c>
      <c r="F122" s="233" t="s">
        <v>1574</v>
      </c>
      <c r="G122" s="234" t="s">
        <v>588</v>
      </c>
      <c r="H122" s="235">
        <v>1</v>
      </c>
      <c r="I122" s="236"/>
      <c r="J122" s="237">
        <f>ROUND(I122*H122,2)</f>
        <v>0</v>
      </c>
      <c r="K122" s="233" t="s">
        <v>1</v>
      </c>
      <c r="L122" s="42"/>
      <c r="M122" s="238" t="s">
        <v>1</v>
      </c>
      <c r="N122" s="239" t="s">
        <v>42</v>
      </c>
      <c r="O122" s="85"/>
      <c r="P122" s="240">
        <f>O122*H122</f>
        <v>0</v>
      </c>
      <c r="Q122" s="240">
        <v>0</v>
      </c>
      <c r="R122" s="240">
        <f>Q122*H122</f>
        <v>0</v>
      </c>
      <c r="S122" s="240">
        <v>0</v>
      </c>
      <c r="T122" s="241">
        <f>S122*H122</f>
        <v>0</v>
      </c>
      <c r="AR122" s="242" t="s">
        <v>164</v>
      </c>
      <c r="AT122" s="242" t="s">
        <v>159</v>
      </c>
      <c r="AU122" s="242" t="s">
        <v>85</v>
      </c>
      <c r="AY122" s="16" t="s">
        <v>157</v>
      </c>
      <c r="BE122" s="243">
        <f>IF(N122="základní",J122,0)</f>
        <v>0</v>
      </c>
      <c r="BF122" s="243">
        <f>IF(N122="snížená",J122,0)</f>
        <v>0</v>
      </c>
      <c r="BG122" s="243">
        <f>IF(N122="zákl. přenesená",J122,0)</f>
        <v>0</v>
      </c>
      <c r="BH122" s="243">
        <f>IF(N122="sníž. přenesená",J122,0)</f>
        <v>0</v>
      </c>
      <c r="BI122" s="243">
        <f>IF(N122="nulová",J122,0)</f>
        <v>0</v>
      </c>
      <c r="BJ122" s="16" t="s">
        <v>85</v>
      </c>
      <c r="BK122" s="243">
        <f>ROUND(I122*H122,2)</f>
        <v>0</v>
      </c>
      <c r="BL122" s="16" t="s">
        <v>164</v>
      </c>
      <c r="BM122" s="242" t="s">
        <v>164</v>
      </c>
    </row>
    <row r="123" spans="2:65" s="1" customFormat="1" ht="16.5" customHeight="1">
      <c r="B123" s="37"/>
      <c r="C123" s="231" t="s">
        <v>173</v>
      </c>
      <c r="D123" s="231" t="s">
        <v>159</v>
      </c>
      <c r="E123" s="232" t="s">
        <v>1575</v>
      </c>
      <c r="F123" s="233" t="s">
        <v>1576</v>
      </c>
      <c r="G123" s="234" t="s">
        <v>588</v>
      </c>
      <c r="H123" s="235">
        <v>1</v>
      </c>
      <c r="I123" s="236"/>
      <c r="J123" s="237">
        <f>ROUND(I123*H123,2)</f>
        <v>0</v>
      </c>
      <c r="K123" s="233" t="s">
        <v>1</v>
      </c>
      <c r="L123" s="42"/>
      <c r="M123" s="238" t="s">
        <v>1</v>
      </c>
      <c r="N123" s="239" t="s">
        <v>42</v>
      </c>
      <c r="O123" s="85"/>
      <c r="P123" s="240">
        <f>O123*H123</f>
        <v>0</v>
      </c>
      <c r="Q123" s="240">
        <v>0</v>
      </c>
      <c r="R123" s="240">
        <f>Q123*H123</f>
        <v>0</v>
      </c>
      <c r="S123" s="240">
        <v>0</v>
      </c>
      <c r="T123" s="241">
        <f>S123*H123</f>
        <v>0</v>
      </c>
      <c r="AR123" s="242" t="s">
        <v>164</v>
      </c>
      <c r="AT123" s="242" t="s">
        <v>159</v>
      </c>
      <c r="AU123" s="242" t="s">
        <v>85</v>
      </c>
      <c r="AY123" s="16" t="s">
        <v>157</v>
      </c>
      <c r="BE123" s="243">
        <f>IF(N123="základní",J123,0)</f>
        <v>0</v>
      </c>
      <c r="BF123" s="243">
        <f>IF(N123="snížená",J123,0)</f>
        <v>0</v>
      </c>
      <c r="BG123" s="243">
        <f>IF(N123="zákl. přenesená",J123,0)</f>
        <v>0</v>
      </c>
      <c r="BH123" s="243">
        <f>IF(N123="sníž. přenesená",J123,0)</f>
        <v>0</v>
      </c>
      <c r="BI123" s="243">
        <f>IF(N123="nulová",J123,0)</f>
        <v>0</v>
      </c>
      <c r="BJ123" s="16" t="s">
        <v>85</v>
      </c>
      <c r="BK123" s="243">
        <f>ROUND(I123*H123,2)</f>
        <v>0</v>
      </c>
      <c r="BL123" s="16" t="s">
        <v>164</v>
      </c>
      <c r="BM123" s="242" t="s">
        <v>190</v>
      </c>
    </row>
    <row r="124" spans="2:65" s="1" customFormat="1" ht="16.5" customHeight="1">
      <c r="B124" s="37"/>
      <c r="C124" s="231" t="s">
        <v>164</v>
      </c>
      <c r="D124" s="231" t="s">
        <v>159</v>
      </c>
      <c r="E124" s="232" t="s">
        <v>1577</v>
      </c>
      <c r="F124" s="233" t="s">
        <v>1578</v>
      </c>
      <c r="G124" s="234" t="s">
        <v>588</v>
      </c>
      <c r="H124" s="235">
        <v>1</v>
      </c>
      <c r="I124" s="236"/>
      <c r="J124" s="237">
        <f>ROUND(I124*H124,2)</f>
        <v>0</v>
      </c>
      <c r="K124" s="233" t="s">
        <v>1</v>
      </c>
      <c r="L124" s="42"/>
      <c r="M124" s="238" t="s">
        <v>1</v>
      </c>
      <c r="N124" s="239" t="s">
        <v>42</v>
      </c>
      <c r="O124" s="85"/>
      <c r="P124" s="240">
        <f>O124*H124</f>
        <v>0</v>
      </c>
      <c r="Q124" s="240">
        <v>0</v>
      </c>
      <c r="R124" s="240">
        <f>Q124*H124</f>
        <v>0</v>
      </c>
      <c r="S124" s="240">
        <v>0</v>
      </c>
      <c r="T124" s="241">
        <f>S124*H124</f>
        <v>0</v>
      </c>
      <c r="AR124" s="242" t="s">
        <v>164</v>
      </c>
      <c r="AT124" s="242" t="s">
        <v>159</v>
      </c>
      <c r="AU124" s="242" t="s">
        <v>85</v>
      </c>
      <c r="AY124" s="16" t="s">
        <v>157</v>
      </c>
      <c r="BE124" s="243">
        <f>IF(N124="základní",J124,0)</f>
        <v>0</v>
      </c>
      <c r="BF124" s="243">
        <f>IF(N124="snížená",J124,0)</f>
        <v>0</v>
      </c>
      <c r="BG124" s="243">
        <f>IF(N124="zákl. přenesená",J124,0)</f>
        <v>0</v>
      </c>
      <c r="BH124" s="243">
        <f>IF(N124="sníž. přenesená",J124,0)</f>
        <v>0</v>
      </c>
      <c r="BI124" s="243">
        <f>IF(N124="nulová",J124,0)</f>
        <v>0</v>
      </c>
      <c r="BJ124" s="16" t="s">
        <v>85</v>
      </c>
      <c r="BK124" s="243">
        <f>ROUND(I124*H124,2)</f>
        <v>0</v>
      </c>
      <c r="BL124" s="16" t="s">
        <v>164</v>
      </c>
      <c r="BM124" s="242" t="s">
        <v>198</v>
      </c>
    </row>
    <row r="125" spans="2:65" s="1" customFormat="1" ht="16.5" customHeight="1">
      <c r="B125" s="37"/>
      <c r="C125" s="231" t="s">
        <v>185</v>
      </c>
      <c r="D125" s="231" t="s">
        <v>159</v>
      </c>
      <c r="E125" s="232" t="s">
        <v>1579</v>
      </c>
      <c r="F125" s="233" t="s">
        <v>1580</v>
      </c>
      <c r="G125" s="234" t="s">
        <v>588</v>
      </c>
      <c r="H125" s="235">
        <v>1</v>
      </c>
      <c r="I125" s="236"/>
      <c r="J125" s="237">
        <f>ROUND(I125*H125,2)</f>
        <v>0</v>
      </c>
      <c r="K125" s="233" t="s">
        <v>1</v>
      </c>
      <c r="L125" s="42"/>
      <c r="M125" s="238" t="s">
        <v>1</v>
      </c>
      <c r="N125" s="239" t="s">
        <v>42</v>
      </c>
      <c r="O125" s="85"/>
      <c r="P125" s="240">
        <f>O125*H125</f>
        <v>0</v>
      </c>
      <c r="Q125" s="240">
        <v>0</v>
      </c>
      <c r="R125" s="240">
        <f>Q125*H125</f>
        <v>0</v>
      </c>
      <c r="S125" s="240">
        <v>0</v>
      </c>
      <c r="T125" s="241">
        <f>S125*H125</f>
        <v>0</v>
      </c>
      <c r="AR125" s="242" t="s">
        <v>164</v>
      </c>
      <c r="AT125" s="242" t="s">
        <v>159</v>
      </c>
      <c r="AU125" s="242" t="s">
        <v>85</v>
      </c>
      <c r="AY125" s="16" t="s">
        <v>157</v>
      </c>
      <c r="BE125" s="243">
        <f>IF(N125="základní",J125,0)</f>
        <v>0</v>
      </c>
      <c r="BF125" s="243">
        <f>IF(N125="snížená",J125,0)</f>
        <v>0</v>
      </c>
      <c r="BG125" s="243">
        <f>IF(N125="zákl. přenesená",J125,0)</f>
        <v>0</v>
      </c>
      <c r="BH125" s="243">
        <f>IF(N125="sníž. přenesená",J125,0)</f>
        <v>0</v>
      </c>
      <c r="BI125" s="243">
        <f>IF(N125="nulová",J125,0)</f>
        <v>0</v>
      </c>
      <c r="BJ125" s="16" t="s">
        <v>85</v>
      </c>
      <c r="BK125" s="243">
        <f>ROUND(I125*H125,2)</f>
        <v>0</v>
      </c>
      <c r="BL125" s="16" t="s">
        <v>164</v>
      </c>
      <c r="BM125" s="242" t="s">
        <v>207</v>
      </c>
    </row>
    <row r="126" spans="2:65" s="1" customFormat="1" ht="16.5" customHeight="1">
      <c r="B126" s="37"/>
      <c r="C126" s="231" t="s">
        <v>190</v>
      </c>
      <c r="D126" s="231" t="s">
        <v>159</v>
      </c>
      <c r="E126" s="232" t="s">
        <v>1581</v>
      </c>
      <c r="F126" s="233" t="s">
        <v>1582</v>
      </c>
      <c r="G126" s="234" t="s">
        <v>588</v>
      </c>
      <c r="H126" s="235">
        <v>1</v>
      </c>
      <c r="I126" s="236"/>
      <c r="J126" s="237">
        <f>ROUND(I126*H126,2)</f>
        <v>0</v>
      </c>
      <c r="K126" s="233" t="s">
        <v>1</v>
      </c>
      <c r="L126" s="42"/>
      <c r="M126" s="238" t="s">
        <v>1</v>
      </c>
      <c r="N126" s="239" t="s">
        <v>42</v>
      </c>
      <c r="O126" s="85"/>
      <c r="P126" s="240">
        <f>O126*H126</f>
        <v>0</v>
      </c>
      <c r="Q126" s="240">
        <v>0</v>
      </c>
      <c r="R126" s="240">
        <f>Q126*H126</f>
        <v>0</v>
      </c>
      <c r="S126" s="240">
        <v>0</v>
      </c>
      <c r="T126" s="241">
        <f>S126*H126</f>
        <v>0</v>
      </c>
      <c r="AR126" s="242" t="s">
        <v>164</v>
      </c>
      <c r="AT126" s="242" t="s">
        <v>159</v>
      </c>
      <c r="AU126" s="242" t="s">
        <v>85</v>
      </c>
      <c r="AY126" s="16" t="s">
        <v>157</v>
      </c>
      <c r="BE126" s="243">
        <f>IF(N126="základní",J126,0)</f>
        <v>0</v>
      </c>
      <c r="BF126" s="243">
        <f>IF(N126="snížená",J126,0)</f>
        <v>0</v>
      </c>
      <c r="BG126" s="243">
        <f>IF(N126="zákl. přenesená",J126,0)</f>
        <v>0</v>
      </c>
      <c r="BH126" s="243">
        <f>IF(N126="sníž. přenesená",J126,0)</f>
        <v>0</v>
      </c>
      <c r="BI126" s="243">
        <f>IF(N126="nulová",J126,0)</f>
        <v>0</v>
      </c>
      <c r="BJ126" s="16" t="s">
        <v>85</v>
      </c>
      <c r="BK126" s="243">
        <f>ROUND(I126*H126,2)</f>
        <v>0</v>
      </c>
      <c r="BL126" s="16" t="s">
        <v>164</v>
      </c>
      <c r="BM126" s="242" t="s">
        <v>217</v>
      </c>
    </row>
    <row r="127" spans="2:65" s="1" customFormat="1" ht="16.5" customHeight="1">
      <c r="B127" s="37"/>
      <c r="C127" s="231" t="s">
        <v>194</v>
      </c>
      <c r="D127" s="231" t="s">
        <v>159</v>
      </c>
      <c r="E127" s="232" t="s">
        <v>1583</v>
      </c>
      <c r="F127" s="233" t="s">
        <v>1584</v>
      </c>
      <c r="G127" s="234" t="s">
        <v>588</v>
      </c>
      <c r="H127" s="235">
        <v>1</v>
      </c>
      <c r="I127" s="236"/>
      <c r="J127" s="237">
        <f>ROUND(I127*H127,2)</f>
        <v>0</v>
      </c>
      <c r="K127" s="233" t="s">
        <v>1</v>
      </c>
      <c r="L127" s="42"/>
      <c r="M127" s="238" t="s">
        <v>1</v>
      </c>
      <c r="N127" s="239" t="s">
        <v>42</v>
      </c>
      <c r="O127" s="85"/>
      <c r="P127" s="240">
        <f>O127*H127</f>
        <v>0</v>
      </c>
      <c r="Q127" s="240">
        <v>0</v>
      </c>
      <c r="R127" s="240">
        <f>Q127*H127</f>
        <v>0</v>
      </c>
      <c r="S127" s="240">
        <v>0</v>
      </c>
      <c r="T127" s="241">
        <f>S127*H127</f>
        <v>0</v>
      </c>
      <c r="AR127" s="242" t="s">
        <v>164</v>
      </c>
      <c r="AT127" s="242" t="s">
        <v>159</v>
      </c>
      <c r="AU127" s="242" t="s">
        <v>85</v>
      </c>
      <c r="AY127" s="16" t="s">
        <v>157</v>
      </c>
      <c r="BE127" s="243">
        <f>IF(N127="základní",J127,0)</f>
        <v>0</v>
      </c>
      <c r="BF127" s="243">
        <f>IF(N127="snížená",J127,0)</f>
        <v>0</v>
      </c>
      <c r="BG127" s="243">
        <f>IF(N127="zákl. přenesená",J127,0)</f>
        <v>0</v>
      </c>
      <c r="BH127" s="243">
        <f>IF(N127="sníž. přenesená",J127,0)</f>
        <v>0</v>
      </c>
      <c r="BI127" s="243">
        <f>IF(N127="nulová",J127,0)</f>
        <v>0</v>
      </c>
      <c r="BJ127" s="16" t="s">
        <v>85</v>
      </c>
      <c r="BK127" s="243">
        <f>ROUND(I127*H127,2)</f>
        <v>0</v>
      </c>
      <c r="BL127" s="16" t="s">
        <v>164</v>
      </c>
      <c r="BM127" s="242" t="s">
        <v>228</v>
      </c>
    </row>
    <row r="128" spans="2:63" s="11" customFormat="1" ht="25.9" customHeight="1">
      <c r="B128" s="215"/>
      <c r="C128" s="216"/>
      <c r="D128" s="217" t="s">
        <v>76</v>
      </c>
      <c r="E128" s="218" t="s">
        <v>1313</v>
      </c>
      <c r="F128" s="218" t="s">
        <v>1585</v>
      </c>
      <c r="G128" s="216"/>
      <c r="H128" s="216"/>
      <c r="I128" s="219"/>
      <c r="J128" s="220">
        <f>BK128</f>
        <v>0</v>
      </c>
      <c r="K128" s="216"/>
      <c r="L128" s="221"/>
      <c r="M128" s="222"/>
      <c r="N128" s="223"/>
      <c r="O128" s="223"/>
      <c r="P128" s="224">
        <f>SUM(P129:P142)</f>
        <v>0</v>
      </c>
      <c r="Q128" s="223"/>
      <c r="R128" s="224">
        <f>SUM(R129:R142)</f>
        <v>0</v>
      </c>
      <c r="S128" s="223"/>
      <c r="T128" s="225">
        <f>SUM(T129:T142)</f>
        <v>0</v>
      </c>
      <c r="AR128" s="226" t="s">
        <v>85</v>
      </c>
      <c r="AT128" s="227" t="s">
        <v>76</v>
      </c>
      <c r="AU128" s="227" t="s">
        <v>77</v>
      </c>
      <c r="AY128" s="226" t="s">
        <v>157</v>
      </c>
      <c r="BK128" s="228">
        <f>SUM(BK129:BK142)</f>
        <v>0</v>
      </c>
    </row>
    <row r="129" spans="2:65" s="1" customFormat="1" ht="16.5" customHeight="1">
      <c r="B129" s="37"/>
      <c r="C129" s="231" t="s">
        <v>198</v>
      </c>
      <c r="D129" s="231" t="s">
        <v>159</v>
      </c>
      <c r="E129" s="232" t="s">
        <v>1586</v>
      </c>
      <c r="F129" s="233" t="s">
        <v>1587</v>
      </c>
      <c r="G129" s="234" t="s">
        <v>330</v>
      </c>
      <c r="H129" s="235">
        <v>30</v>
      </c>
      <c r="I129" s="236"/>
      <c r="J129" s="237">
        <f>ROUND(I129*H129,2)</f>
        <v>0</v>
      </c>
      <c r="K129" s="233" t="s">
        <v>1</v>
      </c>
      <c r="L129" s="42"/>
      <c r="M129" s="238" t="s">
        <v>1</v>
      </c>
      <c r="N129" s="239" t="s">
        <v>42</v>
      </c>
      <c r="O129" s="85"/>
      <c r="P129" s="240">
        <f>O129*H129</f>
        <v>0</v>
      </c>
      <c r="Q129" s="240">
        <v>0</v>
      </c>
      <c r="R129" s="240">
        <f>Q129*H129</f>
        <v>0</v>
      </c>
      <c r="S129" s="240">
        <v>0</v>
      </c>
      <c r="T129" s="241">
        <f>S129*H129</f>
        <v>0</v>
      </c>
      <c r="AR129" s="242" t="s">
        <v>164</v>
      </c>
      <c r="AT129" s="242" t="s">
        <v>159</v>
      </c>
      <c r="AU129" s="242" t="s">
        <v>85</v>
      </c>
      <c r="AY129" s="16" t="s">
        <v>157</v>
      </c>
      <c r="BE129" s="243">
        <f>IF(N129="základní",J129,0)</f>
        <v>0</v>
      </c>
      <c r="BF129" s="243">
        <f>IF(N129="snížená",J129,0)</f>
        <v>0</v>
      </c>
      <c r="BG129" s="243">
        <f>IF(N129="zákl. přenesená",J129,0)</f>
        <v>0</v>
      </c>
      <c r="BH129" s="243">
        <f>IF(N129="sníž. přenesená",J129,0)</f>
        <v>0</v>
      </c>
      <c r="BI129" s="243">
        <f>IF(N129="nulová",J129,0)</f>
        <v>0</v>
      </c>
      <c r="BJ129" s="16" t="s">
        <v>85</v>
      </c>
      <c r="BK129" s="243">
        <f>ROUND(I129*H129,2)</f>
        <v>0</v>
      </c>
      <c r="BL129" s="16" t="s">
        <v>164</v>
      </c>
      <c r="BM129" s="242" t="s">
        <v>236</v>
      </c>
    </row>
    <row r="130" spans="2:65" s="1" customFormat="1" ht="16.5" customHeight="1">
      <c r="B130" s="37"/>
      <c r="C130" s="231" t="s">
        <v>202</v>
      </c>
      <c r="D130" s="231" t="s">
        <v>159</v>
      </c>
      <c r="E130" s="232" t="s">
        <v>1588</v>
      </c>
      <c r="F130" s="233" t="s">
        <v>1589</v>
      </c>
      <c r="G130" s="234" t="s">
        <v>330</v>
      </c>
      <c r="H130" s="235">
        <v>12</v>
      </c>
      <c r="I130" s="236"/>
      <c r="J130" s="237">
        <f>ROUND(I130*H130,2)</f>
        <v>0</v>
      </c>
      <c r="K130" s="233" t="s">
        <v>1</v>
      </c>
      <c r="L130" s="42"/>
      <c r="M130" s="238" t="s">
        <v>1</v>
      </c>
      <c r="N130" s="239" t="s">
        <v>42</v>
      </c>
      <c r="O130" s="85"/>
      <c r="P130" s="240">
        <f>O130*H130</f>
        <v>0</v>
      </c>
      <c r="Q130" s="240">
        <v>0</v>
      </c>
      <c r="R130" s="240">
        <f>Q130*H130</f>
        <v>0</v>
      </c>
      <c r="S130" s="240">
        <v>0</v>
      </c>
      <c r="T130" s="241">
        <f>S130*H130</f>
        <v>0</v>
      </c>
      <c r="AR130" s="242" t="s">
        <v>164</v>
      </c>
      <c r="AT130" s="242" t="s">
        <v>159</v>
      </c>
      <c r="AU130" s="242" t="s">
        <v>85</v>
      </c>
      <c r="AY130" s="16" t="s">
        <v>157</v>
      </c>
      <c r="BE130" s="243">
        <f>IF(N130="základní",J130,0)</f>
        <v>0</v>
      </c>
      <c r="BF130" s="243">
        <f>IF(N130="snížená",J130,0)</f>
        <v>0</v>
      </c>
      <c r="BG130" s="243">
        <f>IF(N130="zákl. přenesená",J130,0)</f>
        <v>0</v>
      </c>
      <c r="BH130" s="243">
        <f>IF(N130="sníž. přenesená",J130,0)</f>
        <v>0</v>
      </c>
      <c r="BI130" s="243">
        <f>IF(N130="nulová",J130,0)</f>
        <v>0</v>
      </c>
      <c r="BJ130" s="16" t="s">
        <v>85</v>
      </c>
      <c r="BK130" s="243">
        <f>ROUND(I130*H130,2)</f>
        <v>0</v>
      </c>
      <c r="BL130" s="16" t="s">
        <v>164</v>
      </c>
      <c r="BM130" s="242" t="s">
        <v>250</v>
      </c>
    </row>
    <row r="131" spans="2:65" s="1" customFormat="1" ht="16.5" customHeight="1">
      <c r="B131" s="37"/>
      <c r="C131" s="231" t="s">
        <v>207</v>
      </c>
      <c r="D131" s="231" t="s">
        <v>159</v>
      </c>
      <c r="E131" s="232" t="s">
        <v>1590</v>
      </c>
      <c r="F131" s="233" t="s">
        <v>1591</v>
      </c>
      <c r="G131" s="234" t="s">
        <v>330</v>
      </c>
      <c r="H131" s="235">
        <v>24</v>
      </c>
      <c r="I131" s="236"/>
      <c r="J131" s="237">
        <f>ROUND(I131*H131,2)</f>
        <v>0</v>
      </c>
      <c r="K131" s="233" t="s">
        <v>1</v>
      </c>
      <c r="L131" s="42"/>
      <c r="M131" s="238" t="s">
        <v>1</v>
      </c>
      <c r="N131" s="239" t="s">
        <v>42</v>
      </c>
      <c r="O131" s="85"/>
      <c r="P131" s="240">
        <f>O131*H131</f>
        <v>0</v>
      </c>
      <c r="Q131" s="240">
        <v>0</v>
      </c>
      <c r="R131" s="240">
        <f>Q131*H131</f>
        <v>0</v>
      </c>
      <c r="S131" s="240">
        <v>0</v>
      </c>
      <c r="T131" s="241">
        <f>S131*H131</f>
        <v>0</v>
      </c>
      <c r="AR131" s="242" t="s">
        <v>164</v>
      </c>
      <c r="AT131" s="242" t="s">
        <v>159</v>
      </c>
      <c r="AU131" s="242" t="s">
        <v>85</v>
      </c>
      <c r="AY131" s="16" t="s">
        <v>157</v>
      </c>
      <c r="BE131" s="243">
        <f>IF(N131="základní",J131,0)</f>
        <v>0</v>
      </c>
      <c r="BF131" s="243">
        <f>IF(N131="snížená",J131,0)</f>
        <v>0</v>
      </c>
      <c r="BG131" s="243">
        <f>IF(N131="zákl. přenesená",J131,0)</f>
        <v>0</v>
      </c>
      <c r="BH131" s="243">
        <f>IF(N131="sníž. přenesená",J131,0)</f>
        <v>0</v>
      </c>
      <c r="BI131" s="243">
        <f>IF(N131="nulová",J131,0)</f>
        <v>0</v>
      </c>
      <c r="BJ131" s="16" t="s">
        <v>85</v>
      </c>
      <c r="BK131" s="243">
        <f>ROUND(I131*H131,2)</f>
        <v>0</v>
      </c>
      <c r="BL131" s="16" t="s">
        <v>164</v>
      </c>
      <c r="BM131" s="242" t="s">
        <v>261</v>
      </c>
    </row>
    <row r="132" spans="2:65" s="1" customFormat="1" ht="16.5" customHeight="1">
      <c r="B132" s="37"/>
      <c r="C132" s="231" t="s">
        <v>213</v>
      </c>
      <c r="D132" s="231" t="s">
        <v>159</v>
      </c>
      <c r="E132" s="232" t="s">
        <v>1592</v>
      </c>
      <c r="F132" s="233" t="s">
        <v>1593</v>
      </c>
      <c r="G132" s="234" t="s">
        <v>330</v>
      </c>
      <c r="H132" s="235">
        <v>35</v>
      </c>
      <c r="I132" s="236"/>
      <c r="J132" s="237">
        <f>ROUND(I132*H132,2)</f>
        <v>0</v>
      </c>
      <c r="K132" s="233" t="s">
        <v>1</v>
      </c>
      <c r="L132" s="42"/>
      <c r="M132" s="238" t="s">
        <v>1</v>
      </c>
      <c r="N132" s="239" t="s">
        <v>42</v>
      </c>
      <c r="O132" s="85"/>
      <c r="P132" s="240">
        <f>O132*H132</f>
        <v>0</v>
      </c>
      <c r="Q132" s="240">
        <v>0</v>
      </c>
      <c r="R132" s="240">
        <f>Q132*H132</f>
        <v>0</v>
      </c>
      <c r="S132" s="240">
        <v>0</v>
      </c>
      <c r="T132" s="241">
        <f>S132*H132</f>
        <v>0</v>
      </c>
      <c r="AR132" s="242" t="s">
        <v>164</v>
      </c>
      <c r="AT132" s="242" t="s">
        <v>159</v>
      </c>
      <c r="AU132" s="242" t="s">
        <v>85</v>
      </c>
      <c r="AY132" s="16" t="s">
        <v>157</v>
      </c>
      <c r="BE132" s="243">
        <f>IF(N132="základní",J132,0)</f>
        <v>0</v>
      </c>
      <c r="BF132" s="243">
        <f>IF(N132="snížená",J132,0)</f>
        <v>0</v>
      </c>
      <c r="BG132" s="243">
        <f>IF(N132="zákl. přenesená",J132,0)</f>
        <v>0</v>
      </c>
      <c r="BH132" s="243">
        <f>IF(N132="sníž. přenesená",J132,0)</f>
        <v>0</v>
      </c>
      <c r="BI132" s="243">
        <f>IF(N132="nulová",J132,0)</f>
        <v>0</v>
      </c>
      <c r="BJ132" s="16" t="s">
        <v>85</v>
      </c>
      <c r="BK132" s="243">
        <f>ROUND(I132*H132,2)</f>
        <v>0</v>
      </c>
      <c r="BL132" s="16" t="s">
        <v>164</v>
      </c>
      <c r="BM132" s="242" t="s">
        <v>270</v>
      </c>
    </row>
    <row r="133" spans="2:65" s="1" customFormat="1" ht="16.5" customHeight="1">
      <c r="B133" s="37"/>
      <c r="C133" s="231" t="s">
        <v>217</v>
      </c>
      <c r="D133" s="231" t="s">
        <v>159</v>
      </c>
      <c r="E133" s="232" t="s">
        <v>1594</v>
      </c>
      <c r="F133" s="233" t="s">
        <v>1595</v>
      </c>
      <c r="G133" s="234" t="s">
        <v>330</v>
      </c>
      <c r="H133" s="235">
        <v>14</v>
      </c>
      <c r="I133" s="236"/>
      <c r="J133" s="237">
        <f>ROUND(I133*H133,2)</f>
        <v>0</v>
      </c>
      <c r="K133" s="233" t="s">
        <v>1</v>
      </c>
      <c r="L133" s="42"/>
      <c r="M133" s="238" t="s">
        <v>1</v>
      </c>
      <c r="N133" s="239" t="s">
        <v>42</v>
      </c>
      <c r="O133" s="85"/>
      <c r="P133" s="240">
        <f>O133*H133</f>
        <v>0</v>
      </c>
      <c r="Q133" s="240">
        <v>0</v>
      </c>
      <c r="R133" s="240">
        <f>Q133*H133</f>
        <v>0</v>
      </c>
      <c r="S133" s="240">
        <v>0</v>
      </c>
      <c r="T133" s="241">
        <f>S133*H133</f>
        <v>0</v>
      </c>
      <c r="AR133" s="242" t="s">
        <v>164</v>
      </c>
      <c r="AT133" s="242" t="s">
        <v>159</v>
      </c>
      <c r="AU133" s="242" t="s">
        <v>85</v>
      </c>
      <c r="AY133" s="16" t="s">
        <v>157</v>
      </c>
      <c r="BE133" s="243">
        <f>IF(N133="základní",J133,0)</f>
        <v>0</v>
      </c>
      <c r="BF133" s="243">
        <f>IF(N133="snížená",J133,0)</f>
        <v>0</v>
      </c>
      <c r="BG133" s="243">
        <f>IF(N133="zákl. přenesená",J133,0)</f>
        <v>0</v>
      </c>
      <c r="BH133" s="243">
        <f>IF(N133="sníž. přenesená",J133,0)</f>
        <v>0</v>
      </c>
      <c r="BI133" s="243">
        <f>IF(N133="nulová",J133,0)</f>
        <v>0</v>
      </c>
      <c r="BJ133" s="16" t="s">
        <v>85</v>
      </c>
      <c r="BK133" s="243">
        <f>ROUND(I133*H133,2)</f>
        <v>0</v>
      </c>
      <c r="BL133" s="16" t="s">
        <v>164</v>
      </c>
      <c r="BM133" s="242" t="s">
        <v>281</v>
      </c>
    </row>
    <row r="134" spans="2:65" s="1" customFormat="1" ht="16.5" customHeight="1">
      <c r="B134" s="37"/>
      <c r="C134" s="231" t="s">
        <v>223</v>
      </c>
      <c r="D134" s="231" t="s">
        <v>159</v>
      </c>
      <c r="E134" s="232" t="s">
        <v>1596</v>
      </c>
      <c r="F134" s="233" t="s">
        <v>1597</v>
      </c>
      <c r="G134" s="234" t="s">
        <v>588</v>
      </c>
      <c r="H134" s="235">
        <v>4</v>
      </c>
      <c r="I134" s="236"/>
      <c r="J134" s="237">
        <f>ROUND(I134*H134,2)</f>
        <v>0</v>
      </c>
      <c r="K134" s="233" t="s">
        <v>1</v>
      </c>
      <c r="L134" s="42"/>
      <c r="M134" s="238" t="s">
        <v>1</v>
      </c>
      <c r="N134" s="239" t="s">
        <v>42</v>
      </c>
      <c r="O134" s="85"/>
      <c r="P134" s="240">
        <f>O134*H134</f>
        <v>0</v>
      </c>
      <c r="Q134" s="240">
        <v>0</v>
      </c>
      <c r="R134" s="240">
        <f>Q134*H134</f>
        <v>0</v>
      </c>
      <c r="S134" s="240">
        <v>0</v>
      </c>
      <c r="T134" s="241">
        <f>S134*H134</f>
        <v>0</v>
      </c>
      <c r="AR134" s="242" t="s">
        <v>164</v>
      </c>
      <c r="AT134" s="242" t="s">
        <v>159</v>
      </c>
      <c r="AU134" s="242" t="s">
        <v>85</v>
      </c>
      <c r="AY134" s="16" t="s">
        <v>157</v>
      </c>
      <c r="BE134" s="243">
        <f>IF(N134="základní",J134,0)</f>
        <v>0</v>
      </c>
      <c r="BF134" s="243">
        <f>IF(N134="snížená",J134,0)</f>
        <v>0</v>
      </c>
      <c r="BG134" s="243">
        <f>IF(N134="zákl. přenesená",J134,0)</f>
        <v>0</v>
      </c>
      <c r="BH134" s="243">
        <f>IF(N134="sníž. přenesená",J134,0)</f>
        <v>0</v>
      </c>
      <c r="BI134" s="243">
        <f>IF(N134="nulová",J134,0)</f>
        <v>0</v>
      </c>
      <c r="BJ134" s="16" t="s">
        <v>85</v>
      </c>
      <c r="BK134" s="243">
        <f>ROUND(I134*H134,2)</f>
        <v>0</v>
      </c>
      <c r="BL134" s="16" t="s">
        <v>164</v>
      </c>
      <c r="BM134" s="242" t="s">
        <v>289</v>
      </c>
    </row>
    <row r="135" spans="2:65" s="1" customFormat="1" ht="16.5" customHeight="1">
      <c r="B135" s="37"/>
      <c r="C135" s="231" t="s">
        <v>228</v>
      </c>
      <c r="D135" s="231" t="s">
        <v>159</v>
      </c>
      <c r="E135" s="232" t="s">
        <v>1598</v>
      </c>
      <c r="F135" s="233" t="s">
        <v>1599</v>
      </c>
      <c r="G135" s="234" t="s">
        <v>330</v>
      </c>
      <c r="H135" s="235">
        <v>26</v>
      </c>
      <c r="I135" s="236"/>
      <c r="J135" s="237">
        <f>ROUND(I135*H135,2)</f>
        <v>0</v>
      </c>
      <c r="K135" s="233" t="s">
        <v>1</v>
      </c>
      <c r="L135" s="42"/>
      <c r="M135" s="238" t="s">
        <v>1</v>
      </c>
      <c r="N135" s="239" t="s">
        <v>42</v>
      </c>
      <c r="O135" s="85"/>
      <c r="P135" s="240">
        <f>O135*H135</f>
        <v>0</v>
      </c>
      <c r="Q135" s="240">
        <v>0</v>
      </c>
      <c r="R135" s="240">
        <f>Q135*H135</f>
        <v>0</v>
      </c>
      <c r="S135" s="240">
        <v>0</v>
      </c>
      <c r="T135" s="241">
        <f>S135*H135</f>
        <v>0</v>
      </c>
      <c r="AR135" s="242" t="s">
        <v>164</v>
      </c>
      <c r="AT135" s="242" t="s">
        <v>159</v>
      </c>
      <c r="AU135" s="242" t="s">
        <v>85</v>
      </c>
      <c r="AY135" s="16" t="s">
        <v>157</v>
      </c>
      <c r="BE135" s="243">
        <f>IF(N135="základní",J135,0)</f>
        <v>0</v>
      </c>
      <c r="BF135" s="243">
        <f>IF(N135="snížená",J135,0)</f>
        <v>0</v>
      </c>
      <c r="BG135" s="243">
        <f>IF(N135="zákl. přenesená",J135,0)</f>
        <v>0</v>
      </c>
      <c r="BH135" s="243">
        <f>IF(N135="sníž. přenesená",J135,0)</f>
        <v>0</v>
      </c>
      <c r="BI135" s="243">
        <f>IF(N135="nulová",J135,0)</f>
        <v>0</v>
      </c>
      <c r="BJ135" s="16" t="s">
        <v>85</v>
      </c>
      <c r="BK135" s="243">
        <f>ROUND(I135*H135,2)</f>
        <v>0</v>
      </c>
      <c r="BL135" s="16" t="s">
        <v>164</v>
      </c>
      <c r="BM135" s="242" t="s">
        <v>315</v>
      </c>
    </row>
    <row r="136" spans="2:65" s="1" customFormat="1" ht="16.5" customHeight="1">
      <c r="B136" s="37"/>
      <c r="C136" s="231" t="s">
        <v>8</v>
      </c>
      <c r="D136" s="231" t="s">
        <v>159</v>
      </c>
      <c r="E136" s="232" t="s">
        <v>1600</v>
      </c>
      <c r="F136" s="233" t="s">
        <v>1601</v>
      </c>
      <c r="G136" s="234" t="s">
        <v>588</v>
      </c>
      <c r="H136" s="235">
        <v>1</v>
      </c>
      <c r="I136" s="236"/>
      <c r="J136" s="237">
        <f>ROUND(I136*H136,2)</f>
        <v>0</v>
      </c>
      <c r="K136" s="233" t="s">
        <v>1</v>
      </c>
      <c r="L136" s="42"/>
      <c r="M136" s="238" t="s">
        <v>1</v>
      </c>
      <c r="N136" s="239" t="s">
        <v>42</v>
      </c>
      <c r="O136" s="85"/>
      <c r="P136" s="240">
        <f>O136*H136</f>
        <v>0</v>
      </c>
      <c r="Q136" s="240">
        <v>0</v>
      </c>
      <c r="R136" s="240">
        <f>Q136*H136</f>
        <v>0</v>
      </c>
      <c r="S136" s="240">
        <v>0</v>
      </c>
      <c r="T136" s="241">
        <f>S136*H136</f>
        <v>0</v>
      </c>
      <c r="AR136" s="242" t="s">
        <v>164</v>
      </c>
      <c r="AT136" s="242" t="s">
        <v>159</v>
      </c>
      <c r="AU136" s="242" t="s">
        <v>85</v>
      </c>
      <c r="AY136" s="16" t="s">
        <v>157</v>
      </c>
      <c r="BE136" s="243">
        <f>IF(N136="základní",J136,0)</f>
        <v>0</v>
      </c>
      <c r="BF136" s="243">
        <f>IF(N136="snížená",J136,0)</f>
        <v>0</v>
      </c>
      <c r="BG136" s="243">
        <f>IF(N136="zákl. přenesená",J136,0)</f>
        <v>0</v>
      </c>
      <c r="BH136" s="243">
        <f>IF(N136="sníž. přenesená",J136,0)</f>
        <v>0</v>
      </c>
      <c r="BI136" s="243">
        <f>IF(N136="nulová",J136,0)</f>
        <v>0</v>
      </c>
      <c r="BJ136" s="16" t="s">
        <v>85</v>
      </c>
      <c r="BK136" s="243">
        <f>ROUND(I136*H136,2)</f>
        <v>0</v>
      </c>
      <c r="BL136" s="16" t="s">
        <v>164</v>
      </c>
      <c r="BM136" s="242" t="s">
        <v>344</v>
      </c>
    </row>
    <row r="137" spans="2:65" s="1" customFormat="1" ht="16.5" customHeight="1">
      <c r="B137" s="37"/>
      <c r="C137" s="231" t="s">
        <v>236</v>
      </c>
      <c r="D137" s="231" t="s">
        <v>159</v>
      </c>
      <c r="E137" s="232" t="s">
        <v>1602</v>
      </c>
      <c r="F137" s="233" t="s">
        <v>1603</v>
      </c>
      <c r="G137" s="234" t="s">
        <v>588</v>
      </c>
      <c r="H137" s="235">
        <v>1</v>
      </c>
      <c r="I137" s="236"/>
      <c r="J137" s="237">
        <f>ROUND(I137*H137,2)</f>
        <v>0</v>
      </c>
      <c r="K137" s="233" t="s">
        <v>1</v>
      </c>
      <c r="L137" s="42"/>
      <c r="M137" s="238" t="s">
        <v>1</v>
      </c>
      <c r="N137" s="239" t="s">
        <v>42</v>
      </c>
      <c r="O137" s="85"/>
      <c r="P137" s="240">
        <f>O137*H137</f>
        <v>0</v>
      </c>
      <c r="Q137" s="240">
        <v>0</v>
      </c>
      <c r="R137" s="240">
        <f>Q137*H137</f>
        <v>0</v>
      </c>
      <c r="S137" s="240">
        <v>0</v>
      </c>
      <c r="T137" s="241">
        <f>S137*H137</f>
        <v>0</v>
      </c>
      <c r="AR137" s="242" t="s">
        <v>164</v>
      </c>
      <c r="AT137" s="242" t="s">
        <v>159</v>
      </c>
      <c r="AU137" s="242" t="s">
        <v>85</v>
      </c>
      <c r="AY137" s="16" t="s">
        <v>157</v>
      </c>
      <c r="BE137" s="243">
        <f>IF(N137="základní",J137,0)</f>
        <v>0</v>
      </c>
      <c r="BF137" s="243">
        <f>IF(N137="snížená",J137,0)</f>
        <v>0</v>
      </c>
      <c r="BG137" s="243">
        <f>IF(N137="zákl. přenesená",J137,0)</f>
        <v>0</v>
      </c>
      <c r="BH137" s="243">
        <f>IF(N137="sníž. přenesená",J137,0)</f>
        <v>0</v>
      </c>
      <c r="BI137" s="243">
        <f>IF(N137="nulová",J137,0)</f>
        <v>0</v>
      </c>
      <c r="BJ137" s="16" t="s">
        <v>85</v>
      </c>
      <c r="BK137" s="243">
        <f>ROUND(I137*H137,2)</f>
        <v>0</v>
      </c>
      <c r="BL137" s="16" t="s">
        <v>164</v>
      </c>
      <c r="BM137" s="242" t="s">
        <v>358</v>
      </c>
    </row>
    <row r="138" spans="2:65" s="1" customFormat="1" ht="16.5" customHeight="1">
      <c r="B138" s="37"/>
      <c r="C138" s="231" t="s">
        <v>243</v>
      </c>
      <c r="D138" s="231" t="s">
        <v>159</v>
      </c>
      <c r="E138" s="232" t="s">
        <v>1604</v>
      </c>
      <c r="F138" s="233" t="s">
        <v>1605</v>
      </c>
      <c r="G138" s="234" t="s">
        <v>330</v>
      </c>
      <c r="H138" s="235">
        <v>4</v>
      </c>
      <c r="I138" s="236"/>
      <c r="J138" s="237">
        <f>ROUND(I138*H138,2)</f>
        <v>0</v>
      </c>
      <c r="K138" s="233" t="s">
        <v>1</v>
      </c>
      <c r="L138" s="42"/>
      <c r="M138" s="238" t="s">
        <v>1</v>
      </c>
      <c r="N138" s="239" t="s">
        <v>42</v>
      </c>
      <c r="O138" s="85"/>
      <c r="P138" s="240">
        <f>O138*H138</f>
        <v>0</v>
      </c>
      <c r="Q138" s="240">
        <v>0</v>
      </c>
      <c r="R138" s="240">
        <f>Q138*H138</f>
        <v>0</v>
      </c>
      <c r="S138" s="240">
        <v>0</v>
      </c>
      <c r="T138" s="241">
        <f>S138*H138</f>
        <v>0</v>
      </c>
      <c r="AR138" s="242" t="s">
        <v>164</v>
      </c>
      <c r="AT138" s="242" t="s">
        <v>159</v>
      </c>
      <c r="AU138" s="242" t="s">
        <v>85</v>
      </c>
      <c r="AY138" s="16" t="s">
        <v>157</v>
      </c>
      <c r="BE138" s="243">
        <f>IF(N138="základní",J138,0)</f>
        <v>0</v>
      </c>
      <c r="BF138" s="243">
        <f>IF(N138="snížená",J138,0)</f>
        <v>0</v>
      </c>
      <c r="BG138" s="243">
        <f>IF(N138="zákl. přenesená",J138,0)</f>
        <v>0</v>
      </c>
      <c r="BH138" s="243">
        <f>IF(N138="sníž. přenesená",J138,0)</f>
        <v>0</v>
      </c>
      <c r="BI138" s="243">
        <f>IF(N138="nulová",J138,0)</f>
        <v>0</v>
      </c>
      <c r="BJ138" s="16" t="s">
        <v>85</v>
      </c>
      <c r="BK138" s="243">
        <f>ROUND(I138*H138,2)</f>
        <v>0</v>
      </c>
      <c r="BL138" s="16" t="s">
        <v>164</v>
      </c>
      <c r="BM138" s="242" t="s">
        <v>371</v>
      </c>
    </row>
    <row r="139" spans="2:65" s="1" customFormat="1" ht="16.5" customHeight="1">
      <c r="B139" s="37"/>
      <c r="C139" s="231" t="s">
        <v>250</v>
      </c>
      <c r="D139" s="231" t="s">
        <v>159</v>
      </c>
      <c r="E139" s="232" t="s">
        <v>1606</v>
      </c>
      <c r="F139" s="233" t="s">
        <v>1607</v>
      </c>
      <c r="G139" s="234" t="s">
        <v>330</v>
      </c>
      <c r="H139" s="235">
        <v>8</v>
      </c>
      <c r="I139" s="236"/>
      <c r="J139" s="237">
        <f>ROUND(I139*H139,2)</f>
        <v>0</v>
      </c>
      <c r="K139" s="233" t="s">
        <v>1</v>
      </c>
      <c r="L139" s="42"/>
      <c r="M139" s="238" t="s">
        <v>1</v>
      </c>
      <c r="N139" s="239" t="s">
        <v>42</v>
      </c>
      <c r="O139" s="85"/>
      <c r="P139" s="240">
        <f>O139*H139</f>
        <v>0</v>
      </c>
      <c r="Q139" s="240">
        <v>0</v>
      </c>
      <c r="R139" s="240">
        <f>Q139*H139</f>
        <v>0</v>
      </c>
      <c r="S139" s="240">
        <v>0</v>
      </c>
      <c r="T139" s="241">
        <f>S139*H139</f>
        <v>0</v>
      </c>
      <c r="AR139" s="242" t="s">
        <v>164</v>
      </c>
      <c r="AT139" s="242" t="s">
        <v>159</v>
      </c>
      <c r="AU139" s="242" t="s">
        <v>85</v>
      </c>
      <c r="AY139" s="16" t="s">
        <v>157</v>
      </c>
      <c r="BE139" s="243">
        <f>IF(N139="základní",J139,0)</f>
        <v>0</v>
      </c>
      <c r="BF139" s="243">
        <f>IF(N139="snížená",J139,0)</f>
        <v>0</v>
      </c>
      <c r="BG139" s="243">
        <f>IF(N139="zákl. přenesená",J139,0)</f>
        <v>0</v>
      </c>
      <c r="BH139" s="243">
        <f>IF(N139="sníž. přenesená",J139,0)</f>
        <v>0</v>
      </c>
      <c r="BI139" s="243">
        <f>IF(N139="nulová",J139,0)</f>
        <v>0</v>
      </c>
      <c r="BJ139" s="16" t="s">
        <v>85</v>
      </c>
      <c r="BK139" s="243">
        <f>ROUND(I139*H139,2)</f>
        <v>0</v>
      </c>
      <c r="BL139" s="16" t="s">
        <v>164</v>
      </c>
      <c r="BM139" s="242" t="s">
        <v>384</v>
      </c>
    </row>
    <row r="140" spans="2:65" s="1" customFormat="1" ht="16.5" customHeight="1">
      <c r="B140" s="37"/>
      <c r="C140" s="231" t="s">
        <v>257</v>
      </c>
      <c r="D140" s="231" t="s">
        <v>159</v>
      </c>
      <c r="E140" s="232" t="s">
        <v>1608</v>
      </c>
      <c r="F140" s="233" t="s">
        <v>1609</v>
      </c>
      <c r="G140" s="234" t="s">
        <v>588</v>
      </c>
      <c r="H140" s="235">
        <v>2</v>
      </c>
      <c r="I140" s="236"/>
      <c r="J140" s="237">
        <f>ROUND(I140*H140,2)</f>
        <v>0</v>
      </c>
      <c r="K140" s="233" t="s">
        <v>1</v>
      </c>
      <c r="L140" s="42"/>
      <c r="M140" s="238" t="s">
        <v>1</v>
      </c>
      <c r="N140" s="239" t="s">
        <v>42</v>
      </c>
      <c r="O140" s="85"/>
      <c r="P140" s="240">
        <f>O140*H140</f>
        <v>0</v>
      </c>
      <c r="Q140" s="240">
        <v>0</v>
      </c>
      <c r="R140" s="240">
        <f>Q140*H140</f>
        <v>0</v>
      </c>
      <c r="S140" s="240">
        <v>0</v>
      </c>
      <c r="T140" s="241">
        <f>S140*H140</f>
        <v>0</v>
      </c>
      <c r="AR140" s="242" t="s">
        <v>164</v>
      </c>
      <c r="AT140" s="242" t="s">
        <v>159</v>
      </c>
      <c r="AU140" s="242" t="s">
        <v>85</v>
      </c>
      <c r="AY140" s="16" t="s">
        <v>157</v>
      </c>
      <c r="BE140" s="243">
        <f>IF(N140="základní",J140,0)</f>
        <v>0</v>
      </c>
      <c r="BF140" s="243">
        <f>IF(N140="snížená",J140,0)</f>
        <v>0</v>
      </c>
      <c r="BG140" s="243">
        <f>IF(N140="zákl. přenesená",J140,0)</f>
        <v>0</v>
      </c>
      <c r="BH140" s="243">
        <f>IF(N140="sníž. přenesená",J140,0)</f>
        <v>0</v>
      </c>
      <c r="BI140" s="243">
        <f>IF(N140="nulová",J140,0)</f>
        <v>0</v>
      </c>
      <c r="BJ140" s="16" t="s">
        <v>85</v>
      </c>
      <c r="BK140" s="243">
        <f>ROUND(I140*H140,2)</f>
        <v>0</v>
      </c>
      <c r="BL140" s="16" t="s">
        <v>164</v>
      </c>
      <c r="BM140" s="242" t="s">
        <v>399</v>
      </c>
    </row>
    <row r="141" spans="2:65" s="1" customFormat="1" ht="16.5" customHeight="1">
      <c r="B141" s="37"/>
      <c r="C141" s="231" t="s">
        <v>261</v>
      </c>
      <c r="D141" s="231" t="s">
        <v>159</v>
      </c>
      <c r="E141" s="232" t="s">
        <v>1610</v>
      </c>
      <c r="F141" s="233" t="s">
        <v>1611</v>
      </c>
      <c r="G141" s="234" t="s">
        <v>588</v>
      </c>
      <c r="H141" s="235">
        <v>2</v>
      </c>
      <c r="I141" s="236"/>
      <c r="J141" s="237">
        <f>ROUND(I141*H141,2)</f>
        <v>0</v>
      </c>
      <c r="K141" s="233" t="s">
        <v>1</v>
      </c>
      <c r="L141" s="42"/>
      <c r="M141" s="238" t="s">
        <v>1</v>
      </c>
      <c r="N141" s="239" t="s">
        <v>42</v>
      </c>
      <c r="O141" s="85"/>
      <c r="P141" s="240">
        <f>O141*H141</f>
        <v>0</v>
      </c>
      <c r="Q141" s="240">
        <v>0</v>
      </c>
      <c r="R141" s="240">
        <f>Q141*H141</f>
        <v>0</v>
      </c>
      <c r="S141" s="240">
        <v>0</v>
      </c>
      <c r="T141" s="241">
        <f>S141*H141</f>
        <v>0</v>
      </c>
      <c r="AR141" s="242" t="s">
        <v>164</v>
      </c>
      <c r="AT141" s="242" t="s">
        <v>159</v>
      </c>
      <c r="AU141" s="242" t="s">
        <v>85</v>
      </c>
      <c r="AY141" s="16" t="s">
        <v>157</v>
      </c>
      <c r="BE141" s="243">
        <f>IF(N141="základní",J141,0)</f>
        <v>0</v>
      </c>
      <c r="BF141" s="243">
        <f>IF(N141="snížená",J141,0)</f>
        <v>0</v>
      </c>
      <c r="BG141" s="243">
        <f>IF(N141="zákl. přenesená",J141,0)</f>
        <v>0</v>
      </c>
      <c r="BH141" s="243">
        <f>IF(N141="sníž. přenesená",J141,0)</f>
        <v>0</v>
      </c>
      <c r="BI141" s="243">
        <f>IF(N141="nulová",J141,0)</f>
        <v>0</v>
      </c>
      <c r="BJ141" s="16" t="s">
        <v>85</v>
      </c>
      <c r="BK141" s="243">
        <f>ROUND(I141*H141,2)</f>
        <v>0</v>
      </c>
      <c r="BL141" s="16" t="s">
        <v>164</v>
      </c>
      <c r="BM141" s="242" t="s">
        <v>1612</v>
      </c>
    </row>
    <row r="142" spans="2:65" s="1" customFormat="1" ht="16.5" customHeight="1">
      <c r="B142" s="37"/>
      <c r="C142" s="231" t="s">
        <v>7</v>
      </c>
      <c r="D142" s="231" t="s">
        <v>159</v>
      </c>
      <c r="E142" s="232" t="s">
        <v>1613</v>
      </c>
      <c r="F142" s="233" t="s">
        <v>1614</v>
      </c>
      <c r="G142" s="234" t="s">
        <v>1310</v>
      </c>
      <c r="H142" s="235">
        <v>18</v>
      </c>
      <c r="I142" s="236"/>
      <c r="J142" s="237">
        <f>ROUND(I142*H142,2)</f>
        <v>0</v>
      </c>
      <c r="K142" s="233" t="s">
        <v>1</v>
      </c>
      <c r="L142" s="42"/>
      <c r="M142" s="238" t="s">
        <v>1</v>
      </c>
      <c r="N142" s="239" t="s">
        <v>42</v>
      </c>
      <c r="O142" s="85"/>
      <c r="P142" s="240">
        <f>O142*H142</f>
        <v>0</v>
      </c>
      <c r="Q142" s="240">
        <v>0</v>
      </c>
      <c r="R142" s="240">
        <f>Q142*H142</f>
        <v>0</v>
      </c>
      <c r="S142" s="240">
        <v>0</v>
      </c>
      <c r="T142" s="241">
        <f>S142*H142</f>
        <v>0</v>
      </c>
      <c r="AR142" s="242" t="s">
        <v>164</v>
      </c>
      <c r="AT142" s="242" t="s">
        <v>159</v>
      </c>
      <c r="AU142" s="242" t="s">
        <v>85</v>
      </c>
      <c r="AY142" s="16" t="s">
        <v>157</v>
      </c>
      <c r="BE142" s="243">
        <f>IF(N142="základní",J142,0)</f>
        <v>0</v>
      </c>
      <c r="BF142" s="243">
        <f>IF(N142="snížená",J142,0)</f>
        <v>0</v>
      </c>
      <c r="BG142" s="243">
        <f>IF(N142="zákl. přenesená",J142,0)</f>
        <v>0</v>
      </c>
      <c r="BH142" s="243">
        <f>IF(N142="sníž. přenesená",J142,0)</f>
        <v>0</v>
      </c>
      <c r="BI142" s="243">
        <f>IF(N142="nulová",J142,0)</f>
        <v>0</v>
      </c>
      <c r="BJ142" s="16" t="s">
        <v>85</v>
      </c>
      <c r="BK142" s="243">
        <f>ROUND(I142*H142,2)</f>
        <v>0</v>
      </c>
      <c r="BL142" s="16" t="s">
        <v>164</v>
      </c>
      <c r="BM142" s="242" t="s">
        <v>1615</v>
      </c>
    </row>
    <row r="143" spans="2:63" s="11" customFormat="1" ht="25.9" customHeight="1">
      <c r="B143" s="215"/>
      <c r="C143" s="216"/>
      <c r="D143" s="217" t="s">
        <v>76</v>
      </c>
      <c r="E143" s="218" t="s">
        <v>1320</v>
      </c>
      <c r="F143" s="218" t="s">
        <v>1321</v>
      </c>
      <c r="G143" s="216"/>
      <c r="H143" s="216"/>
      <c r="I143" s="219"/>
      <c r="J143" s="220">
        <f>BK143</f>
        <v>0</v>
      </c>
      <c r="K143" s="216"/>
      <c r="L143" s="221"/>
      <c r="M143" s="222"/>
      <c r="N143" s="223"/>
      <c r="O143" s="223"/>
      <c r="P143" s="224">
        <f>P144</f>
        <v>0</v>
      </c>
      <c r="Q143" s="223"/>
      <c r="R143" s="224">
        <f>R144</f>
        <v>0</v>
      </c>
      <c r="S143" s="223"/>
      <c r="T143" s="225">
        <f>T144</f>
        <v>0</v>
      </c>
      <c r="AR143" s="226" t="s">
        <v>85</v>
      </c>
      <c r="AT143" s="227" t="s">
        <v>76</v>
      </c>
      <c r="AU143" s="227" t="s">
        <v>77</v>
      </c>
      <c r="AY143" s="226" t="s">
        <v>157</v>
      </c>
      <c r="BK143" s="228">
        <f>BK144</f>
        <v>0</v>
      </c>
    </row>
    <row r="144" spans="2:65" s="1" customFormat="1" ht="16.5" customHeight="1">
      <c r="B144" s="37"/>
      <c r="C144" s="231" t="s">
        <v>270</v>
      </c>
      <c r="D144" s="231" t="s">
        <v>159</v>
      </c>
      <c r="E144" s="232" t="s">
        <v>1322</v>
      </c>
      <c r="F144" s="233" t="s">
        <v>1323</v>
      </c>
      <c r="G144" s="234" t="s">
        <v>1310</v>
      </c>
      <c r="H144" s="235">
        <v>20</v>
      </c>
      <c r="I144" s="236"/>
      <c r="J144" s="237">
        <f>ROUND(I144*H144,2)</f>
        <v>0</v>
      </c>
      <c r="K144" s="233" t="s">
        <v>1</v>
      </c>
      <c r="L144" s="42"/>
      <c r="M144" s="290" t="s">
        <v>1</v>
      </c>
      <c r="N144" s="291" t="s">
        <v>42</v>
      </c>
      <c r="O144" s="292"/>
      <c r="P144" s="293">
        <f>O144*H144</f>
        <v>0</v>
      </c>
      <c r="Q144" s="293">
        <v>0</v>
      </c>
      <c r="R144" s="293">
        <f>Q144*H144</f>
        <v>0</v>
      </c>
      <c r="S144" s="293">
        <v>0</v>
      </c>
      <c r="T144" s="294">
        <f>S144*H144</f>
        <v>0</v>
      </c>
      <c r="AR144" s="242" t="s">
        <v>164</v>
      </c>
      <c r="AT144" s="242" t="s">
        <v>159</v>
      </c>
      <c r="AU144" s="242" t="s">
        <v>85</v>
      </c>
      <c r="AY144" s="16" t="s">
        <v>157</v>
      </c>
      <c r="BE144" s="243">
        <f>IF(N144="základní",J144,0)</f>
        <v>0</v>
      </c>
      <c r="BF144" s="243">
        <f>IF(N144="snížená",J144,0)</f>
        <v>0</v>
      </c>
      <c r="BG144" s="243">
        <f>IF(N144="zákl. přenesená",J144,0)</f>
        <v>0</v>
      </c>
      <c r="BH144" s="243">
        <f>IF(N144="sníž. přenesená",J144,0)</f>
        <v>0</v>
      </c>
      <c r="BI144" s="243">
        <f>IF(N144="nulová",J144,0)</f>
        <v>0</v>
      </c>
      <c r="BJ144" s="16" t="s">
        <v>85</v>
      </c>
      <c r="BK144" s="243">
        <f>ROUND(I144*H144,2)</f>
        <v>0</v>
      </c>
      <c r="BL144" s="16" t="s">
        <v>164</v>
      </c>
      <c r="BM144" s="242" t="s">
        <v>1616</v>
      </c>
    </row>
    <row r="145" spans="2:12" s="1" customFormat="1" ht="6.95" customHeight="1">
      <c r="B145" s="60"/>
      <c r="C145" s="61"/>
      <c r="D145" s="61"/>
      <c r="E145" s="61"/>
      <c r="F145" s="61"/>
      <c r="G145" s="61"/>
      <c r="H145" s="61"/>
      <c r="I145" s="182"/>
      <c r="J145" s="61"/>
      <c r="K145" s="61"/>
      <c r="L145" s="42"/>
    </row>
  </sheetData>
  <sheetProtection password="CC35" sheet="1" objects="1" scenarios="1" formatColumns="0" formatRows="0" autoFilter="0"/>
  <autoFilter ref="C118:K144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107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87</v>
      </c>
    </row>
    <row r="4" spans="2:46" ht="24.95" customHeight="1">
      <c r="B4" s="19"/>
      <c r="D4" s="145" t="s">
        <v>112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Snížení energetické náročnosti budov v nemocnici Jičín - objekt plicní oddělení</v>
      </c>
      <c r="F7" s="147"/>
      <c r="G7" s="147"/>
      <c r="H7" s="147"/>
      <c r="L7" s="19"/>
    </row>
    <row r="8" spans="2:12" s="1" customFormat="1" ht="12" customHeight="1">
      <c r="B8" s="42"/>
      <c r="D8" s="147" t="s">
        <v>119</v>
      </c>
      <c r="I8" s="149"/>
      <c r="L8" s="42"/>
    </row>
    <row r="9" spans="2:12" s="1" customFormat="1" ht="36.95" customHeight="1">
      <c r="B9" s="42"/>
      <c r="E9" s="150" t="s">
        <v>1617</v>
      </c>
      <c r="F9" s="1"/>
      <c r="G9" s="1"/>
      <c r="H9" s="1"/>
      <c r="I9" s="149"/>
      <c r="L9" s="42"/>
    </row>
    <row r="10" spans="2:12" s="1" customFormat="1" ht="12">
      <c r="B10" s="42"/>
      <c r="I10" s="149"/>
      <c r="L10" s="42"/>
    </row>
    <row r="11" spans="2:12" s="1" customFormat="1" ht="12" customHeight="1">
      <c r="B11" s="42"/>
      <c r="D11" s="147" t="s">
        <v>18</v>
      </c>
      <c r="F11" s="135" t="s">
        <v>1</v>
      </c>
      <c r="I11" s="151" t="s">
        <v>19</v>
      </c>
      <c r="J11" s="135" t="s">
        <v>1</v>
      </c>
      <c r="L11" s="42"/>
    </row>
    <row r="12" spans="2:12" s="1" customFormat="1" ht="12" customHeight="1">
      <c r="B12" s="42"/>
      <c r="D12" s="147" t="s">
        <v>20</v>
      </c>
      <c r="F12" s="135" t="s">
        <v>21</v>
      </c>
      <c r="I12" s="151" t="s">
        <v>22</v>
      </c>
      <c r="J12" s="152" t="str">
        <f>'Rekapitulace stavby'!AN8</f>
        <v>5.9.2016</v>
      </c>
      <c r="L12" s="42"/>
    </row>
    <row r="13" spans="2:12" s="1" customFormat="1" ht="10.8" customHeight="1">
      <c r="B13" s="42"/>
      <c r="I13" s="149"/>
      <c r="L13" s="42"/>
    </row>
    <row r="14" spans="2:12" s="1" customFormat="1" ht="12" customHeight="1">
      <c r="B14" s="42"/>
      <c r="D14" s="147" t="s">
        <v>24</v>
      </c>
      <c r="I14" s="151" t="s">
        <v>25</v>
      </c>
      <c r="J14" s="135" t="s">
        <v>1</v>
      </c>
      <c r="L14" s="42"/>
    </row>
    <row r="15" spans="2:12" s="1" customFormat="1" ht="18" customHeight="1">
      <c r="B15" s="42"/>
      <c r="E15" s="135" t="s">
        <v>26</v>
      </c>
      <c r="I15" s="151" t="s">
        <v>27</v>
      </c>
      <c r="J15" s="135" t="s">
        <v>1</v>
      </c>
      <c r="L15" s="42"/>
    </row>
    <row r="16" spans="2:12" s="1" customFormat="1" ht="6.95" customHeight="1">
      <c r="B16" s="42"/>
      <c r="I16" s="149"/>
      <c r="L16" s="42"/>
    </row>
    <row r="17" spans="2:12" s="1" customFormat="1" ht="12" customHeight="1">
      <c r="B17" s="42"/>
      <c r="D17" s="147" t="s">
        <v>28</v>
      </c>
      <c r="I17" s="15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9"/>
      <c r="L19" s="42"/>
    </row>
    <row r="20" spans="2:12" s="1" customFormat="1" ht="12" customHeight="1">
      <c r="B20" s="42"/>
      <c r="D20" s="147" t="s">
        <v>30</v>
      </c>
      <c r="I20" s="151" t="s">
        <v>25</v>
      </c>
      <c r="J20" s="135" t="s">
        <v>1</v>
      </c>
      <c r="L20" s="42"/>
    </row>
    <row r="21" spans="2:12" s="1" customFormat="1" ht="18" customHeight="1">
      <c r="B21" s="42"/>
      <c r="E21" s="135" t="s">
        <v>31</v>
      </c>
      <c r="I21" s="151" t="s">
        <v>27</v>
      </c>
      <c r="J21" s="135" t="s">
        <v>1</v>
      </c>
      <c r="L21" s="42"/>
    </row>
    <row r="22" spans="2:12" s="1" customFormat="1" ht="6.95" customHeight="1">
      <c r="B22" s="42"/>
      <c r="I22" s="149"/>
      <c r="L22" s="42"/>
    </row>
    <row r="23" spans="2:12" s="1" customFormat="1" ht="12" customHeight="1">
      <c r="B23" s="42"/>
      <c r="D23" s="147" t="s">
        <v>32</v>
      </c>
      <c r="I23" s="151" t="s">
        <v>25</v>
      </c>
      <c r="J23" s="135" t="s">
        <v>1</v>
      </c>
      <c r="L23" s="42"/>
    </row>
    <row r="24" spans="2:12" s="1" customFormat="1" ht="18" customHeight="1">
      <c r="B24" s="42"/>
      <c r="E24" s="135" t="s">
        <v>33</v>
      </c>
      <c r="I24" s="151" t="s">
        <v>27</v>
      </c>
      <c r="J24" s="135" t="s">
        <v>1</v>
      </c>
      <c r="L24" s="42"/>
    </row>
    <row r="25" spans="2:12" s="1" customFormat="1" ht="6.95" customHeight="1">
      <c r="B25" s="42"/>
      <c r="I25" s="149"/>
      <c r="L25" s="42"/>
    </row>
    <row r="26" spans="2:12" s="1" customFormat="1" ht="12" customHeight="1">
      <c r="B26" s="42"/>
      <c r="D26" s="147" t="s">
        <v>35</v>
      </c>
      <c r="I26" s="149"/>
      <c r="L26" s="42"/>
    </row>
    <row r="27" spans="2:12" s="7" customFormat="1" ht="102" customHeight="1">
      <c r="B27" s="153"/>
      <c r="E27" s="154" t="s">
        <v>36</v>
      </c>
      <c r="F27" s="154"/>
      <c r="G27" s="154"/>
      <c r="H27" s="154"/>
      <c r="I27" s="155"/>
      <c r="L27" s="153"/>
    </row>
    <row r="28" spans="2:12" s="1" customFormat="1" ht="6.95" customHeight="1">
      <c r="B28" s="42"/>
      <c r="I28" s="149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6"/>
      <c r="J29" s="77"/>
      <c r="K29" s="77"/>
      <c r="L29" s="42"/>
    </row>
    <row r="30" spans="2:12" s="1" customFormat="1" ht="25.4" customHeight="1">
      <c r="B30" s="42"/>
      <c r="D30" s="157" t="s">
        <v>37</v>
      </c>
      <c r="I30" s="149"/>
      <c r="J30" s="158">
        <f>ROUND(J121,2)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14.4" customHeight="1">
      <c r="B32" s="42"/>
      <c r="F32" s="159" t="s">
        <v>39</v>
      </c>
      <c r="I32" s="160" t="s">
        <v>38</v>
      </c>
      <c r="J32" s="159" t="s">
        <v>40</v>
      </c>
      <c r="L32" s="42"/>
    </row>
    <row r="33" spans="2:12" s="1" customFormat="1" ht="14.4" customHeight="1">
      <c r="B33" s="42"/>
      <c r="D33" s="161" t="s">
        <v>41</v>
      </c>
      <c r="E33" s="147" t="s">
        <v>42</v>
      </c>
      <c r="F33" s="162">
        <f>ROUND((SUM(BE121:BE141)),2)</f>
        <v>0</v>
      </c>
      <c r="I33" s="163">
        <v>0.21</v>
      </c>
      <c r="J33" s="162">
        <f>ROUND(((SUM(BE121:BE141))*I33),2)</f>
        <v>0</v>
      </c>
      <c r="L33" s="42"/>
    </row>
    <row r="34" spans="2:12" s="1" customFormat="1" ht="14.4" customHeight="1">
      <c r="B34" s="42"/>
      <c r="E34" s="147" t="s">
        <v>43</v>
      </c>
      <c r="F34" s="162">
        <f>ROUND((SUM(BF121:BF141)),2)</f>
        <v>0</v>
      </c>
      <c r="I34" s="163">
        <v>0.15</v>
      </c>
      <c r="J34" s="162">
        <f>ROUND(((SUM(BF121:BF141))*I34),2)</f>
        <v>0</v>
      </c>
      <c r="L34" s="42"/>
    </row>
    <row r="35" spans="2:12" s="1" customFormat="1" ht="14.4" customHeight="1" hidden="1">
      <c r="B35" s="42"/>
      <c r="E35" s="147" t="s">
        <v>44</v>
      </c>
      <c r="F35" s="162">
        <f>ROUND((SUM(BG121:BG141)),2)</f>
        <v>0</v>
      </c>
      <c r="I35" s="163">
        <v>0.21</v>
      </c>
      <c r="J35" s="162">
        <f>0</f>
        <v>0</v>
      </c>
      <c r="L35" s="42"/>
    </row>
    <row r="36" spans="2:12" s="1" customFormat="1" ht="14.4" customHeight="1" hidden="1">
      <c r="B36" s="42"/>
      <c r="E36" s="147" t="s">
        <v>45</v>
      </c>
      <c r="F36" s="162">
        <f>ROUND((SUM(BH121:BH141)),2)</f>
        <v>0</v>
      </c>
      <c r="I36" s="163">
        <v>0.15</v>
      </c>
      <c r="J36" s="162">
        <f>0</f>
        <v>0</v>
      </c>
      <c r="L36" s="42"/>
    </row>
    <row r="37" spans="2:12" s="1" customFormat="1" ht="14.4" customHeight="1" hidden="1">
      <c r="B37" s="42"/>
      <c r="E37" s="147" t="s">
        <v>46</v>
      </c>
      <c r="F37" s="162">
        <f>ROUND((SUM(BI121:BI141)),2)</f>
        <v>0</v>
      </c>
      <c r="I37" s="163">
        <v>0</v>
      </c>
      <c r="J37" s="162">
        <f>0</f>
        <v>0</v>
      </c>
      <c r="L37" s="42"/>
    </row>
    <row r="38" spans="2:12" s="1" customFormat="1" ht="6.95" customHeight="1">
      <c r="B38" s="42"/>
      <c r="I38" s="149"/>
      <c r="L38" s="42"/>
    </row>
    <row r="39" spans="2:12" s="1" customFormat="1" ht="25.4" customHeight="1">
      <c r="B39" s="42"/>
      <c r="C39" s="164"/>
      <c r="D39" s="165" t="s">
        <v>47</v>
      </c>
      <c r="E39" s="166"/>
      <c r="F39" s="166"/>
      <c r="G39" s="167" t="s">
        <v>48</v>
      </c>
      <c r="H39" s="168" t="s">
        <v>49</v>
      </c>
      <c r="I39" s="169"/>
      <c r="J39" s="170">
        <f>SUM(J30:J37)</f>
        <v>0</v>
      </c>
      <c r="K39" s="171"/>
      <c r="L39" s="42"/>
    </row>
    <row r="40" spans="2:12" s="1" customFormat="1" ht="14.4" customHeight="1">
      <c r="B40" s="42"/>
      <c r="I40" s="149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50</v>
      </c>
      <c r="E50" s="173"/>
      <c r="F50" s="173"/>
      <c r="G50" s="172" t="s">
        <v>51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52</v>
      </c>
      <c r="E61" s="176"/>
      <c r="F61" s="177" t="s">
        <v>53</v>
      </c>
      <c r="G61" s="175" t="s">
        <v>52</v>
      </c>
      <c r="H61" s="176"/>
      <c r="I61" s="178"/>
      <c r="J61" s="179" t="s">
        <v>53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54</v>
      </c>
      <c r="E65" s="173"/>
      <c r="F65" s="173"/>
      <c r="G65" s="172" t="s">
        <v>55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52</v>
      </c>
      <c r="E76" s="176"/>
      <c r="F76" s="177" t="s">
        <v>53</v>
      </c>
      <c r="G76" s="175" t="s">
        <v>52</v>
      </c>
      <c r="H76" s="176"/>
      <c r="I76" s="178"/>
      <c r="J76" s="179" t="s">
        <v>53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121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Snížení energetické náročnosti budov v nemocnici Jičín - objekt plicní oddělení</v>
      </c>
      <c r="F85" s="31"/>
      <c r="G85" s="31"/>
      <c r="H85" s="31"/>
      <c r="I85" s="149"/>
      <c r="J85" s="38"/>
      <c r="K85" s="38"/>
      <c r="L85" s="42"/>
    </row>
    <row r="86" spans="2:12" s="1" customFormat="1" ht="12" customHeight="1">
      <c r="B86" s="37"/>
      <c r="C86" s="31" t="s">
        <v>119</v>
      </c>
      <c r="D86" s="38"/>
      <c r="E86" s="38"/>
      <c r="F86" s="38"/>
      <c r="G86" s="38"/>
      <c r="H86" s="38"/>
      <c r="I86" s="149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00 - Vedlejší rozpočtové náklady</v>
      </c>
      <c r="F87" s="38"/>
      <c r="G87" s="38"/>
      <c r="H87" s="38"/>
      <c r="I87" s="149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Bolzanova 512, 506 01 Jičín</v>
      </c>
      <c r="G89" s="38"/>
      <c r="H89" s="38"/>
      <c r="I89" s="151" t="s">
        <v>22</v>
      </c>
      <c r="J89" s="73" t="str">
        <f>IF(J12="","",J12)</f>
        <v>5.9.2016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43.05" customHeight="1">
      <c r="B91" s="37"/>
      <c r="C91" s="31" t="s">
        <v>24</v>
      </c>
      <c r="D91" s="38"/>
      <c r="E91" s="38"/>
      <c r="F91" s="26" t="str">
        <f>E15</f>
        <v>ON Jičín a.s.</v>
      </c>
      <c r="G91" s="38"/>
      <c r="H91" s="38"/>
      <c r="I91" s="151" t="s">
        <v>30</v>
      </c>
      <c r="J91" s="35" t="str">
        <f>E21</f>
        <v>ATELIER H1 a ATELIÉR HÁJEK s.r.o.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1" t="s">
        <v>32</v>
      </c>
      <c r="J92" s="35" t="str">
        <f>E24</f>
        <v>Martin Škrabal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9"/>
      <c r="J93" s="38"/>
      <c r="K93" s="38"/>
      <c r="L93" s="42"/>
    </row>
    <row r="94" spans="2:12" s="1" customFormat="1" ht="29.25" customHeight="1">
      <c r="B94" s="37"/>
      <c r="C94" s="187" t="s">
        <v>122</v>
      </c>
      <c r="D94" s="188"/>
      <c r="E94" s="188"/>
      <c r="F94" s="188"/>
      <c r="G94" s="188"/>
      <c r="H94" s="188"/>
      <c r="I94" s="189"/>
      <c r="J94" s="190" t="s">
        <v>123</v>
      </c>
      <c r="K94" s="18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47" s="1" customFormat="1" ht="22.8" customHeight="1">
      <c r="B96" s="37"/>
      <c r="C96" s="191" t="s">
        <v>124</v>
      </c>
      <c r="D96" s="38"/>
      <c r="E96" s="38"/>
      <c r="F96" s="38"/>
      <c r="G96" s="38"/>
      <c r="H96" s="38"/>
      <c r="I96" s="149"/>
      <c r="J96" s="104">
        <f>J121</f>
        <v>0</v>
      </c>
      <c r="K96" s="38"/>
      <c r="L96" s="42"/>
      <c r="AU96" s="16" t="s">
        <v>125</v>
      </c>
    </row>
    <row r="97" spans="2:12" s="8" customFormat="1" ht="24.95" customHeight="1">
      <c r="B97" s="192"/>
      <c r="C97" s="193"/>
      <c r="D97" s="194" t="s">
        <v>1618</v>
      </c>
      <c r="E97" s="195"/>
      <c r="F97" s="195"/>
      <c r="G97" s="195"/>
      <c r="H97" s="195"/>
      <c r="I97" s="196"/>
      <c r="J97" s="197">
        <f>J122</f>
        <v>0</v>
      </c>
      <c r="K97" s="193"/>
      <c r="L97" s="198"/>
    </row>
    <row r="98" spans="2:12" s="9" customFormat="1" ht="19.9" customHeight="1">
      <c r="B98" s="199"/>
      <c r="C98" s="127"/>
      <c r="D98" s="200" t="s">
        <v>1619</v>
      </c>
      <c r="E98" s="201"/>
      <c r="F98" s="201"/>
      <c r="G98" s="201"/>
      <c r="H98" s="201"/>
      <c r="I98" s="202"/>
      <c r="J98" s="203">
        <f>J123</f>
        <v>0</v>
      </c>
      <c r="K98" s="127"/>
      <c r="L98" s="204"/>
    </row>
    <row r="99" spans="2:12" s="9" customFormat="1" ht="19.9" customHeight="1">
      <c r="B99" s="199"/>
      <c r="C99" s="127"/>
      <c r="D99" s="200" t="s">
        <v>1620</v>
      </c>
      <c r="E99" s="201"/>
      <c r="F99" s="201"/>
      <c r="G99" s="201"/>
      <c r="H99" s="201"/>
      <c r="I99" s="202"/>
      <c r="J99" s="203">
        <f>J126</f>
        <v>0</v>
      </c>
      <c r="K99" s="127"/>
      <c r="L99" s="204"/>
    </row>
    <row r="100" spans="2:12" s="9" customFormat="1" ht="19.9" customHeight="1">
      <c r="B100" s="199"/>
      <c r="C100" s="127"/>
      <c r="D100" s="200" t="s">
        <v>1621</v>
      </c>
      <c r="E100" s="201"/>
      <c r="F100" s="201"/>
      <c r="G100" s="201"/>
      <c r="H100" s="201"/>
      <c r="I100" s="202"/>
      <c r="J100" s="203">
        <f>J128</f>
        <v>0</v>
      </c>
      <c r="K100" s="127"/>
      <c r="L100" s="204"/>
    </row>
    <row r="101" spans="2:12" s="9" customFormat="1" ht="19.9" customHeight="1">
      <c r="B101" s="199"/>
      <c r="C101" s="127"/>
      <c r="D101" s="200" t="s">
        <v>1622</v>
      </c>
      <c r="E101" s="201"/>
      <c r="F101" s="201"/>
      <c r="G101" s="201"/>
      <c r="H101" s="201"/>
      <c r="I101" s="202"/>
      <c r="J101" s="203">
        <f>J136</f>
        <v>0</v>
      </c>
      <c r="K101" s="127"/>
      <c r="L101" s="204"/>
    </row>
    <row r="102" spans="2:12" s="1" customFormat="1" ht="21.8" customHeight="1">
      <c r="B102" s="37"/>
      <c r="C102" s="38"/>
      <c r="D102" s="38"/>
      <c r="E102" s="38"/>
      <c r="F102" s="38"/>
      <c r="G102" s="38"/>
      <c r="H102" s="38"/>
      <c r="I102" s="149"/>
      <c r="J102" s="38"/>
      <c r="K102" s="38"/>
      <c r="L102" s="42"/>
    </row>
    <row r="103" spans="2:12" s="1" customFormat="1" ht="6.95" customHeight="1">
      <c r="B103" s="60"/>
      <c r="C103" s="61"/>
      <c r="D103" s="61"/>
      <c r="E103" s="61"/>
      <c r="F103" s="61"/>
      <c r="G103" s="61"/>
      <c r="H103" s="61"/>
      <c r="I103" s="182"/>
      <c r="J103" s="61"/>
      <c r="K103" s="61"/>
      <c r="L103" s="42"/>
    </row>
    <row r="107" spans="2:12" s="1" customFormat="1" ht="6.95" customHeight="1">
      <c r="B107" s="62"/>
      <c r="C107" s="63"/>
      <c r="D107" s="63"/>
      <c r="E107" s="63"/>
      <c r="F107" s="63"/>
      <c r="G107" s="63"/>
      <c r="H107" s="63"/>
      <c r="I107" s="185"/>
      <c r="J107" s="63"/>
      <c r="K107" s="63"/>
      <c r="L107" s="42"/>
    </row>
    <row r="108" spans="2:12" s="1" customFormat="1" ht="24.95" customHeight="1">
      <c r="B108" s="37"/>
      <c r="C108" s="22" t="s">
        <v>142</v>
      </c>
      <c r="D108" s="38"/>
      <c r="E108" s="38"/>
      <c r="F108" s="38"/>
      <c r="G108" s="38"/>
      <c r="H108" s="38"/>
      <c r="I108" s="149"/>
      <c r="J108" s="38"/>
      <c r="K108" s="38"/>
      <c r="L108" s="42"/>
    </row>
    <row r="109" spans="2:12" s="1" customFormat="1" ht="6.95" customHeight="1">
      <c r="B109" s="37"/>
      <c r="C109" s="38"/>
      <c r="D109" s="38"/>
      <c r="E109" s="38"/>
      <c r="F109" s="38"/>
      <c r="G109" s="38"/>
      <c r="H109" s="38"/>
      <c r="I109" s="149"/>
      <c r="J109" s="38"/>
      <c r="K109" s="38"/>
      <c r="L109" s="42"/>
    </row>
    <row r="110" spans="2:12" s="1" customFormat="1" ht="12" customHeight="1">
      <c r="B110" s="37"/>
      <c r="C110" s="31" t="s">
        <v>16</v>
      </c>
      <c r="D110" s="38"/>
      <c r="E110" s="38"/>
      <c r="F110" s="38"/>
      <c r="G110" s="38"/>
      <c r="H110" s="38"/>
      <c r="I110" s="149"/>
      <c r="J110" s="38"/>
      <c r="K110" s="38"/>
      <c r="L110" s="42"/>
    </row>
    <row r="111" spans="2:12" s="1" customFormat="1" ht="16.5" customHeight="1">
      <c r="B111" s="37"/>
      <c r="C111" s="38"/>
      <c r="D111" s="38"/>
      <c r="E111" s="186" t="str">
        <f>E7</f>
        <v>Snížení energetické náročnosti budov v nemocnici Jičín - objekt plicní oddělení</v>
      </c>
      <c r="F111" s="31"/>
      <c r="G111" s="31"/>
      <c r="H111" s="31"/>
      <c r="I111" s="149"/>
      <c r="J111" s="38"/>
      <c r="K111" s="38"/>
      <c r="L111" s="42"/>
    </row>
    <row r="112" spans="2:12" s="1" customFormat="1" ht="12" customHeight="1">
      <c r="B112" s="37"/>
      <c r="C112" s="31" t="s">
        <v>119</v>
      </c>
      <c r="D112" s="38"/>
      <c r="E112" s="38"/>
      <c r="F112" s="38"/>
      <c r="G112" s="38"/>
      <c r="H112" s="38"/>
      <c r="I112" s="149"/>
      <c r="J112" s="38"/>
      <c r="K112" s="38"/>
      <c r="L112" s="42"/>
    </row>
    <row r="113" spans="2:12" s="1" customFormat="1" ht="16.5" customHeight="1">
      <c r="B113" s="37"/>
      <c r="C113" s="38"/>
      <c r="D113" s="38"/>
      <c r="E113" s="70" t="str">
        <f>E9</f>
        <v>00 - Vedlejší rozpočtové náklady</v>
      </c>
      <c r="F113" s="38"/>
      <c r="G113" s="38"/>
      <c r="H113" s="38"/>
      <c r="I113" s="149"/>
      <c r="J113" s="38"/>
      <c r="K113" s="38"/>
      <c r="L113" s="42"/>
    </row>
    <row r="114" spans="2:12" s="1" customFormat="1" ht="6.95" customHeight="1">
      <c r="B114" s="37"/>
      <c r="C114" s="38"/>
      <c r="D114" s="38"/>
      <c r="E114" s="38"/>
      <c r="F114" s="38"/>
      <c r="G114" s="38"/>
      <c r="H114" s="38"/>
      <c r="I114" s="149"/>
      <c r="J114" s="38"/>
      <c r="K114" s="38"/>
      <c r="L114" s="42"/>
    </row>
    <row r="115" spans="2:12" s="1" customFormat="1" ht="12" customHeight="1">
      <c r="B115" s="37"/>
      <c r="C115" s="31" t="s">
        <v>20</v>
      </c>
      <c r="D115" s="38"/>
      <c r="E115" s="38"/>
      <c r="F115" s="26" t="str">
        <f>F12</f>
        <v>Bolzanova 512, 506 01 Jičín</v>
      </c>
      <c r="G115" s="38"/>
      <c r="H115" s="38"/>
      <c r="I115" s="151" t="s">
        <v>22</v>
      </c>
      <c r="J115" s="73" t="str">
        <f>IF(J12="","",J12)</f>
        <v>5.9.2016</v>
      </c>
      <c r="K115" s="38"/>
      <c r="L115" s="42"/>
    </row>
    <row r="116" spans="2:12" s="1" customFormat="1" ht="6.95" customHeight="1">
      <c r="B116" s="37"/>
      <c r="C116" s="38"/>
      <c r="D116" s="38"/>
      <c r="E116" s="38"/>
      <c r="F116" s="38"/>
      <c r="G116" s="38"/>
      <c r="H116" s="38"/>
      <c r="I116" s="149"/>
      <c r="J116" s="38"/>
      <c r="K116" s="38"/>
      <c r="L116" s="42"/>
    </row>
    <row r="117" spans="2:12" s="1" customFormat="1" ht="43.05" customHeight="1">
      <c r="B117" s="37"/>
      <c r="C117" s="31" t="s">
        <v>24</v>
      </c>
      <c r="D117" s="38"/>
      <c r="E117" s="38"/>
      <c r="F117" s="26" t="str">
        <f>E15</f>
        <v>ON Jičín a.s.</v>
      </c>
      <c r="G117" s="38"/>
      <c r="H117" s="38"/>
      <c r="I117" s="151" t="s">
        <v>30</v>
      </c>
      <c r="J117" s="35" t="str">
        <f>E21</f>
        <v>ATELIER H1 a ATELIÉR HÁJEK s.r.o.</v>
      </c>
      <c r="K117" s="38"/>
      <c r="L117" s="42"/>
    </row>
    <row r="118" spans="2:12" s="1" customFormat="1" ht="15.15" customHeight="1">
      <c r="B118" s="37"/>
      <c r="C118" s="31" t="s">
        <v>28</v>
      </c>
      <c r="D118" s="38"/>
      <c r="E118" s="38"/>
      <c r="F118" s="26" t="str">
        <f>IF(E18="","",E18)</f>
        <v>Vyplň údaj</v>
      </c>
      <c r="G118" s="38"/>
      <c r="H118" s="38"/>
      <c r="I118" s="151" t="s">
        <v>32</v>
      </c>
      <c r="J118" s="35" t="str">
        <f>E24</f>
        <v>Martin Škrabal</v>
      </c>
      <c r="K118" s="38"/>
      <c r="L118" s="42"/>
    </row>
    <row r="119" spans="2:12" s="1" customFormat="1" ht="10.3" customHeight="1">
      <c r="B119" s="37"/>
      <c r="C119" s="38"/>
      <c r="D119" s="38"/>
      <c r="E119" s="38"/>
      <c r="F119" s="38"/>
      <c r="G119" s="38"/>
      <c r="H119" s="38"/>
      <c r="I119" s="149"/>
      <c r="J119" s="38"/>
      <c r="K119" s="38"/>
      <c r="L119" s="42"/>
    </row>
    <row r="120" spans="2:20" s="10" customFormat="1" ht="29.25" customHeight="1">
      <c r="B120" s="205"/>
      <c r="C120" s="206" t="s">
        <v>143</v>
      </c>
      <c r="D120" s="207" t="s">
        <v>62</v>
      </c>
      <c r="E120" s="207" t="s">
        <v>58</v>
      </c>
      <c r="F120" s="207" t="s">
        <v>59</v>
      </c>
      <c r="G120" s="207" t="s">
        <v>144</v>
      </c>
      <c r="H120" s="207" t="s">
        <v>145</v>
      </c>
      <c r="I120" s="208" t="s">
        <v>146</v>
      </c>
      <c r="J120" s="207" t="s">
        <v>123</v>
      </c>
      <c r="K120" s="209" t="s">
        <v>147</v>
      </c>
      <c r="L120" s="210"/>
      <c r="M120" s="94" t="s">
        <v>1</v>
      </c>
      <c r="N120" s="95" t="s">
        <v>41</v>
      </c>
      <c r="O120" s="95" t="s">
        <v>148</v>
      </c>
      <c r="P120" s="95" t="s">
        <v>149</v>
      </c>
      <c r="Q120" s="95" t="s">
        <v>150</v>
      </c>
      <c r="R120" s="95" t="s">
        <v>151</v>
      </c>
      <c r="S120" s="95" t="s">
        <v>152</v>
      </c>
      <c r="T120" s="96" t="s">
        <v>153</v>
      </c>
    </row>
    <row r="121" spans="2:63" s="1" customFormat="1" ht="22.8" customHeight="1">
      <c r="B121" s="37"/>
      <c r="C121" s="101" t="s">
        <v>154</v>
      </c>
      <c r="D121" s="38"/>
      <c r="E121" s="38"/>
      <c r="F121" s="38"/>
      <c r="G121" s="38"/>
      <c r="H121" s="38"/>
      <c r="I121" s="149"/>
      <c r="J121" s="211">
        <f>BK121</f>
        <v>0</v>
      </c>
      <c r="K121" s="38"/>
      <c r="L121" s="42"/>
      <c r="M121" s="97"/>
      <c r="N121" s="98"/>
      <c r="O121" s="98"/>
      <c r="P121" s="212">
        <f>P122</f>
        <v>0</v>
      </c>
      <c r="Q121" s="98"/>
      <c r="R121" s="212">
        <f>R122</f>
        <v>0</v>
      </c>
      <c r="S121" s="98"/>
      <c r="T121" s="213">
        <f>T122</f>
        <v>0</v>
      </c>
      <c r="AT121" s="16" t="s">
        <v>76</v>
      </c>
      <c r="AU121" s="16" t="s">
        <v>125</v>
      </c>
      <c r="BK121" s="214">
        <f>BK122</f>
        <v>0</v>
      </c>
    </row>
    <row r="122" spans="2:63" s="11" customFormat="1" ht="25.9" customHeight="1">
      <c r="B122" s="215"/>
      <c r="C122" s="216"/>
      <c r="D122" s="217" t="s">
        <v>76</v>
      </c>
      <c r="E122" s="218" t="s">
        <v>1623</v>
      </c>
      <c r="F122" s="218" t="s">
        <v>1624</v>
      </c>
      <c r="G122" s="216"/>
      <c r="H122" s="216"/>
      <c r="I122" s="219"/>
      <c r="J122" s="220">
        <f>BK122</f>
        <v>0</v>
      </c>
      <c r="K122" s="216"/>
      <c r="L122" s="221"/>
      <c r="M122" s="222"/>
      <c r="N122" s="223"/>
      <c r="O122" s="223"/>
      <c r="P122" s="224">
        <f>P123+P126+P128+P136</f>
        <v>0</v>
      </c>
      <c r="Q122" s="223"/>
      <c r="R122" s="224">
        <f>R123+R126+R128+R136</f>
        <v>0</v>
      </c>
      <c r="S122" s="223"/>
      <c r="T122" s="225">
        <f>T123+T126+T128+T136</f>
        <v>0</v>
      </c>
      <c r="AR122" s="226" t="s">
        <v>185</v>
      </c>
      <c r="AT122" s="227" t="s">
        <v>76</v>
      </c>
      <c r="AU122" s="227" t="s">
        <v>77</v>
      </c>
      <c r="AY122" s="226" t="s">
        <v>157</v>
      </c>
      <c r="BK122" s="228">
        <f>BK123+BK126+BK128+BK136</f>
        <v>0</v>
      </c>
    </row>
    <row r="123" spans="2:63" s="11" customFormat="1" ht="22.8" customHeight="1">
      <c r="B123" s="215"/>
      <c r="C123" s="216"/>
      <c r="D123" s="217" t="s">
        <v>76</v>
      </c>
      <c r="E123" s="229" t="s">
        <v>1625</v>
      </c>
      <c r="F123" s="229" t="s">
        <v>1626</v>
      </c>
      <c r="G123" s="216"/>
      <c r="H123" s="216"/>
      <c r="I123" s="219"/>
      <c r="J123" s="230">
        <f>BK123</f>
        <v>0</v>
      </c>
      <c r="K123" s="216"/>
      <c r="L123" s="221"/>
      <c r="M123" s="222"/>
      <c r="N123" s="223"/>
      <c r="O123" s="223"/>
      <c r="P123" s="224">
        <f>SUM(P124:P125)</f>
        <v>0</v>
      </c>
      <c r="Q123" s="223"/>
      <c r="R123" s="224">
        <f>SUM(R124:R125)</f>
        <v>0</v>
      </c>
      <c r="S123" s="223"/>
      <c r="T123" s="225">
        <f>SUM(T124:T125)</f>
        <v>0</v>
      </c>
      <c r="AR123" s="226" t="s">
        <v>185</v>
      </c>
      <c r="AT123" s="227" t="s">
        <v>76</v>
      </c>
      <c r="AU123" s="227" t="s">
        <v>85</v>
      </c>
      <c r="AY123" s="226" t="s">
        <v>157</v>
      </c>
      <c r="BK123" s="228">
        <f>SUM(BK124:BK125)</f>
        <v>0</v>
      </c>
    </row>
    <row r="124" spans="2:65" s="1" customFormat="1" ht="16.5" customHeight="1">
      <c r="B124" s="37"/>
      <c r="C124" s="231" t="s">
        <v>85</v>
      </c>
      <c r="D124" s="231" t="s">
        <v>159</v>
      </c>
      <c r="E124" s="232" t="s">
        <v>1627</v>
      </c>
      <c r="F124" s="233" t="s">
        <v>1628</v>
      </c>
      <c r="G124" s="234" t="s">
        <v>1629</v>
      </c>
      <c r="H124" s="235">
        <v>1</v>
      </c>
      <c r="I124" s="236"/>
      <c r="J124" s="237">
        <f>ROUND(I124*H124,2)</f>
        <v>0</v>
      </c>
      <c r="K124" s="233" t="s">
        <v>420</v>
      </c>
      <c r="L124" s="42"/>
      <c r="M124" s="238" t="s">
        <v>1</v>
      </c>
      <c r="N124" s="239" t="s">
        <v>42</v>
      </c>
      <c r="O124" s="85"/>
      <c r="P124" s="240">
        <f>O124*H124</f>
        <v>0</v>
      </c>
      <c r="Q124" s="240">
        <v>0</v>
      </c>
      <c r="R124" s="240">
        <f>Q124*H124</f>
        <v>0</v>
      </c>
      <c r="S124" s="240">
        <v>0</v>
      </c>
      <c r="T124" s="241">
        <f>S124*H124</f>
        <v>0</v>
      </c>
      <c r="AR124" s="242" t="s">
        <v>1630</v>
      </c>
      <c r="AT124" s="242" t="s">
        <v>159</v>
      </c>
      <c r="AU124" s="242" t="s">
        <v>87</v>
      </c>
      <c r="AY124" s="16" t="s">
        <v>157</v>
      </c>
      <c r="BE124" s="243">
        <f>IF(N124="základní",J124,0)</f>
        <v>0</v>
      </c>
      <c r="BF124" s="243">
        <f>IF(N124="snížená",J124,0)</f>
        <v>0</v>
      </c>
      <c r="BG124" s="243">
        <f>IF(N124="zákl. přenesená",J124,0)</f>
        <v>0</v>
      </c>
      <c r="BH124" s="243">
        <f>IF(N124="sníž. přenesená",J124,0)</f>
        <v>0</v>
      </c>
      <c r="BI124" s="243">
        <f>IF(N124="nulová",J124,0)</f>
        <v>0</v>
      </c>
      <c r="BJ124" s="16" t="s">
        <v>85</v>
      </c>
      <c r="BK124" s="243">
        <f>ROUND(I124*H124,2)</f>
        <v>0</v>
      </c>
      <c r="BL124" s="16" t="s">
        <v>1630</v>
      </c>
      <c r="BM124" s="242" t="s">
        <v>1631</v>
      </c>
    </row>
    <row r="125" spans="2:65" s="1" customFormat="1" ht="24" customHeight="1">
      <c r="B125" s="37"/>
      <c r="C125" s="231" t="s">
        <v>87</v>
      </c>
      <c r="D125" s="231" t="s">
        <v>159</v>
      </c>
      <c r="E125" s="232" t="s">
        <v>1632</v>
      </c>
      <c r="F125" s="233" t="s">
        <v>1633</v>
      </c>
      <c r="G125" s="234" t="s">
        <v>1629</v>
      </c>
      <c r="H125" s="235">
        <v>1</v>
      </c>
      <c r="I125" s="236"/>
      <c r="J125" s="237">
        <f>ROUND(I125*H125,2)</f>
        <v>0</v>
      </c>
      <c r="K125" s="233" t="s">
        <v>420</v>
      </c>
      <c r="L125" s="42"/>
      <c r="M125" s="238" t="s">
        <v>1</v>
      </c>
      <c r="N125" s="239" t="s">
        <v>42</v>
      </c>
      <c r="O125" s="85"/>
      <c r="P125" s="240">
        <f>O125*H125</f>
        <v>0</v>
      </c>
      <c r="Q125" s="240">
        <v>0</v>
      </c>
      <c r="R125" s="240">
        <f>Q125*H125</f>
        <v>0</v>
      </c>
      <c r="S125" s="240">
        <v>0</v>
      </c>
      <c r="T125" s="241">
        <f>S125*H125</f>
        <v>0</v>
      </c>
      <c r="AR125" s="242" t="s">
        <v>1630</v>
      </c>
      <c r="AT125" s="242" t="s">
        <v>159</v>
      </c>
      <c r="AU125" s="242" t="s">
        <v>87</v>
      </c>
      <c r="AY125" s="16" t="s">
        <v>157</v>
      </c>
      <c r="BE125" s="243">
        <f>IF(N125="základní",J125,0)</f>
        <v>0</v>
      </c>
      <c r="BF125" s="243">
        <f>IF(N125="snížená",J125,0)</f>
        <v>0</v>
      </c>
      <c r="BG125" s="243">
        <f>IF(N125="zákl. přenesená",J125,0)</f>
        <v>0</v>
      </c>
      <c r="BH125" s="243">
        <f>IF(N125="sníž. přenesená",J125,0)</f>
        <v>0</v>
      </c>
      <c r="BI125" s="243">
        <f>IF(N125="nulová",J125,0)</f>
        <v>0</v>
      </c>
      <c r="BJ125" s="16" t="s">
        <v>85</v>
      </c>
      <c r="BK125" s="243">
        <f>ROUND(I125*H125,2)</f>
        <v>0</v>
      </c>
      <c r="BL125" s="16" t="s">
        <v>1630</v>
      </c>
      <c r="BM125" s="242" t="s">
        <v>1634</v>
      </c>
    </row>
    <row r="126" spans="2:63" s="11" customFormat="1" ht="22.8" customHeight="1">
      <c r="B126" s="215"/>
      <c r="C126" s="216"/>
      <c r="D126" s="217" t="s">
        <v>76</v>
      </c>
      <c r="E126" s="229" t="s">
        <v>1635</v>
      </c>
      <c r="F126" s="229" t="s">
        <v>1636</v>
      </c>
      <c r="G126" s="216"/>
      <c r="H126" s="216"/>
      <c r="I126" s="219"/>
      <c r="J126" s="230">
        <f>BK126</f>
        <v>0</v>
      </c>
      <c r="K126" s="216"/>
      <c r="L126" s="221"/>
      <c r="M126" s="222"/>
      <c r="N126" s="223"/>
      <c r="O126" s="223"/>
      <c r="P126" s="224">
        <f>P127</f>
        <v>0</v>
      </c>
      <c r="Q126" s="223"/>
      <c r="R126" s="224">
        <f>R127</f>
        <v>0</v>
      </c>
      <c r="S126" s="223"/>
      <c r="T126" s="225">
        <f>T127</f>
        <v>0</v>
      </c>
      <c r="AR126" s="226" t="s">
        <v>185</v>
      </c>
      <c r="AT126" s="227" t="s">
        <v>76</v>
      </c>
      <c r="AU126" s="227" t="s">
        <v>85</v>
      </c>
      <c r="AY126" s="226" t="s">
        <v>157</v>
      </c>
      <c r="BK126" s="228">
        <f>BK127</f>
        <v>0</v>
      </c>
    </row>
    <row r="127" spans="2:65" s="1" customFormat="1" ht="16.5" customHeight="1">
      <c r="B127" s="37"/>
      <c r="C127" s="231" t="s">
        <v>173</v>
      </c>
      <c r="D127" s="231" t="s">
        <v>159</v>
      </c>
      <c r="E127" s="232" t="s">
        <v>1637</v>
      </c>
      <c r="F127" s="233" t="s">
        <v>1638</v>
      </c>
      <c r="G127" s="234" t="s">
        <v>1629</v>
      </c>
      <c r="H127" s="235">
        <v>1</v>
      </c>
      <c r="I127" s="236"/>
      <c r="J127" s="237">
        <f>ROUND(I127*H127,2)</f>
        <v>0</v>
      </c>
      <c r="K127" s="233" t="s">
        <v>420</v>
      </c>
      <c r="L127" s="42"/>
      <c r="M127" s="238" t="s">
        <v>1</v>
      </c>
      <c r="N127" s="239" t="s">
        <v>42</v>
      </c>
      <c r="O127" s="85"/>
      <c r="P127" s="240">
        <f>O127*H127</f>
        <v>0</v>
      </c>
      <c r="Q127" s="240">
        <v>0</v>
      </c>
      <c r="R127" s="240">
        <f>Q127*H127</f>
        <v>0</v>
      </c>
      <c r="S127" s="240">
        <v>0</v>
      </c>
      <c r="T127" s="241">
        <f>S127*H127</f>
        <v>0</v>
      </c>
      <c r="AR127" s="242" t="s">
        <v>1630</v>
      </c>
      <c r="AT127" s="242" t="s">
        <v>159</v>
      </c>
      <c r="AU127" s="242" t="s">
        <v>87</v>
      </c>
      <c r="AY127" s="16" t="s">
        <v>157</v>
      </c>
      <c r="BE127" s="243">
        <f>IF(N127="základní",J127,0)</f>
        <v>0</v>
      </c>
      <c r="BF127" s="243">
        <f>IF(N127="snížená",J127,0)</f>
        <v>0</v>
      </c>
      <c r="BG127" s="243">
        <f>IF(N127="zákl. přenesená",J127,0)</f>
        <v>0</v>
      </c>
      <c r="BH127" s="243">
        <f>IF(N127="sníž. přenesená",J127,0)</f>
        <v>0</v>
      </c>
      <c r="BI127" s="243">
        <f>IF(N127="nulová",J127,0)</f>
        <v>0</v>
      </c>
      <c r="BJ127" s="16" t="s">
        <v>85</v>
      </c>
      <c r="BK127" s="243">
        <f>ROUND(I127*H127,2)</f>
        <v>0</v>
      </c>
      <c r="BL127" s="16" t="s">
        <v>1630</v>
      </c>
      <c r="BM127" s="242" t="s">
        <v>1639</v>
      </c>
    </row>
    <row r="128" spans="2:63" s="11" customFormat="1" ht="22.8" customHeight="1">
      <c r="B128" s="215"/>
      <c r="C128" s="216"/>
      <c r="D128" s="217" t="s">
        <v>76</v>
      </c>
      <c r="E128" s="229" t="s">
        <v>1640</v>
      </c>
      <c r="F128" s="229" t="s">
        <v>1641</v>
      </c>
      <c r="G128" s="216"/>
      <c r="H128" s="216"/>
      <c r="I128" s="219"/>
      <c r="J128" s="230">
        <f>BK128</f>
        <v>0</v>
      </c>
      <c r="K128" s="216"/>
      <c r="L128" s="221"/>
      <c r="M128" s="222"/>
      <c r="N128" s="223"/>
      <c r="O128" s="223"/>
      <c r="P128" s="224">
        <f>SUM(P129:P135)</f>
        <v>0</v>
      </c>
      <c r="Q128" s="223"/>
      <c r="R128" s="224">
        <f>SUM(R129:R135)</f>
        <v>0</v>
      </c>
      <c r="S128" s="223"/>
      <c r="T128" s="225">
        <f>SUM(T129:T135)</f>
        <v>0</v>
      </c>
      <c r="AR128" s="226" t="s">
        <v>185</v>
      </c>
      <c r="AT128" s="227" t="s">
        <v>76</v>
      </c>
      <c r="AU128" s="227" t="s">
        <v>85</v>
      </c>
      <c r="AY128" s="226" t="s">
        <v>157</v>
      </c>
      <c r="BK128" s="228">
        <f>SUM(BK129:BK135)</f>
        <v>0</v>
      </c>
    </row>
    <row r="129" spans="2:65" s="1" customFormat="1" ht="16.5" customHeight="1">
      <c r="B129" s="37"/>
      <c r="C129" s="231" t="s">
        <v>164</v>
      </c>
      <c r="D129" s="231" t="s">
        <v>159</v>
      </c>
      <c r="E129" s="232" t="s">
        <v>1642</v>
      </c>
      <c r="F129" s="233" t="s">
        <v>1643</v>
      </c>
      <c r="G129" s="234" t="s">
        <v>1629</v>
      </c>
      <c r="H129" s="235">
        <v>1</v>
      </c>
      <c r="I129" s="236"/>
      <c r="J129" s="237">
        <f>ROUND(I129*H129,2)</f>
        <v>0</v>
      </c>
      <c r="K129" s="233" t="s">
        <v>420</v>
      </c>
      <c r="L129" s="42"/>
      <c r="M129" s="238" t="s">
        <v>1</v>
      </c>
      <c r="N129" s="239" t="s">
        <v>42</v>
      </c>
      <c r="O129" s="85"/>
      <c r="P129" s="240">
        <f>O129*H129</f>
        <v>0</v>
      </c>
      <c r="Q129" s="240">
        <v>0</v>
      </c>
      <c r="R129" s="240">
        <f>Q129*H129</f>
        <v>0</v>
      </c>
      <c r="S129" s="240">
        <v>0</v>
      </c>
      <c r="T129" s="241">
        <f>S129*H129</f>
        <v>0</v>
      </c>
      <c r="AR129" s="242" t="s">
        <v>1630</v>
      </c>
      <c r="AT129" s="242" t="s">
        <v>159</v>
      </c>
      <c r="AU129" s="242" t="s">
        <v>87</v>
      </c>
      <c r="AY129" s="16" t="s">
        <v>157</v>
      </c>
      <c r="BE129" s="243">
        <f>IF(N129="základní",J129,0)</f>
        <v>0</v>
      </c>
      <c r="BF129" s="243">
        <f>IF(N129="snížená",J129,0)</f>
        <v>0</v>
      </c>
      <c r="BG129" s="243">
        <f>IF(N129="zákl. přenesená",J129,0)</f>
        <v>0</v>
      </c>
      <c r="BH129" s="243">
        <f>IF(N129="sníž. přenesená",J129,0)</f>
        <v>0</v>
      </c>
      <c r="BI129" s="243">
        <f>IF(N129="nulová",J129,0)</f>
        <v>0</v>
      </c>
      <c r="BJ129" s="16" t="s">
        <v>85</v>
      </c>
      <c r="BK129" s="243">
        <f>ROUND(I129*H129,2)</f>
        <v>0</v>
      </c>
      <c r="BL129" s="16" t="s">
        <v>1630</v>
      </c>
      <c r="BM129" s="242" t="s">
        <v>1644</v>
      </c>
    </row>
    <row r="130" spans="2:65" s="1" customFormat="1" ht="24" customHeight="1">
      <c r="B130" s="37"/>
      <c r="C130" s="231" t="s">
        <v>185</v>
      </c>
      <c r="D130" s="231" t="s">
        <v>159</v>
      </c>
      <c r="E130" s="232" t="s">
        <v>1645</v>
      </c>
      <c r="F130" s="233" t="s">
        <v>1646</v>
      </c>
      <c r="G130" s="234" t="s">
        <v>1629</v>
      </c>
      <c r="H130" s="235">
        <v>1</v>
      </c>
      <c r="I130" s="236"/>
      <c r="J130" s="237">
        <f>ROUND(I130*H130,2)</f>
        <v>0</v>
      </c>
      <c r="K130" s="233" t="s">
        <v>420</v>
      </c>
      <c r="L130" s="42"/>
      <c r="M130" s="238" t="s">
        <v>1</v>
      </c>
      <c r="N130" s="239" t="s">
        <v>42</v>
      </c>
      <c r="O130" s="85"/>
      <c r="P130" s="240">
        <f>O130*H130</f>
        <v>0</v>
      </c>
      <c r="Q130" s="240">
        <v>0</v>
      </c>
      <c r="R130" s="240">
        <f>Q130*H130</f>
        <v>0</v>
      </c>
      <c r="S130" s="240">
        <v>0</v>
      </c>
      <c r="T130" s="241">
        <f>S130*H130</f>
        <v>0</v>
      </c>
      <c r="AR130" s="242" t="s">
        <v>1630</v>
      </c>
      <c r="AT130" s="242" t="s">
        <v>159</v>
      </c>
      <c r="AU130" s="242" t="s">
        <v>87</v>
      </c>
      <c r="AY130" s="16" t="s">
        <v>157</v>
      </c>
      <c r="BE130" s="243">
        <f>IF(N130="základní",J130,0)</f>
        <v>0</v>
      </c>
      <c r="BF130" s="243">
        <f>IF(N130="snížená",J130,0)</f>
        <v>0</v>
      </c>
      <c r="BG130" s="243">
        <f>IF(N130="zákl. přenesená",J130,0)</f>
        <v>0</v>
      </c>
      <c r="BH130" s="243">
        <f>IF(N130="sníž. přenesená",J130,0)</f>
        <v>0</v>
      </c>
      <c r="BI130" s="243">
        <f>IF(N130="nulová",J130,0)</f>
        <v>0</v>
      </c>
      <c r="BJ130" s="16" t="s">
        <v>85</v>
      </c>
      <c r="BK130" s="243">
        <f>ROUND(I130*H130,2)</f>
        <v>0</v>
      </c>
      <c r="BL130" s="16" t="s">
        <v>1630</v>
      </c>
      <c r="BM130" s="242" t="s">
        <v>1647</v>
      </c>
    </row>
    <row r="131" spans="2:65" s="1" customFormat="1" ht="16.5" customHeight="1">
      <c r="B131" s="37"/>
      <c r="C131" s="231" t="s">
        <v>190</v>
      </c>
      <c r="D131" s="231" t="s">
        <v>159</v>
      </c>
      <c r="E131" s="232" t="s">
        <v>1648</v>
      </c>
      <c r="F131" s="233" t="s">
        <v>1649</v>
      </c>
      <c r="G131" s="234" t="s">
        <v>1629</v>
      </c>
      <c r="H131" s="235">
        <v>1</v>
      </c>
      <c r="I131" s="236"/>
      <c r="J131" s="237">
        <f>ROUND(I131*H131,2)</f>
        <v>0</v>
      </c>
      <c r="K131" s="233" t="s">
        <v>420</v>
      </c>
      <c r="L131" s="42"/>
      <c r="M131" s="238" t="s">
        <v>1</v>
      </c>
      <c r="N131" s="239" t="s">
        <v>42</v>
      </c>
      <c r="O131" s="85"/>
      <c r="P131" s="240">
        <f>O131*H131</f>
        <v>0</v>
      </c>
      <c r="Q131" s="240">
        <v>0</v>
      </c>
      <c r="R131" s="240">
        <f>Q131*H131</f>
        <v>0</v>
      </c>
      <c r="S131" s="240">
        <v>0</v>
      </c>
      <c r="T131" s="241">
        <f>S131*H131</f>
        <v>0</v>
      </c>
      <c r="AR131" s="242" t="s">
        <v>1630</v>
      </c>
      <c r="AT131" s="242" t="s">
        <v>159</v>
      </c>
      <c r="AU131" s="242" t="s">
        <v>87</v>
      </c>
      <c r="AY131" s="16" t="s">
        <v>157</v>
      </c>
      <c r="BE131" s="243">
        <f>IF(N131="základní",J131,0)</f>
        <v>0</v>
      </c>
      <c r="BF131" s="243">
        <f>IF(N131="snížená",J131,0)</f>
        <v>0</v>
      </c>
      <c r="BG131" s="243">
        <f>IF(N131="zákl. přenesená",J131,0)</f>
        <v>0</v>
      </c>
      <c r="BH131" s="243">
        <f>IF(N131="sníž. přenesená",J131,0)</f>
        <v>0</v>
      </c>
      <c r="BI131" s="243">
        <f>IF(N131="nulová",J131,0)</f>
        <v>0</v>
      </c>
      <c r="BJ131" s="16" t="s">
        <v>85</v>
      </c>
      <c r="BK131" s="243">
        <f>ROUND(I131*H131,2)</f>
        <v>0</v>
      </c>
      <c r="BL131" s="16" t="s">
        <v>1630</v>
      </c>
      <c r="BM131" s="242" t="s">
        <v>1650</v>
      </c>
    </row>
    <row r="132" spans="2:65" s="1" customFormat="1" ht="16.5" customHeight="1">
      <c r="B132" s="37"/>
      <c r="C132" s="231" t="s">
        <v>194</v>
      </c>
      <c r="D132" s="231" t="s">
        <v>159</v>
      </c>
      <c r="E132" s="232" t="s">
        <v>1651</v>
      </c>
      <c r="F132" s="233" t="s">
        <v>1652</v>
      </c>
      <c r="G132" s="234" t="s">
        <v>1629</v>
      </c>
      <c r="H132" s="235">
        <v>1</v>
      </c>
      <c r="I132" s="236"/>
      <c r="J132" s="237">
        <f>ROUND(I132*H132,2)</f>
        <v>0</v>
      </c>
      <c r="K132" s="233" t="s">
        <v>420</v>
      </c>
      <c r="L132" s="42"/>
      <c r="M132" s="238" t="s">
        <v>1</v>
      </c>
      <c r="N132" s="239" t="s">
        <v>42</v>
      </c>
      <c r="O132" s="85"/>
      <c r="P132" s="240">
        <f>O132*H132</f>
        <v>0</v>
      </c>
      <c r="Q132" s="240">
        <v>0</v>
      </c>
      <c r="R132" s="240">
        <f>Q132*H132</f>
        <v>0</v>
      </c>
      <c r="S132" s="240">
        <v>0</v>
      </c>
      <c r="T132" s="241">
        <f>S132*H132</f>
        <v>0</v>
      </c>
      <c r="AR132" s="242" t="s">
        <v>1630</v>
      </c>
      <c r="AT132" s="242" t="s">
        <v>159</v>
      </c>
      <c r="AU132" s="242" t="s">
        <v>87</v>
      </c>
      <c r="AY132" s="16" t="s">
        <v>157</v>
      </c>
      <c r="BE132" s="243">
        <f>IF(N132="základní",J132,0)</f>
        <v>0</v>
      </c>
      <c r="BF132" s="243">
        <f>IF(N132="snížená",J132,0)</f>
        <v>0</v>
      </c>
      <c r="BG132" s="243">
        <f>IF(N132="zákl. přenesená",J132,0)</f>
        <v>0</v>
      </c>
      <c r="BH132" s="243">
        <f>IF(N132="sníž. přenesená",J132,0)</f>
        <v>0</v>
      </c>
      <c r="BI132" s="243">
        <f>IF(N132="nulová",J132,0)</f>
        <v>0</v>
      </c>
      <c r="BJ132" s="16" t="s">
        <v>85</v>
      </c>
      <c r="BK132" s="243">
        <f>ROUND(I132*H132,2)</f>
        <v>0</v>
      </c>
      <c r="BL132" s="16" t="s">
        <v>1630</v>
      </c>
      <c r="BM132" s="242" t="s">
        <v>1653</v>
      </c>
    </row>
    <row r="133" spans="2:65" s="1" customFormat="1" ht="16.5" customHeight="1">
      <c r="B133" s="37"/>
      <c r="C133" s="231" t="s">
        <v>198</v>
      </c>
      <c r="D133" s="231" t="s">
        <v>159</v>
      </c>
      <c r="E133" s="232" t="s">
        <v>1654</v>
      </c>
      <c r="F133" s="233" t="s">
        <v>1655</v>
      </c>
      <c r="G133" s="234" t="s">
        <v>1629</v>
      </c>
      <c r="H133" s="235">
        <v>1</v>
      </c>
      <c r="I133" s="236"/>
      <c r="J133" s="237">
        <f>ROUND(I133*H133,2)</f>
        <v>0</v>
      </c>
      <c r="K133" s="233" t="s">
        <v>420</v>
      </c>
      <c r="L133" s="42"/>
      <c r="M133" s="238" t="s">
        <v>1</v>
      </c>
      <c r="N133" s="239" t="s">
        <v>42</v>
      </c>
      <c r="O133" s="85"/>
      <c r="P133" s="240">
        <f>O133*H133</f>
        <v>0</v>
      </c>
      <c r="Q133" s="240">
        <v>0</v>
      </c>
      <c r="R133" s="240">
        <f>Q133*H133</f>
        <v>0</v>
      </c>
      <c r="S133" s="240">
        <v>0</v>
      </c>
      <c r="T133" s="241">
        <f>S133*H133</f>
        <v>0</v>
      </c>
      <c r="AR133" s="242" t="s">
        <v>1630</v>
      </c>
      <c r="AT133" s="242" t="s">
        <v>159</v>
      </c>
      <c r="AU133" s="242" t="s">
        <v>87</v>
      </c>
      <c r="AY133" s="16" t="s">
        <v>157</v>
      </c>
      <c r="BE133" s="243">
        <f>IF(N133="základní",J133,0)</f>
        <v>0</v>
      </c>
      <c r="BF133" s="243">
        <f>IF(N133="snížená",J133,0)</f>
        <v>0</v>
      </c>
      <c r="BG133" s="243">
        <f>IF(N133="zákl. přenesená",J133,0)</f>
        <v>0</v>
      </c>
      <c r="BH133" s="243">
        <f>IF(N133="sníž. přenesená",J133,0)</f>
        <v>0</v>
      </c>
      <c r="BI133" s="243">
        <f>IF(N133="nulová",J133,0)</f>
        <v>0</v>
      </c>
      <c r="BJ133" s="16" t="s">
        <v>85</v>
      </c>
      <c r="BK133" s="243">
        <f>ROUND(I133*H133,2)</f>
        <v>0</v>
      </c>
      <c r="BL133" s="16" t="s">
        <v>1630</v>
      </c>
      <c r="BM133" s="242" t="s">
        <v>1656</v>
      </c>
    </row>
    <row r="134" spans="2:65" s="1" customFormat="1" ht="16.5" customHeight="1">
      <c r="B134" s="37"/>
      <c r="C134" s="231" t="s">
        <v>202</v>
      </c>
      <c r="D134" s="231" t="s">
        <v>159</v>
      </c>
      <c r="E134" s="232" t="s">
        <v>1657</v>
      </c>
      <c r="F134" s="233" t="s">
        <v>1658</v>
      </c>
      <c r="G134" s="234" t="s">
        <v>1629</v>
      </c>
      <c r="H134" s="235">
        <v>1</v>
      </c>
      <c r="I134" s="236"/>
      <c r="J134" s="237">
        <f>ROUND(I134*H134,2)</f>
        <v>0</v>
      </c>
      <c r="K134" s="233" t="s">
        <v>420</v>
      </c>
      <c r="L134" s="42"/>
      <c r="M134" s="238" t="s">
        <v>1</v>
      </c>
      <c r="N134" s="239" t="s">
        <v>42</v>
      </c>
      <c r="O134" s="85"/>
      <c r="P134" s="240">
        <f>O134*H134</f>
        <v>0</v>
      </c>
      <c r="Q134" s="240">
        <v>0</v>
      </c>
      <c r="R134" s="240">
        <f>Q134*H134</f>
        <v>0</v>
      </c>
      <c r="S134" s="240">
        <v>0</v>
      </c>
      <c r="T134" s="241">
        <f>S134*H134</f>
        <v>0</v>
      </c>
      <c r="AR134" s="242" t="s">
        <v>1630</v>
      </c>
      <c r="AT134" s="242" t="s">
        <v>159</v>
      </c>
      <c r="AU134" s="242" t="s">
        <v>87</v>
      </c>
      <c r="AY134" s="16" t="s">
        <v>157</v>
      </c>
      <c r="BE134" s="243">
        <f>IF(N134="základní",J134,0)</f>
        <v>0</v>
      </c>
      <c r="BF134" s="243">
        <f>IF(N134="snížená",J134,0)</f>
        <v>0</v>
      </c>
      <c r="BG134" s="243">
        <f>IF(N134="zákl. přenesená",J134,0)</f>
        <v>0</v>
      </c>
      <c r="BH134" s="243">
        <f>IF(N134="sníž. přenesená",J134,0)</f>
        <v>0</v>
      </c>
      <c r="BI134" s="243">
        <f>IF(N134="nulová",J134,0)</f>
        <v>0</v>
      </c>
      <c r="BJ134" s="16" t="s">
        <v>85</v>
      </c>
      <c r="BK134" s="243">
        <f>ROUND(I134*H134,2)</f>
        <v>0</v>
      </c>
      <c r="BL134" s="16" t="s">
        <v>1630</v>
      </c>
      <c r="BM134" s="242" t="s">
        <v>1659</v>
      </c>
    </row>
    <row r="135" spans="2:65" s="1" customFormat="1" ht="16.5" customHeight="1">
      <c r="B135" s="37"/>
      <c r="C135" s="231" t="s">
        <v>207</v>
      </c>
      <c r="D135" s="231" t="s">
        <v>159</v>
      </c>
      <c r="E135" s="232" t="s">
        <v>1660</v>
      </c>
      <c r="F135" s="233" t="s">
        <v>1661</v>
      </c>
      <c r="G135" s="234" t="s">
        <v>1629</v>
      </c>
      <c r="H135" s="235">
        <v>1</v>
      </c>
      <c r="I135" s="236"/>
      <c r="J135" s="237">
        <f>ROUND(I135*H135,2)</f>
        <v>0</v>
      </c>
      <c r="K135" s="233" t="s">
        <v>420</v>
      </c>
      <c r="L135" s="42"/>
      <c r="M135" s="238" t="s">
        <v>1</v>
      </c>
      <c r="N135" s="239" t="s">
        <v>42</v>
      </c>
      <c r="O135" s="85"/>
      <c r="P135" s="240">
        <f>O135*H135</f>
        <v>0</v>
      </c>
      <c r="Q135" s="240">
        <v>0</v>
      </c>
      <c r="R135" s="240">
        <f>Q135*H135</f>
        <v>0</v>
      </c>
      <c r="S135" s="240">
        <v>0</v>
      </c>
      <c r="T135" s="241">
        <f>S135*H135</f>
        <v>0</v>
      </c>
      <c r="AR135" s="242" t="s">
        <v>1630</v>
      </c>
      <c r="AT135" s="242" t="s">
        <v>159</v>
      </c>
      <c r="AU135" s="242" t="s">
        <v>87</v>
      </c>
      <c r="AY135" s="16" t="s">
        <v>157</v>
      </c>
      <c r="BE135" s="243">
        <f>IF(N135="základní",J135,0)</f>
        <v>0</v>
      </c>
      <c r="BF135" s="243">
        <f>IF(N135="snížená",J135,0)</f>
        <v>0</v>
      </c>
      <c r="BG135" s="243">
        <f>IF(N135="zákl. přenesená",J135,0)</f>
        <v>0</v>
      </c>
      <c r="BH135" s="243">
        <f>IF(N135="sníž. přenesená",J135,0)</f>
        <v>0</v>
      </c>
      <c r="BI135" s="243">
        <f>IF(N135="nulová",J135,0)</f>
        <v>0</v>
      </c>
      <c r="BJ135" s="16" t="s">
        <v>85</v>
      </c>
      <c r="BK135" s="243">
        <f>ROUND(I135*H135,2)</f>
        <v>0</v>
      </c>
      <c r="BL135" s="16" t="s">
        <v>1630</v>
      </c>
      <c r="BM135" s="242" t="s">
        <v>1662</v>
      </c>
    </row>
    <row r="136" spans="2:63" s="11" customFormat="1" ht="22.8" customHeight="1">
      <c r="B136" s="215"/>
      <c r="C136" s="216"/>
      <c r="D136" s="217" t="s">
        <v>76</v>
      </c>
      <c r="E136" s="229" t="s">
        <v>1663</v>
      </c>
      <c r="F136" s="229" t="s">
        <v>1664</v>
      </c>
      <c r="G136" s="216"/>
      <c r="H136" s="216"/>
      <c r="I136" s="219"/>
      <c r="J136" s="230">
        <f>BK136</f>
        <v>0</v>
      </c>
      <c r="K136" s="216"/>
      <c r="L136" s="221"/>
      <c r="M136" s="222"/>
      <c r="N136" s="223"/>
      <c r="O136" s="223"/>
      <c r="P136" s="224">
        <f>SUM(P137:P141)</f>
        <v>0</v>
      </c>
      <c r="Q136" s="223"/>
      <c r="R136" s="224">
        <f>SUM(R137:R141)</f>
        <v>0</v>
      </c>
      <c r="S136" s="223"/>
      <c r="T136" s="225">
        <f>SUM(T137:T141)</f>
        <v>0</v>
      </c>
      <c r="AR136" s="226" t="s">
        <v>185</v>
      </c>
      <c r="AT136" s="227" t="s">
        <v>76</v>
      </c>
      <c r="AU136" s="227" t="s">
        <v>85</v>
      </c>
      <c r="AY136" s="226" t="s">
        <v>157</v>
      </c>
      <c r="BK136" s="228">
        <f>SUM(BK137:BK141)</f>
        <v>0</v>
      </c>
    </row>
    <row r="137" spans="2:65" s="1" customFormat="1" ht="16.5" customHeight="1">
      <c r="B137" s="37"/>
      <c r="C137" s="231" t="s">
        <v>213</v>
      </c>
      <c r="D137" s="231" t="s">
        <v>159</v>
      </c>
      <c r="E137" s="232" t="s">
        <v>1665</v>
      </c>
      <c r="F137" s="233" t="s">
        <v>1666</v>
      </c>
      <c r="G137" s="234" t="s">
        <v>1629</v>
      </c>
      <c r="H137" s="235">
        <v>1</v>
      </c>
      <c r="I137" s="236"/>
      <c r="J137" s="237">
        <f>ROUND(I137*H137,2)</f>
        <v>0</v>
      </c>
      <c r="K137" s="233" t="s">
        <v>420</v>
      </c>
      <c r="L137" s="42"/>
      <c r="M137" s="238" t="s">
        <v>1</v>
      </c>
      <c r="N137" s="239" t="s">
        <v>42</v>
      </c>
      <c r="O137" s="85"/>
      <c r="P137" s="240">
        <f>O137*H137</f>
        <v>0</v>
      </c>
      <c r="Q137" s="240">
        <v>0</v>
      </c>
      <c r="R137" s="240">
        <f>Q137*H137</f>
        <v>0</v>
      </c>
      <c r="S137" s="240">
        <v>0</v>
      </c>
      <c r="T137" s="241">
        <f>S137*H137</f>
        <v>0</v>
      </c>
      <c r="AR137" s="242" t="s">
        <v>1630</v>
      </c>
      <c r="AT137" s="242" t="s">
        <v>159</v>
      </c>
      <c r="AU137" s="242" t="s">
        <v>87</v>
      </c>
      <c r="AY137" s="16" t="s">
        <v>157</v>
      </c>
      <c r="BE137" s="243">
        <f>IF(N137="základní",J137,0)</f>
        <v>0</v>
      </c>
      <c r="BF137" s="243">
        <f>IF(N137="snížená",J137,0)</f>
        <v>0</v>
      </c>
      <c r="BG137" s="243">
        <f>IF(N137="zákl. přenesená",J137,0)</f>
        <v>0</v>
      </c>
      <c r="BH137" s="243">
        <f>IF(N137="sníž. přenesená",J137,0)</f>
        <v>0</v>
      </c>
      <c r="BI137" s="243">
        <f>IF(N137="nulová",J137,0)</f>
        <v>0</v>
      </c>
      <c r="BJ137" s="16" t="s">
        <v>85</v>
      </c>
      <c r="BK137" s="243">
        <f>ROUND(I137*H137,2)</f>
        <v>0</v>
      </c>
      <c r="BL137" s="16" t="s">
        <v>1630</v>
      </c>
      <c r="BM137" s="242" t="s">
        <v>1667</v>
      </c>
    </row>
    <row r="138" spans="2:65" s="1" customFormat="1" ht="24" customHeight="1">
      <c r="B138" s="37"/>
      <c r="C138" s="231" t="s">
        <v>217</v>
      </c>
      <c r="D138" s="231" t="s">
        <v>159</v>
      </c>
      <c r="E138" s="232" t="s">
        <v>1668</v>
      </c>
      <c r="F138" s="233" t="s">
        <v>1669</v>
      </c>
      <c r="G138" s="234" t="s">
        <v>1629</v>
      </c>
      <c r="H138" s="235">
        <v>1</v>
      </c>
      <c r="I138" s="236"/>
      <c r="J138" s="237">
        <f>ROUND(I138*H138,2)</f>
        <v>0</v>
      </c>
      <c r="K138" s="233" t="s">
        <v>420</v>
      </c>
      <c r="L138" s="42"/>
      <c r="M138" s="238" t="s">
        <v>1</v>
      </c>
      <c r="N138" s="239" t="s">
        <v>42</v>
      </c>
      <c r="O138" s="85"/>
      <c r="P138" s="240">
        <f>O138*H138</f>
        <v>0</v>
      </c>
      <c r="Q138" s="240">
        <v>0</v>
      </c>
      <c r="R138" s="240">
        <f>Q138*H138</f>
        <v>0</v>
      </c>
      <c r="S138" s="240">
        <v>0</v>
      </c>
      <c r="T138" s="241">
        <f>S138*H138</f>
        <v>0</v>
      </c>
      <c r="AR138" s="242" t="s">
        <v>1630</v>
      </c>
      <c r="AT138" s="242" t="s">
        <v>159</v>
      </c>
      <c r="AU138" s="242" t="s">
        <v>87</v>
      </c>
      <c r="AY138" s="16" t="s">
        <v>157</v>
      </c>
      <c r="BE138" s="243">
        <f>IF(N138="základní",J138,0)</f>
        <v>0</v>
      </c>
      <c r="BF138" s="243">
        <f>IF(N138="snížená",J138,0)</f>
        <v>0</v>
      </c>
      <c r="BG138" s="243">
        <f>IF(N138="zákl. přenesená",J138,0)</f>
        <v>0</v>
      </c>
      <c r="BH138" s="243">
        <f>IF(N138="sníž. přenesená",J138,0)</f>
        <v>0</v>
      </c>
      <c r="BI138" s="243">
        <f>IF(N138="nulová",J138,0)</f>
        <v>0</v>
      </c>
      <c r="BJ138" s="16" t="s">
        <v>85</v>
      </c>
      <c r="BK138" s="243">
        <f>ROUND(I138*H138,2)</f>
        <v>0</v>
      </c>
      <c r="BL138" s="16" t="s">
        <v>1630</v>
      </c>
      <c r="BM138" s="242" t="s">
        <v>1670</v>
      </c>
    </row>
    <row r="139" spans="2:65" s="1" customFormat="1" ht="24" customHeight="1">
      <c r="B139" s="37"/>
      <c r="C139" s="231" t="s">
        <v>223</v>
      </c>
      <c r="D139" s="231" t="s">
        <v>159</v>
      </c>
      <c r="E139" s="232" t="s">
        <v>1671</v>
      </c>
      <c r="F139" s="233" t="s">
        <v>1672</v>
      </c>
      <c r="G139" s="234" t="s">
        <v>1629</v>
      </c>
      <c r="H139" s="235">
        <v>1</v>
      </c>
      <c r="I139" s="236"/>
      <c r="J139" s="237">
        <f>ROUND(I139*H139,2)</f>
        <v>0</v>
      </c>
      <c r="K139" s="233" t="s">
        <v>420</v>
      </c>
      <c r="L139" s="42"/>
      <c r="M139" s="238" t="s">
        <v>1</v>
      </c>
      <c r="N139" s="239" t="s">
        <v>42</v>
      </c>
      <c r="O139" s="85"/>
      <c r="P139" s="240">
        <f>O139*H139</f>
        <v>0</v>
      </c>
      <c r="Q139" s="240">
        <v>0</v>
      </c>
      <c r="R139" s="240">
        <f>Q139*H139</f>
        <v>0</v>
      </c>
      <c r="S139" s="240">
        <v>0</v>
      </c>
      <c r="T139" s="241">
        <f>S139*H139</f>
        <v>0</v>
      </c>
      <c r="AR139" s="242" t="s">
        <v>1630</v>
      </c>
      <c r="AT139" s="242" t="s">
        <v>159</v>
      </c>
      <c r="AU139" s="242" t="s">
        <v>87</v>
      </c>
      <c r="AY139" s="16" t="s">
        <v>157</v>
      </c>
      <c r="BE139" s="243">
        <f>IF(N139="základní",J139,0)</f>
        <v>0</v>
      </c>
      <c r="BF139" s="243">
        <f>IF(N139="snížená",J139,0)</f>
        <v>0</v>
      </c>
      <c r="BG139" s="243">
        <f>IF(N139="zákl. přenesená",J139,0)</f>
        <v>0</v>
      </c>
      <c r="BH139" s="243">
        <f>IF(N139="sníž. přenesená",J139,0)</f>
        <v>0</v>
      </c>
      <c r="BI139" s="243">
        <f>IF(N139="nulová",J139,0)</f>
        <v>0</v>
      </c>
      <c r="BJ139" s="16" t="s">
        <v>85</v>
      </c>
      <c r="BK139" s="243">
        <f>ROUND(I139*H139,2)</f>
        <v>0</v>
      </c>
      <c r="BL139" s="16" t="s">
        <v>1630</v>
      </c>
      <c r="BM139" s="242" t="s">
        <v>1673</v>
      </c>
    </row>
    <row r="140" spans="2:65" s="1" customFormat="1" ht="24" customHeight="1">
      <c r="B140" s="37"/>
      <c r="C140" s="231" t="s">
        <v>228</v>
      </c>
      <c r="D140" s="231" t="s">
        <v>159</v>
      </c>
      <c r="E140" s="232" t="s">
        <v>1674</v>
      </c>
      <c r="F140" s="233" t="s">
        <v>1675</v>
      </c>
      <c r="G140" s="234" t="s">
        <v>1629</v>
      </c>
      <c r="H140" s="235">
        <v>1</v>
      </c>
      <c r="I140" s="236"/>
      <c r="J140" s="237">
        <f>ROUND(I140*H140,2)</f>
        <v>0</v>
      </c>
      <c r="K140" s="233" t="s">
        <v>420</v>
      </c>
      <c r="L140" s="42"/>
      <c r="M140" s="238" t="s">
        <v>1</v>
      </c>
      <c r="N140" s="239" t="s">
        <v>42</v>
      </c>
      <c r="O140" s="85"/>
      <c r="P140" s="240">
        <f>O140*H140</f>
        <v>0</v>
      </c>
      <c r="Q140" s="240">
        <v>0</v>
      </c>
      <c r="R140" s="240">
        <f>Q140*H140</f>
        <v>0</v>
      </c>
      <c r="S140" s="240">
        <v>0</v>
      </c>
      <c r="T140" s="241">
        <f>S140*H140</f>
        <v>0</v>
      </c>
      <c r="AR140" s="242" t="s">
        <v>1630</v>
      </c>
      <c r="AT140" s="242" t="s">
        <v>159</v>
      </c>
      <c r="AU140" s="242" t="s">
        <v>87</v>
      </c>
      <c r="AY140" s="16" t="s">
        <v>157</v>
      </c>
      <c r="BE140" s="243">
        <f>IF(N140="základní",J140,0)</f>
        <v>0</v>
      </c>
      <c r="BF140" s="243">
        <f>IF(N140="snížená",J140,0)</f>
        <v>0</v>
      </c>
      <c r="BG140" s="243">
        <f>IF(N140="zákl. přenesená",J140,0)</f>
        <v>0</v>
      </c>
      <c r="BH140" s="243">
        <f>IF(N140="sníž. přenesená",J140,0)</f>
        <v>0</v>
      </c>
      <c r="BI140" s="243">
        <f>IF(N140="nulová",J140,0)</f>
        <v>0</v>
      </c>
      <c r="BJ140" s="16" t="s">
        <v>85</v>
      </c>
      <c r="BK140" s="243">
        <f>ROUND(I140*H140,2)</f>
        <v>0</v>
      </c>
      <c r="BL140" s="16" t="s">
        <v>1630</v>
      </c>
      <c r="BM140" s="242" t="s">
        <v>1676</v>
      </c>
    </row>
    <row r="141" spans="2:65" s="1" customFormat="1" ht="16.5" customHeight="1">
      <c r="B141" s="37"/>
      <c r="C141" s="231" t="s">
        <v>8</v>
      </c>
      <c r="D141" s="231" t="s">
        <v>159</v>
      </c>
      <c r="E141" s="232" t="s">
        <v>1677</v>
      </c>
      <c r="F141" s="233" t="s">
        <v>1678</v>
      </c>
      <c r="G141" s="234" t="s">
        <v>1629</v>
      </c>
      <c r="H141" s="235">
        <v>1</v>
      </c>
      <c r="I141" s="236"/>
      <c r="J141" s="237">
        <f>ROUND(I141*H141,2)</f>
        <v>0</v>
      </c>
      <c r="K141" s="233" t="s">
        <v>420</v>
      </c>
      <c r="L141" s="42"/>
      <c r="M141" s="290" t="s">
        <v>1</v>
      </c>
      <c r="N141" s="291" t="s">
        <v>42</v>
      </c>
      <c r="O141" s="292"/>
      <c r="P141" s="293">
        <f>O141*H141</f>
        <v>0</v>
      </c>
      <c r="Q141" s="293">
        <v>0</v>
      </c>
      <c r="R141" s="293">
        <f>Q141*H141</f>
        <v>0</v>
      </c>
      <c r="S141" s="293">
        <v>0</v>
      </c>
      <c r="T141" s="294">
        <f>S141*H141</f>
        <v>0</v>
      </c>
      <c r="AR141" s="242" t="s">
        <v>1630</v>
      </c>
      <c r="AT141" s="242" t="s">
        <v>159</v>
      </c>
      <c r="AU141" s="242" t="s">
        <v>87</v>
      </c>
      <c r="AY141" s="16" t="s">
        <v>157</v>
      </c>
      <c r="BE141" s="243">
        <f>IF(N141="základní",J141,0)</f>
        <v>0</v>
      </c>
      <c r="BF141" s="243">
        <f>IF(N141="snížená",J141,0)</f>
        <v>0</v>
      </c>
      <c r="BG141" s="243">
        <f>IF(N141="zákl. přenesená",J141,0)</f>
        <v>0</v>
      </c>
      <c r="BH141" s="243">
        <f>IF(N141="sníž. přenesená",J141,0)</f>
        <v>0</v>
      </c>
      <c r="BI141" s="243">
        <f>IF(N141="nulová",J141,0)</f>
        <v>0</v>
      </c>
      <c r="BJ141" s="16" t="s">
        <v>85</v>
      </c>
      <c r="BK141" s="243">
        <f>ROUND(I141*H141,2)</f>
        <v>0</v>
      </c>
      <c r="BL141" s="16" t="s">
        <v>1630</v>
      </c>
      <c r="BM141" s="242" t="s">
        <v>1679</v>
      </c>
    </row>
    <row r="142" spans="2:12" s="1" customFormat="1" ht="6.95" customHeight="1">
      <c r="B142" s="60"/>
      <c r="C142" s="61"/>
      <c r="D142" s="61"/>
      <c r="E142" s="61"/>
      <c r="F142" s="61"/>
      <c r="G142" s="61"/>
      <c r="H142" s="61"/>
      <c r="I142" s="182"/>
      <c r="J142" s="61"/>
      <c r="K142" s="61"/>
      <c r="L142" s="42"/>
    </row>
  </sheetData>
  <sheetProtection password="CC35" sheet="1" objects="1" scenarios="1" formatColumns="0" formatRows="0" autoFilter="0"/>
  <autoFilter ref="C120:K14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SK-NTB\Martin</dc:creator>
  <cp:keywords/>
  <dc:description/>
  <cp:lastModifiedBy>SK-NTB\Martin</cp:lastModifiedBy>
  <dcterms:created xsi:type="dcterms:W3CDTF">2019-07-11T10:51:35Z</dcterms:created>
  <dcterms:modified xsi:type="dcterms:W3CDTF">2019-07-11T10:51:46Z</dcterms:modified>
  <cp:category/>
  <cp:version/>
  <cp:contentType/>
  <cp:contentStatus/>
</cp:coreProperties>
</file>