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P003919_1 - Technologie PS" sheetId="2" r:id="rId2"/>
    <sheet name="P003919_2 - VRN - Vedlejš..." sheetId="3" r:id="rId3"/>
  </sheets>
  <definedNames>
    <definedName name="_xlnm.Print_Area" localSheetId="0">'Rekapitulace stavby'!$D$4:$AO$76,'Rekapitulace stavby'!$C$82:$AQ$104</definedName>
    <definedName name="_xlnm._FilterDatabase" localSheetId="1" hidden="1">'P003919_1 - Technologie PS'!$C$136:$K$373</definedName>
    <definedName name="_xlnm.Print_Area" localSheetId="1">'P003919_1 - Technologie PS'!$C$4:$J$76,'P003919_1 - Technologie PS'!$C$82:$J$118,'P003919_1 - Technologie PS'!$C$124:$K$373</definedName>
    <definedName name="_xlnm._FilterDatabase" localSheetId="2" hidden="1">'P003919_2 - VRN - Vedlejš...'!$C$129:$K$174</definedName>
    <definedName name="_xlnm.Print_Area" localSheetId="2">'P003919_2 - VRN - Vedlejš...'!$C$4:$J$76,'P003919_2 - VRN - Vedlejš...'!$C$82:$J$111,'P003919_2 - VRN - Vedlejš...'!$C$117:$K$174</definedName>
    <definedName name="_xlnm.Print_Titles" localSheetId="0">'Rekapitulace stavby'!$92:$92</definedName>
    <definedName name="_xlnm.Print_Titles" localSheetId="1">'P003919_1 - Technologie PS'!$136:$136</definedName>
    <definedName name="_xlnm.Print_Titles" localSheetId="2">'P003919_2 - VRN - Vedlejš...'!$129:$129</definedName>
  </definedNames>
  <calcPr fullCalcOnLoad="1"/>
</workbook>
</file>

<file path=xl/sharedStrings.xml><?xml version="1.0" encoding="utf-8"?>
<sst xmlns="http://schemas.openxmlformats.org/spreadsheetml/2006/main" count="2931" uniqueCount="699">
  <si>
    <t>Export Komplet</t>
  </si>
  <si>
    <t/>
  </si>
  <si>
    <t>2.0</t>
  </si>
  <si>
    <t>ZAMOK</t>
  </si>
  <si>
    <t>False</t>
  </si>
  <si>
    <t>{754be60a-aec9-4519-ad5c-0cdf80326753}</t>
  </si>
  <si>
    <t>0,01</t>
  </si>
  <si>
    <t>21</t>
  </si>
  <si>
    <t>15</t>
  </si>
  <si>
    <t>REKAPITULACE STAVBY</t>
  </si>
  <si>
    <t>v ---  níže se nacházejí doplnkové a pomocné údaje k sestavám  --- v</t>
  </si>
  <si>
    <t>Návod na vyplnění</t>
  </si>
  <si>
    <t>0,001</t>
  </si>
  <si>
    <t>Kód:</t>
  </si>
  <si>
    <t>P00319</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</si>
  <si>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</si>
  <si>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</si>
  <si>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PS Petrof KH kraj</t>
  </si>
  <si>
    <t>KSO:</t>
  </si>
  <si>
    <t>CC-CZ:</t>
  </si>
  <si>
    <t>Místo:</t>
  </si>
  <si>
    <t>Hradec Králové</t>
  </si>
  <si>
    <t>Datum:</t>
  </si>
  <si>
    <t>25. 4. 2019</t>
  </si>
  <si>
    <t>Zadavatel:</t>
  </si>
  <si>
    <t>IČ:</t>
  </si>
  <si>
    <t>70889546</t>
  </si>
  <si>
    <t>Královehradecký kraj</t>
  </si>
  <si>
    <t>DIČ:</t>
  </si>
  <si>
    <t>CZ70889546</t>
  </si>
  <si>
    <t>Uchazeč:</t>
  </si>
  <si>
    <t>Vyplň údaj</t>
  </si>
  <si>
    <t>Projektant:</t>
  </si>
  <si>
    <t>Ing. Martin Česák</t>
  </si>
  <si>
    <t>True</t>
  </si>
  <si>
    <t>Zpracovatel:</t>
  </si>
  <si>
    <t>Poznámka:</t>
  </si>
  <si>
    <t>Náklady z rozpočtů</t>
  </si>
  <si>
    <t>Ostatní náklady ze souhrnného listu</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</si>
  <si>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</si>
  <si>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</si>
  <si>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</si>
  <si>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</si>
  <si>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</si>
  <si>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</si>
  <si>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</si>
  <si>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</si>
  <si>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</si>
  <si>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</si>
  <si>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</si>
  <si>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</si>
  <si>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</si>
  <si>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</si>
  <si>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</si>
  <si>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</si>
  <si>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</si>
  <si>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</si>
  <si>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</si>
  <si>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</si>
  <si>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</si>
  <si>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</si>
  <si>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</si>
  <si>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</si>
  <si>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</si>
  <si>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</si>
  <si>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</si>
  <si>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</si>
  <si>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</si>
  <si>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</si>
  <si>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</si>
  <si>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</si>
  <si>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</si>
  <si>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</si>
  <si>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</si>
  <si>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</si>
  <si>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</si>
  <si>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</si>
  <si>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1) Náklady z rozpočtů</t>
  </si>
  <si>
    <t>D</t>
  </si>
  <si>
    <t>0</t>
  </si>
  <si>
    <t>###NOIMPORT###</t>
  </si>
  <si>
    <t>IMPORT</t>
  </si>
  <si>
    <t>{00000000-0000-0000-0000-000000000000}</t>
  </si>
  <si>
    <t>/</t>
  </si>
  <si>
    <t>P003919_1</t>
  </si>
  <si>
    <t>Technologie PS</t>
  </si>
  <si>
    <t>STA</t>
  </si>
  <si>
    <t>1</t>
  </si>
  <si>
    <t>{3021000d-ed99-4d64-a793-51e114090b77}</t>
  </si>
  <si>
    <t>2</t>
  </si>
  <si>
    <t>P003919_2</t>
  </si>
  <si>
    <t>VRN - Vedlejší rozpočtové náklady</t>
  </si>
  <si>
    <t>{3019de48-3e0d-4668-9cfd-c3e39af52206}</t>
  </si>
  <si>
    <t>2) Ostatní náklady ze souhrnného listu</t>
  </si>
  <si>
    <t>Procent. zadání
[% nákladů rozpočtu]</t>
  </si>
  <si>
    <t>Zařazení nákladů</t>
  </si>
  <si>
    <t>Ostatní náklady</t>
  </si>
  <si>
    <t>stavební čast</t>
  </si>
  <si>
    <t>OSTATNENAKLADY</t>
  </si>
  <si>
    <t>Vyplň vlastní</t>
  </si>
  <si>
    <t>OSTATNENAKLADYVLASTNE</t>
  </si>
  <si>
    <t>Celkové náklady za stavbu 1) + 2)</t>
  </si>
  <si>
    <t>KRYCÍ LIST SOUPISU PRACÍ</t>
  </si>
  <si>
    <t>Objekt:</t>
  </si>
  <si>
    <t>P003919_1 - Technologie PS</t>
  </si>
  <si>
    <t>Náklady z rozpočtu</t>
  </si>
  <si>
    <t>REKAPITULACE ČLENĚNÍ SOUPISU PRACÍ</t>
  </si>
  <si>
    <t>Kód dílu - Popis</t>
  </si>
  <si>
    <t>Cena celkem [CZK]</t>
  </si>
  <si>
    <t>1) Náklady ze soupisu prací</t>
  </si>
  <si>
    <t>-1</t>
  </si>
  <si>
    <t>HSV - Práce a dodávky HSV</t>
  </si>
  <si>
    <t xml:space="preserve">    997 - Přesun sutě</t>
  </si>
  <si>
    <t>PSV - Práce a dodávky PSV</t>
  </si>
  <si>
    <t xml:space="preserve">    713 - Izolace tepelné</t>
  </si>
  <si>
    <t xml:space="preserve">    721 - Zdravotechnika - vnitřní kanalizace</t>
  </si>
  <si>
    <t xml:space="preserve">    732 - Ústřední vytápění - strojovny</t>
  </si>
  <si>
    <t xml:space="preserve">    733 - Ústřední vytápění - rozvodné potrubí</t>
  </si>
  <si>
    <t xml:space="preserve">    734 - Ústřední vytápění - armatury</t>
  </si>
  <si>
    <t xml:space="preserve">    783 - Dokončovací práce - nátěry</t>
  </si>
  <si>
    <t xml:space="preserve">    N00 - Nepojmenované práce</t>
  </si>
  <si>
    <t>2) Ostatní náklady</t>
  </si>
  <si>
    <t>Zařízení staveniště</t>
  </si>
  <si>
    <t>VRN</t>
  </si>
  <si>
    <t>Projektové práce</t>
  </si>
  <si>
    <t>Územní vlivy</t>
  </si>
  <si>
    <t>Provozní vlivy</t>
  </si>
  <si>
    <t>Jiné VRN</t>
  </si>
  <si>
    <t>Kompletační činnost</t>
  </si>
  <si>
    <t>KOMPLETACNA</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</si>
  <si>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</si>
  <si>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</si>
  <si>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</si>
  <si>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</si>
  <si>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</si>
  <si>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</si>
  <si>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</si>
  <si>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</si>
  <si>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</si>
  <si>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</si>
  <si>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</si>
  <si>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</si>
  <si>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</si>
  <si>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</si>
  <si>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</si>
  <si>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</si>
  <si>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997</t>
  </si>
  <si>
    <t>Přesun sutě</t>
  </si>
  <si>
    <t>K</t>
  </si>
  <si>
    <t>997002511</t>
  </si>
  <si>
    <t>Vodorovné přemístění suti a vybouraných hmot bez naložení ale se složením a urovnáním do 1 km</t>
  </si>
  <si>
    <t>t</t>
  </si>
  <si>
    <t>CS ÚRS 2019 01</t>
  </si>
  <si>
    <t>4</t>
  </si>
  <si>
    <t>-1148510930</t>
  </si>
  <si>
    <t>PP</t>
  </si>
  <si>
    <t>Vodorovné přemístění suti a vybouraných hmot  bez naložení, se složením a hrubým urovnáním na vzdálenost do 1 km</t>
  </si>
  <si>
    <t>PSC</t>
  </si>
  <si>
    <t xml:space="preserve">Poznámka k souboru cen:
1. Cenu nelze použít pro přemístění po železnici, po vodě nebo ručně. 2. V ceně jsou započteny i náklady na terénní přirážky i na jízdu v nepříznivých poměrech (sklon silnice nebo terénu, povrch dopravní plochy, použití přívěsů apod.). 3. Je-li na dopravní dráze nějaká překážka, pro kterou je nutné překládat suť z jednoho dopravního prostředku na jiný, oceňuje se tato lomená doprava suti v každém úseku samostatně. </t>
  </si>
  <si>
    <t>997002519</t>
  </si>
  <si>
    <t>Příplatek ZKD 1 km přemístění suti a vybouraných hmot</t>
  </si>
  <si>
    <t>-1432393353</t>
  </si>
  <si>
    <t>Vodorovné přemístění suti a vybouraných hmot  bez naložení, se složením a hrubým urovnáním Příplatek k ceně za každý další i započatý 1 km přes 1 km</t>
  </si>
  <si>
    <t>VV</t>
  </si>
  <si>
    <t>1,232*10 'Přepočtené koeficientem množství</t>
  </si>
  <si>
    <t>3</t>
  </si>
  <si>
    <t>997002611</t>
  </si>
  <si>
    <t>Nakládání suti a vybouraných hmot</t>
  </si>
  <si>
    <t>-1079666381</t>
  </si>
  <si>
    <t>Nakládání suti a vybouraných hmot na dopravní prostředek  pro vodorovné přemístění</t>
  </si>
  <si>
    <t xml:space="preserve">Poznámka k souboru cen:
1. Cena platí i pro překládání při lomené dopravě. 2. Cenu nelze použít při dopravě po železnici, po vodě nebo ručně. </t>
  </si>
  <si>
    <t>997013814</t>
  </si>
  <si>
    <t>Poplatek za uložení na skládce (skládkovné) stavebního odpadu izolací kód odpadu 170 604</t>
  </si>
  <si>
    <t>1637067155</t>
  </si>
  <si>
    <t>Poplatek za uložení stavebního odpadu na skládce (skládkovné) z izolačních materiálů zatříděného do Katalogu odpadů pod kódem 170 604</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</si>
  <si>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</si>
  <si>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PSV</t>
  </si>
  <si>
    <t>Práce a dodávky PSV</t>
  </si>
  <si>
    <t>713</t>
  </si>
  <si>
    <t>Izolace tepelné</t>
  </si>
  <si>
    <t>5</t>
  </si>
  <si>
    <t>713420813</t>
  </si>
  <si>
    <t>Odstranění izolace tepelné potrubí rohožemi bez úpravy v pletivu spojenými drátem tl přes 50 mm</t>
  </si>
  <si>
    <t>m</t>
  </si>
  <si>
    <t>16</t>
  </si>
  <si>
    <t>319564516</t>
  </si>
  <si>
    <t>Odstranění tepelné izolace potrubí, ohybů, armatur a přírub rohožemi v pletivu  bez povrchové úpravy spojených ocelovým drátem potrubí, tloušťka izolace přes 50 mm</t>
  </si>
  <si>
    <t>6</t>
  </si>
  <si>
    <t>713420823</t>
  </si>
  <si>
    <t>Odstranění izolace tepelné ohybů rohožemi bez úpravy v pletivu spojenými drátem tl přes 50 mm</t>
  </si>
  <si>
    <t>-172629736</t>
  </si>
  <si>
    <t>Odstranění tepelné izolace potrubí, ohybů, armatur a přírub rohožemi v pletivu  bez povrchové úpravy spojených ocelovým drátem ohybů, tloušťka izolace přes 50 mm</t>
  </si>
  <si>
    <t>7</t>
  </si>
  <si>
    <t>713E000001</t>
  </si>
  <si>
    <t>Přemístění izolací demontovaný vodorovně do 100 m v objektech výšky do 6 m</t>
  </si>
  <si>
    <t>-257503470</t>
  </si>
  <si>
    <t>Vnitrostaveništní přemístění vybouraných (demontovaných) hmot izolací vodorovně do 100 m v objektech výšky do 6 m</t>
  </si>
  <si>
    <t>8</t>
  </si>
  <si>
    <t>713463211</t>
  </si>
  <si>
    <t>Montáž izolace tepelné potrubí potrubními pouzdry s Al fólií staženými Al páskou 1x D do 50 mm</t>
  </si>
  <si>
    <t>1348842695</t>
  </si>
  <si>
    <t>Montáž izolace tepelné potrubí a ohybů tvarovkami nebo deskami  potrubními pouzdry s povrchovou úpravou hliníkovou fólií (izolační materiál ve specifikaci) přelepenými samolepící hliníkovou páskou potrubí jednovrstvá D do 50 mm</t>
  </si>
  <si>
    <t xml:space="preserve">Poznámka k souboru cen:
1. Ceny -1121 až -1173 slouží pro skladebné ocenění oprav tepelných izolací potrubí skružemi připevněnými na tmel v části C01 Opravy a údržba tepelných izolací. 2. Cenami -1121 až -1173 lze oceňovat izolace skružemi o obvodu izolace do 1 570 mm včetně (tj. do vnějšího průměru skruže 500 mm). Izolace většího obvodu lze oceňovat cenami souboru cen 713 36-112 Montáž izolace tepelné těles ploch tvarových v části A 03. 3. Množství měrných jednotek u položek 713 46-3111 až -3411 se určuje podle článku 3521 Všeobecných podmínek části A04 tohoto katalogu. </t>
  </si>
  <si>
    <t>35*0,8"Potrubí DN15</t>
  </si>
  <si>
    <t>7*0,8"Potrubí DN20</t>
  </si>
  <si>
    <t>Součet</t>
  </si>
  <si>
    <t>9</t>
  </si>
  <si>
    <t>713463215</t>
  </si>
  <si>
    <t>Montáž izolace tepelné ohybů potrubními pouzdry s Al fólií staženými Al páskou 1x D do 50 mm</t>
  </si>
  <si>
    <t>924844838</t>
  </si>
  <si>
    <t>Montáž izolace tepelné potrubí a ohybů tvarovkami nebo deskami  potrubními pouzdry s povrchovou úpravou hliníkovou fólií (izolační materiál ve specifikaci) přelepenými samolepící hliníkovou páskou ohybů jednovrstvá D do 50 mm</t>
  </si>
  <si>
    <t>35*0,2"Potrubí DN15</t>
  </si>
  <si>
    <t>7*0,2"Potrubí DN20</t>
  </si>
  <si>
    <t>10</t>
  </si>
  <si>
    <t>713421211</t>
  </si>
  <si>
    <t>Montáž izolace tepelné potrubí pásy bez úpravy v Pz pletivu spojenými drátem 1x</t>
  </si>
  <si>
    <t>m2</t>
  </si>
  <si>
    <t>-2053527253</t>
  </si>
  <si>
    <t>Montáž izolace tepelné potrubí, ohybů, armatur a přírub rohožemi v pletivu  bez povrchové úpravy (izolační materiál ve specifikaci) v pozinkovaném šestihranném pletivu spojených ocelovým pozinkovaným drátem potrubí a ohybů jednovrstvá</t>
  </si>
  <si>
    <t>(Pi*(0,0424+2*0,04+2*0,005)*75*0,8)"Přívod a zpátečka, DN32- 1, izolační vrstva</t>
  </si>
  <si>
    <t>(Pi*(0,0889+2*0,04+2*0,005)*22*0,8)"Přívod a zpátečka, DN80- 1, izolační vrstva</t>
  </si>
  <si>
    <t>11</t>
  </si>
  <si>
    <t>713421215</t>
  </si>
  <si>
    <t>Montáž izolace tepelné ohybů pásy bez úpravy v Pz pletivu spojenými drátem 1x</t>
  </si>
  <si>
    <t>-509372592</t>
  </si>
  <si>
    <t>Montáž izolace tepelné potrubí, ohybů, armatur a přírub rohožemi v pletivu  bez povrchové úpravy (izolační materiál ve specifikaci) v pozinkovaném šestihranném pletivu spojených ocelovým pozinkovaným drátem ohybů jednovrstvá</t>
  </si>
  <si>
    <t>(Pi*(0,0424+2*0,04+2*0,005)*75*0,2)"Přívod a zpátečka, DN32- 1, izolační vrstva</t>
  </si>
  <si>
    <t>(Pi*(0,0889+2*0,04+2*0,005)*22*0,2)"Přívod a zpátečka, DN80- 1, izolační vrstva</t>
  </si>
  <si>
    <t>12</t>
  </si>
  <si>
    <t>713491111</t>
  </si>
  <si>
    <t>Montáž tepelné izolace oplechování pevné potrubí vnějšího obvodu do 500 mm</t>
  </si>
  <si>
    <t>695869739</t>
  </si>
  <si>
    <t>Montáž izolace tepelné potrubí a ohybů - doplňky a konstrukční součástí oplechování pevného vnějšího obvodu do 500 mm potrubí</t>
  </si>
  <si>
    <t xml:space="preserve">Poznámka k souboru cen:
1. Ceny -2131, -2512 a -2513 slouží pro skladebné ocenění oprav doplňků tepelných izolací potrubí v části C01 Opravy a údržba tepelných izolací. </t>
  </si>
  <si>
    <t>(2*PI*0,0612*0,0612+2*PI*0,0612*75)*0,8"Oplechování Přívod a zpátečka DN32</t>
  </si>
  <si>
    <t>13</t>
  </si>
  <si>
    <t>713491112</t>
  </si>
  <si>
    <t>Montáž tepelné izolace oplechování pevné ohybů vnějšího obvodu do 500 mm</t>
  </si>
  <si>
    <t>-2065213783</t>
  </si>
  <si>
    <t>Montáž izolace tepelné potrubí a ohybů - doplňky a konstrukční součástí oplechování pevného vnějšího obvodu do 500 mm ohybů</t>
  </si>
  <si>
    <t>(2*PI*0,0612*0,0612+2*PI*0,0612*75)*0,2"Oplechování Přívod a zpátečka DN32</t>
  </si>
  <si>
    <t>14</t>
  </si>
  <si>
    <t>M</t>
  </si>
  <si>
    <t>13756545</t>
  </si>
  <si>
    <t>plech ocelový hladký jakost 11321.21 tl 1mm tabule</t>
  </si>
  <si>
    <t>32</t>
  </si>
  <si>
    <t>4134509</t>
  </si>
  <si>
    <t>P</t>
  </si>
  <si>
    <t>Poznámka k položce:
Hmotnost 16 kg/kus</t>
  </si>
  <si>
    <t>28,864*0,0012 'Přepočtené koeficientem množství</t>
  </si>
  <si>
    <t>71300001.8</t>
  </si>
  <si>
    <t>Lamelová rohož tloušťky 40 mm, λ0= 0,038 W·m-1·K-1 pro 0°C, objemová hmotnost ρ = 60 kg/m3</t>
  </si>
  <si>
    <t>-1529335955</t>
  </si>
  <si>
    <t>(Pi*(0,0424+2*0,04+2*0,005)*75)"Přívod a zpátečka, DN32- 1, izolační vrstva</t>
  </si>
  <si>
    <t>(Pi*(0,0889+2*0,04+2*0,005)*22)"Přívod a zpátečka, DN80- 1, izolační vrstva</t>
  </si>
  <si>
    <t>71300001.9</t>
  </si>
  <si>
    <t>Návleková izolace 22x15 mm + AL Folie</t>
  </si>
  <si>
    <t>-831663074</t>
  </si>
  <si>
    <t>Návleková izolace 22x15 mm + AL Folie
• návleková trubka je potažená vyztuženou hliníkovou fólií s podélným přesahem
• hliníkový povrch chrání před UV zářením a mechnickým poškozením</t>
  </si>
  <si>
    <t>17</t>
  </si>
  <si>
    <t>71300001.10</t>
  </si>
  <si>
    <t>Návleková izolace 35x10 mm + AL Folie</t>
  </si>
  <si>
    <t>-81056695</t>
  </si>
  <si>
    <t>Návleková izolace 35x10 mm + AL Folie
• návleková trubka je potažená vyztuženou hliníkovou fólií s podélným přesahem
• hliníkový povrch chrání před UV zářením a mechnickým poškozením</t>
  </si>
  <si>
    <t>18</t>
  </si>
  <si>
    <t>71300001.4</t>
  </si>
  <si>
    <t>Hliníková folie vyztužená pozinkovaným šestihranným pletivem</t>
  </si>
  <si>
    <t>1812971996</t>
  </si>
  <si>
    <t>Tvárné pletivo s velikostí oka 20  mm, které je vloženo mezi AL a PE fólii. Pletivo tvoří mechanickou ochranu tepelně izolační vrstvy potrubí.  Ochrana izolace proti mechanickému poškození.</t>
  </si>
  <si>
    <t>(Pi*(0,1224+2*0,01+2*0,005)*75)"Přívod, zpátečka DN32</t>
  </si>
  <si>
    <t>19</t>
  </si>
  <si>
    <t>713400921</t>
  </si>
  <si>
    <t>Příplatek k opravě izolací tepelných potrubí vyspravení foliemi za správkový kus</t>
  </si>
  <si>
    <t>kus</t>
  </si>
  <si>
    <t>-312153007</t>
  </si>
  <si>
    <t>Oprava izolace potrubí  Příplatek k cenám izolací potrubí s povrchovou úpravou za správkový kus vyspravení fóliemi</t>
  </si>
  <si>
    <t>20</t>
  </si>
  <si>
    <t>713400911</t>
  </si>
  <si>
    <t>Příplatek k opravě izolací tepelných potrubí vyspravení oplechováním za správkový kus</t>
  </si>
  <si>
    <t>1631989516</t>
  </si>
  <si>
    <t>Oprava izolace potrubí  Příplatek k cenám izolací potrubí s povrchovou úpravou za správkový kus vyspravení oplechováním</t>
  </si>
  <si>
    <t>998713201</t>
  </si>
  <si>
    <t>Přesun hmot procentní pro izolace tepelné v objektech v do 6 m</t>
  </si>
  <si>
    <t>%</t>
  </si>
  <si>
    <t>-632783844</t>
  </si>
  <si>
    <t>Přesun hmot pro izolace tepelné stanovený procentní sazbou (%) z ceny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</si>
  <si>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</si>
  <si>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22</t>
  </si>
  <si>
    <t>998713293</t>
  </si>
  <si>
    <t>Příplatek k přesunu hmot procentní 713 za zvětšený přesun do 500 m</t>
  </si>
  <si>
    <t>1684756393</t>
  </si>
  <si>
    <t>Přesun hmot pro izolace tepelné stanovený procentní sazbou (%) z ceny Příplatek k cenám za zvětšený přesun přes vymezenou největší dopravní vzdálenost do 500 m</t>
  </si>
  <si>
    <t>721</t>
  </si>
  <si>
    <t>Zdravotechnika - vnitřní kanalizace</t>
  </si>
  <si>
    <t>23</t>
  </si>
  <si>
    <t>7210001</t>
  </si>
  <si>
    <t xml:space="preserve">Přečerpávací box, o parametrech Q=3,4 l/s, h= 8,5 m, vč. drobný materiál, dodávka + montáž </t>
  </si>
  <si>
    <t>sada</t>
  </si>
  <si>
    <t>660636059</t>
  </si>
  <si>
    <t xml:space="preserve">Přečerpávací box, o parametrech Q=3,4 l/s, h= 8,5 m, vč. drobný materiál, kabel silový s Cu jádrem CYKY 3x1,5 mm2 o délce 10 m, lišta elektroinstalační vkládací LV 24 x 22, L=10 m,  dodávka + montáž </t>
  </si>
  <si>
    <t>24</t>
  </si>
  <si>
    <t>722174004</t>
  </si>
  <si>
    <t>Potrubí vodovodní plastové PPR svar polyfuze PN 16 D 32 x 4,4 mm</t>
  </si>
  <si>
    <t>556328335</t>
  </si>
  <si>
    <t>Potrubí z plastových trubek z polypropylenu (PPR) svařovaných polyfuzně PN 16 (SDR 7,4) D 32 x 4,4</t>
  </si>
  <si>
    <t xml:space="preserve">Poznámka k souboru cen:
1. V cenách -4001 až -4088 jsou započteny náklady na montáž a dodávku potrubí a tvarovek. </t>
  </si>
  <si>
    <t>25</t>
  </si>
  <si>
    <t>7210002</t>
  </si>
  <si>
    <t>Zhotovení otvoru ve zdech a následné stavební zapravení  v místnostech č.2.131, č.2.136. Napojení na stávající svislé potrubí v místnosti č. 2.136, úprava stávajícího kanalizačního potrubí, dodávka + montáž</t>
  </si>
  <si>
    <t>-823434570</t>
  </si>
  <si>
    <t xml:space="preserve">Napojení na stávajcí svislé potrubí v místnosti č.2.136 a úprava stávajícího kanalizačního potrubí.
V místnostech č.2.131, č.2.136 
Zhotovení otvoru ve zdech a následné stavební zapravení vč. mechanizace, drobného materiálu, ekologická likvidace 
dodávka + montáž </t>
  </si>
  <si>
    <t>26</t>
  </si>
  <si>
    <t>998721201</t>
  </si>
  <si>
    <t>Přesun hmot procentní pro vnitřní kanalizace v objektech v do 6 m</t>
  </si>
  <si>
    <t>1165589618</t>
  </si>
  <si>
    <t>Přesun hmot pro vnitřní kanalizace  stanovený procentní sazbou (%) z ceny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</si>
  <si>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</si>
  <si>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27</t>
  </si>
  <si>
    <t>998721293</t>
  </si>
  <si>
    <t>Příplatek k přesunu hmot procentní 721 za zvětšený přesun do 500 m</t>
  </si>
  <si>
    <t>-2136840148</t>
  </si>
  <si>
    <t>Přesun hmot pro vnitřní kanalizace  stanovený procentní sazbou (%) z ceny Příplatek k cenám za zvětšený přesun přes vymezenou největší dopravní vzdálenost do 500 m</t>
  </si>
  <si>
    <t>732</t>
  </si>
  <si>
    <t>Ústřední vytápění - strojovny</t>
  </si>
  <si>
    <t>28</t>
  </si>
  <si>
    <t>7320004</t>
  </si>
  <si>
    <t>Demontáž stávající skříně MaR, vč. el. kabelů a lišt k jednotlivým stávajícím OČ, zapravení otvorů po uchycení skříně, ekologická likvidace</t>
  </si>
  <si>
    <t>1410865300</t>
  </si>
  <si>
    <t>29</t>
  </si>
  <si>
    <t>7320005</t>
  </si>
  <si>
    <t>Demontáž stávajícího MT, vč. el. kabelů, zapravení otvorů po uchycení MT, ekologická likvidace</t>
  </si>
  <si>
    <t>-1235780838</t>
  </si>
  <si>
    <t>30</t>
  </si>
  <si>
    <t>7320006</t>
  </si>
  <si>
    <t>Demontáž čerpadel  oběhových do dimenze DN50, vč. odvoz a ekologické likvidace</t>
  </si>
  <si>
    <t>hod</t>
  </si>
  <si>
    <t>-1849621797</t>
  </si>
  <si>
    <t>Demontáž čerpadel  oběhových do dimenze DN50
vč. odvoz a ekologické likvidace</t>
  </si>
  <si>
    <t>31</t>
  </si>
  <si>
    <t>732890801</t>
  </si>
  <si>
    <t>Přesun demontovaných strojoven vodorovně 100 m v objektech výšky do 6 m</t>
  </si>
  <si>
    <t>130610739</t>
  </si>
  <si>
    <t>Vnitrostaveništní přemístění vybouraných (demontovaných) hmot strojoven  vodorovně do 100 m v objektech výšky do 6 m</t>
  </si>
  <si>
    <t>732199100</t>
  </si>
  <si>
    <t>Montáž orientačních štítků</t>
  </si>
  <si>
    <t>-620706992</t>
  </si>
  <si>
    <t>Montáž štítků  orientačních</t>
  </si>
  <si>
    <t>33</t>
  </si>
  <si>
    <t>7321991001</t>
  </si>
  <si>
    <t>Orientační štítek</t>
  </si>
  <si>
    <t>599273560</t>
  </si>
  <si>
    <t>34</t>
  </si>
  <si>
    <t>01218P083</t>
  </si>
  <si>
    <t>Tlakově nezávislá předávací stanice na rámu 200 kW pro vytápění, bez tepelné izolace, bez přípravy teplé vody, s řídícím systémem - dodávka + montáž</t>
  </si>
  <si>
    <t>269061322</t>
  </si>
  <si>
    <t>Tlakově nezávislá předávací stanice na rámu 200 kW pro vytápění, bez tepelné izolace, bez přípravy teplé vody, s řídícím systémem 
Stanice je vybavena deskovým výměníkem pro UT. Stanice bude vybavena regulačním ventilem DN15 na straně UT. 
Deskový výměník pro UT:
P= 200 kW
primár:
-200 kW; 138/64,8°C; TS140°C; PN25
sekundár UT:
-200 kW; 80/60°C; TS80°C; PN6  
Stanice bude vybavena automatickým dopouštěním z primární distribuční soustavy s možností prvotního ručního napouštění.
Objem dopoštěné vody je měřen vodoměrem 
Stanice je vybavena vlastním řídícím systémem, který zároveň řídí i provoz topných větví
Stanice je sestavena jako kompakt na rámu
Detailnější technický popis viz příslušná technická zpráva
Řídící systém:
Regulační automatika OPS bude obsahovat tyto komponenty:
Kompaktní programovatelný regulátor bez displeje 
Al: Pt1000, Ni 1000/6180 (5000 ppm)
AO: 0-10 V
DI: 24 VDC/AC
Ekvitermní regulace pro UT
- dodávka + montáž</t>
  </si>
  <si>
    <t>35</t>
  </si>
  <si>
    <t>01218P083.1</t>
  </si>
  <si>
    <t>Tepelná izolace pro OPS, dodávka + montáž</t>
  </si>
  <si>
    <t>-794621691</t>
  </si>
  <si>
    <t>Tepelná izolace pro Objektovou předávací stanici vč. drobného materiálu
Dodávka + montáž</t>
  </si>
  <si>
    <t>36</t>
  </si>
  <si>
    <t>01218P083.2</t>
  </si>
  <si>
    <t>Prokabelování mezi stávající elektrickou pojistnou skříní a OPS, nový standardní 16A jistič – 16A/1/C, vč. krycích lišt, drobného materiálu, kabeláže, napojení na OPS a zprovoznění, dodávka + montáž</t>
  </si>
  <si>
    <t>-1178619118</t>
  </si>
  <si>
    <t xml:space="preserve">Prokabelování mezi stávající elektrickou pojistnou skříní a OPS, 
nový standardní 16A jistič – 16A/1/C, vč. drobného materiálu, kabeláže CYKY-J 3x4 mm, délka el. kabelu 10 m,žlab kabelový drátěnný pozinkovaný 50x50 mm o délce 10 m, napojení na OPS a zprovoznění, dodávka + montáž
</t>
  </si>
  <si>
    <t>37</t>
  </si>
  <si>
    <t>01218P083.3</t>
  </si>
  <si>
    <t>Čidlo venkovní teploty pro možnost regulace,  vč. uchycení na fasádu, krycích lišt, drobného materiálu, kabeláže, napojení na OPS a zprovoznění, dodávka + montáž</t>
  </si>
  <si>
    <t>302065080</t>
  </si>
  <si>
    <t>Čidlo venkovní teploty pro možnost regulace dle venkovní teploty,  vč. drobného materiálu, uchycení na fasádu, žlab kabelový drátěnný pozinkovaný 50x50 mm o délce 25 m, kabel sdělovací JYTY Al laminovanou fólií 4x1 mm2, napojení na OPS a zprovoznění, dodávka + montáž</t>
  </si>
  <si>
    <t>38</t>
  </si>
  <si>
    <t>732331621.3</t>
  </si>
  <si>
    <t>Nádoba tlaková expanzní s membránou  závitové připojení R1, PN 6 o objemu 600  litrů, vč. příslušenství, zprovoznění, zapojení na OPS - dodávka + montáž</t>
  </si>
  <si>
    <t>751007537</t>
  </si>
  <si>
    <t>39</t>
  </si>
  <si>
    <t>732331621.4</t>
  </si>
  <si>
    <t>Nové oběhové čerpadlo pro ÚT o parametrech Q= 3 m3/h, DN25, h= 6 m, vč. drobného materiálu, dodávka + montáž</t>
  </si>
  <si>
    <t>1414654263</t>
  </si>
  <si>
    <t>Nové oběhové čerpadlo pro ÚT, vč. drobného materiálu
Q= 3 m3/h, DN25, h= 6 m
Větev UT s označením na výkrese P2 Slévárna
Dodávka + montáž</t>
  </si>
  <si>
    <t>40</t>
  </si>
  <si>
    <t>732331621.5</t>
  </si>
  <si>
    <t>Nové oběhové čerpadlo pro ÚT,  o parametrech Q= 3 m3/h, DN25, h= 8 m, vč. drobného materiálu, dodávka + montáž</t>
  </si>
  <si>
    <t>1039195860</t>
  </si>
  <si>
    <t>Nové oběhové čerpadlo pro ÚT, vč. drobného materiálu
Q= 3 m3/h, DN25, h= 8 m
Větev UT s označením na výkrese P3 - 1. Patro nad SOU, P5 - Středisko
Dodávka + montáž</t>
  </si>
  <si>
    <t>41</t>
  </si>
  <si>
    <t>732331621.6</t>
  </si>
  <si>
    <t>Nové oběhové čerpadlo pro ÚT,  o parametrech Q= 3 m3/h, DN32, h= 8 m, vč. drobného materiálu, dodávka + montáž</t>
  </si>
  <si>
    <t>-1399254279</t>
  </si>
  <si>
    <t>Nové oběhové čerpadlo pro ÚT, vč. drobného materiálu
Q= 3 m3/h, DN32, h= 8 m
Větev UT s označením na výkrese P4 Administrativa
Dodávka + montáž</t>
  </si>
  <si>
    <t>42</t>
  </si>
  <si>
    <t>732331621.7</t>
  </si>
  <si>
    <t>Nové oběhové čerpadlo pro ÚT,  o parametrech Q= 8 m3/h, DN32, h= 8 m, vč. drobného materiálu, dodávka + montáž</t>
  </si>
  <si>
    <t>-391688235</t>
  </si>
  <si>
    <t>Nové oběhové čerpadlo pro ÚT, vč. drobného materiálu
Q= 8 m3/h, DN32, h= 8 m
Větev UT s označením na výkrese P6 Vzduchotechnika
Dodávka + montáž</t>
  </si>
  <si>
    <t>43</t>
  </si>
  <si>
    <t>01218P083.4</t>
  </si>
  <si>
    <t>Prokabelování mezi novými OČ a OPS, vč. krycích lišt, drobného materiálu, kabeláže, napojení na OPS a zprovoznění, dodávka + montáž</t>
  </si>
  <si>
    <t>-1758638251</t>
  </si>
  <si>
    <t>Prokabelování mezi novými OČ a OPS, 
vč.  drobného materiálu, kabel silový s Cu jádrem CYKY 3x1,5 mm2 o délce 25 m, elektroinstalační ohebná trubka z PVC pro napojení OČ o délce 4 m, lišta elektroinstalační vkládací LV 24 x 22 o délce 25 m, napojení na OPS a zprovoznění, dodávka + montáž</t>
  </si>
  <si>
    <t>44</t>
  </si>
  <si>
    <t>998732201</t>
  </si>
  <si>
    <t>Přesun hmot procentní pro strojovny v objektech v do 6 m</t>
  </si>
  <si>
    <t>-459625438</t>
  </si>
  <si>
    <t>Přesun hmot pro strojovny  stanovený procentní sazbou (%) z ceny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</si>
  <si>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</si>
  <si>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45</t>
  </si>
  <si>
    <t>998732293</t>
  </si>
  <si>
    <t>Příplatek k přesunu hmot procentní 732 za zvětšený přesun do 500 m</t>
  </si>
  <si>
    <t>898395791</t>
  </si>
  <si>
    <t>Přesun hmot pro strojovny  stanovený procentní sazbou (%) z ceny Příplatek k cenám za zvětšený přesun přes vymezenou největší dopravní vzdálenost do 500 m</t>
  </si>
  <si>
    <t>733</t>
  </si>
  <si>
    <t>Ústřední vytápění - rozvodné potrubí</t>
  </si>
  <si>
    <t>46</t>
  </si>
  <si>
    <t>733120832</t>
  </si>
  <si>
    <t>Demontáž potrubí ocelového hladkého do D 133</t>
  </si>
  <si>
    <t>1494053806</t>
  </si>
  <si>
    <t>Demontáž potrubí z trubek ocelových hladkých  Ø přes 89 do 133</t>
  </si>
  <si>
    <t>47</t>
  </si>
  <si>
    <t>733890801</t>
  </si>
  <si>
    <t>Přemístění potrubí demontovaného vodorovně do 100 m v objektech výšky do 6 m</t>
  </si>
  <si>
    <t>-1204131202</t>
  </si>
  <si>
    <t>Vnitrostaveništní přemístění vybouraných (demontovaných) hmot rozvodů potrubí  vodorovně do 100 m v objektech výšky do 6 m</t>
  </si>
  <si>
    <t>48</t>
  </si>
  <si>
    <t>00618P037.1</t>
  </si>
  <si>
    <t>Čištění potrubí profukováním nebo proplachováním do DN 100</t>
  </si>
  <si>
    <t>825023407</t>
  </si>
  <si>
    <t>49</t>
  </si>
  <si>
    <t>733190217</t>
  </si>
  <si>
    <t>Zkouška těsnosti potrubí ocelové hladké do D 51x2,6</t>
  </si>
  <si>
    <t>1621596881</t>
  </si>
  <si>
    <t>Zkoušky těsnosti potrubí, manžety prostupové z trubek ocelových  zkoušky těsnosti potrubí (za provozu) z trubek ocelových hladkých Ø do 51/2,6</t>
  </si>
  <si>
    <t xml:space="preserve">Poznámka k souboru cen:
1. Zkouškami těsnosti potrubí se rozumí běžné přezkoušení za provozu (např. při výměně částí potrubí nebo armatury). </t>
  </si>
  <si>
    <t>50</t>
  </si>
  <si>
    <t>733190225</t>
  </si>
  <si>
    <t>Zkouška těsnosti potrubí ocelové hladké přes D 60,3x2,9 do D 89x5,0</t>
  </si>
  <si>
    <t>-1845596885</t>
  </si>
  <si>
    <t>Zkoušky těsnosti potrubí, manžety prostupové z trubek ocelových  zkoušky těsnosti potrubí (za provozu) z trubek ocelových hladkých Ø přes 60,3/2,9 do 89/5,0</t>
  </si>
  <si>
    <t>51</t>
  </si>
  <si>
    <t>733111113</t>
  </si>
  <si>
    <t>Potrubí ocelové závitové bezešvé běžné v kotelnách nebo strojovnách DN 15</t>
  </si>
  <si>
    <t>1348255126</t>
  </si>
  <si>
    <t>Potrubí z trubek ocelových závitových  bezešvých běžných nízkotlakých v kotelnách a strojovnách DN 15</t>
  </si>
  <si>
    <t>52</t>
  </si>
  <si>
    <t>733111115</t>
  </si>
  <si>
    <t>Potrubí ocelové závitové bezešvé běžné v kotelnách nebo strojovnách DN 25</t>
  </si>
  <si>
    <t>2027181126</t>
  </si>
  <si>
    <t>Potrubí z trubek ocelových závitových  bezešvých běžných nízkotlakých v kotelnách a strojovnách DN 25</t>
  </si>
  <si>
    <t>53</t>
  </si>
  <si>
    <t>733111116</t>
  </si>
  <si>
    <t>Potrubí ocelové závitové bezešvé běžné v kotelnách nebo strojovnách DN 32</t>
  </si>
  <si>
    <t>-2053487243</t>
  </si>
  <si>
    <t>Potrubí z trubek ocelových závitových  bezešvých běžných nízkotlakých v kotelnách a strojovnách DN 32</t>
  </si>
  <si>
    <t>54</t>
  </si>
  <si>
    <t>733121225</t>
  </si>
  <si>
    <t>Potrubí ocelové hladké bezešvé v kotelnách nebo strojovnách D 89x3,6</t>
  </si>
  <si>
    <t>1617686806</t>
  </si>
  <si>
    <t>Potrubí z trubek ocelových hladkých bezešvých tvářených za tepla v kotelnách a strojovnách Ø 89/3,6</t>
  </si>
  <si>
    <t xml:space="preserve">Poznámka k souboru cen:
1. Cenami –2122 a -2123 se oceňuje napojení rozvodu na jednotlivá stoupací potrubí, popř. na měřicí nebo regulační armaturu přípojky topného okruhu. 2. V cenách –2122 a -2123 je započteno: a) úplné těleso přípojky, b) navaření hrdla přípojky. </t>
  </si>
  <si>
    <t>55</t>
  </si>
  <si>
    <t>733000.1</t>
  </si>
  <si>
    <t>Ocelové redukce R60/80, R80/100, dodávka + montáž</t>
  </si>
  <si>
    <t>-347553446</t>
  </si>
  <si>
    <t>Ocelová redukce R/65/80 - 2 ks
Ocelová redukce R/80/100 -2 ks
Umístění redukcí viz schéma OPS
vč. drobného materiálu, svářecké práce, 
Dodávka + montáž</t>
  </si>
  <si>
    <t>56</t>
  </si>
  <si>
    <t>733141102</t>
  </si>
  <si>
    <t>Odvzdušňovací nádoba z trubek ocelových do DN 50</t>
  </si>
  <si>
    <t>-1568440515</t>
  </si>
  <si>
    <t>Odvzdušňovací nádobky, odlučovače a odkalovače nádobky z trubek ocelových do DN 50</t>
  </si>
  <si>
    <t>57</t>
  </si>
  <si>
    <t>0061800055</t>
  </si>
  <si>
    <t>Doplňkové konstrukce z profilového materiálu pro zhotovení uchycení potrubí, zhotovení a montáž</t>
  </si>
  <si>
    <t>kg</t>
  </si>
  <si>
    <t>-1420852605</t>
  </si>
  <si>
    <t>58</t>
  </si>
  <si>
    <t>0061800056</t>
  </si>
  <si>
    <t>Ocelový profilový materiál</t>
  </si>
  <si>
    <t>1404333394</t>
  </si>
  <si>
    <t>59</t>
  </si>
  <si>
    <t>230XPP026.1</t>
  </si>
  <si>
    <t>Kontrolní prozáření svarů - pr 48,4-76 mm, t do 6,5 mm</t>
  </si>
  <si>
    <t>-947618758</t>
  </si>
  <si>
    <t>60</t>
  </si>
  <si>
    <t>230XPP025</t>
  </si>
  <si>
    <t>Kontrolní prozáření svarů - pr 88,9-114,2 mm, t do 10 mm</t>
  </si>
  <si>
    <t>-1964466720</t>
  </si>
  <si>
    <t>61</t>
  </si>
  <si>
    <t>7330011</t>
  </si>
  <si>
    <t>Zhotovení otvoru ve zdech pro horkovodní a doplňovací potrubí v místnostech č. 2.133, č. 2.134, ocelové chráničky pro potrubí DN32, DN15, stavební zapravení otvorů po stávajících, demontovaných sekundarních rozvodech UT v místnostech č. 2.133, č. 2.134</t>
  </si>
  <si>
    <t>-1471662777</t>
  </si>
  <si>
    <t xml:space="preserve">Zhotovení otvoru ve zdech pro horkovodní a doplňovací potrubí v místnostech č. 2.133, č. 2.134,
Ocelové chráničky pro potrubí DN32, DN15 v místech prostupů
Stavební zapravení otvorů po stávajících, demontovaných sekundarních rozvodech UT v místnostech č. 2.133, č. 2.134.
vč. mechanizace, drobného materiálu, ekologická likvidace 
dodávka + montáž </t>
  </si>
  <si>
    <t>62</t>
  </si>
  <si>
    <t>998733201</t>
  </si>
  <si>
    <t>Přesun hmot procentní pro rozvody potrubí v objektech v do 6 m</t>
  </si>
  <si>
    <t>1350646385</t>
  </si>
  <si>
    <t>Přesun hmot pro rozvody potrubí  stanovený procentní sazbou z ceny vodorovná dopravní vzdálenost do 50 m v objektech výšky do 6 m</t>
  </si>
  <si>
    <t>63</t>
  </si>
  <si>
    <t>998733293</t>
  </si>
  <si>
    <t>Příplatek k přesunu hmot procentní 733 za zvětšený přesun do 500 m</t>
  </si>
  <si>
    <t>-1615580690</t>
  </si>
  <si>
    <t>Přesun hmot pro rozvody potrubí  stanovený procentní sazbou z ceny Příplatek k cenám za zvětšený přesun přes vymezenou největší dopravní vzdálenost do 500 m</t>
  </si>
  <si>
    <t>734</t>
  </si>
  <si>
    <t>Ústřední vytápění - armatury</t>
  </si>
  <si>
    <t>64</t>
  </si>
  <si>
    <t>00618MT001.1</t>
  </si>
  <si>
    <t>Montáž měřiče tepla DN 25</t>
  </si>
  <si>
    <t>-1441500053</t>
  </si>
  <si>
    <t>65</t>
  </si>
  <si>
    <t>00618RTD001.1</t>
  </si>
  <si>
    <t>Montáž regulátoru diferenčního tlaku DN 32</t>
  </si>
  <si>
    <t>-1261479232</t>
  </si>
  <si>
    <t>66</t>
  </si>
  <si>
    <t>00618KK001</t>
  </si>
  <si>
    <t xml:space="preserve">Montáž kulový kohout DN25 s přivařovacím připojením pro připojení snímačů teploty  </t>
  </si>
  <si>
    <t>394562346</t>
  </si>
  <si>
    <t>67</t>
  </si>
  <si>
    <t>436342520.3</t>
  </si>
  <si>
    <t>Montáž vodoměru, závitový G 3/4" s impulzním výstupem pro dálkový odečet - montáž</t>
  </si>
  <si>
    <t>-1682617324</t>
  </si>
  <si>
    <t>68</t>
  </si>
  <si>
    <t>01218P083.5</t>
  </si>
  <si>
    <t>Prokabelování pro vzdálený odečet  vodoměru umístěného na doplňovací trati, vč. zprovoznění, dodávka + montáž</t>
  </si>
  <si>
    <t>2057522943</t>
  </si>
  <si>
    <t>Prokabelování pro vzdálený odečet  vodoměru umístěného na doplňovací trati, vč. el. kabel, drobný materiál, zprovoznění, dodávka + montáž</t>
  </si>
  <si>
    <t>69</t>
  </si>
  <si>
    <t>00618A089.1</t>
  </si>
  <si>
    <t>Kohout kulový přímý DN 10 PN 40 do 140 °C navařovací, dodávka + montáž</t>
  </si>
  <si>
    <t>-1046419148</t>
  </si>
  <si>
    <t>70</t>
  </si>
  <si>
    <t>00618A070.1</t>
  </si>
  <si>
    <t>Kohout kulový přímý DN 15 PN 40 do 140 °C navařovací vypouštěcí  dodávka + montáž</t>
  </si>
  <si>
    <t>1116281153</t>
  </si>
  <si>
    <t>71</t>
  </si>
  <si>
    <t>00618A070.2</t>
  </si>
  <si>
    <t>Kohout kulový přímý DN 15 PN 40 do 140 °C navařovací,  dodávka + montáž</t>
  </si>
  <si>
    <t>1190742764</t>
  </si>
  <si>
    <t>72</t>
  </si>
  <si>
    <t>00618A070.3</t>
  </si>
  <si>
    <t>Kohout kulový přímý DN 32 PN 40 do 140 °C navařovací,  dodávka + montáž</t>
  </si>
  <si>
    <t>1085292791</t>
  </si>
  <si>
    <t>73</t>
  </si>
  <si>
    <t>00618A070.4</t>
  </si>
  <si>
    <t>Zpětná klapka DN32, TS140, PN25, mezipřírubová, vč. 2x příruba DN32, drobný materiál, dodávka + montáž</t>
  </si>
  <si>
    <t>11122074</t>
  </si>
  <si>
    <t>74</t>
  </si>
  <si>
    <t>734411128.1</t>
  </si>
  <si>
    <t>Teploměr kruhový rozsah 0-200°C, dodávka + montáž</t>
  </si>
  <si>
    <t>526170805</t>
  </si>
  <si>
    <t>Teploměry technické s pevným stonkem a jímkou zadní připojení (axiální) průměr 100 mm délka stonku 150 mm, dodávka + montáž</t>
  </si>
  <si>
    <t>75</t>
  </si>
  <si>
    <t>734421101.1</t>
  </si>
  <si>
    <t>Tlakoměr s pevným stonkem a zpětnou klapkou tlak 0-25 bar průměr 50 mm spodní připojení, dodávka + montáž</t>
  </si>
  <si>
    <t>1619575628</t>
  </si>
  <si>
    <t>Tlakoměry s pevným stonkem a zpětnou klapkou spodní připojení (radiální) tlaku 0–25 bar průměru 50 mm, dodávka + montáž</t>
  </si>
  <si>
    <t>76</t>
  </si>
  <si>
    <t>734494213</t>
  </si>
  <si>
    <t>Návarek s trubkovým závitem G 1/2</t>
  </si>
  <si>
    <t>483022090</t>
  </si>
  <si>
    <t>Měřicí armatury návarky s trubkovým závitem G 1/2</t>
  </si>
  <si>
    <t xml:space="preserve">Poznámka k souboru cen:
1. V cenách -9211 až -9213 je započtena montáž návarků přivařením; jejich dodávka se oceňuje ve specifikaci pouze v případech, kdy návarky nejsou součástí dodávky zařízení. </t>
  </si>
  <si>
    <t>77</t>
  </si>
  <si>
    <t>998734201</t>
  </si>
  <si>
    <t>Přesun hmot procentní pro armatury v objektech v do 6 m</t>
  </si>
  <si>
    <t>1297942300</t>
  </si>
  <si>
    <t>Přesun hmot pro armatury  stanovený procentní sazbou (%) z ceny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</si>
  <si>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</si>
  <si>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78</t>
  </si>
  <si>
    <t>998734293</t>
  </si>
  <si>
    <t>Příplatek k přesunu hmot procentní 734 za zvětšený přesun do 500 m</t>
  </si>
  <si>
    <t>1665696603</t>
  </si>
  <si>
    <t>Přesun hmot pro armatury  stanovený procentní sazbou (%) z ceny Příplatek k cenám za zvětšený přesun přes vymezenou největší dopravní vzdálenost do 500 m</t>
  </si>
  <si>
    <t>783</t>
  </si>
  <si>
    <t>Dokončovací práce - nátěry</t>
  </si>
  <si>
    <t>79</t>
  </si>
  <si>
    <t>00618P070</t>
  </si>
  <si>
    <t>Nátěry syntetické KDK barva dražší matný povrch 1x antikorozní, 1x základní, 1x email</t>
  </si>
  <si>
    <t>787970300</t>
  </si>
  <si>
    <t>80</t>
  </si>
  <si>
    <t>783614651</t>
  </si>
  <si>
    <t>Základní antikorozní jednonásobný syntetický potrubí DN do 50 mm</t>
  </si>
  <si>
    <t>161028069</t>
  </si>
  <si>
    <t>Základní antikorozní nátěr armatur a kovových potrubí jednonásobný potrubí do DN 50 mm syntetický standardní</t>
  </si>
  <si>
    <t>81</t>
  </si>
  <si>
    <t>783614661</t>
  </si>
  <si>
    <t>Základní antikorozní jednonásobný syntetický potrubí DN do 100 mm</t>
  </si>
  <si>
    <t>-208405935</t>
  </si>
  <si>
    <t>Základní antikorozní nátěr armatur a kovových potrubí jednonásobný potrubí přes DN 50 do DN 100 mm syntetický standardní</t>
  </si>
  <si>
    <t>Vedlejší rozpočtové náklady</t>
  </si>
  <si>
    <t>N00</t>
  </si>
  <si>
    <t>Nepojmenované práce</t>
  </si>
  <si>
    <t>82</t>
  </si>
  <si>
    <t>00618ON001</t>
  </si>
  <si>
    <t>Provozní zkouška</t>
  </si>
  <si>
    <t>-1818280765</t>
  </si>
  <si>
    <t>83</t>
  </si>
  <si>
    <t>0325030003</t>
  </si>
  <si>
    <t>Požární hlídka po dokončení svářečských prací</t>
  </si>
  <si>
    <t>den</t>
  </si>
  <si>
    <t>512</t>
  </si>
  <si>
    <t>1444765519</t>
  </si>
  <si>
    <t>84</t>
  </si>
  <si>
    <t>0452000007</t>
  </si>
  <si>
    <t>Napuštění upravenou vodou a odvzdušnění</t>
  </si>
  <si>
    <t>-1357336683</t>
  </si>
  <si>
    <t>85</t>
  </si>
  <si>
    <t>0452000008</t>
  </si>
  <si>
    <t>Topná zkouška - v trvání min 72 hodin</t>
  </si>
  <si>
    <t>505156896</t>
  </si>
  <si>
    <t>86</t>
  </si>
  <si>
    <t>0452000009</t>
  </si>
  <si>
    <t>Propláchnutí a napuštění soustavy - 1 x proplach + napuštění upravenou vodou</t>
  </si>
  <si>
    <t>m3</t>
  </si>
  <si>
    <t>584975081</t>
  </si>
  <si>
    <t>87</t>
  </si>
  <si>
    <t>0452000010</t>
  </si>
  <si>
    <t>Vizuální kontrola svarů (EN 970)</t>
  </si>
  <si>
    <t>-1969423723</t>
  </si>
  <si>
    <t>88</t>
  </si>
  <si>
    <t>0950020005</t>
  </si>
  <si>
    <t>Ověření měřidla tepla</t>
  </si>
  <si>
    <t>-1415600779</t>
  </si>
  <si>
    <t>89</t>
  </si>
  <si>
    <t>0950020006</t>
  </si>
  <si>
    <t>Zprovoznění zařízení měřidla tepla</t>
  </si>
  <si>
    <t>212717176</t>
  </si>
  <si>
    <t>90</t>
  </si>
  <si>
    <t>0950020008</t>
  </si>
  <si>
    <t>Stavební přípomoce</t>
  </si>
  <si>
    <t>-385323682</t>
  </si>
  <si>
    <t>P003919_2 - VRN - Vedlejší rozpočtové náklady</t>
  </si>
  <si>
    <t xml:space="preserve">    VRN1 - Průzkumné, geodetické a projektové práce</t>
  </si>
  <si>
    <t xml:space="preserve">    VRN3 - Zařízení staveniště</t>
  </si>
  <si>
    <t xml:space="preserve">    VRN4 - Inženýrská činnost</t>
  </si>
  <si>
    <t>VRN1</t>
  </si>
  <si>
    <t>Průzkumné, geodetické a projektové práce</t>
  </si>
  <si>
    <t>00618P194</t>
  </si>
  <si>
    <t>Dílenská a výrobní dokumentace</t>
  </si>
  <si>
    <t>1024</t>
  </si>
  <si>
    <t>1511927184</t>
  </si>
  <si>
    <t>00618P195</t>
  </si>
  <si>
    <t>Dokumentace skutečného provedení stavby</t>
  </si>
  <si>
    <t>-1524163548</t>
  </si>
  <si>
    <t>045002000</t>
  </si>
  <si>
    <t>Kompletační a koordinační činnost</t>
  </si>
  <si>
    <t>-43041858</t>
  </si>
  <si>
    <t>049002000</t>
  </si>
  <si>
    <t>Ostatní inženýrská činnost</t>
  </si>
  <si>
    <t>-1976451521</t>
  </si>
  <si>
    <t>VRN3</t>
  </si>
  <si>
    <t>0300010001.1</t>
  </si>
  <si>
    <t>Pronájem mobilního WC</t>
  </si>
  <si>
    <t>-60095511</t>
  </si>
  <si>
    <t>0300010001.2</t>
  </si>
  <si>
    <t>Pronájem kontejneru</t>
  </si>
  <si>
    <t>1256778227</t>
  </si>
  <si>
    <t>033103000</t>
  </si>
  <si>
    <t>Připojení energií</t>
  </si>
  <si>
    <t>-176068674</t>
  </si>
  <si>
    <t>033203000</t>
  </si>
  <si>
    <t>Energie pro zařízení staveniště</t>
  </si>
  <si>
    <t>1055954658</t>
  </si>
  <si>
    <t>VRN4</t>
  </si>
  <si>
    <t>Inženýrská činnost</t>
  </si>
  <si>
    <t>00618P1102</t>
  </si>
  <si>
    <t>Harmonogram výstavby časová souslednost v souvislosti se zajištěním provizorního zásobování a klimat</t>
  </si>
  <si>
    <t>-2007375771</t>
  </si>
  <si>
    <t>00618P1105</t>
  </si>
  <si>
    <t>Mechanizace (lešení, plošiny, jeřábnické práce,pronájem zvedací techniky) vč. montáže a demontáže</t>
  </si>
  <si>
    <t>-1572907195</t>
  </si>
  <si>
    <t>041103000</t>
  </si>
  <si>
    <t>Autorský dozor projektanta</t>
  </si>
  <si>
    <t>397871390</t>
  </si>
  <si>
    <t>041203000</t>
  </si>
  <si>
    <t>Technický dozor investora</t>
  </si>
  <si>
    <t>-1441176448</t>
  </si>
  <si>
    <t>041403000</t>
  </si>
  <si>
    <t>Koordinátor BOZP na staveništi</t>
  </si>
  <si>
    <t>-1245397619</t>
  </si>
  <si>
    <t>042503000</t>
  </si>
  <si>
    <t>Plán BOZP na staveništi</t>
  </si>
  <si>
    <t>-1381152938</t>
  </si>
  <si>
    <t>044002000</t>
  </si>
  <si>
    <t>Revize</t>
  </si>
  <si>
    <t>-520928695</t>
  </si>
  <si>
    <t>0452000001</t>
  </si>
  <si>
    <t>Návrh provozního řádu</t>
  </si>
  <si>
    <t>-1151531174</t>
  </si>
  <si>
    <t>0452000002</t>
  </si>
  <si>
    <t>Skříňka provozního řádu</t>
  </si>
  <si>
    <t>-1051532488</t>
  </si>
  <si>
    <t>0950020004</t>
  </si>
  <si>
    <t>Úklid staveniště</t>
  </si>
  <si>
    <t>-1364994391</t>
  </si>
  <si>
    <t>0950020016</t>
  </si>
  <si>
    <t>Zaškolení obsluhy</t>
  </si>
  <si>
    <t>-1433088784</t>
  </si>
  <si>
    <t>0950020016.1</t>
  </si>
  <si>
    <t>Komplexní zkoušky</t>
  </si>
  <si>
    <t>2100984554</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</si>
</sst>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1">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sz val="10"/>
      <color rgb="FF46464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4">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297">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3" fillId="0" borderId="0" xfId="0" applyFont="1" applyAlignment="1" applyProtection="1">
      <alignment horizontal="left" vertical="center"/>
      <protection/>
    </xf>
    <xf numFmtId="0" fontId="14" fillId="0" borderId="0" xfId="0" applyFont="1" applyAlignment="1">
      <alignment horizontal="left" vertical="center"/>
    </xf>
    <xf numFmtId="0" fontId="15"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6"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6"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17" fillId="0" borderId="0" xfId="0" applyFont="1" applyAlignment="1" applyProtection="1">
      <alignment horizontal="left" vertical="center"/>
      <protection/>
    </xf>
    <xf numFmtId="4" fontId="3" fillId="0" borderId="0" xfId="0" applyNumberFormat="1" applyFont="1" applyAlignment="1" applyProtection="1">
      <alignment vertical="center"/>
      <protection/>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0" fillId="0" borderId="3" xfId="0" applyFont="1" applyBorder="1" applyAlignment="1">
      <alignment vertical="center"/>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8" fillId="0" borderId="5" xfId="0" applyNumberFormat="1" applyFont="1" applyBorder="1" applyAlignment="1" applyProtection="1">
      <alignment vertical="center"/>
      <protection/>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9" fillId="0" borderId="0" xfId="0" applyNumberFormat="1" applyFont="1" applyAlignment="1" applyProtection="1">
      <alignment vertical="center"/>
      <protection/>
    </xf>
    <xf numFmtId="0" fontId="2" fillId="0" borderId="3" xfId="0" applyFont="1" applyBorder="1" applyAlignment="1">
      <alignment vertical="center"/>
    </xf>
    <xf numFmtId="0" fontId="19"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20" fillId="0" borderId="4" xfId="0" applyFont="1" applyBorder="1" applyAlignment="1" applyProtection="1">
      <alignment horizontal="left" vertical="center"/>
      <protection/>
    </xf>
    <xf numFmtId="0" fontId="0" fillId="0" borderId="4" xfId="0" applyFont="1" applyBorder="1" applyAlignment="1" applyProtection="1">
      <alignment vertical="center"/>
      <protection/>
    </xf>
    <xf numFmtId="0" fontId="2" fillId="0" borderId="5" xfId="0" applyFont="1" applyBorder="1" applyAlignment="1" applyProtection="1">
      <alignment horizontal="lef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left" vertical="center"/>
      <protection/>
    </xf>
    <xf numFmtId="0" fontId="23" fillId="4" borderId="0" xfId="0" applyFont="1" applyFill="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22" xfId="0" applyFont="1" applyBorder="1" applyAlignment="1" applyProtection="1">
      <alignment vertical="center"/>
      <protection/>
    </xf>
    <xf numFmtId="0" fontId="8" fillId="0" borderId="0" xfId="0" applyFont="1" applyAlignment="1" applyProtection="1">
      <alignment horizontal="left" vertical="center"/>
      <protection/>
    </xf>
    <xf numFmtId="4" fontId="8" fillId="2" borderId="0" xfId="0" applyNumberFormat="1" applyFont="1" applyFill="1" applyAlignment="1" applyProtection="1">
      <alignment vertical="center"/>
      <protection locked="0"/>
    </xf>
    <xf numFmtId="4" fontId="8" fillId="0" borderId="0" xfId="0" applyNumberFormat="1" applyFont="1" applyAlignment="1" applyProtection="1">
      <alignment vertical="center"/>
      <protection/>
    </xf>
    <xf numFmtId="164" fontId="2" fillId="2" borderId="14" xfId="0" applyNumberFormat="1"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4"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8" fillId="2" borderId="0" xfId="0" applyFont="1" applyFill="1" applyAlignment="1" applyProtection="1">
      <alignment horizontal="left" vertical="center"/>
      <protection locked="0"/>
    </xf>
    <xf numFmtId="164" fontId="2" fillId="2" borderId="19" xfId="0" applyNumberFormat="1" applyFont="1" applyFill="1" applyBorder="1" applyAlignment="1" applyProtection="1">
      <alignment horizontal="center" vertical="center"/>
      <protection locked="0"/>
    </xf>
    <xf numFmtId="0" fontId="2" fillId="2" borderId="20" xfId="0" applyFont="1" applyFill="1" applyBorder="1" applyAlignment="1" applyProtection="1">
      <alignment horizontal="center" vertical="center"/>
      <protection locked="0"/>
    </xf>
    <xf numFmtId="4" fontId="2" fillId="0" borderId="21" xfId="0" applyNumberFormat="1" applyFont="1" applyBorder="1" applyAlignment="1" applyProtection="1">
      <alignment vertical="center"/>
      <protection/>
    </xf>
    <xf numFmtId="0" fontId="25"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4" fontId="25" fillId="4" borderId="0" xfId="0" applyNumberFormat="1" applyFont="1" applyFill="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3"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12" xfId="0" applyFont="1" applyBorder="1" applyAlignment="1" applyProtection="1">
      <alignment vertical="center"/>
      <protection locked="0"/>
    </xf>
    <xf numFmtId="4" fontId="3" fillId="0" borderId="0" xfId="0" applyNumberFormat="1" applyFont="1" applyAlignment="1">
      <alignment vertical="center"/>
    </xf>
    <xf numFmtId="0" fontId="17" fillId="0" borderId="0" xfId="0" applyFont="1" applyAlignment="1">
      <alignment horizontal="left" vertical="center"/>
    </xf>
    <xf numFmtId="0" fontId="18"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20" fillId="0" borderId="4" xfId="0" applyFont="1" applyBorder="1" applyAlignment="1">
      <alignment horizontal="left" vertical="center"/>
    </xf>
    <xf numFmtId="0" fontId="0" fillId="0" borderId="4" xfId="0" applyFont="1" applyBorder="1" applyAlignment="1">
      <alignment vertical="center"/>
    </xf>
    <xf numFmtId="0" fontId="0" fillId="0" borderId="4" xfId="0" applyFont="1" applyBorder="1" applyAlignment="1" applyProtection="1">
      <alignment vertical="center"/>
      <protection locked="0"/>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0" fillId="0" borderId="5" xfId="0" applyFont="1" applyBorder="1" applyAlignment="1" applyProtection="1">
      <alignment vertical="center"/>
      <protection locked="0"/>
    </xf>
    <xf numFmtId="0" fontId="2" fillId="0" borderId="5" xfId="0" applyFont="1" applyBorder="1" applyAlignment="1">
      <alignment horizontal="righ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locked="0"/>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4" fontId="32" fillId="0" borderId="0" xfId="0" applyNumberFormat="1" applyFont="1" applyAlignment="1" applyProtection="1">
      <alignment vertical="center"/>
      <protection/>
    </xf>
    <xf numFmtId="0" fontId="24" fillId="0" borderId="0" xfId="0" applyFont="1" applyAlignment="1">
      <alignment horizontal="center" vertical="center"/>
    </xf>
    <xf numFmtId="0" fontId="0" fillId="0" borderId="3" xfId="0" applyFont="1" applyBorder="1" applyAlignment="1" applyProtection="1">
      <alignment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left" vertical="center"/>
      <protection locked="0"/>
    </xf>
    <xf numFmtId="4" fontId="0" fillId="0" borderId="0" xfId="0" applyNumberFormat="1" applyFont="1" applyAlignment="1" applyProtection="1">
      <alignment vertical="center"/>
      <protection locked="0"/>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locked="0"/>
    </xf>
    <xf numFmtId="0" fontId="23" fillId="4" borderId="18" xfId="0"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4" fontId="25" fillId="0" borderId="0" xfId="0" applyNumberFormat="1" applyFont="1" applyAlignment="1" applyProtection="1">
      <alignment/>
      <protection/>
    </xf>
    <xf numFmtId="166" fontId="33" fillId="0" borderId="12" xfId="0" applyNumberFormat="1" applyFont="1" applyBorder="1" applyAlignment="1" applyProtection="1">
      <alignment/>
      <protection/>
    </xf>
    <xf numFmtId="166" fontId="33" fillId="0" borderId="13"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3" xfId="0" applyFont="1" applyBorder="1" applyAlignment="1" applyProtection="1">
      <alignment horizontal="center" vertical="center"/>
      <protection/>
    </xf>
    <xf numFmtId="49" fontId="23" fillId="0" borderId="23" xfId="0" applyNumberFormat="1" applyFont="1" applyBorder="1" applyAlignment="1" applyProtection="1">
      <alignment horizontal="left" vertical="center" wrapText="1"/>
      <protection/>
    </xf>
    <xf numFmtId="0" fontId="23" fillId="0" borderId="23" xfId="0" applyFont="1" applyBorder="1" applyAlignment="1" applyProtection="1">
      <alignment horizontal="left" vertical="center" wrapText="1"/>
      <protection/>
    </xf>
    <xf numFmtId="0" fontId="23" fillId="0" borderId="23" xfId="0" applyFont="1" applyBorder="1" applyAlignment="1" applyProtection="1">
      <alignment horizontal="center" vertical="center" wrapText="1"/>
      <protection/>
    </xf>
    <xf numFmtId="167" fontId="23" fillId="0" borderId="23" xfId="0" applyNumberFormat="1" applyFont="1" applyBorder="1" applyAlignment="1" applyProtection="1">
      <alignment vertical="center"/>
      <protection/>
    </xf>
    <xf numFmtId="4" fontId="23" fillId="2" borderId="23" xfId="0" applyNumberFormat="1" applyFont="1" applyFill="1" applyBorder="1" applyAlignment="1" applyProtection="1">
      <alignment vertical="center"/>
      <protection locked="0"/>
    </xf>
    <xf numFmtId="4" fontId="23" fillId="0" borderId="23"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0" fontId="35" fillId="0" borderId="0" xfId="0" applyFont="1" applyAlignment="1" applyProtection="1">
      <alignment horizontal="left" vertical="center"/>
      <protection/>
    </xf>
    <xf numFmtId="0" fontId="36" fillId="0" borderId="0" xfId="0" applyFont="1" applyAlignment="1" applyProtection="1">
      <alignment horizontal="left" vertical="center" wrapText="1"/>
      <protection/>
    </xf>
    <xf numFmtId="0" fontId="0" fillId="0" borderId="14" xfId="0" applyFont="1" applyBorder="1" applyAlignment="1" applyProtection="1">
      <alignment vertical="center"/>
      <protection/>
    </xf>
    <xf numFmtId="0" fontId="37" fillId="0" borderId="0" xfId="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0" fillId="0" borderId="0" xfId="0" applyFont="1" applyAlignment="1" applyProtection="1">
      <alignment horizontal="left" vertical="center"/>
      <protection/>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8" fillId="0" borderId="23" xfId="0" applyFont="1" applyBorder="1" applyAlignment="1" applyProtection="1">
      <alignment horizontal="center" vertical="center"/>
      <protection/>
    </xf>
    <xf numFmtId="49" fontId="38" fillId="0" borderId="23" xfId="0" applyNumberFormat="1" applyFont="1" applyBorder="1" applyAlignment="1" applyProtection="1">
      <alignment horizontal="left" vertical="center" wrapText="1"/>
      <protection/>
    </xf>
    <xf numFmtId="0" fontId="38" fillId="0" borderId="23" xfId="0" applyFont="1" applyBorder="1" applyAlignment="1" applyProtection="1">
      <alignment horizontal="left" vertical="center" wrapText="1"/>
      <protection/>
    </xf>
    <xf numFmtId="0" fontId="38" fillId="0" borderId="23" xfId="0" applyFont="1" applyBorder="1" applyAlignment="1" applyProtection="1">
      <alignment horizontal="center" vertical="center" wrapText="1"/>
      <protection/>
    </xf>
    <xf numFmtId="167" fontId="38" fillId="0" borderId="23" xfId="0" applyNumberFormat="1" applyFont="1" applyBorder="1" applyAlignment="1" applyProtection="1">
      <alignment vertical="center"/>
      <protection/>
    </xf>
    <xf numFmtId="4" fontId="38" fillId="2" borderId="23" xfId="0" applyNumberFormat="1" applyFont="1" applyFill="1" applyBorder="1" applyAlignment="1" applyProtection="1">
      <alignment vertical="center"/>
      <protection locked="0"/>
    </xf>
    <xf numFmtId="4" fontId="38" fillId="0" borderId="23" xfId="0" applyNumberFormat="1" applyFont="1" applyBorder="1" applyAlignment="1" applyProtection="1">
      <alignment vertical="center"/>
      <protection/>
    </xf>
    <xf numFmtId="0" fontId="39" fillId="0" borderId="3" xfId="0" applyFont="1" applyBorder="1" applyAlignment="1">
      <alignment vertical="center"/>
    </xf>
    <xf numFmtId="0" fontId="38" fillId="2" borderId="14"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167" fontId="23" fillId="2" borderId="23" xfId="0" applyNumberFormat="1" applyFont="1" applyFill="1" applyBorder="1" applyAlignment="1" applyProtection="1">
      <alignment vertical="center"/>
      <protection locked="0"/>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A1:CM105"/>
  <sheetViews>
    <sheetView showGridLines="0" tabSelected="1" workbookViewId="0" topLeftCell="A1"/>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hidden="1"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4" t="s">
        <v>0</v>
      </c>
      <c r="AZ1" s="14" t="s">
        <v>1</v>
      </c>
      <c r="BA1" s="14" t="s">
        <v>2</v>
      </c>
      <c r="BB1" s="14" t="s">
        <v>3</v>
      </c>
      <c r="BT1" s="14" t="s">
        <v>4</v>
      </c>
      <c r="BU1" s="14" t="s">
        <v>4</v>
      </c>
      <c r="BV1" s="14" t="s">
        <v>5</v>
      </c>
    </row>
    <row r="2" spans="44:72" ht="36.95" customHeight="1">
      <c r="BS2" s="15" t="s">
        <v>6</v>
      </c>
      <c r="BT2" s="15" t="s">
        <v>7</v>
      </c>
    </row>
    <row r="3" spans="2:72" ht="6.95" customHeight="1">
      <c r="B3" s="16"/>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8"/>
      <c r="BS3" s="15" t="s">
        <v>6</v>
      </c>
      <c r="BT3" s="15" t="s">
        <v>8</v>
      </c>
    </row>
    <row r="4" spans="2:71" ht="24.95" customHeight="1">
      <c r="B4" s="19"/>
      <c r="C4" s="20"/>
      <c r="D4" s="21" t="s">
        <v>9</v>
      </c>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18"/>
      <c r="AS4" s="22" t="s">
        <v>10</v>
      </c>
      <c r="BE4" s="23" t="s">
        <v>11</v>
      </c>
      <c r="BS4" s="15" t="s">
        <v>12</v>
      </c>
    </row>
    <row r="5" spans="2:71" ht="12" customHeight="1">
      <c r="B5" s="19"/>
      <c r="C5" s="20"/>
      <c r="D5" s="24" t="s">
        <v>13</v>
      </c>
      <c r="E5" s="20"/>
      <c r="F5" s="20"/>
      <c r="G5" s="20"/>
      <c r="H5" s="20"/>
      <c r="I5" s="20"/>
      <c r="J5" s="20"/>
      <c r="K5" s="25" t="s">
        <v>14</v>
      </c>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18"/>
      <c r="BE5" s="26" t="s">
        <v>15</v>
      </c>
      <c r="BS5" s="15" t="s">
        <v>6</v>
      </c>
    </row>
    <row r="6" spans="2:71" ht="36.95" customHeight="1">
      <c r="B6" s="19"/>
      <c r="C6" s="20"/>
      <c r="D6" s="27" t="s">
        <v>16</v>
      </c>
      <c r="E6" s="20"/>
      <c r="F6" s="20"/>
      <c r="G6" s="20"/>
      <c r="H6" s="20"/>
      <c r="I6" s="20"/>
      <c r="J6" s="20"/>
      <c r="K6" s="28" t="s">
        <v>17</v>
      </c>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18"/>
      <c r="BE6" s="29"/>
      <c r="BS6" s="15" t="s">
        <v>6</v>
      </c>
    </row>
    <row r="7" spans="2:71" ht="12" customHeight="1">
      <c r="B7" s="19"/>
      <c r="C7" s="20"/>
      <c r="D7" s="30" t="s">
        <v>18</v>
      </c>
      <c r="E7" s="20"/>
      <c r="F7" s="20"/>
      <c r="G7" s="20"/>
      <c r="H7" s="20"/>
      <c r="I7" s="20"/>
      <c r="J7" s="20"/>
      <c r="K7" s="25" t="s">
        <v>1</v>
      </c>
      <c r="L7" s="20"/>
      <c r="M7" s="20"/>
      <c r="N7" s="20"/>
      <c r="O7" s="20"/>
      <c r="P7" s="20"/>
      <c r="Q7" s="20"/>
      <c r="R7" s="20"/>
      <c r="S7" s="20"/>
      <c r="T7" s="20"/>
      <c r="U7" s="20"/>
      <c r="V7" s="20"/>
      <c r="W7" s="20"/>
      <c r="X7" s="20"/>
      <c r="Y7" s="20"/>
      <c r="Z7" s="20"/>
      <c r="AA7" s="20"/>
      <c r="AB7" s="20"/>
      <c r="AC7" s="20"/>
      <c r="AD7" s="20"/>
      <c r="AE7" s="20"/>
      <c r="AF7" s="20"/>
      <c r="AG7" s="20"/>
      <c r="AH7" s="20"/>
      <c r="AI7" s="20"/>
      <c r="AJ7" s="20"/>
      <c r="AK7" s="30" t="s">
        <v>19</v>
      </c>
      <c r="AL7" s="20"/>
      <c r="AM7" s="20"/>
      <c r="AN7" s="25" t="s">
        <v>1</v>
      </c>
      <c r="AO7" s="20"/>
      <c r="AP7" s="20"/>
      <c r="AQ7" s="20"/>
      <c r="AR7" s="18"/>
      <c r="BE7" s="29"/>
      <c r="BS7" s="15" t="s">
        <v>6</v>
      </c>
    </row>
    <row r="8" spans="2:71" ht="12" customHeight="1">
      <c r="B8" s="19"/>
      <c r="C8" s="20"/>
      <c r="D8" s="30" t="s">
        <v>20</v>
      </c>
      <c r="E8" s="20"/>
      <c r="F8" s="20"/>
      <c r="G8" s="20"/>
      <c r="H8" s="20"/>
      <c r="I8" s="20"/>
      <c r="J8" s="20"/>
      <c r="K8" s="25" t="s">
        <v>21</v>
      </c>
      <c r="L8" s="20"/>
      <c r="M8" s="20"/>
      <c r="N8" s="20"/>
      <c r="O8" s="20"/>
      <c r="P8" s="20"/>
      <c r="Q8" s="20"/>
      <c r="R8" s="20"/>
      <c r="S8" s="20"/>
      <c r="T8" s="20"/>
      <c r="U8" s="20"/>
      <c r="V8" s="20"/>
      <c r="W8" s="20"/>
      <c r="X8" s="20"/>
      <c r="Y8" s="20"/>
      <c r="Z8" s="20"/>
      <c r="AA8" s="20"/>
      <c r="AB8" s="20"/>
      <c r="AC8" s="20"/>
      <c r="AD8" s="20"/>
      <c r="AE8" s="20"/>
      <c r="AF8" s="20"/>
      <c r="AG8" s="20"/>
      <c r="AH8" s="20"/>
      <c r="AI8" s="20"/>
      <c r="AJ8" s="20"/>
      <c r="AK8" s="30" t="s">
        <v>22</v>
      </c>
      <c r="AL8" s="20"/>
      <c r="AM8" s="20"/>
      <c r="AN8" s="31" t="s">
        <v>23</v>
      </c>
      <c r="AO8" s="20"/>
      <c r="AP8" s="20"/>
      <c r="AQ8" s="20"/>
      <c r="AR8" s="18"/>
      <c r="BE8" s="29"/>
      <c r="BS8" s="15" t="s">
        <v>6</v>
      </c>
    </row>
    <row r="9" spans="2:71" ht="14.4" customHeight="1">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18"/>
      <c r="BE9" s="29"/>
      <c r="BS9" s="15" t="s">
        <v>6</v>
      </c>
    </row>
    <row r="10" spans="2:71" ht="12" customHeight="1">
      <c r="B10" s="19"/>
      <c r="C10" s="20"/>
      <c r="D10" s="30" t="s">
        <v>24</v>
      </c>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30" t="s">
        <v>25</v>
      </c>
      <c r="AL10" s="20"/>
      <c r="AM10" s="20"/>
      <c r="AN10" s="25" t="s">
        <v>26</v>
      </c>
      <c r="AO10" s="20"/>
      <c r="AP10" s="20"/>
      <c r="AQ10" s="20"/>
      <c r="AR10" s="18"/>
      <c r="BE10" s="29"/>
      <c r="BS10" s="15" t="s">
        <v>6</v>
      </c>
    </row>
    <row r="11" spans="2:71" ht="18.45" customHeight="1">
      <c r="B11" s="19"/>
      <c r="C11" s="20"/>
      <c r="D11" s="20"/>
      <c r="E11" s="25" t="s">
        <v>27</v>
      </c>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30" t="s">
        <v>28</v>
      </c>
      <c r="AL11" s="20"/>
      <c r="AM11" s="20"/>
      <c r="AN11" s="25" t="s">
        <v>29</v>
      </c>
      <c r="AO11" s="20"/>
      <c r="AP11" s="20"/>
      <c r="AQ11" s="20"/>
      <c r="AR11" s="18"/>
      <c r="BE11" s="29"/>
      <c r="BS11" s="15" t="s">
        <v>6</v>
      </c>
    </row>
    <row r="12" spans="2:71" ht="6.95" customHeight="1">
      <c r="B12" s="19"/>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18"/>
      <c r="BE12" s="29"/>
      <c r="BS12" s="15" t="s">
        <v>6</v>
      </c>
    </row>
    <row r="13" spans="2:71" ht="12" customHeight="1">
      <c r="B13" s="19"/>
      <c r="C13" s="20"/>
      <c r="D13" s="30" t="s">
        <v>30</v>
      </c>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30" t="s">
        <v>25</v>
      </c>
      <c r="AL13" s="20"/>
      <c r="AM13" s="20"/>
      <c r="AN13" s="32" t="s">
        <v>31</v>
      </c>
      <c r="AO13" s="20"/>
      <c r="AP13" s="20"/>
      <c r="AQ13" s="20"/>
      <c r="AR13" s="18"/>
      <c r="BE13" s="29"/>
      <c r="BS13" s="15" t="s">
        <v>6</v>
      </c>
    </row>
    <row r="14" spans="2:71" ht="12">
      <c r="B14" s="19"/>
      <c r="C14" s="20"/>
      <c r="D14" s="20"/>
      <c r="E14" s="32" t="s">
        <v>31</v>
      </c>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0" t="s">
        <v>28</v>
      </c>
      <c r="AL14" s="20"/>
      <c r="AM14" s="20"/>
      <c r="AN14" s="32" t="s">
        <v>31</v>
      </c>
      <c r="AO14" s="20"/>
      <c r="AP14" s="20"/>
      <c r="AQ14" s="20"/>
      <c r="AR14" s="18"/>
      <c r="BE14" s="29"/>
      <c r="BS14" s="15" t="s">
        <v>6</v>
      </c>
    </row>
    <row r="15" spans="2:71" ht="6.95" customHeight="1">
      <c r="B15" s="19"/>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18"/>
      <c r="BE15" s="29"/>
      <c r="BS15" s="15" t="s">
        <v>4</v>
      </c>
    </row>
    <row r="16" spans="2:71" ht="12" customHeight="1">
      <c r="B16" s="19"/>
      <c r="C16" s="20"/>
      <c r="D16" s="30" t="s">
        <v>32</v>
      </c>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30" t="s">
        <v>25</v>
      </c>
      <c r="AL16" s="20"/>
      <c r="AM16" s="20"/>
      <c r="AN16" s="25" t="s">
        <v>1</v>
      </c>
      <c r="AO16" s="20"/>
      <c r="AP16" s="20"/>
      <c r="AQ16" s="20"/>
      <c r="AR16" s="18"/>
      <c r="BE16" s="29"/>
      <c r="BS16" s="15" t="s">
        <v>4</v>
      </c>
    </row>
    <row r="17" spans="2:71" ht="18.45" customHeight="1">
      <c r="B17" s="19"/>
      <c r="C17" s="20"/>
      <c r="D17" s="20"/>
      <c r="E17" s="25" t="s">
        <v>33</v>
      </c>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30" t="s">
        <v>28</v>
      </c>
      <c r="AL17" s="20"/>
      <c r="AM17" s="20"/>
      <c r="AN17" s="25" t="s">
        <v>1</v>
      </c>
      <c r="AO17" s="20"/>
      <c r="AP17" s="20"/>
      <c r="AQ17" s="20"/>
      <c r="AR17" s="18"/>
      <c r="BE17" s="29"/>
      <c r="BS17" s="15" t="s">
        <v>34</v>
      </c>
    </row>
    <row r="18" spans="2:71" ht="6.95" customHeight="1">
      <c r="B18" s="19"/>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18"/>
      <c r="BE18" s="29"/>
      <c r="BS18" s="15" t="s">
        <v>6</v>
      </c>
    </row>
    <row r="19" spans="2:71" ht="12" customHeight="1">
      <c r="B19" s="19"/>
      <c r="C19" s="20"/>
      <c r="D19" s="30" t="s">
        <v>35</v>
      </c>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30" t="s">
        <v>25</v>
      </c>
      <c r="AL19" s="20"/>
      <c r="AM19" s="20"/>
      <c r="AN19" s="25" t="s">
        <v>1</v>
      </c>
      <c r="AO19" s="20"/>
      <c r="AP19" s="20"/>
      <c r="AQ19" s="20"/>
      <c r="AR19" s="18"/>
      <c r="BE19" s="29"/>
      <c r="BS19" s="15" t="s">
        <v>6</v>
      </c>
    </row>
    <row r="20" spans="2:71" ht="18.45" customHeight="1">
      <c r="B20" s="19"/>
      <c r="C20" s="20"/>
      <c r="D20" s="20"/>
      <c r="E20" s="25" t="s">
        <v>33</v>
      </c>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30" t="s">
        <v>28</v>
      </c>
      <c r="AL20" s="20"/>
      <c r="AM20" s="20"/>
      <c r="AN20" s="25" t="s">
        <v>1</v>
      </c>
      <c r="AO20" s="20"/>
      <c r="AP20" s="20"/>
      <c r="AQ20" s="20"/>
      <c r="AR20" s="18"/>
      <c r="BE20" s="29"/>
      <c r="BS20" s="15" t="s">
        <v>34</v>
      </c>
    </row>
    <row r="21" spans="2:57" ht="6.95" customHeight="1">
      <c r="B21" s="19"/>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18"/>
      <c r="BE21" s="29"/>
    </row>
    <row r="22" spans="2:57" ht="12" customHeight="1">
      <c r="B22" s="19"/>
      <c r="C22" s="20"/>
      <c r="D22" s="30" t="s">
        <v>36</v>
      </c>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18"/>
      <c r="BE22" s="29"/>
    </row>
    <row r="23" spans="2:57" ht="16.5" customHeight="1">
      <c r="B23" s="19"/>
      <c r="C23" s="20"/>
      <c r="D23" s="20"/>
      <c r="E23" s="34" t="s">
        <v>1</v>
      </c>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20"/>
      <c r="AP23" s="20"/>
      <c r="AQ23" s="20"/>
      <c r="AR23" s="18"/>
      <c r="BE23" s="29"/>
    </row>
    <row r="24" spans="2:57" ht="6.95" customHeight="1">
      <c r="B24" s="19"/>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18"/>
      <c r="BE24" s="29"/>
    </row>
    <row r="25" spans="2:57" ht="6.95" customHeight="1">
      <c r="B25" s="19"/>
      <c r="C25" s="20"/>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20"/>
      <c r="AQ25" s="20"/>
      <c r="AR25" s="18"/>
      <c r="BE25" s="29"/>
    </row>
    <row r="26" spans="2:57" ht="14.4" customHeight="1">
      <c r="B26" s="19"/>
      <c r="C26" s="20"/>
      <c r="D26" s="36" t="s">
        <v>37</v>
      </c>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37">
        <f>ROUND(AG94,2)</f>
        <v>0</v>
      </c>
      <c r="AL26" s="20"/>
      <c r="AM26" s="20"/>
      <c r="AN26" s="20"/>
      <c r="AO26" s="20"/>
      <c r="AP26" s="20"/>
      <c r="AQ26" s="20"/>
      <c r="AR26" s="18"/>
      <c r="BE26" s="29"/>
    </row>
    <row r="27" spans="2:57" ht="14.4" customHeight="1">
      <c r="B27" s="19"/>
      <c r="C27" s="20"/>
      <c r="D27" s="36" t="s">
        <v>38</v>
      </c>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37">
        <f>ROUND(AG98,2)</f>
        <v>0</v>
      </c>
      <c r="AL27" s="37"/>
      <c r="AM27" s="37"/>
      <c r="AN27" s="37"/>
      <c r="AO27" s="37"/>
      <c r="AP27" s="20"/>
      <c r="AQ27" s="20"/>
      <c r="AR27" s="18"/>
      <c r="BE27" s="29"/>
    </row>
    <row r="28" spans="2:57" s="1" customFormat="1" ht="6.95" customHeight="1">
      <c r="B28" s="38"/>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40"/>
      <c r="BE28" s="29"/>
    </row>
    <row r="29" spans="2:57" s="1" customFormat="1" ht="25.9" customHeight="1">
      <c r="B29" s="38"/>
      <c r="C29" s="39"/>
      <c r="D29" s="41" t="s">
        <v>39</v>
      </c>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3">
        <f>ROUND(AK26+AK27,2)</f>
        <v>0</v>
      </c>
      <c r="AL29" s="42"/>
      <c r="AM29" s="42"/>
      <c r="AN29" s="42"/>
      <c r="AO29" s="42"/>
      <c r="AP29" s="39"/>
      <c r="AQ29" s="39"/>
      <c r="AR29" s="40"/>
      <c r="BE29" s="29"/>
    </row>
    <row r="30" spans="2:57" s="1" customFormat="1" ht="6.95" customHeight="1">
      <c r="B30" s="38"/>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40"/>
      <c r="BE30" s="29"/>
    </row>
    <row r="31" spans="2:57" s="1" customFormat="1" ht="12">
      <c r="B31" s="38"/>
      <c r="C31" s="39"/>
      <c r="D31" s="39"/>
      <c r="E31" s="39"/>
      <c r="F31" s="39"/>
      <c r="G31" s="39"/>
      <c r="H31" s="39"/>
      <c r="I31" s="39"/>
      <c r="J31" s="39"/>
      <c r="K31" s="39"/>
      <c r="L31" s="44" t="s">
        <v>40</v>
      </c>
      <c r="M31" s="44"/>
      <c r="N31" s="44"/>
      <c r="O31" s="44"/>
      <c r="P31" s="44"/>
      <c r="Q31" s="39"/>
      <c r="R31" s="39"/>
      <c r="S31" s="39"/>
      <c r="T31" s="39"/>
      <c r="U31" s="39"/>
      <c r="V31" s="39"/>
      <c r="W31" s="44" t="s">
        <v>41</v>
      </c>
      <c r="X31" s="44"/>
      <c r="Y31" s="44"/>
      <c r="Z31" s="44"/>
      <c r="AA31" s="44"/>
      <c r="AB31" s="44"/>
      <c r="AC31" s="44"/>
      <c r="AD31" s="44"/>
      <c r="AE31" s="44"/>
      <c r="AF31" s="39"/>
      <c r="AG31" s="39"/>
      <c r="AH31" s="39"/>
      <c r="AI31" s="39"/>
      <c r="AJ31" s="39"/>
      <c r="AK31" s="44" t="s">
        <v>42</v>
      </c>
      <c r="AL31" s="44"/>
      <c r="AM31" s="44"/>
      <c r="AN31" s="44"/>
      <c r="AO31" s="44"/>
      <c r="AP31" s="39"/>
      <c r="AQ31" s="39"/>
      <c r="AR31" s="40"/>
      <c r="BE31" s="29"/>
    </row>
    <row r="32" spans="2:57" s="2" customFormat="1" ht="14.4" customHeight="1">
      <c r="B32" s="45"/>
      <c r="C32" s="46"/>
      <c r="D32" s="30" t="s">
        <v>43</v>
      </c>
      <c r="E32" s="46"/>
      <c r="F32" s="30" t="s">
        <v>44</v>
      </c>
      <c r="G32" s="46"/>
      <c r="H32" s="46"/>
      <c r="I32" s="46"/>
      <c r="J32" s="46"/>
      <c r="K32" s="46"/>
      <c r="L32" s="47">
        <v>0.21</v>
      </c>
      <c r="M32" s="46"/>
      <c r="N32" s="46"/>
      <c r="O32" s="46"/>
      <c r="P32" s="46"/>
      <c r="Q32" s="46"/>
      <c r="R32" s="46"/>
      <c r="S32" s="46"/>
      <c r="T32" s="46"/>
      <c r="U32" s="46"/>
      <c r="V32" s="46"/>
      <c r="W32" s="48">
        <f>ROUND(AZ94+SUM(CD98:CD102),2)</f>
        <v>0</v>
      </c>
      <c r="X32" s="46"/>
      <c r="Y32" s="46"/>
      <c r="Z32" s="46"/>
      <c r="AA32" s="46"/>
      <c r="AB32" s="46"/>
      <c r="AC32" s="46"/>
      <c r="AD32" s="46"/>
      <c r="AE32" s="46"/>
      <c r="AF32" s="46"/>
      <c r="AG32" s="46"/>
      <c r="AH32" s="46"/>
      <c r="AI32" s="46"/>
      <c r="AJ32" s="46"/>
      <c r="AK32" s="48">
        <f>ROUND(AV94+SUM(BY98:BY102),2)</f>
        <v>0</v>
      </c>
      <c r="AL32" s="46"/>
      <c r="AM32" s="46"/>
      <c r="AN32" s="46"/>
      <c r="AO32" s="46"/>
      <c r="AP32" s="46"/>
      <c r="AQ32" s="46"/>
      <c r="AR32" s="49"/>
      <c r="BE32" s="50"/>
    </row>
    <row r="33" spans="2:57" s="2" customFormat="1" ht="14.4" customHeight="1">
      <c r="B33" s="45"/>
      <c r="C33" s="46"/>
      <c r="D33" s="46"/>
      <c r="E33" s="46"/>
      <c r="F33" s="30" t="s">
        <v>45</v>
      </c>
      <c r="G33" s="46"/>
      <c r="H33" s="46"/>
      <c r="I33" s="46"/>
      <c r="J33" s="46"/>
      <c r="K33" s="46"/>
      <c r="L33" s="47">
        <v>0.15</v>
      </c>
      <c r="M33" s="46"/>
      <c r="N33" s="46"/>
      <c r="O33" s="46"/>
      <c r="P33" s="46"/>
      <c r="Q33" s="46"/>
      <c r="R33" s="46"/>
      <c r="S33" s="46"/>
      <c r="T33" s="46"/>
      <c r="U33" s="46"/>
      <c r="V33" s="46"/>
      <c r="W33" s="48">
        <f>ROUND(BA94+SUM(CE98:CE102),2)</f>
        <v>0</v>
      </c>
      <c r="X33" s="46"/>
      <c r="Y33" s="46"/>
      <c r="Z33" s="46"/>
      <c r="AA33" s="46"/>
      <c r="AB33" s="46"/>
      <c r="AC33" s="46"/>
      <c r="AD33" s="46"/>
      <c r="AE33" s="46"/>
      <c r="AF33" s="46"/>
      <c r="AG33" s="46"/>
      <c r="AH33" s="46"/>
      <c r="AI33" s="46"/>
      <c r="AJ33" s="46"/>
      <c r="AK33" s="48">
        <f>ROUND(AW94+SUM(BZ98:BZ102),2)</f>
        <v>0</v>
      </c>
      <c r="AL33" s="46"/>
      <c r="AM33" s="46"/>
      <c r="AN33" s="46"/>
      <c r="AO33" s="46"/>
      <c r="AP33" s="46"/>
      <c r="AQ33" s="46"/>
      <c r="AR33" s="49"/>
      <c r="BE33" s="50"/>
    </row>
    <row r="34" spans="2:57" s="2" customFormat="1" ht="14.4" customHeight="1" hidden="1">
      <c r="B34" s="45"/>
      <c r="C34" s="46"/>
      <c r="D34" s="46"/>
      <c r="E34" s="46"/>
      <c r="F34" s="30" t="s">
        <v>46</v>
      </c>
      <c r="G34" s="46"/>
      <c r="H34" s="46"/>
      <c r="I34" s="46"/>
      <c r="J34" s="46"/>
      <c r="K34" s="46"/>
      <c r="L34" s="47">
        <v>0.21</v>
      </c>
      <c r="M34" s="46"/>
      <c r="N34" s="46"/>
      <c r="O34" s="46"/>
      <c r="P34" s="46"/>
      <c r="Q34" s="46"/>
      <c r="R34" s="46"/>
      <c r="S34" s="46"/>
      <c r="T34" s="46"/>
      <c r="U34" s="46"/>
      <c r="V34" s="46"/>
      <c r="W34" s="48">
        <f>ROUND(BB94+SUM(CF98:CF102),2)</f>
        <v>0</v>
      </c>
      <c r="X34" s="46"/>
      <c r="Y34" s="46"/>
      <c r="Z34" s="46"/>
      <c r="AA34" s="46"/>
      <c r="AB34" s="46"/>
      <c r="AC34" s="46"/>
      <c r="AD34" s="46"/>
      <c r="AE34" s="46"/>
      <c r="AF34" s="46"/>
      <c r="AG34" s="46"/>
      <c r="AH34" s="46"/>
      <c r="AI34" s="46"/>
      <c r="AJ34" s="46"/>
      <c r="AK34" s="48">
        <v>0</v>
      </c>
      <c r="AL34" s="46"/>
      <c r="AM34" s="46"/>
      <c r="AN34" s="46"/>
      <c r="AO34" s="46"/>
      <c r="AP34" s="46"/>
      <c r="AQ34" s="46"/>
      <c r="AR34" s="49"/>
      <c r="BE34" s="50"/>
    </row>
    <row r="35" spans="2:44" s="2" customFormat="1" ht="14.4" customHeight="1" hidden="1">
      <c r="B35" s="45"/>
      <c r="C35" s="46"/>
      <c r="D35" s="46"/>
      <c r="E35" s="46"/>
      <c r="F35" s="30" t="s">
        <v>47</v>
      </c>
      <c r="G35" s="46"/>
      <c r="H35" s="46"/>
      <c r="I35" s="46"/>
      <c r="J35" s="46"/>
      <c r="K35" s="46"/>
      <c r="L35" s="47">
        <v>0.15</v>
      </c>
      <c r="M35" s="46"/>
      <c r="N35" s="46"/>
      <c r="O35" s="46"/>
      <c r="P35" s="46"/>
      <c r="Q35" s="46"/>
      <c r="R35" s="46"/>
      <c r="S35" s="46"/>
      <c r="T35" s="46"/>
      <c r="U35" s="46"/>
      <c r="V35" s="46"/>
      <c r="W35" s="48">
        <f>ROUND(BC94+SUM(CG98:CG102),2)</f>
        <v>0</v>
      </c>
      <c r="X35" s="46"/>
      <c r="Y35" s="46"/>
      <c r="Z35" s="46"/>
      <c r="AA35" s="46"/>
      <c r="AB35" s="46"/>
      <c r="AC35" s="46"/>
      <c r="AD35" s="46"/>
      <c r="AE35" s="46"/>
      <c r="AF35" s="46"/>
      <c r="AG35" s="46"/>
      <c r="AH35" s="46"/>
      <c r="AI35" s="46"/>
      <c r="AJ35" s="46"/>
      <c r="AK35" s="48">
        <v>0</v>
      </c>
      <c r="AL35" s="46"/>
      <c r="AM35" s="46"/>
      <c r="AN35" s="46"/>
      <c r="AO35" s="46"/>
      <c r="AP35" s="46"/>
      <c r="AQ35" s="46"/>
      <c r="AR35" s="49"/>
    </row>
    <row r="36" spans="2:44" s="2" customFormat="1" ht="14.4" customHeight="1" hidden="1">
      <c r="B36" s="45"/>
      <c r="C36" s="46"/>
      <c r="D36" s="46"/>
      <c r="E36" s="46"/>
      <c r="F36" s="30" t="s">
        <v>48</v>
      </c>
      <c r="G36" s="46"/>
      <c r="H36" s="46"/>
      <c r="I36" s="46"/>
      <c r="J36" s="46"/>
      <c r="K36" s="46"/>
      <c r="L36" s="47">
        <v>0</v>
      </c>
      <c r="M36" s="46"/>
      <c r="N36" s="46"/>
      <c r="O36" s="46"/>
      <c r="P36" s="46"/>
      <c r="Q36" s="46"/>
      <c r="R36" s="46"/>
      <c r="S36" s="46"/>
      <c r="T36" s="46"/>
      <c r="U36" s="46"/>
      <c r="V36" s="46"/>
      <c r="W36" s="48">
        <f>ROUND(BD94+SUM(CH98:CH102),2)</f>
        <v>0</v>
      </c>
      <c r="X36" s="46"/>
      <c r="Y36" s="46"/>
      <c r="Z36" s="46"/>
      <c r="AA36" s="46"/>
      <c r="AB36" s="46"/>
      <c r="AC36" s="46"/>
      <c r="AD36" s="46"/>
      <c r="AE36" s="46"/>
      <c r="AF36" s="46"/>
      <c r="AG36" s="46"/>
      <c r="AH36" s="46"/>
      <c r="AI36" s="46"/>
      <c r="AJ36" s="46"/>
      <c r="AK36" s="48">
        <v>0</v>
      </c>
      <c r="AL36" s="46"/>
      <c r="AM36" s="46"/>
      <c r="AN36" s="46"/>
      <c r="AO36" s="46"/>
      <c r="AP36" s="46"/>
      <c r="AQ36" s="46"/>
      <c r="AR36" s="49"/>
    </row>
    <row r="37" spans="2:44" s="1" customFormat="1" ht="6.95" customHeight="1">
      <c r="B37" s="38"/>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40"/>
    </row>
    <row r="38" spans="2:44" s="1" customFormat="1" ht="25.9" customHeight="1">
      <c r="B38" s="38"/>
      <c r="C38" s="51"/>
      <c r="D38" s="52" t="s">
        <v>49</v>
      </c>
      <c r="E38" s="53"/>
      <c r="F38" s="53"/>
      <c r="G38" s="53"/>
      <c r="H38" s="53"/>
      <c r="I38" s="53"/>
      <c r="J38" s="53"/>
      <c r="K38" s="53"/>
      <c r="L38" s="53"/>
      <c r="M38" s="53"/>
      <c r="N38" s="53"/>
      <c r="O38" s="53"/>
      <c r="P38" s="53"/>
      <c r="Q38" s="53"/>
      <c r="R38" s="53"/>
      <c r="S38" s="53"/>
      <c r="T38" s="54" t="s">
        <v>50</v>
      </c>
      <c r="U38" s="53"/>
      <c r="V38" s="53"/>
      <c r="W38" s="53"/>
      <c r="X38" s="55" t="s">
        <v>51</v>
      </c>
      <c r="Y38" s="53"/>
      <c r="Z38" s="53"/>
      <c r="AA38" s="53"/>
      <c r="AB38" s="53"/>
      <c r="AC38" s="53"/>
      <c r="AD38" s="53"/>
      <c r="AE38" s="53"/>
      <c r="AF38" s="53"/>
      <c r="AG38" s="53"/>
      <c r="AH38" s="53"/>
      <c r="AI38" s="53"/>
      <c r="AJ38" s="53"/>
      <c r="AK38" s="56">
        <f>SUM(AK29:AK36)</f>
        <v>0</v>
      </c>
      <c r="AL38" s="53"/>
      <c r="AM38" s="53"/>
      <c r="AN38" s="53"/>
      <c r="AO38" s="57"/>
      <c r="AP38" s="51"/>
      <c r="AQ38" s="51"/>
      <c r="AR38" s="40"/>
    </row>
    <row r="39" spans="2:44" s="1" customFormat="1" ht="6.95" customHeight="1">
      <c r="B39" s="38"/>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40"/>
    </row>
    <row r="40" spans="2:44" s="1" customFormat="1" ht="14.4" customHeight="1">
      <c r="B40" s="38"/>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40"/>
    </row>
    <row r="41" spans="2:44" ht="14.4" customHeight="1">
      <c r="B41" s="19"/>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18"/>
    </row>
    <row r="42" spans="2:44" ht="14.4" customHeight="1">
      <c r="B42" s="19"/>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18"/>
    </row>
    <row r="43" spans="2:44" ht="14.4" customHeight="1">
      <c r="B43" s="19"/>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18"/>
    </row>
    <row r="44" spans="2:44" ht="14.4" customHeight="1">
      <c r="B44" s="19"/>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18"/>
    </row>
    <row r="45" spans="2:44" ht="14.4" customHeight="1">
      <c r="B45" s="19"/>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18"/>
    </row>
    <row r="46" spans="2:44" ht="14.4" customHeight="1">
      <c r="B46" s="19"/>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18"/>
    </row>
    <row r="47" spans="2:44" ht="14.4" customHeight="1">
      <c r="B47" s="19"/>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18"/>
    </row>
    <row r="48" spans="2:44" ht="14.4" customHeight="1">
      <c r="B48" s="19"/>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18"/>
    </row>
    <row r="49" spans="2:44" s="1" customFormat="1" ht="14.4" customHeight="1">
      <c r="B49" s="38"/>
      <c r="C49" s="39"/>
      <c r="D49" s="58" t="s">
        <v>52</v>
      </c>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8" t="s">
        <v>53</v>
      </c>
      <c r="AI49" s="59"/>
      <c r="AJ49" s="59"/>
      <c r="AK49" s="59"/>
      <c r="AL49" s="59"/>
      <c r="AM49" s="59"/>
      <c r="AN49" s="59"/>
      <c r="AO49" s="59"/>
      <c r="AP49" s="39"/>
      <c r="AQ49" s="39"/>
      <c r="AR49" s="40"/>
    </row>
    <row r="50" spans="2:44" ht="12">
      <c r="B50" s="19"/>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18"/>
    </row>
    <row r="51" spans="2:44" ht="12">
      <c r="B51" s="19"/>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18"/>
    </row>
    <row r="52" spans="2:44" ht="12">
      <c r="B52" s="19"/>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18"/>
    </row>
    <row r="53" spans="2:44" ht="12">
      <c r="B53" s="19"/>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18"/>
    </row>
    <row r="54" spans="2:44" ht="12">
      <c r="B54" s="19"/>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18"/>
    </row>
    <row r="55" spans="2:44" ht="12">
      <c r="B55" s="19"/>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18"/>
    </row>
    <row r="56" spans="2:44" ht="12">
      <c r="B56" s="19"/>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18"/>
    </row>
    <row r="57" spans="2:44" ht="12">
      <c r="B57" s="19"/>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18"/>
    </row>
    <row r="58" spans="2:44" ht="12">
      <c r="B58" s="19"/>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18"/>
    </row>
    <row r="59" spans="2:44" ht="12">
      <c r="B59" s="19"/>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18"/>
    </row>
    <row r="60" spans="2:44" s="1" customFormat="1" ht="12">
      <c r="B60" s="38"/>
      <c r="C60" s="39"/>
      <c r="D60" s="60" t="s">
        <v>54</v>
      </c>
      <c r="E60" s="42"/>
      <c r="F60" s="42"/>
      <c r="G60" s="42"/>
      <c r="H60" s="42"/>
      <c r="I60" s="42"/>
      <c r="J60" s="42"/>
      <c r="K60" s="42"/>
      <c r="L60" s="42"/>
      <c r="M60" s="42"/>
      <c r="N60" s="42"/>
      <c r="O60" s="42"/>
      <c r="P60" s="42"/>
      <c r="Q60" s="42"/>
      <c r="R60" s="42"/>
      <c r="S60" s="42"/>
      <c r="T60" s="42"/>
      <c r="U60" s="42"/>
      <c r="V60" s="60" t="s">
        <v>55</v>
      </c>
      <c r="W60" s="42"/>
      <c r="X60" s="42"/>
      <c r="Y60" s="42"/>
      <c r="Z60" s="42"/>
      <c r="AA60" s="42"/>
      <c r="AB60" s="42"/>
      <c r="AC60" s="42"/>
      <c r="AD60" s="42"/>
      <c r="AE60" s="42"/>
      <c r="AF60" s="42"/>
      <c r="AG60" s="42"/>
      <c r="AH60" s="60" t="s">
        <v>54</v>
      </c>
      <c r="AI60" s="42"/>
      <c r="AJ60" s="42"/>
      <c r="AK60" s="42"/>
      <c r="AL60" s="42"/>
      <c r="AM60" s="60" t="s">
        <v>55</v>
      </c>
      <c r="AN60" s="42"/>
      <c r="AO60" s="42"/>
      <c r="AP60" s="39"/>
      <c r="AQ60" s="39"/>
      <c r="AR60" s="40"/>
    </row>
    <row r="61" spans="2:44" ht="1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18"/>
    </row>
    <row r="62" spans="2:44" ht="12">
      <c r="B62" s="19"/>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18"/>
    </row>
    <row r="63" spans="2:44" ht="12">
      <c r="B63" s="19"/>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18"/>
    </row>
    <row r="64" spans="2:44" s="1" customFormat="1" ht="12">
      <c r="B64" s="38"/>
      <c r="C64" s="39"/>
      <c r="D64" s="58" t="s">
        <v>56</v>
      </c>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8" t="s">
        <v>57</v>
      </c>
      <c r="AI64" s="59"/>
      <c r="AJ64" s="59"/>
      <c r="AK64" s="59"/>
      <c r="AL64" s="59"/>
      <c r="AM64" s="59"/>
      <c r="AN64" s="59"/>
      <c r="AO64" s="59"/>
      <c r="AP64" s="39"/>
      <c r="AQ64" s="39"/>
      <c r="AR64" s="40"/>
    </row>
    <row r="65" spans="2:44" ht="12">
      <c r="B65" s="19"/>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18"/>
    </row>
    <row r="66" spans="2:44" ht="12">
      <c r="B66" s="19"/>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18"/>
    </row>
    <row r="67" spans="2:44" ht="12">
      <c r="B67" s="19"/>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18"/>
    </row>
    <row r="68" spans="2:44" ht="12">
      <c r="B68" s="19"/>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18"/>
    </row>
    <row r="69" spans="2:44" ht="12">
      <c r="B69" s="19"/>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18"/>
    </row>
    <row r="70" spans="2:44" ht="12">
      <c r="B70" s="19"/>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18"/>
    </row>
    <row r="71" spans="2:44" ht="12">
      <c r="B71" s="19"/>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18"/>
    </row>
    <row r="72" spans="2:44" ht="12">
      <c r="B72" s="19"/>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18"/>
    </row>
    <row r="73" spans="2:44" ht="12">
      <c r="B73" s="19"/>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8"/>
    </row>
    <row r="74" spans="2:44" ht="12">
      <c r="B74" s="19"/>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18"/>
    </row>
    <row r="75" spans="2:44" s="1" customFormat="1" ht="12">
      <c r="B75" s="38"/>
      <c r="C75" s="39"/>
      <c r="D75" s="60" t="s">
        <v>54</v>
      </c>
      <c r="E75" s="42"/>
      <c r="F75" s="42"/>
      <c r="G75" s="42"/>
      <c r="H75" s="42"/>
      <c r="I75" s="42"/>
      <c r="J75" s="42"/>
      <c r="K75" s="42"/>
      <c r="L75" s="42"/>
      <c r="M75" s="42"/>
      <c r="N75" s="42"/>
      <c r="O75" s="42"/>
      <c r="P75" s="42"/>
      <c r="Q75" s="42"/>
      <c r="R75" s="42"/>
      <c r="S75" s="42"/>
      <c r="T75" s="42"/>
      <c r="U75" s="42"/>
      <c r="V75" s="60" t="s">
        <v>55</v>
      </c>
      <c r="W75" s="42"/>
      <c r="X75" s="42"/>
      <c r="Y75" s="42"/>
      <c r="Z75" s="42"/>
      <c r="AA75" s="42"/>
      <c r="AB75" s="42"/>
      <c r="AC75" s="42"/>
      <c r="AD75" s="42"/>
      <c r="AE75" s="42"/>
      <c r="AF75" s="42"/>
      <c r="AG75" s="42"/>
      <c r="AH75" s="60" t="s">
        <v>54</v>
      </c>
      <c r="AI75" s="42"/>
      <c r="AJ75" s="42"/>
      <c r="AK75" s="42"/>
      <c r="AL75" s="42"/>
      <c r="AM75" s="60" t="s">
        <v>55</v>
      </c>
      <c r="AN75" s="42"/>
      <c r="AO75" s="42"/>
      <c r="AP75" s="39"/>
      <c r="AQ75" s="39"/>
      <c r="AR75" s="40"/>
    </row>
    <row r="76" spans="2:44" s="1" customFormat="1" ht="12">
      <c r="B76" s="38"/>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40"/>
    </row>
    <row r="77" spans="2:44" s="1" customFormat="1" ht="6.95" customHeight="1">
      <c r="B77" s="61"/>
      <c r="C77" s="62"/>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40"/>
    </row>
    <row r="81" spans="2:44" s="1" customFormat="1" ht="6.95" customHeight="1">
      <c r="B81" s="63"/>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c r="AP81" s="64"/>
      <c r="AQ81" s="64"/>
      <c r="AR81" s="40"/>
    </row>
    <row r="82" spans="2:44" s="1" customFormat="1" ht="24.95" customHeight="1">
      <c r="B82" s="38"/>
      <c r="C82" s="21" t="s">
        <v>58</v>
      </c>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40"/>
    </row>
    <row r="83" spans="2:44" s="1" customFormat="1" ht="6.95" customHeight="1">
      <c r="B83" s="38"/>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40"/>
    </row>
    <row r="84" spans="2:44" s="3" customFormat="1" ht="12" customHeight="1">
      <c r="B84" s="65"/>
      <c r="C84" s="30" t="s">
        <v>13</v>
      </c>
      <c r="D84" s="66"/>
      <c r="E84" s="66"/>
      <c r="F84" s="66"/>
      <c r="G84" s="66"/>
      <c r="H84" s="66"/>
      <c r="I84" s="66"/>
      <c r="J84" s="66"/>
      <c r="K84" s="66"/>
      <c r="L84" s="66" t="str">
        <f>K5</f>
        <v>P00319</v>
      </c>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c r="AP84" s="66"/>
      <c r="AQ84" s="66"/>
      <c r="AR84" s="67"/>
    </row>
    <row r="85" spans="2:44" s="4" customFormat="1" ht="36.95" customHeight="1">
      <c r="B85" s="68"/>
      <c r="C85" s="69" t="s">
        <v>16</v>
      </c>
      <c r="D85" s="70"/>
      <c r="E85" s="70"/>
      <c r="F85" s="70"/>
      <c r="G85" s="70"/>
      <c r="H85" s="70"/>
      <c r="I85" s="70"/>
      <c r="J85" s="70"/>
      <c r="K85" s="70"/>
      <c r="L85" s="71" t="str">
        <f>K6</f>
        <v>PS Petrof KH kraj</v>
      </c>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2"/>
    </row>
    <row r="86" spans="2:44" s="1" customFormat="1" ht="6.95" customHeight="1">
      <c r="B86" s="38"/>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40"/>
    </row>
    <row r="87" spans="2:44" s="1" customFormat="1" ht="12" customHeight="1">
      <c r="B87" s="38"/>
      <c r="C87" s="30" t="s">
        <v>20</v>
      </c>
      <c r="D87" s="39"/>
      <c r="E87" s="39"/>
      <c r="F87" s="39"/>
      <c r="G87" s="39"/>
      <c r="H87" s="39"/>
      <c r="I87" s="39"/>
      <c r="J87" s="39"/>
      <c r="K87" s="39"/>
      <c r="L87" s="73" t="str">
        <f>IF(K8="","",K8)</f>
        <v>Hradec Králové</v>
      </c>
      <c r="M87" s="39"/>
      <c r="N87" s="39"/>
      <c r="O87" s="39"/>
      <c r="P87" s="39"/>
      <c r="Q87" s="39"/>
      <c r="R87" s="39"/>
      <c r="S87" s="39"/>
      <c r="T87" s="39"/>
      <c r="U87" s="39"/>
      <c r="V87" s="39"/>
      <c r="W87" s="39"/>
      <c r="X87" s="39"/>
      <c r="Y87" s="39"/>
      <c r="Z87" s="39"/>
      <c r="AA87" s="39"/>
      <c r="AB87" s="39"/>
      <c r="AC87" s="39"/>
      <c r="AD87" s="39"/>
      <c r="AE87" s="39"/>
      <c r="AF87" s="39"/>
      <c r="AG87" s="39"/>
      <c r="AH87" s="39"/>
      <c r="AI87" s="30" t="s">
        <v>22</v>
      </c>
      <c r="AJ87" s="39"/>
      <c r="AK87" s="39"/>
      <c r="AL87" s="39"/>
      <c r="AM87" s="74" t="str">
        <f>IF(AN8="","",AN8)</f>
        <v>25. 4. 2019</v>
      </c>
      <c r="AN87" s="74"/>
      <c r="AO87" s="39"/>
      <c r="AP87" s="39"/>
      <c r="AQ87" s="39"/>
      <c r="AR87" s="40"/>
    </row>
    <row r="88" spans="2:44" s="1" customFormat="1" ht="6.95" customHeight="1">
      <c r="B88" s="38"/>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40"/>
    </row>
    <row r="89" spans="2:56" s="1" customFormat="1" ht="15.15" customHeight="1">
      <c r="B89" s="38"/>
      <c r="C89" s="30" t="s">
        <v>24</v>
      </c>
      <c r="D89" s="39"/>
      <c r="E89" s="39"/>
      <c r="F89" s="39"/>
      <c r="G89" s="39"/>
      <c r="H89" s="39"/>
      <c r="I89" s="39"/>
      <c r="J89" s="39"/>
      <c r="K89" s="39"/>
      <c r="L89" s="66" t="str">
        <f>IF(E11="","",E11)</f>
        <v>Královehradecký kraj</v>
      </c>
      <c r="M89" s="39"/>
      <c r="N89" s="39"/>
      <c r="O89" s="39"/>
      <c r="P89" s="39"/>
      <c r="Q89" s="39"/>
      <c r="R89" s="39"/>
      <c r="S89" s="39"/>
      <c r="T89" s="39"/>
      <c r="U89" s="39"/>
      <c r="V89" s="39"/>
      <c r="W89" s="39"/>
      <c r="X89" s="39"/>
      <c r="Y89" s="39"/>
      <c r="Z89" s="39"/>
      <c r="AA89" s="39"/>
      <c r="AB89" s="39"/>
      <c r="AC89" s="39"/>
      <c r="AD89" s="39"/>
      <c r="AE89" s="39"/>
      <c r="AF89" s="39"/>
      <c r="AG89" s="39"/>
      <c r="AH89" s="39"/>
      <c r="AI89" s="30" t="s">
        <v>32</v>
      </c>
      <c r="AJ89" s="39"/>
      <c r="AK89" s="39"/>
      <c r="AL89" s="39"/>
      <c r="AM89" s="75" t="str">
        <f>IF(E17="","",E17)</f>
        <v>Ing. Martin Česák</v>
      </c>
      <c r="AN89" s="66"/>
      <c r="AO89" s="66"/>
      <c r="AP89" s="66"/>
      <c r="AQ89" s="39"/>
      <c r="AR89" s="40"/>
      <c r="AS89" s="76" t="s">
        <v>59</v>
      </c>
      <c r="AT89" s="77"/>
      <c r="AU89" s="78"/>
      <c r="AV89" s="78"/>
      <c r="AW89" s="78"/>
      <c r="AX89" s="78"/>
      <c r="AY89" s="78"/>
      <c r="AZ89" s="78"/>
      <c r="BA89" s="78"/>
      <c r="BB89" s="78"/>
      <c r="BC89" s="78"/>
      <c r="BD89" s="79"/>
    </row>
    <row r="90" spans="2:56" s="1" customFormat="1" ht="15.15" customHeight="1">
      <c r="B90" s="38"/>
      <c r="C90" s="30" t="s">
        <v>30</v>
      </c>
      <c r="D90" s="39"/>
      <c r="E90" s="39"/>
      <c r="F90" s="39"/>
      <c r="G90" s="39"/>
      <c r="H90" s="39"/>
      <c r="I90" s="39"/>
      <c r="J90" s="39"/>
      <c r="K90" s="39"/>
      <c r="L90" s="66" t="str">
        <f>IF(E14="Vyplň údaj","",E14)</f>
        <v/>
      </c>
      <c r="M90" s="39"/>
      <c r="N90" s="39"/>
      <c r="O90" s="39"/>
      <c r="P90" s="39"/>
      <c r="Q90" s="39"/>
      <c r="R90" s="39"/>
      <c r="S90" s="39"/>
      <c r="T90" s="39"/>
      <c r="U90" s="39"/>
      <c r="V90" s="39"/>
      <c r="W90" s="39"/>
      <c r="X90" s="39"/>
      <c r="Y90" s="39"/>
      <c r="Z90" s="39"/>
      <c r="AA90" s="39"/>
      <c r="AB90" s="39"/>
      <c r="AC90" s="39"/>
      <c r="AD90" s="39"/>
      <c r="AE90" s="39"/>
      <c r="AF90" s="39"/>
      <c r="AG90" s="39"/>
      <c r="AH90" s="39"/>
      <c r="AI90" s="30" t="s">
        <v>35</v>
      </c>
      <c r="AJ90" s="39"/>
      <c r="AK90" s="39"/>
      <c r="AL90" s="39"/>
      <c r="AM90" s="75" t="str">
        <f>IF(E20="","",E20)</f>
        <v>Ing. Martin Česák</v>
      </c>
      <c r="AN90" s="66"/>
      <c r="AO90" s="66"/>
      <c r="AP90" s="66"/>
      <c r="AQ90" s="39"/>
      <c r="AR90" s="40"/>
      <c r="AS90" s="80"/>
      <c r="AT90" s="81"/>
      <c r="AU90" s="82"/>
      <c r="AV90" s="82"/>
      <c r="AW90" s="82"/>
      <c r="AX90" s="82"/>
      <c r="AY90" s="82"/>
      <c r="AZ90" s="82"/>
      <c r="BA90" s="82"/>
      <c r="BB90" s="82"/>
      <c r="BC90" s="82"/>
      <c r="BD90" s="83"/>
    </row>
    <row r="91" spans="2:56" s="1" customFormat="1" ht="10.8" customHeight="1">
      <c r="B91" s="38"/>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40"/>
      <c r="AS91" s="84"/>
      <c r="AT91" s="85"/>
      <c r="AU91" s="86"/>
      <c r="AV91" s="86"/>
      <c r="AW91" s="86"/>
      <c r="AX91" s="86"/>
      <c r="AY91" s="86"/>
      <c r="AZ91" s="86"/>
      <c r="BA91" s="86"/>
      <c r="BB91" s="86"/>
      <c r="BC91" s="86"/>
      <c r="BD91" s="87"/>
    </row>
    <row r="92" spans="2:56" s="1" customFormat="1" ht="29.25" customHeight="1">
      <c r="B92" s="38"/>
      <c r="C92" s="88" t="s">
        <v>60</v>
      </c>
      <c r="D92" s="89"/>
      <c r="E92" s="89"/>
      <c r="F92" s="89"/>
      <c r="G92" s="89"/>
      <c r="H92" s="90"/>
      <c r="I92" s="91" t="s">
        <v>61</v>
      </c>
      <c r="J92" s="89"/>
      <c r="K92" s="89"/>
      <c r="L92" s="89"/>
      <c r="M92" s="89"/>
      <c r="N92" s="89"/>
      <c r="O92" s="89"/>
      <c r="P92" s="89"/>
      <c r="Q92" s="89"/>
      <c r="R92" s="89"/>
      <c r="S92" s="89"/>
      <c r="T92" s="89"/>
      <c r="U92" s="89"/>
      <c r="V92" s="89"/>
      <c r="W92" s="89"/>
      <c r="X92" s="89"/>
      <c r="Y92" s="89"/>
      <c r="Z92" s="89"/>
      <c r="AA92" s="89"/>
      <c r="AB92" s="89"/>
      <c r="AC92" s="89"/>
      <c r="AD92" s="89"/>
      <c r="AE92" s="89"/>
      <c r="AF92" s="89"/>
      <c r="AG92" s="92" t="s">
        <v>62</v>
      </c>
      <c r="AH92" s="89"/>
      <c r="AI92" s="89"/>
      <c r="AJ92" s="89"/>
      <c r="AK92" s="89"/>
      <c r="AL92" s="89"/>
      <c r="AM92" s="89"/>
      <c r="AN92" s="91" t="s">
        <v>63</v>
      </c>
      <c r="AO92" s="89"/>
      <c r="AP92" s="93"/>
      <c r="AQ92" s="94" t="s">
        <v>64</v>
      </c>
      <c r="AR92" s="40"/>
      <c r="AS92" s="95" t="s">
        <v>65</v>
      </c>
      <c r="AT92" s="96" t="s">
        <v>66</v>
      </c>
      <c r="AU92" s="96" t="s">
        <v>67</v>
      </c>
      <c r="AV92" s="96" t="s">
        <v>68</v>
      </c>
      <c r="AW92" s="96" t="s">
        <v>69</v>
      </c>
      <c r="AX92" s="96" t="s">
        <v>70</v>
      </c>
      <c r="AY92" s="96" t="s">
        <v>71</v>
      </c>
      <c r="AZ92" s="96" t="s">
        <v>72</v>
      </c>
      <c r="BA92" s="96" t="s">
        <v>73</v>
      </c>
      <c r="BB92" s="96" t="s">
        <v>74</v>
      </c>
      <c r="BC92" s="96" t="s">
        <v>75</v>
      </c>
      <c r="BD92" s="97" t="s">
        <v>76</v>
      </c>
    </row>
    <row r="93" spans="2:56" s="1" customFormat="1" ht="10.8" customHeight="1">
      <c r="B93" s="38"/>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40"/>
      <c r="AS93" s="98"/>
      <c r="AT93" s="99"/>
      <c r="AU93" s="99"/>
      <c r="AV93" s="99"/>
      <c r="AW93" s="99"/>
      <c r="AX93" s="99"/>
      <c r="AY93" s="99"/>
      <c r="AZ93" s="99"/>
      <c r="BA93" s="99"/>
      <c r="BB93" s="99"/>
      <c r="BC93" s="99"/>
      <c r="BD93" s="100"/>
    </row>
    <row r="94" spans="2:90" s="5" customFormat="1" ht="32.4" customHeight="1">
      <c r="B94" s="101"/>
      <c r="C94" s="102" t="s">
        <v>77</v>
      </c>
      <c r="D94" s="103"/>
      <c r="E94" s="103"/>
      <c r="F94" s="103"/>
      <c r="G94" s="103"/>
      <c r="H94" s="103"/>
      <c r="I94" s="103"/>
      <c r="J94" s="103"/>
      <c r="K94" s="103"/>
      <c r="L94" s="103"/>
      <c r="M94" s="103"/>
      <c r="N94" s="103"/>
      <c r="O94" s="103"/>
      <c r="P94" s="103"/>
      <c r="Q94" s="103"/>
      <c r="R94" s="103"/>
      <c r="S94" s="103"/>
      <c r="T94" s="103"/>
      <c r="U94" s="103"/>
      <c r="V94" s="103"/>
      <c r="W94" s="103"/>
      <c r="X94" s="103"/>
      <c r="Y94" s="103"/>
      <c r="Z94" s="103"/>
      <c r="AA94" s="103"/>
      <c r="AB94" s="103"/>
      <c r="AC94" s="103"/>
      <c r="AD94" s="103"/>
      <c r="AE94" s="103"/>
      <c r="AF94" s="103"/>
      <c r="AG94" s="104">
        <f>ROUND(SUM(AG95:AG96),2)</f>
        <v>0</v>
      </c>
      <c r="AH94" s="104"/>
      <c r="AI94" s="104"/>
      <c r="AJ94" s="104"/>
      <c r="AK94" s="104"/>
      <c r="AL94" s="104"/>
      <c r="AM94" s="104"/>
      <c r="AN94" s="105">
        <f>SUM(AG94,AT94)</f>
        <v>0</v>
      </c>
      <c r="AO94" s="105"/>
      <c r="AP94" s="105"/>
      <c r="AQ94" s="106" t="s">
        <v>1</v>
      </c>
      <c r="AR94" s="107"/>
      <c r="AS94" s="108">
        <f>ROUND(SUM(AS95:AS96),2)</f>
        <v>0</v>
      </c>
      <c r="AT94" s="109">
        <f>ROUND(SUM(AV94:AW94),2)</f>
        <v>0</v>
      </c>
      <c r="AU94" s="110">
        <f>ROUND(SUM(AU95:AU96),5)</f>
        <v>0</v>
      </c>
      <c r="AV94" s="109">
        <f>ROUND(AZ94*L32,2)</f>
        <v>0</v>
      </c>
      <c r="AW94" s="109">
        <f>ROUND(BA94*L33,2)</f>
        <v>0</v>
      </c>
      <c r="AX94" s="109">
        <f>ROUND(BB94*L32,2)</f>
        <v>0</v>
      </c>
      <c r="AY94" s="109">
        <f>ROUND(BC94*L33,2)</f>
        <v>0</v>
      </c>
      <c r="AZ94" s="109">
        <f>ROUND(SUM(AZ95:AZ96),2)</f>
        <v>0</v>
      </c>
      <c r="BA94" s="109">
        <f>ROUND(SUM(BA95:BA96),2)</f>
        <v>0</v>
      </c>
      <c r="BB94" s="109">
        <f>ROUND(SUM(BB95:BB96),2)</f>
        <v>0</v>
      </c>
      <c r="BC94" s="109">
        <f>ROUND(SUM(BC95:BC96),2)</f>
        <v>0</v>
      </c>
      <c r="BD94" s="111">
        <f>ROUND(SUM(BD95:BD96),2)</f>
        <v>0</v>
      </c>
      <c r="BS94" s="112" t="s">
        <v>78</v>
      </c>
      <c r="BT94" s="112" t="s">
        <v>79</v>
      </c>
      <c r="BU94" s="113" t="s">
        <v>80</v>
      </c>
      <c r="BV94" s="112" t="s">
        <v>81</v>
      </c>
      <c r="BW94" s="112" t="s">
        <v>5</v>
      </c>
      <c r="BX94" s="112" t="s">
        <v>82</v>
      </c>
      <c r="CL94" s="112" t="s">
        <v>1</v>
      </c>
    </row>
    <row r="95" spans="1:91" s="6" customFormat="1" ht="27" customHeight="1">
      <c r="A95" s="114" t="s">
        <v>83</v>
      </c>
      <c r="B95" s="115"/>
      <c r="C95" s="116"/>
      <c r="D95" s="117" t="s">
        <v>84</v>
      </c>
      <c r="E95" s="117"/>
      <c r="F95" s="117"/>
      <c r="G95" s="117"/>
      <c r="H95" s="117"/>
      <c r="I95" s="118"/>
      <c r="J95" s="117" t="s">
        <v>85</v>
      </c>
      <c r="K95" s="117"/>
      <c r="L95" s="117"/>
      <c r="M95" s="117"/>
      <c r="N95" s="117"/>
      <c r="O95" s="117"/>
      <c r="P95" s="117"/>
      <c r="Q95" s="117"/>
      <c r="R95" s="117"/>
      <c r="S95" s="117"/>
      <c r="T95" s="117"/>
      <c r="U95" s="117"/>
      <c r="V95" s="117"/>
      <c r="W95" s="117"/>
      <c r="X95" s="117"/>
      <c r="Y95" s="117"/>
      <c r="Z95" s="117"/>
      <c r="AA95" s="117"/>
      <c r="AB95" s="117"/>
      <c r="AC95" s="117"/>
      <c r="AD95" s="117"/>
      <c r="AE95" s="117"/>
      <c r="AF95" s="117"/>
      <c r="AG95" s="119">
        <f>'P003919_1 - Technologie PS'!J32</f>
        <v>0</v>
      </c>
      <c r="AH95" s="118"/>
      <c r="AI95" s="118"/>
      <c r="AJ95" s="118"/>
      <c r="AK95" s="118"/>
      <c r="AL95" s="118"/>
      <c r="AM95" s="118"/>
      <c r="AN95" s="119">
        <f>SUM(AG95,AT95)</f>
        <v>0</v>
      </c>
      <c r="AO95" s="118"/>
      <c r="AP95" s="118"/>
      <c r="AQ95" s="120" t="s">
        <v>86</v>
      </c>
      <c r="AR95" s="121"/>
      <c r="AS95" s="122">
        <v>0</v>
      </c>
      <c r="AT95" s="123">
        <f>ROUND(SUM(AV95:AW95),2)</f>
        <v>0</v>
      </c>
      <c r="AU95" s="124">
        <f>'P003919_1 - Technologie PS'!P137</f>
        <v>0</v>
      </c>
      <c r="AV95" s="123">
        <f>'P003919_1 - Technologie PS'!J35</f>
        <v>0</v>
      </c>
      <c r="AW95" s="123">
        <f>'P003919_1 - Technologie PS'!J36</f>
        <v>0</v>
      </c>
      <c r="AX95" s="123">
        <f>'P003919_1 - Technologie PS'!J37</f>
        <v>0</v>
      </c>
      <c r="AY95" s="123">
        <f>'P003919_1 - Technologie PS'!J38</f>
        <v>0</v>
      </c>
      <c r="AZ95" s="123">
        <f>'P003919_1 - Technologie PS'!F35</f>
        <v>0</v>
      </c>
      <c r="BA95" s="123">
        <f>'P003919_1 - Technologie PS'!F36</f>
        <v>0</v>
      </c>
      <c r="BB95" s="123">
        <f>'P003919_1 - Technologie PS'!F37</f>
        <v>0</v>
      </c>
      <c r="BC95" s="123">
        <f>'P003919_1 - Technologie PS'!F38</f>
        <v>0</v>
      </c>
      <c r="BD95" s="125">
        <f>'P003919_1 - Technologie PS'!F39</f>
        <v>0</v>
      </c>
      <c r="BT95" s="126" t="s">
        <v>87</v>
      </c>
      <c r="BV95" s="126" t="s">
        <v>81</v>
      </c>
      <c r="BW95" s="126" t="s">
        <v>88</v>
      </c>
      <c r="BX95" s="126" t="s">
        <v>5</v>
      </c>
      <c r="CL95" s="126" t="s">
        <v>1</v>
      </c>
      <c r="CM95" s="126" t="s">
        <v>89</v>
      </c>
    </row>
    <row r="96" spans="1:91" s="6" customFormat="1" ht="27" customHeight="1">
      <c r="A96" s="114" t="s">
        <v>83</v>
      </c>
      <c r="B96" s="115"/>
      <c r="C96" s="116"/>
      <c r="D96" s="117" t="s">
        <v>90</v>
      </c>
      <c r="E96" s="117"/>
      <c r="F96" s="117"/>
      <c r="G96" s="117"/>
      <c r="H96" s="117"/>
      <c r="I96" s="118"/>
      <c r="J96" s="117" t="s">
        <v>91</v>
      </c>
      <c r="K96" s="117"/>
      <c r="L96" s="117"/>
      <c r="M96" s="117"/>
      <c r="N96" s="117"/>
      <c r="O96" s="117"/>
      <c r="P96" s="117"/>
      <c r="Q96" s="117"/>
      <c r="R96" s="117"/>
      <c r="S96" s="117"/>
      <c r="T96" s="117"/>
      <c r="U96" s="117"/>
      <c r="V96" s="117"/>
      <c r="W96" s="117"/>
      <c r="X96" s="117"/>
      <c r="Y96" s="117"/>
      <c r="Z96" s="117"/>
      <c r="AA96" s="117"/>
      <c r="AB96" s="117"/>
      <c r="AC96" s="117"/>
      <c r="AD96" s="117"/>
      <c r="AE96" s="117"/>
      <c r="AF96" s="117"/>
      <c r="AG96" s="119">
        <f>'P003919_2 - VRN - Vedlejš...'!J32</f>
        <v>0</v>
      </c>
      <c r="AH96" s="118"/>
      <c r="AI96" s="118"/>
      <c r="AJ96" s="118"/>
      <c r="AK96" s="118"/>
      <c r="AL96" s="118"/>
      <c r="AM96" s="118"/>
      <c r="AN96" s="119">
        <f>SUM(AG96,AT96)</f>
        <v>0</v>
      </c>
      <c r="AO96" s="118"/>
      <c r="AP96" s="118"/>
      <c r="AQ96" s="120" t="s">
        <v>86</v>
      </c>
      <c r="AR96" s="121"/>
      <c r="AS96" s="127">
        <v>0</v>
      </c>
      <c r="AT96" s="128">
        <f>ROUND(SUM(AV96:AW96),2)</f>
        <v>0</v>
      </c>
      <c r="AU96" s="129">
        <f>'P003919_2 - VRN - Vedlejš...'!P130</f>
        <v>0</v>
      </c>
      <c r="AV96" s="128">
        <f>'P003919_2 - VRN - Vedlejš...'!J35</f>
        <v>0</v>
      </c>
      <c r="AW96" s="128">
        <f>'P003919_2 - VRN - Vedlejš...'!J36</f>
        <v>0</v>
      </c>
      <c r="AX96" s="128">
        <f>'P003919_2 - VRN - Vedlejš...'!J37</f>
        <v>0</v>
      </c>
      <c r="AY96" s="128">
        <f>'P003919_2 - VRN - Vedlejš...'!J38</f>
        <v>0</v>
      </c>
      <c r="AZ96" s="128">
        <f>'P003919_2 - VRN - Vedlejš...'!F35</f>
        <v>0</v>
      </c>
      <c r="BA96" s="128">
        <f>'P003919_2 - VRN - Vedlejš...'!F36</f>
        <v>0</v>
      </c>
      <c r="BB96" s="128">
        <f>'P003919_2 - VRN - Vedlejš...'!F37</f>
        <v>0</v>
      </c>
      <c r="BC96" s="128">
        <f>'P003919_2 - VRN - Vedlejš...'!F38</f>
        <v>0</v>
      </c>
      <c r="BD96" s="130">
        <f>'P003919_2 - VRN - Vedlejš...'!F39</f>
        <v>0</v>
      </c>
      <c r="BT96" s="126" t="s">
        <v>87</v>
      </c>
      <c r="BV96" s="126" t="s">
        <v>81</v>
      </c>
      <c r="BW96" s="126" t="s">
        <v>92</v>
      </c>
      <c r="BX96" s="126" t="s">
        <v>5</v>
      </c>
      <c r="CL96" s="126" t="s">
        <v>1</v>
      </c>
      <c r="CM96" s="126" t="s">
        <v>89</v>
      </c>
    </row>
    <row r="97" spans="2:44" ht="12">
      <c r="B97" s="19"/>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18"/>
    </row>
    <row r="98" spans="2:48" s="1" customFormat="1" ht="30" customHeight="1">
      <c r="B98" s="38"/>
      <c r="C98" s="102" t="s">
        <v>93</v>
      </c>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105">
        <f>ROUND(SUM(AG99:AG102),2)</f>
        <v>0</v>
      </c>
      <c r="AH98" s="105"/>
      <c r="AI98" s="105"/>
      <c r="AJ98" s="105"/>
      <c r="AK98" s="105"/>
      <c r="AL98" s="105"/>
      <c r="AM98" s="105"/>
      <c r="AN98" s="105">
        <f>ROUND(SUM(AN99:AN102),2)</f>
        <v>0</v>
      </c>
      <c r="AO98" s="105"/>
      <c r="AP98" s="105"/>
      <c r="AQ98" s="131"/>
      <c r="AR98" s="40"/>
      <c r="AS98" s="95" t="s">
        <v>94</v>
      </c>
      <c r="AT98" s="96" t="s">
        <v>95</v>
      </c>
      <c r="AU98" s="96" t="s">
        <v>43</v>
      </c>
      <c r="AV98" s="97" t="s">
        <v>66</v>
      </c>
    </row>
    <row r="99" spans="2:89" s="1" customFormat="1" ht="19.9" customHeight="1">
      <c r="B99" s="38"/>
      <c r="C99" s="39"/>
      <c r="D99" s="132" t="s">
        <v>96</v>
      </c>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39"/>
      <c r="AD99" s="39"/>
      <c r="AE99" s="39"/>
      <c r="AF99" s="39"/>
      <c r="AG99" s="133">
        <f>ROUND(AG94*AS99,2)</f>
        <v>0</v>
      </c>
      <c r="AH99" s="134"/>
      <c r="AI99" s="134"/>
      <c r="AJ99" s="134"/>
      <c r="AK99" s="134"/>
      <c r="AL99" s="134"/>
      <c r="AM99" s="134"/>
      <c r="AN99" s="134">
        <f>ROUND(AG99+AV99,2)</f>
        <v>0</v>
      </c>
      <c r="AO99" s="134"/>
      <c r="AP99" s="134"/>
      <c r="AQ99" s="39"/>
      <c r="AR99" s="40"/>
      <c r="AS99" s="135">
        <v>0</v>
      </c>
      <c r="AT99" s="136" t="s">
        <v>97</v>
      </c>
      <c r="AU99" s="136" t="s">
        <v>44</v>
      </c>
      <c r="AV99" s="137">
        <f>ROUND(IF(AU99="základní",AG99*L32,IF(AU99="snížená",AG99*L33,0)),2)</f>
        <v>0</v>
      </c>
      <c r="BV99" s="15" t="s">
        <v>98</v>
      </c>
      <c r="BY99" s="138">
        <f>IF(AU99="základní",AV99,0)</f>
        <v>0</v>
      </c>
      <c r="BZ99" s="138">
        <f>IF(AU99="snížená",AV99,0)</f>
        <v>0</v>
      </c>
      <c r="CA99" s="138">
        <v>0</v>
      </c>
      <c r="CB99" s="138">
        <v>0</v>
      </c>
      <c r="CC99" s="138">
        <v>0</v>
      </c>
      <c r="CD99" s="138">
        <f>IF(AU99="základní",AG99,0)</f>
        <v>0</v>
      </c>
      <c r="CE99" s="138">
        <f>IF(AU99="snížená",AG99,0)</f>
        <v>0</v>
      </c>
      <c r="CF99" s="138">
        <f>IF(AU99="zákl. přenesená",AG99,0)</f>
        <v>0</v>
      </c>
      <c r="CG99" s="138">
        <f>IF(AU99="sníž. přenesená",AG99,0)</f>
        <v>0</v>
      </c>
      <c r="CH99" s="138">
        <f>IF(AU99="nulová",AG99,0)</f>
        <v>0</v>
      </c>
      <c r="CI99" s="15">
        <f>IF(AU99="základní",1,IF(AU99="snížená",2,IF(AU99="zákl. přenesená",4,IF(AU99="sníž. přenesená",5,3))))</f>
        <v>1</v>
      </c>
      <c r="CJ99" s="15">
        <f>IF(AT99="stavební čast",1,IF(AT99="investiční čast",2,3))</f>
        <v>1</v>
      </c>
      <c r="CK99" s="15" t="str">
        <f>IF(D99="Vyplň vlastní","","x")</f>
        <v>x</v>
      </c>
    </row>
    <row r="100" spans="2:89" s="1" customFormat="1" ht="19.9" customHeight="1">
      <c r="B100" s="38"/>
      <c r="C100" s="39"/>
      <c r="D100" s="139" t="s">
        <v>99</v>
      </c>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39"/>
      <c r="AD100" s="39"/>
      <c r="AE100" s="39"/>
      <c r="AF100" s="39"/>
      <c r="AG100" s="133">
        <f>ROUND(AG94*AS100,2)</f>
        <v>0</v>
      </c>
      <c r="AH100" s="134"/>
      <c r="AI100" s="134"/>
      <c r="AJ100" s="134"/>
      <c r="AK100" s="134"/>
      <c r="AL100" s="134"/>
      <c r="AM100" s="134"/>
      <c r="AN100" s="134">
        <f>ROUND(AG100+AV100,2)</f>
        <v>0</v>
      </c>
      <c r="AO100" s="134"/>
      <c r="AP100" s="134"/>
      <c r="AQ100" s="39"/>
      <c r="AR100" s="40"/>
      <c r="AS100" s="135">
        <v>0</v>
      </c>
      <c r="AT100" s="136" t="s">
        <v>97</v>
      </c>
      <c r="AU100" s="136" t="s">
        <v>44</v>
      </c>
      <c r="AV100" s="137">
        <f>ROUND(IF(AU100="základní",AG100*L32,IF(AU100="snížená",AG100*L33,0)),2)</f>
        <v>0</v>
      </c>
      <c r="BV100" s="15" t="s">
        <v>100</v>
      </c>
      <c r="BY100" s="138">
        <f>IF(AU100="základní",AV100,0)</f>
        <v>0</v>
      </c>
      <c r="BZ100" s="138">
        <f>IF(AU100="snížená",AV100,0)</f>
        <v>0</v>
      </c>
      <c r="CA100" s="138">
        <v>0</v>
      </c>
      <c r="CB100" s="138">
        <v>0</v>
      </c>
      <c r="CC100" s="138">
        <v>0</v>
      </c>
      <c r="CD100" s="138">
        <f>IF(AU100="základní",AG100,0)</f>
        <v>0</v>
      </c>
      <c r="CE100" s="138">
        <f>IF(AU100="snížená",AG100,0)</f>
        <v>0</v>
      </c>
      <c r="CF100" s="138">
        <f>IF(AU100="zákl. přenesená",AG100,0)</f>
        <v>0</v>
      </c>
      <c r="CG100" s="138">
        <f>IF(AU100="sníž. přenesená",AG100,0)</f>
        <v>0</v>
      </c>
      <c r="CH100" s="138">
        <f>IF(AU100="nulová",AG100,0)</f>
        <v>0</v>
      </c>
      <c r="CI100" s="15">
        <f>IF(AU100="základní",1,IF(AU100="snížená",2,IF(AU100="zákl. přenesená",4,IF(AU100="sníž. přenesená",5,3))))</f>
        <v>1</v>
      </c>
      <c r="CJ100" s="15">
        <f>IF(AT100="stavební čast",1,IF(AT100="investiční čast",2,3))</f>
        <v>1</v>
      </c>
      <c r="CK100" s="15" t="str">
        <f>IF(D100="Vyplň vlastní","","x")</f>
        <v/>
      </c>
    </row>
    <row r="101" spans="2:89" s="1" customFormat="1" ht="19.9" customHeight="1">
      <c r="B101" s="38"/>
      <c r="C101" s="39"/>
      <c r="D101" s="139" t="s">
        <v>99</v>
      </c>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39"/>
      <c r="AD101" s="39"/>
      <c r="AE101" s="39"/>
      <c r="AF101" s="39"/>
      <c r="AG101" s="133">
        <f>ROUND(AG94*AS101,2)</f>
        <v>0</v>
      </c>
      <c r="AH101" s="134"/>
      <c r="AI101" s="134"/>
      <c r="AJ101" s="134"/>
      <c r="AK101" s="134"/>
      <c r="AL101" s="134"/>
      <c r="AM101" s="134"/>
      <c r="AN101" s="134">
        <f>ROUND(AG101+AV101,2)</f>
        <v>0</v>
      </c>
      <c r="AO101" s="134"/>
      <c r="AP101" s="134"/>
      <c r="AQ101" s="39"/>
      <c r="AR101" s="40"/>
      <c r="AS101" s="135">
        <v>0</v>
      </c>
      <c r="AT101" s="136" t="s">
        <v>97</v>
      </c>
      <c r="AU101" s="136" t="s">
        <v>44</v>
      </c>
      <c r="AV101" s="137">
        <f>ROUND(IF(AU101="základní",AG101*L32,IF(AU101="snížená",AG101*L33,0)),2)</f>
        <v>0</v>
      </c>
      <c r="BV101" s="15" t="s">
        <v>100</v>
      </c>
      <c r="BY101" s="138">
        <f>IF(AU101="základní",AV101,0)</f>
        <v>0</v>
      </c>
      <c r="BZ101" s="138">
        <f>IF(AU101="snížená",AV101,0)</f>
        <v>0</v>
      </c>
      <c r="CA101" s="138">
        <v>0</v>
      </c>
      <c r="CB101" s="138">
        <v>0</v>
      </c>
      <c r="CC101" s="138">
        <v>0</v>
      </c>
      <c r="CD101" s="138">
        <f>IF(AU101="základní",AG101,0)</f>
        <v>0</v>
      </c>
      <c r="CE101" s="138">
        <f>IF(AU101="snížená",AG101,0)</f>
        <v>0</v>
      </c>
      <c r="CF101" s="138">
        <f>IF(AU101="zákl. přenesená",AG101,0)</f>
        <v>0</v>
      </c>
      <c r="CG101" s="138">
        <f>IF(AU101="sníž. přenesená",AG101,0)</f>
        <v>0</v>
      </c>
      <c r="CH101" s="138">
        <f>IF(AU101="nulová",AG101,0)</f>
        <v>0</v>
      </c>
      <c r="CI101" s="15">
        <f>IF(AU101="základní",1,IF(AU101="snížená",2,IF(AU101="zákl. přenesená",4,IF(AU101="sníž. přenesená",5,3))))</f>
        <v>1</v>
      </c>
      <c r="CJ101" s="15">
        <f>IF(AT101="stavební čast",1,IF(AT101="investiční čast",2,3))</f>
        <v>1</v>
      </c>
      <c r="CK101" s="15" t="str">
        <f>IF(D101="Vyplň vlastní","","x")</f>
        <v/>
      </c>
    </row>
    <row r="102" spans="2:89" s="1" customFormat="1" ht="19.9" customHeight="1">
      <c r="B102" s="38"/>
      <c r="C102" s="39"/>
      <c r="D102" s="139" t="s">
        <v>99</v>
      </c>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39"/>
      <c r="AD102" s="39"/>
      <c r="AE102" s="39"/>
      <c r="AF102" s="39"/>
      <c r="AG102" s="133">
        <f>ROUND(AG94*AS102,2)</f>
        <v>0</v>
      </c>
      <c r="AH102" s="134"/>
      <c r="AI102" s="134"/>
      <c r="AJ102" s="134"/>
      <c r="AK102" s="134"/>
      <c r="AL102" s="134"/>
      <c r="AM102" s="134"/>
      <c r="AN102" s="134">
        <f>ROUND(AG102+AV102,2)</f>
        <v>0</v>
      </c>
      <c r="AO102" s="134"/>
      <c r="AP102" s="134"/>
      <c r="AQ102" s="39"/>
      <c r="AR102" s="40"/>
      <c r="AS102" s="140">
        <v>0</v>
      </c>
      <c r="AT102" s="141" t="s">
        <v>97</v>
      </c>
      <c r="AU102" s="141" t="s">
        <v>44</v>
      </c>
      <c r="AV102" s="142">
        <f>ROUND(IF(AU102="základní",AG102*L32,IF(AU102="snížená",AG102*L33,0)),2)</f>
        <v>0</v>
      </c>
      <c r="BV102" s="15" t="s">
        <v>100</v>
      </c>
      <c r="BY102" s="138">
        <f>IF(AU102="základní",AV102,0)</f>
        <v>0</v>
      </c>
      <c r="BZ102" s="138">
        <f>IF(AU102="snížená",AV102,0)</f>
        <v>0</v>
      </c>
      <c r="CA102" s="138">
        <v>0</v>
      </c>
      <c r="CB102" s="138">
        <v>0</v>
      </c>
      <c r="CC102" s="138">
        <v>0</v>
      </c>
      <c r="CD102" s="138">
        <f>IF(AU102="základní",AG102,0)</f>
        <v>0</v>
      </c>
      <c r="CE102" s="138">
        <f>IF(AU102="snížená",AG102,0)</f>
        <v>0</v>
      </c>
      <c r="CF102" s="138">
        <f>IF(AU102="zákl. přenesená",AG102,0)</f>
        <v>0</v>
      </c>
      <c r="CG102" s="138">
        <f>IF(AU102="sníž. přenesená",AG102,0)</f>
        <v>0</v>
      </c>
      <c r="CH102" s="138">
        <f>IF(AU102="nulová",AG102,0)</f>
        <v>0</v>
      </c>
      <c r="CI102" s="15">
        <f>IF(AU102="základní",1,IF(AU102="snížená",2,IF(AU102="zákl. přenesená",4,IF(AU102="sníž. přenesená",5,3))))</f>
        <v>1</v>
      </c>
      <c r="CJ102" s="15">
        <f>IF(AT102="stavební čast",1,IF(AT102="investiční čast",2,3))</f>
        <v>1</v>
      </c>
      <c r="CK102" s="15" t="str">
        <f>IF(D102="Vyplň vlastní","","x")</f>
        <v/>
      </c>
    </row>
    <row r="103" spans="2:44" s="1" customFormat="1" ht="10.8" customHeight="1">
      <c r="B103" s="38"/>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40"/>
    </row>
    <row r="104" spans="2:44" s="1" customFormat="1" ht="30" customHeight="1">
      <c r="B104" s="38"/>
      <c r="C104" s="143" t="s">
        <v>101</v>
      </c>
      <c r="D104" s="144"/>
      <c r="E104" s="144"/>
      <c r="F104" s="144"/>
      <c r="G104" s="144"/>
      <c r="H104" s="144"/>
      <c r="I104" s="144"/>
      <c r="J104" s="144"/>
      <c r="K104" s="144"/>
      <c r="L104" s="144"/>
      <c r="M104" s="144"/>
      <c r="N104" s="144"/>
      <c r="O104" s="144"/>
      <c r="P104" s="144"/>
      <c r="Q104" s="144"/>
      <c r="R104" s="144"/>
      <c r="S104" s="144"/>
      <c r="T104" s="144"/>
      <c r="U104" s="144"/>
      <c r="V104" s="144"/>
      <c r="W104" s="144"/>
      <c r="X104" s="144"/>
      <c r="Y104" s="144"/>
      <c r="Z104" s="144"/>
      <c r="AA104" s="144"/>
      <c r="AB104" s="144"/>
      <c r="AC104" s="144"/>
      <c r="AD104" s="144"/>
      <c r="AE104" s="144"/>
      <c r="AF104" s="144"/>
      <c r="AG104" s="145">
        <f>ROUND(AG94+AG98,2)</f>
        <v>0</v>
      </c>
      <c r="AH104" s="145"/>
      <c r="AI104" s="145"/>
      <c r="AJ104" s="145"/>
      <c r="AK104" s="145"/>
      <c r="AL104" s="145"/>
      <c r="AM104" s="145"/>
      <c r="AN104" s="145">
        <f>ROUND(AN94+AN98,2)</f>
        <v>0</v>
      </c>
      <c r="AO104" s="145"/>
      <c r="AP104" s="145"/>
      <c r="AQ104" s="144"/>
      <c r="AR104" s="40"/>
    </row>
    <row r="105" spans="2:44" s="1" customFormat="1" ht="6.95" customHeight="1">
      <c r="B105" s="61"/>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40"/>
    </row>
  </sheetData>
  <sheetProtection password="CC35" sheet="1" objects="1" scenarios="1" formatColumns="0" formatRows="0"/>
  <mergeCells count="64">
    <mergeCell ref="X38:AB38"/>
    <mergeCell ref="W33:AE33"/>
    <mergeCell ref="AK26:AO26"/>
    <mergeCell ref="AK27:AO27"/>
    <mergeCell ref="AK29:AO29"/>
    <mergeCell ref="W32:AE32"/>
    <mergeCell ref="AK32:AO32"/>
    <mergeCell ref="AK33:AO33"/>
    <mergeCell ref="W34:AE34"/>
    <mergeCell ref="AK34:AO34"/>
    <mergeCell ref="W35:AE35"/>
    <mergeCell ref="AK35:AO35"/>
    <mergeCell ref="W36:AE36"/>
    <mergeCell ref="AK36:AO36"/>
    <mergeCell ref="AK38:AO38"/>
    <mergeCell ref="AS89:AT91"/>
    <mergeCell ref="AM90:AP90"/>
    <mergeCell ref="L85:AO85"/>
    <mergeCell ref="AM87:AN87"/>
    <mergeCell ref="AM89:AP89"/>
    <mergeCell ref="K5:AO5"/>
    <mergeCell ref="K6:AO6"/>
    <mergeCell ref="E14:AJ14"/>
    <mergeCell ref="E23:AN23"/>
    <mergeCell ref="L31:P31"/>
    <mergeCell ref="W31:AE31"/>
    <mergeCell ref="AK31:AO31"/>
    <mergeCell ref="L32:P32"/>
    <mergeCell ref="L33:P33"/>
    <mergeCell ref="L34:P34"/>
    <mergeCell ref="L35:P35"/>
    <mergeCell ref="L36:P36"/>
    <mergeCell ref="AG102:AM102"/>
    <mergeCell ref="AG99:AM99"/>
    <mergeCell ref="AN99:AP99"/>
    <mergeCell ref="AG100:AM100"/>
    <mergeCell ref="AN100:AP100"/>
    <mergeCell ref="AG101:AM101"/>
    <mergeCell ref="AN101:AP101"/>
    <mergeCell ref="AN102:AP102"/>
    <mergeCell ref="AG98:AM98"/>
    <mergeCell ref="AN98:AP98"/>
    <mergeCell ref="AG104:AM104"/>
    <mergeCell ref="AN104:AP104"/>
    <mergeCell ref="C92:G92"/>
    <mergeCell ref="I92:AF92"/>
    <mergeCell ref="D95:H95"/>
    <mergeCell ref="J95:AF95"/>
    <mergeCell ref="D96:H96"/>
    <mergeCell ref="J96:AF96"/>
    <mergeCell ref="D99:AB99"/>
    <mergeCell ref="D100:AB100"/>
    <mergeCell ref="D101:AB101"/>
    <mergeCell ref="D102:AB102"/>
    <mergeCell ref="AN92:AP92"/>
    <mergeCell ref="AG92:AM92"/>
    <mergeCell ref="AN95:AP95"/>
    <mergeCell ref="AG95:AM95"/>
    <mergeCell ref="AN96:AP96"/>
    <mergeCell ref="AG96:AM96"/>
    <mergeCell ref="AG94:AM94"/>
    <mergeCell ref="AN94:AP94"/>
    <mergeCell ref="AR2:BE2"/>
    <mergeCell ref="BE5:BE34"/>
  </mergeCells>
  <dataValidations count="2">
    <dataValidation type="list" allowBlank="1" showInputMessage="1" showErrorMessage="1" error="Povoleny jsou hodnoty základní, snížená, zákl. přenesená, sníž. přenesená, nulová." sqref="AU98:AU102">
      <formula1>"základní, snížená, zákl. přenesená, sníž. přenesená, nulová"</formula1>
    </dataValidation>
    <dataValidation type="list" allowBlank="1" showInputMessage="1" showErrorMessage="1" error="Povoleny jsou hodnoty stavební čast, technologická čast, investiční čast." sqref="AT98:AT102">
      <formula1>"stavební čast, technologická čast, investiční čast"</formula1>
    </dataValidation>
  </dataValidations>
  <hyperlinks>
    <hyperlink ref="A95" location="'P003919_1 - Technologie PS'!C2" display="/"/>
    <hyperlink ref="A96" location="'P003919_2 - VRN - Vedlejš...'!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BM374"/>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50.8515625" style="0" customWidth="1"/>
    <col min="7" max="7" width="7.00390625" style="0" customWidth="1"/>
    <col min="8" max="8" width="11.421875" style="0" customWidth="1"/>
    <col min="9" max="9" width="20.140625" style="146"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5" t="s">
        <v>88</v>
      </c>
    </row>
    <row r="3" spans="2:46" ht="6.95" customHeight="1">
      <c r="B3" s="147"/>
      <c r="C3" s="148"/>
      <c r="D3" s="148"/>
      <c r="E3" s="148"/>
      <c r="F3" s="148"/>
      <c r="G3" s="148"/>
      <c r="H3" s="148"/>
      <c r="I3" s="149"/>
      <c r="J3" s="148"/>
      <c r="K3" s="148"/>
      <c r="L3" s="18"/>
      <c r="AT3" s="15" t="s">
        <v>89</v>
      </c>
    </row>
    <row r="4" spans="2:46" ht="24.95" customHeight="1">
      <c r="B4" s="18"/>
      <c r="D4" s="150" t="s">
        <v>102</v>
      </c>
      <c r="L4" s="18"/>
      <c r="M4" s="151" t="s">
        <v>10</v>
      </c>
      <c r="AT4" s="15" t="s">
        <v>4</v>
      </c>
    </row>
    <row r="5" spans="2:12" ht="6.95" customHeight="1">
      <c r="B5" s="18"/>
      <c r="L5" s="18"/>
    </row>
    <row r="6" spans="2:12" ht="12" customHeight="1">
      <c r="B6" s="18"/>
      <c r="D6" s="152" t="s">
        <v>16</v>
      </c>
      <c r="L6" s="18"/>
    </row>
    <row r="7" spans="2:12" ht="16.5" customHeight="1">
      <c r="B7" s="18"/>
      <c r="E7" s="153" t="str">
        <f>'Rekapitulace stavby'!K6</f>
        <v>PS Petrof KH kraj</v>
      </c>
      <c r="F7" s="152"/>
      <c r="G7" s="152"/>
      <c r="H7" s="152"/>
      <c r="L7" s="18"/>
    </row>
    <row r="8" spans="2:12" s="1" customFormat="1" ht="12" customHeight="1">
      <c r="B8" s="40"/>
      <c r="D8" s="152" t="s">
        <v>103</v>
      </c>
      <c r="I8" s="154"/>
      <c r="L8" s="40"/>
    </row>
    <row r="9" spans="2:12" s="1" customFormat="1" ht="36.95" customHeight="1">
      <c r="B9" s="40"/>
      <c r="E9" s="155" t="s">
        <v>104</v>
      </c>
      <c r="F9" s="1"/>
      <c r="G9" s="1"/>
      <c r="H9" s="1"/>
      <c r="I9" s="154"/>
      <c r="L9" s="40"/>
    </row>
    <row r="10" spans="2:12" s="1" customFormat="1" ht="12">
      <c r="B10" s="40"/>
      <c r="I10" s="154"/>
      <c r="L10" s="40"/>
    </row>
    <row r="11" spans="2:12" s="1" customFormat="1" ht="12" customHeight="1">
      <c r="B11" s="40"/>
      <c r="D11" s="152" t="s">
        <v>18</v>
      </c>
      <c r="F11" s="156" t="s">
        <v>1</v>
      </c>
      <c r="I11" s="157" t="s">
        <v>19</v>
      </c>
      <c r="J11" s="156" t="s">
        <v>1</v>
      </c>
      <c r="L11" s="40"/>
    </row>
    <row r="12" spans="2:12" s="1" customFormat="1" ht="12" customHeight="1">
      <c r="B12" s="40"/>
      <c r="D12" s="152" t="s">
        <v>20</v>
      </c>
      <c r="F12" s="156" t="s">
        <v>21</v>
      </c>
      <c r="I12" s="157" t="s">
        <v>22</v>
      </c>
      <c r="J12" s="158" t="str">
        <f>'Rekapitulace stavby'!AN8</f>
        <v>25. 4. 2019</v>
      </c>
      <c r="L12" s="40"/>
    </row>
    <row r="13" spans="2:12" s="1" customFormat="1" ht="10.8" customHeight="1">
      <c r="B13" s="40"/>
      <c r="I13" s="154"/>
      <c r="L13" s="40"/>
    </row>
    <row r="14" spans="2:12" s="1" customFormat="1" ht="12" customHeight="1">
      <c r="B14" s="40"/>
      <c r="D14" s="152" t="s">
        <v>24</v>
      </c>
      <c r="I14" s="157" t="s">
        <v>25</v>
      </c>
      <c r="J14" s="156" t="s">
        <v>26</v>
      </c>
      <c r="L14" s="40"/>
    </row>
    <row r="15" spans="2:12" s="1" customFormat="1" ht="18" customHeight="1">
      <c r="B15" s="40"/>
      <c r="E15" s="156" t="s">
        <v>27</v>
      </c>
      <c r="I15" s="157" t="s">
        <v>28</v>
      </c>
      <c r="J15" s="156" t="s">
        <v>29</v>
      </c>
      <c r="L15" s="40"/>
    </row>
    <row r="16" spans="2:12" s="1" customFormat="1" ht="6.95" customHeight="1">
      <c r="B16" s="40"/>
      <c r="I16" s="154"/>
      <c r="L16" s="40"/>
    </row>
    <row r="17" spans="2:12" s="1" customFormat="1" ht="12" customHeight="1">
      <c r="B17" s="40"/>
      <c r="D17" s="152" t="s">
        <v>30</v>
      </c>
      <c r="I17" s="157" t="s">
        <v>25</v>
      </c>
      <c r="J17" s="31" t="str">
        <f>'Rekapitulace stavby'!AN13</f>
        <v>Vyplň údaj</v>
      </c>
      <c r="L17" s="40"/>
    </row>
    <row r="18" spans="2:12" s="1" customFormat="1" ht="18" customHeight="1">
      <c r="B18" s="40"/>
      <c r="E18" s="31" t="str">
        <f>'Rekapitulace stavby'!E14</f>
        <v>Vyplň údaj</v>
      </c>
      <c r="F18" s="156"/>
      <c r="G18" s="156"/>
      <c r="H18" s="156"/>
      <c r="I18" s="157" t="s">
        <v>28</v>
      </c>
      <c r="J18" s="31" t="str">
        <f>'Rekapitulace stavby'!AN14</f>
        <v>Vyplň údaj</v>
      </c>
      <c r="L18" s="40"/>
    </row>
    <row r="19" spans="2:12" s="1" customFormat="1" ht="6.95" customHeight="1">
      <c r="B19" s="40"/>
      <c r="I19" s="154"/>
      <c r="L19" s="40"/>
    </row>
    <row r="20" spans="2:12" s="1" customFormat="1" ht="12" customHeight="1">
      <c r="B20" s="40"/>
      <c r="D20" s="152" t="s">
        <v>32</v>
      </c>
      <c r="I20" s="157" t="s">
        <v>25</v>
      </c>
      <c r="J20" s="156" t="s">
        <v>1</v>
      </c>
      <c r="L20" s="40"/>
    </row>
    <row r="21" spans="2:12" s="1" customFormat="1" ht="18" customHeight="1">
      <c r="B21" s="40"/>
      <c r="E21" s="156" t="s">
        <v>33</v>
      </c>
      <c r="I21" s="157" t="s">
        <v>28</v>
      </c>
      <c r="J21" s="156" t="s">
        <v>1</v>
      </c>
      <c r="L21" s="40"/>
    </row>
    <row r="22" spans="2:12" s="1" customFormat="1" ht="6.95" customHeight="1">
      <c r="B22" s="40"/>
      <c r="I22" s="154"/>
      <c r="L22" s="40"/>
    </row>
    <row r="23" spans="2:12" s="1" customFormat="1" ht="12" customHeight="1">
      <c r="B23" s="40"/>
      <c r="D23" s="152" t="s">
        <v>35</v>
      </c>
      <c r="I23" s="157" t="s">
        <v>25</v>
      </c>
      <c r="J23" s="156" t="s">
        <v>1</v>
      </c>
      <c r="L23" s="40"/>
    </row>
    <row r="24" spans="2:12" s="1" customFormat="1" ht="18" customHeight="1">
      <c r="B24" s="40"/>
      <c r="E24" s="156" t="s">
        <v>33</v>
      </c>
      <c r="I24" s="157" t="s">
        <v>28</v>
      </c>
      <c r="J24" s="156" t="s">
        <v>1</v>
      </c>
      <c r="L24" s="40"/>
    </row>
    <row r="25" spans="2:12" s="1" customFormat="1" ht="6.95" customHeight="1">
      <c r="B25" s="40"/>
      <c r="I25" s="154"/>
      <c r="L25" s="40"/>
    </row>
    <row r="26" spans="2:12" s="1" customFormat="1" ht="12" customHeight="1">
      <c r="B26" s="40"/>
      <c r="D26" s="152" t="s">
        <v>36</v>
      </c>
      <c r="I26" s="154"/>
      <c r="L26" s="40"/>
    </row>
    <row r="27" spans="2:12" s="7" customFormat="1" ht="16.5" customHeight="1">
      <c r="B27" s="159"/>
      <c r="E27" s="160" t="s">
        <v>1</v>
      </c>
      <c r="F27" s="160"/>
      <c r="G27" s="160"/>
      <c r="H27" s="160"/>
      <c r="I27" s="161"/>
      <c r="L27" s="159"/>
    </row>
    <row r="28" spans="2:12" s="1" customFormat="1" ht="6.95" customHeight="1">
      <c r="B28" s="40"/>
      <c r="I28" s="154"/>
      <c r="L28" s="40"/>
    </row>
    <row r="29" spans="2:12" s="1" customFormat="1" ht="6.95" customHeight="1">
      <c r="B29" s="40"/>
      <c r="D29" s="78"/>
      <c r="E29" s="78"/>
      <c r="F29" s="78"/>
      <c r="G29" s="78"/>
      <c r="H29" s="78"/>
      <c r="I29" s="162"/>
      <c r="J29" s="78"/>
      <c r="K29" s="78"/>
      <c r="L29" s="40"/>
    </row>
    <row r="30" spans="2:12" s="1" customFormat="1" ht="14.4" customHeight="1">
      <c r="B30" s="40"/>
      <c r="D30" s="156" t="s">
        <v>105</v>
      </c>
      <c r="I30" s="154"/>
      <c r="J30" s="163">
        <f>J96</f>
        <v>0</v>
      </c>
      <c r="L30" s="40"/>
    </row>
    <row r="31" spans="2:12" s="1" customFormat="1" ht="14.4" customHeight="1">
      <c r="B31" s="40"/>
      <c r="D31" s="164" t="s">
        <v>96</v>
      </c>
      <c r="I31" s="154"/>
      <c r="J31" s="163">
        <f>J110</f>
        <v>0</v>
      </c>
      <c r="L31" s="40"/>
    </row>
    <row r="32" spans="2:12" s="1" customFormat="1" ht="25.4" customHeight="1">
      <c r="B32" s="40"/>
      <c r="D32" s="165" t="s">
        <v>39</v>
      </c>
      <c r="I32" s="154"/>
      <c r="J32" s="166">
        <f>ROUND(J30+J31,2)</f>
        <v>0</v>
      </c>
      <c r="L32" s="40"/>
    </row>
    <row r="33" spans="2:12" s="1" customFormat="1" ht="6.95" customHeight="1">
      <c r="B33" s="40"/>
      <c r="D33" s="78"/>
      <c r="E33" s="78"/>
      <c r="F33" s="78"/>
      <c r="G33" s="78"/>
      <c r="H33" s="78"/>
      <c r="I33" s="162"/>
      <c r="J33" s="78"/>
      <c r="K33" s="78"/>
      <c r="L33" s="40"/>
    </row>
    <row r="34" spans="2:12" s="1" customFormat="1" ht="14.4" customHeight="1">
      <c r="B34" s="40"/>
      <c r="F34" s="167" t="s">
        <v>41</v>
      </c>
      <c r="I34" s="168" t="s">
        <v>40</v>
      </c>
      <c r="J34" s="167" t="s">
        <v>42</v>
      </c>
      <c r="L34" s="40"/>
    </row>
    <row r="35" spans="2:12" s="1" customFormat="1" ht="14.4" customHeight="1">
      <c r="B35" s="40"/>
      <c r="D35" s="169" t="s">
        <v>43</v>
      </c>
      <c r="E35" s="152" t="s">
        <v>44</v>
      </c>
      <c r="F35" s="170">
        <f>ROUND((SUM(BE110:BE117)+SUM(BE137:BE373)),2)</f>
        <v>0</v>
      </c>
      <c r="I35" s="171">
        <v>0.21</v>
      </c>
      <c r="J35" s="170">
        <f>ROUND(((SUM(BE110:BE117)+SUM(BE137:BE373))*I35),2)</f>
        <v>0</v>
      </c>
      <c r="L35" s="40"/>
    </row>
    <row r="36" spans="2:12" s="1" customFormat="1" ht="14.4" customHeight="1">
      <c r="B36" s="40"/>
      <c r="E36" s="152" t="s">
        <v>45</v>
      </c>
      <c r="F36" s="170">
        <f>ROUND((SUM(BF110:BF117)+SUM(BF137:BF373)),2)</f>
        <v>0</v>
      </c>
      <c r="I36" s="171">
        <v>0.15</v>
      </c>
      <c r="J36" s="170">
        <f>ROUND(((SUM(BF110:BF117)+SUM(BF137:BF373))*I36),2)</f>
        <v>0</v>
      </c>
      <c r="L36" s="40"/>
    </row>
    <row r="37" spans="2:12" s="1" customFormat="1" ht="14.4" customHeight="1" hidden="1">
      <c r="B37" s="40"/>
      <c r="E37" s="152" t="s">
        <v>46</v>
      </c>
      <c r="F37" s="170">
        <f>ROUND((SUM(BG110:BG117)+SUM(BG137:BG373)),2)</f>
        <v>0</v>
      </c>
      <c r="I37" s="171">
        <v>0.21</v>
      </c>
      <c r="J37" s="170">
        <f>0</f>
        <v>0</v>
      </c>
      <c r="L37" s="40"/>
    </row>
    <row r="38" spans="2:12" s="1" customFormat="1" ht="14.4" customHeight="1" hidden="1">
      <c r="B38" s="40"/>
      <c r="E38" s="152" t="s">
        <v>47</v>
      </c>
      <c r="F38" s="170">
        <f>ROUND((SUM(BH110:BH117)+SUM(BH137:BH373)),2)</f>
        <v>0</v>
      </c>
      <c r="I38" s="171">
        <v>0.15</v>
      </c>
      <c r="J38" s="170">
        <f>0</f>
        <v>0</v>
      </c>
      <c r="L38" s="40"/>
    </row>
    <row r="39" spans="2:12" s="1" customFormat="1" ht="14.4" customHeight="1" hidden="1">
      <c r="B39" s="40"/>
      <c r="E39" s="152" t="s">
        <v>48</v>
      </c>
      <c r="F39" s="170">
        <f>ROUND((SUM(BI110:BI117)+SUM(BI137:BI373)),2)</f>
        <v>0</v>
      </c>
      <c r="I39" s="171">
        <v>0</v>
      </c>
      <c r="J39" s="170">
        <f>0</f>
        <v>0</v>
      </c>
      <c r="L39" s="40"/>
    </row>
    <row r="40" spans="2:12" s="1" customFormat="1" ht="6.95" customHeight="1">
      <c r="B40" s="40"/>
      <c r="I40" s="154"/>
      <c r="L40" s="40"/>
    </row>
    <row r="41" spans="2:12" s="1" customFormat="1" ht="25.4" customHeight="1">
      <c r="B41" s="40"/>
      <c r="C41" s="172"/>
      <c r="D41" s="173" t="s">
        <v>49</v>
      </c>
      <c r="E41" s="174"/>
      <c r="F41" s="174"/>
      <c r="G41" s="175" t="s">
        <v>50</v>
      </c>
      <c r="H41" s="176" t="s">
        <v>51</v>
      </c>
      <c r="I41" s="177"/>
      <c r="J41" s="178">
        <f>SUM(J32:J39)</f>
        <v>0</v>
      </c>
      <c r="K41" s="179"/>
      <c r="L41" s="40"/>
    </row>
    <row r="42" spans="2:12" s="1" customFormat="1" ht="14.4" customHeight="1">
      <c r="B42" s="40"/>
      <c r="I42" s="154"/>
      <c r="L42" s="40"/>
    </row>
    <row r="43" spans="2:12" ht="14.4" customHeight="1">
      <c r="B43" s="18"/>
      <c r="L43" s="18"/>
    </row>
    <row r="44" spans="2:12" ht="14.4" customHeight="1">
      <c r="B44" s="18"/>
      <c r="L44" s="18"/>
    </row>
    <row r="45" spans="2:12" ht="14.4" customHeight="1">
      <c r="B45" s="18"/>
      <c r="L45" s="18"/>
    </row>
    <row r="46" spans="2:12" ht="14.4" customHeight="1">
      <c r="B46" s="18"/>
      <c r="L46" s="18"/>
    </row>
    <row r="47" spans="2:12" ht="14.4" customHeight="1">
      <c r="B47" s="18"/>
      <c r="L47" s="18"/>
    </row>
    <row r="48" spans="2:12" ht="14.4" customHeight="1">
      <c r="B48" s="18"/>
      <c r="L48" s="18"/>
    </row>
    <row r="49" spans="2:12" ht="14.4" customHeight="1">
      <c r="B49" s="18"/>
      <c r="L49" s="18"/>
    </row>
    <row r="50" spans="2:12" s="1" customFormat="1" ht="14.4" customHeight="1">
      <c r="B50" s="40"/>
      <c r="D50" s="180" t="s">
        <v>52</v>
      </c>
      <c r="E50" s="181"/>
      <c r="F50" s="181"/>
      <c r="G50" s="180" t="s">
        <v>53</v>
      </c>
      <c r="H50" s="181"/>
      <c r="I50" s="182"/>
      <c r="J50" s="181"/>
      <c r="K50" s="181"/>
      <c r="L50" s="40"/>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2:12" ht="12">
      <c r="B60" s="18"/>
      <c r="L60" s="18"/>
    </row>
    <row r="61" spans="2:12" s="1" customFormat="1" ht="12">
      <c r="B61" s="40"/>
      <c r="D61" s="183" t="s">
        <v>54</v>
      </c>
      <c r="E61" s="184"/>
      <c r="F61" s="185" t="s">
        <v>55</v>
      </c>
      <c r="G61" s="183" t="s">
        <v>54</v>
      </c>
      <c r="H61" s="184"/>
      <c r="I61" s="186"/>
      <c r="J61" s="187" t="s">
        <v>55</v>
      </c>
      <c r="K61" s="184"/>
      <c r="L61" s="40"/>
    </row>
    <row r="62" spans="2:12" ht="12">
      <c r="B62" s="18"/>
      <c r="L62" s="18"/>
    </row>
    <row r="63" spans="2:12" ht="12">
      <c r="B63" s="18"/>
      <c r="L63" s="18"/>
    </row>
    <row r="64" spans="2:12" ht="12">
      <c r="B64" s="18"/>
      <c r="L64" s="18"/>
    </row>
    <row r="65" spans="2:12" s="1" customFormat="1" ht="12">
      <c r="B65" s="40"/>
      <c r="D65" s="180" t="s">
        <v>56</v>
      </c>
      <c r="E65" s="181"/>
      <c r="F65" s="181"/>
      <c r="G65" s="180" t="s">
        <v>57</v>
      </c>
      <c r="H65" s="181"/>
      <c r="I65" s="182"/>
      <c r="J65" s="181"/>
      <c r="K65" s="181"/>
      <c r="L65" s="40"/>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2:12" ht="12">
      <c r="B75" s="18"/>
      <c r="L75" s="18"/>
    </row>
    <row r="76" spans="2:12" s="1" customFormat="1" ht="12">
      <c r="B76" s="40"/>
      <c r="D76" s="183" t="s">
        <v>54</v>
      </c>
      <c r="E76" s="184"/>
      <c r="F76" s="185" t="s">
        <v>55</v>
      </c>
      <c r="G76" s="183" t="s">
        <v>54</v>
      </c>
      <c r="H76" s="184"/>
      <c r="I76" s="186"/>
      <c r="J76" s="187" t="s">
        <v>55</v>
      </c>
      <c r="K76" s="184"/>
      <c r="L76" s="40"/>
    </row>
    <row r="77" spans="2:12" s="1" customFormat="1" ht="14.4" customHeight="1">
      <c r="B77" s="188"/>
      <c r="C77" s="189"/>
      <c r="D77" s="189"/>
      <c r="E77" s="189"/>
      <c r="F77" s="189"/>
      <c r="G77" s="189"/>
      <c r="H77" s="189"/>
      <c r="I77" s="190"/>
      <c r="J77" s="189"/>
      <c r="K77" s="189"/>
      <c r="L77" s="40"/>
    </row>
    <row r="81" spans="2:12" s="1" customFormat="1" ht="6.95" customHeight="1">
      <c r="B81" s="191"/>
      <c r="C81" s="192"/>
      <c r="D81" s="192"/>
      <c r="E81" s="192"/>
      <c r="F81" s="192"/>
      <c r="G81" s="192"/>
      <c r="H81" s="192"/>
      <c r="I81" s="193"/>
      <c r="J81" s="192"/>
      <c r="K81" s="192"/>
      <c r="L81" s="40"/>
    </row>
    <row r="82" spans="2:12" s="1" customFormat="1" ht="24.95" customHeight="1">
      <c r="B82" s="38"/>
      <c r="C82" s="21" t="s">
        <v>106</v>
      </c>
      <c r="D82" s="39"/>
      <c r="E82" s="39"/>
      <c r="F82" s="39"/>
      <c r="G82" s="39"/>
      <c r="H82" s="39"/>
      <c r="I82" s="154"/>
      <c r="J82" s="39"/>
      <c r="K82" s="39"/>
      <c r="L82" s="40"/>
    </row>
    <row r="83" spans="2:12" s="1" customFormat="1" ht="6.95" customHeight="1">
      <c r="B83" s="38"/>
      <c r="C83" s="39"/>
      <c r="D83" s="39"/>
      <c r="E83" s="39"/>
      <c r="F83" s="39"/>
      <c r="G83" s="39"/>
      <c r="H83" s="39"/>
      <c r="I83" s="154"/>
      <c r="J83" s="39"/>
      <c r="K83" s="39"/>
      <c r="L83" s="40"/>
    </row>
    <row r="84" spans="2:12" s="1" customFormat="1" ht="12" customHeight="1">
      <c r="B84" s="38"/>
      <c r="C84" s="30" t="s">
        <v>16</v>
      </c>
      <c r="D84" s="39"/>
      <c r="E84" s="39"/>
      <c r="F84" s="39"/>
      <c r="G84" s="39"/>
      <c r="H84" s="39"/>
      <c r="I84" s="154"/>
      <c r="J84" s="39"/>
      <c r="K84" s="39"/>
      <c r="L84" s="40"/>
    </row>
    <row r="85" spans="2:12" s="1" customFormat="1" ht="16.5" customHeight="1">
      <c r="B85" s="38"/>
      <c r="C85" s="39"/>
      <c r="D85" s="39"/>
      <c r="E85" s="194" t="str">
        <f>E7</f>
        <v>PS Petrof KH kraj</v>
      </c>
      <c r="F85" s="30"/>
      <c r="G85" s="30"/>
      <c r="H85" s="30"/>
      <c r="I85" s="154"/>
      <c r="J85" s="39"/>
      <c r="K85" s="39"/>
      <c r="L85" s="40"/>
    </row>
    <row r="86" spans="2:12" s="1" customFormat="1" ht="12" customHeight="1">
      <c r="B86" s="38"/>
      <c r="C86" s="30" t="s">
        <v>103</v>
      </c>
      <c r="D86" s="39"/>
      <c r="E86" s="39"/>
      <c r="F86" s="39"/>
      <c r="G86" s="39"/>
      <c r="H86" s="39"/>
      <c r="I86" s="154"/>
      <c r="J86" s="39"/>
      <c r="K86" s="39"/>
      <c r="L86" s="40"/>
    </row>
    <row r="87" spans="2:12" s="1" customFormat="1" ht="16.5" customHeight="1">
      <c r="B87" s="38"/>
      <c r="C87" s="39"/>
      <c r="D87" s="39"/>
      <c r="E87" s="71" t="str">
        <f>E9</f>
        <v>P003919_1 - Technologie PS</v>
      </c>
      <c r="F87" s="39"/>
      <c r="G87" s="39"/>
      <c r="H87" s="39"/>
      <c r="I87" s="154"/>
      <c r="J87" s="39"/>
      <c r="K87" s="39"/>
      <c r="L87" s="40"/>
    </row>
    <row r="88" spans="2:12" s="1" customFormat="1" ht="6.95" customHeight="1">
      <c r="B88" s="38"/>
      <c r="C88" s="39"/>
      <c r="D88" s="39"/>
      <c r="E88" s="39"/>
      <c r="F88" s="39"/>
      <c r="G88" s="39"/>
      <c r="H88" s="39"/>
      <c r="I88" s="154"/>
      <c r="J88" s="39"/>
      <c r="K88" s="39"/>
      <c r="L88" s="40"/>
    </row>
    <row r="89" spans="2:12" s="1" customFormat="1" ht="12" customHeight="1">
      <c r="B89" s="38"/>
      <c r="C89" s="30" t="s">
        <v>20</v>
      </c>
      <c r="D89" s="39"/>
      <c r="E89" s="39"/>
      <c r="F89" s="25" t="str">
        <f>F12</f>
        <v>Hradec Králové</v>
      </c>
      <c r="G89" s="39"/>
      <c r="H89" s="39"/>
      <c r="I89" s="157" t="s">
        <v>22</v>
      </c>
      <c r="J89" s="74" t="str">
        <f>IF(J12="","",J12)</f>
        <v>25. 4. 2019</v>
      </c>
      <c r="K89" s="39"/>
      <c r="L89" s="40"/>
    </row>
    <row r="90" spans="2:12" s="1" customFormat="1" ht="6.95" customHeight="1">
      <c r="B90" s="38"/>
      <c r="C90" s="39"/>
      <c r="D90" s="39"/>
      <c r="E90" s="39"/>
      <c r="F90" s="39"/>
      <c r="G90" s="39"/>
      <c r="H90" s="39"/>
      <c r="I90" s="154"/>
      <c r="J90" s="39"/>
      <c r="K90" s="39"/>
      <c r="L90" s="40"/>
    </row>
    <row r="91" spans="2:12" s="1" customFormat="1" ht="15.15" customHeight="1">
      <c r="B91" s="38"/>
      <c r="C91" s="30" t="s">
        <v>24</v>
      </c>
      <c r="D91" s="39"/>
      <c r="E91" s="39"/>
      <c r="F91" s="25" t="str">
        <f>E15</f>
        <v>Královehradecký kraj</v>
      </c>
      <c r="G91" s="39"/>
      <c r="H91" s="39"/>
      <c r="I91" s="157" t="s">
        <v>32</v>
      </c>
      <c r="J91" s="34" t="str">
        <f>E21</f>
        <v>Ing. Martin Česák</v>
      </c>
      <c r="K91" s="39"/>
      <c r="L91" s="40"/>
    </row>
    <row r="92" spans="2:12" s="1" customFormat="1" ht="15.15" customHeight="1">
      <c r="B92" s="38"/>
      <c r="C92" s="30" t="s">
        <v>30</v>
      </c>
      <c r="D92" s="39"/>
      <c r="E92" s="39"/>
      <c r="F92" s="25" t="str">
        <f>IF(E18="","",E18)</f>
        <v>Vyplň údaj</v>
      </c>
      <c r="G92" s="39"/>
      <c r="H92" s="39"/>
      <c r="I92" s="157" t="s">
        <v>35</v>
      </c>
      <c r="J92" s="34" t="str">
        <f>E24</f>
        <v>Ing. Martin Česák</v>
      </c>
      <c r="K92" s="39"/>
      <c r="L92" s="40"/>
    </row>
    <row r="93" spans="2:12" s="1" customFormat="1" ht="10.3" customHeight="1">
      <c r="B93" s="38"/>
      <c r="C93" s="39"/>
      <c r="D93" s="39"/>
      <c r="E93" s="39"/>
      <c r="F93" s="39"/>
      <c r="G93" s="39"/>
      <c r="H93" s="39"/>
      <c r="I93" s="154"/>
      <c r="J93" s="39"/>
      <c r="K93" s="39"/>
      <c r="L93" s="40"/>
    </row>
    <row r="94" spans="2:12" s="1" customFormat="1" ht="29.25" customHeight="1">
      <c r="B94" s="38"/>
      <c r="C94" s="195" t="s">
        <v>107</v>
      </c>
      <c r="D94" s="144"/>
      <c r="E94" s="144"/>
      <c r="F94" s="144"/>
      <c r="G94" s="144"/>
      <c r="H94" s="144"/>
      <c r="I94" s="196"/>
      <c r="J94" s="197" t="s">
        <v>108</v>
      </c>
      <c r="K94" s="144"/>
      <c r="L94" s="40"/>
    </row>
    <row r="95" spans="2:12" s="1" customFormat="1" ht="10.3" customHeight="1">
      <c r="B95" s="38"/>
      <c r="C95" s="39"/>
      <c r="D95" s="39"/>
      <c r="E95" s="39"/>
      <c r="F95" s="39"/>
      <c r="G95" s="39"/>
      <c r="H95" s="39"/>
      <c r="I95" s="154"/>
      <c r="J95" s="39"/>
      <c r="K95" s="39"/>
      <c r="L95" s="40"/>
    </row>
    <row r="96" spans="2:47" s="1" customFormat="1" ht="22.8" customHeight="1">
      <c r="B96" s="38"/>
      <c r="C96" s="198" t="s">
        <v>109</v>
      </c>
      <c r="D96" s="39"/>
      <c r="E96" s="39"/>
      <c r="F96" s="39"/>
      <c r="G96" s="39"/>
      <c r="H96" s="39"/>
      <c r="I96" s="154"/>
      <c r="J96" s="105">
        <f>J137</f>
        <v>0</v>
      </c>
      <c r="K96" s="39"/>
      <c r="L96" s="40"/>
      <c r="AU96" s="15" t="s">
        <v>110</v>
      </c>
    </row>
    <row r="97" spans="2:12" s="8" customFormat="1" ht="24.95" customHeight="1">
      <c r="B97" s="199"/>
      <c r="C97" s="200"/>
      <c r="D97" s="201" t="s">
        <v>111</v>
      </c>
      <c r="E97" s="202"/>
      <c r="F97" s="202"/>
      <c r="G97" s="202"/>
      <c r="H97" s="202"/>
      <c r="I97" s="203"/>
      <c r="J97" s="204">
        <f>J138</f>
        <v>0</v>
      </c>
      <c r="K97" s="200"/>
      <c r="L97" s="205"/>
    </row>
    <row r="98" spans="2:12" s="9" customFormat="1" ht="19.9" customHeight="1">
      <c r="B98" s="206"/>
      <c r="C98" s="207"/>
      <c r="D98" s="208" t="s">
        <v>112</v>
      </c>
      <c r="E98" s="209"/>
      <c r="F98" s="209"/>
      <c r="G98" s="209"/>
      <c r="H98" s="209"/>
      <c r="I98" s="210"/>
      <c r="J98" s="211">
        <f>J139</f>
        <v>0</v>
      </c>
      <c r="K98" s="207"/>
      <c r="L98" s="212"/>
    </row>
    <row r="99" spans="2:12" s="8" customFormat="1" ht="24.95" customHeight="1">
      <c r="B99" s="199"/>
      <c r="C99" s="200"/>
      <c r="D99" s="201" t="s">
        <v>113</v>
      </c>
      <c r="E99" s="202"/>
      <c r="F99" s="202"/>
      <c r="G99" s="202"/>
      <c r="H99" s="202"/>
      <c r="I99" s="203"/>
      <c r="J99" s="204">
        <f>J153</f>
        <v>0</v>
      </c>
      <c r="K99" s="200"/>
      <c r="L99" s="205"/>
    </row>
    <row r="100" spans="2:12" s="9" customFormat="1" ht="19.9" customHeight="1">
      <c r="B100" s="206"/>
      <c r="C100" s="207"/>
      <c r="D100" s="208" t="s">
        <v>114</v>
      </c>
      <c r="E100" s="209"/>
      <c r="F100" s="209"/>
      <c r="G100" s="209"/>
      <c r="H100" s="209"/>
      <c r="I100" s="210"/>
      <c r="J100" s="211">
        <f>J154</f>
        <v>0</v>
      </c>
      <c r="K100" s="207"/>
      <c r="L100" s="212"/>
    </row>
    <row r="101" spans="2:12" s="9" customFormat="1" ht="19.9" customHeight="1">
      <c r="B101" s="206"/>
      <c r="C101" s="207"/>
      <c r="D101" s="208" t="s">
        <v>115</v>
      </c>
      <c r="E101" s="209"/>
      <c r="F101" s="209"/>
      <c r="G101" s="209"/>
      <c r="H101" s="209"/>
      <c r="I101" s="210"/>
      <c r="J101" s="211">
        <f>J217</f>
        <v>0</v>
      </c>
      <c r="K101" s="207"/>
      <c r="L101" s="212"/>
    </row>
    <row r="102" spans="2:12" s="9" customFormat="1" ht="19.9" customHeight="1">
      <c r="B102" s="206"/>
      <c r="C102" s="207"/>
      <c r="D102" s="208" t="s">
        <v>116</v>
      </c>
      <c r="E102" s="209"/>
      <c r="F102" s="209"/>
      <c r="G102" s="209"/>
      <c r="H102" s="209"/>
      <c r="I102" s="210"/>
      <c r="J102" s="211">
        <f>J231</f>
        <v>0</v>
      </c>
      <c r="K102" s="207"/>
      <c r="L102" s="212"/>
    </row>
    <row r="103" spans="2:12" s="9" customFormat="1" ht="19.9" customHeight="1">
      <c r="B103" s="206"/>
      <c r="C103" s="207"/>
      <c r="D103" s="208" t="s">
        <v>117</v>
      </c>
      <c r="E103" s="209"/>
      <c r="F103" s="209"/>
      <c r="G103" s="209"/>
      <c r="H103" s="209"/>
      <c r="I103" s="210"/>
      <c r="J103" s="211">
        <f>J270</f>
        <v>0</v>
      </c>
      <c r="K103" s="207"/>
      <c r="L103" s="212"/>
    </row>
    <row r="104" spans="2:12" s="9" customFormat="1" ht="19.9" customHeight="1">
      <c r="B104" s="206"/>
      <c r="C104" s="207"/>
      <c r="D104" s="208" t="s">
        <v>118</v>
      </c>
      <c r="E104" s="209"/>
      <c r="F104" s="209"/>
      <c r="G104" s="209"/>
      <c r="H104" s="209"/>
      <c r="I104" s="210"/>
      <c r="J104" s="211">
        <f>J313</f>
        <v>0</v>
      </c>
      <c r="K104" s="207"/>
      <c r="L104" s="212"/>
    </row>
    <row r="105" spans="2:12" s="9" customFormat="1" ht="19.9" customHeight="1">
      <c r="B105" s="206"/>
      <c r="C105" s="207"/>
      <c r="D105" s="208" t="s">
        <v>119</v>
      </c>
      <c r="E105" s="209"/>
      <c r="F105" s="209"/>
      <c r="G105" s="209"/>
      <c r="H105" s="209"/>
      <c r="I105" s="210"/>
      <c r="J105" s="211">
        <f>J347</f>
        <v>0</v>
      </c>
      <c r="K105" s="207"/>
      <c r="L105" s="212"/>
    </row>
    <row r="106" spans="2:12" s="8" customFormat="1" ht="24.95" customHeight="1">
      <c r="B106" s="199"/>
      <c r="C106" s="200"/>
      <c r="D106" s="201" t="s">
        <v>91</v>
      </c>
      <c r="E106" s="202"/>
      <c r="F106" s="202"/>
      <c r="G106" s="202"/>
      <c r="H106" s="202"/>
      <c r="I106" s="203"/>
      <c r="J106" s="204">
        <f>J354</f>
        <v>0</v>
      </c>
      <c r="K106" s="200"/>
      <c r="L106" s="205"/>
    </row>
    <row r="107" spans="2:12" s="9" customFormat="1" ht="19.9" customHeight="1">
      <c r="B107" s="206"/>
      <c r="C107" s="207"/>
      <c r="D107" s="208" t="s">
        <v>120</v>
      </c>
      <c r="E107" s="209"/>
      <c r="F107" s="209"/>
      <c r="G107" s="209"/>
      <c r="H107" s="209"/>
      <c r="I107" s="210"/>
      <c r="J107" s="211">
        <f>J355</f>
        <v>0</v>
      </c>
      <c r="K107" s="207"/>
      <c r="L107" s="212"/>
    </row>
    <row r="108" spans="2:12" s="1" customFormat="1" ht="21.8" customHeight="1">
      <c r="B108" s="38"/>
      <c r="C108" s="39"/>
      <c r="D108" s="39"/>
      <c r="E108" s="39"/>
      <c r="F108" s="39"/>
      <c r="G108" s="39"/>
      <c r="H108" s="39"/>
      <c r="I108" s="154"/>
      <c r="J108" s="39"/>
      <c r="K108" s="39"/>
      <c r="L108" s="40"/>
    </row>
    <row r="109" spans="2:12" s="1" customFormat="1" ht="6.95" customHeight="1">
      <c r="B109" s="38"/>
      <c r="C109" s="39"/>
      <c r="D109" s="39"/>
      <c r="E109" s="39"/>
      <c r="F109" s="39"/>
      <c r="G109" s="39"/>
      <c r="H109" s="39"/>
      <c r="I109" s="154"/>
      <c r="J109" s="39"/>
      <c r="K109" s="39"/>
      <c r="L109" s="40"/>
    </row>
    <row r="110" spans="2:14" s="1" customFormat="1" ht="29.25" customHeight="1">
      <c r="B110" s="38"/>
      <c r="C110" s="198" t="s">
        <v>121</v>
      </c>
      <c r="D110" s="39"/>
      <c r="E110" s="39"/>
      <c r="F110" s="39"/>
      <c r="G110" s="39"/>
      <c r="H110" s="39"/>
      <c r="I110" s="154"/>
      <c r="J110" s="213">
        <f>ROUND(J111+J112+J113+J114+J115+J116,2)</f>
        <v>0</v>
      </c>
      <c r="K110" s="39"/>
      <c r="L110" s="40"/>
      <c r="N110" s="214" t="s">
        <v>43</v>
      </c>
    </row>
    <row r="111" spans="2:65" s="1" customFormat="1" ht="18" customHeight="1">
      <c r="B111" s="38"/>
      <c r="C111" s="39"/>
      <c r="D111" s="139" t="s">
        <v>122</v>
      </c>
      <c r="E111" s="132"/>
      <c r="F111" s="132"/>
      <c r="G111" s="39"/>
      <c r="H111" s="39"/>
      <c r="I111" s="154"/>
      <c r="J111" s="133">
        <v>0</v>
      </c>
      <c r="K111" s="39"/>
      <c r="L111" s="215"/>
      <c r="M111" s="154"/>
      <c r="N111" s="216" t="s">
        <v>44</v>
      </c>
      <c r="O111" s="154"/>
      <c r="P111" s="154"/>
      <c r="Q111" s="154"/>
      <c r="R111" s="154"/>
      <c r="S111" s="154"/>
      <c r="T111" s="154"/>
      <c r="U111" s="154"/>
      <c r="V111" s="154"/>
      <c r="W111" s="154"/>
      <c r="X111" s="154"/>
      <c r="Y111" s="154"/>
      <c r="Z111" s="154"/>
      <c r="AA111" s="154"/>
      <c r="AB111" s="154"/>
      <c r="AC111" s="154"/>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c r="AY111" s="217" t="s">
        <v>123</v>
      </c>
      <c r="AZ111" s="154"/>
      <c r="BA111" s="154"/>
      <c r="BB111" s="154"/>
      <c r="BC111" s="154"/>
      <c r="BD111" s="154"/>
      <c r="BE111" s="218">
        <f>IF(N111="základní",J111,0)</f>
        <v>0</v>
      </c>
      <c r="BF111" s="218">
        <f>IF(N111="snížená",J111,0)</f>
        <v>0</v>
      </c>
      <c r="BG111" s="218">
        <f>IF(N111="zákl. přenesená",J111,0)</f>
        <v>0</v>
      </c>
      <c r="BH111" s="218">
        <f>IF(N111="sníž. přenesená",J111,0)</f>
        <v>0</v>
      </c>
      <c r="BI111" s="218">
        <f>IF(N111="nulová",J111,0)</f>
        <v>0</v>
      </c>
      <c r="BJ111" s="217" t="s">
        <v>87</v>
      </c>
      <c r="BK111" s="154"/>
      <c r="BL111" s="154"/>
      <c r="BM111" s="154"/>
    </row>
    <row r="112" spans="2:65" s="1" customFormat="1" ht="18" customHeight="1">
      <c r="B112" s="38"/>
      <c r="C112" s="39"/>
      <c r="D112" s="139" t="s">
        <v>124</v>
      </c>
      <c r="E112" s="132"/>
      <c r="F112" s="132"/>
      <c r="G112" s="39"/>
      <c r="H112" s="39"/>
      <c r="I112" s="154"/>
      <c r="J112" s="133">
        <v>0</v>
      </c>
      <c r="K112" s="39"/>
      <c r="L112" s="215"/>
      <c r="M112" s="154"/>
      <c r="N112" s="216" t="s">
        <v>44</v>
      </c>
      <c r="O112" s="154"/>
      <c r="P112" s="154"/>
      <c r="Q112" s="154"/>
      <c r="R112" s="154"/>
      <c r="S112" s="154"/>
      <c r="T112" s="154"/>
      <c r="U112" s="154"/>
      <c r="V112" s="154"/>
      <c r="W112" s="154"/>
      <c r="X112" s="154"/>
      <c r="Y112" s="154"/>
      <c r="Z112" s="154"/>
      <c r="AA112" s="154"/>
      <c r="AB112" s="154"/>
      <c r="AC112" s="154"/>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c r="AY112" s="217" t="s">
        <v>123</v>
      </c>
      <c r="AZ112" s="154"/>
      <c r="BA112" s="154"/>
      <c r="BB112" s="154"/>
      <c r="BC112" s="154"/>
      <c r="BD112" s="154"/>
      <c r="BE112" s="218">
        <f>IF(N112="základní",J112,0)</f>
        <v>0</v>
      </c>
      <c r="BF112" s="218">
        <f>IF(N112="snížená",J112,0)</f>
        <v>0</v>
      </c>
      <c r="BG112" s="218">
        <f>IF(N112="zákl. přenesená",J112,0)</f>
        <v>0</v>
      </c>
      <c r="BH112" s="218">
        <f>IF(N112="sníž. přenesená",J112,0)</f>
        <v>0</v>
      </c>
      <c r="BI112" s="218">
        <f>IF(N112="nulová",J112,0)</f>
        <v>0</v>
      </c>
      <c r="BJ112" s="217" t="s">
        <v>87</v>
      </c>
      <c r="BK112" s="154"/>
      <c r="BL112" s="154"/>
      <c r="BM112" s="154"/>
    </row>
    <row r="113" spans="2:65" s="1" customFormat="1" ht="18" customHeight="1">
      <c r="B113" s="38"/>
      <c r="C113" s="39"/>
      <c r="D113" s="139" t="s">
        <v>125</v>
      </c>
      <c r="E113" s="132"/>
      <c r="F113" s="132"/>
      <c r="G113" s="39"/>
      <c r="H113" s="39"/>
      <c r="I113" s="154"/>
      <c r="J113" s="133">
        <v>0</v>
      </c>
      <c r="K113" s="39"/>
      <c r="L113" s="215"/>
      <c r="M113" s="154"/>
      <c r="N113" s="216" t="s">
        <v>44</v>
      </c>
      <c r="O113" s="154"/>
      <c r="P113" s="154"/>
      <c r="Q113" s="154"/>
      <c r="R113" s="154"/>
      <c r="S113" s="154"/>
      <c r="T113" s="154"/>
      <c r="U113" s="154"/>
      <c r="V113" s="154"/>
      <c r="W113" s="154"/>
      <c r="X113" s="154"/>
      <c r="Y113" s="154"/>
      <c r="Z113" s="154"/>
      <c r="AA113" s="154"/>
      <c r="AB113" s="154"/>
      <c r="AC113" s="154"/>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c r="AY113" s="217" t="s">
        <v>123</v>
      </c>
      <c r="AZ113" s="154"/>
      <c r="BA113" s="154"/>
      <c r="BB113" s="154"/>
      <c r="BC113" s="154"/>
      <c r="BD113" s="154"/>
      <c r="BE113" s="218">
        <f>IF(N113="základní",J113,0)</f>
        <v>0</v>
      </c>
      <c r="BF113" s="218">
        <f>IF(N113="snížená",J113,0)</f>
        <v>0</v>
      </c>
      <c r="BG113" s="218">
        <f>IF(N113="zákl. přenesená",J113,0)</f>
        <v>0</v>
      </c>
      <c r="BH113" s="218">
        <f>IF(N113="sníž. přenesená",J113,0)</f>
        <v>0</v>
      </c>
      <c r="BI113" s="218">
        <f>IF(N113="nulová",J113,0)</f>
        <v>0</v>
      </c>
      <c r="BJ113" s="217" t="s">
        <v>87</v>
      </c>
      <c r="BK113" s="154"/>
      <c r="BL113" s="154"/>
      <c r="BM113" s="154"/>
    </row>
    <row r="114" spans="2:65" s="1" customFormat="1" ht="18" customHeight="1">
      <c r="B114" s="38"/>
      <c r="C114" s="39"/>
      <c r="D114" s="139" t="s">
        <v>126</v>
      </c>
      <c r="E114" s="132"/>
      <c r="F114" s="132"/>
      <c r="G114" s="39"/>
      <c r="H114" s="39"/>
      <c r="I114" s="154"/>
      <c r="J114" s="133">
        <v>0</v>
      </c>
      <c r="K114" s="39"/>
      <c r="L114" s="215"/>
      <c r="M114" s="154"/>
      <c r="N114" s="216" t="s">
        <v>44</v>
      </c>
      <c r="O114" s="154"/>
      <c r="P114" s="154"/>
      <c r="Q114" s="154"/>
      <c r="R114" s="154"/>
      <c r="S114" s="154"/>
      <c r="T114" s="154"/>
      <c r="U114" s="154"/>
      <c r="V114" s="154"/>
      <c r="W114" s="154"/>
      <c r="X114" s="154"/>
      <c r="Y114" s="154"/>
      <c r="Z114" s="154"/>
      <c r="AA114" s="154"/>
      <c r="AB114" s="154"/>
      <c r="AC114" s="154"/>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c r="AY114" s="217" t="s">
        <v>123</v>
      </c>
      <c r="AZ114" s="154"/>
      <c r="BA114" s="154"/>
      <c r="BB114" s="154"/>
      <c r="BC114" s="154"/>
      <c r="BD114" s="154"/>
      <c r="BE114" s="218">
        <f>IF(N114="základní",J114,0)</f>
        <v>0</v>
      </c>
      <c r="BF114" s="218">
        <f>IF(N114="snížená",J114,0)</f>
        <v>0</v>
      </c>
      <c r="BG114" s="218">
        <f>IF(N114="zákl. přenesená",J114,0)</f>
        <v>0</v>
      </c>
      <c r="BH114" s="218">
        <f>IF(N114="sníž. přenesená",J114,0)</f>
        <v>0</v>
      </c>
      <c r="BI114" s="218">
        <f>IF(N114="nulová",J114,0)</f>
        <v>0</v>
      </c>
      <c r="BJ114" s="217" t="s">
        <v>87</v>
      </c>
      <c r="BK114" s="154"/>
      <c r="BL114" s="154"/>
      <c r="BM114" s="154"/>
    </row>
    <row r="115" spans="2:65" s="1" customFormat="1" ht="18" customHeight="1">
      <c r="B115" s="38"/>
      <c r="C115" s="39"/>
      <c r="D115" s="139" t="s">
        <v>127</v>
      </c>
      <c r="E115" s="132"/>
      <c r="F115" s="132"/>
      <c r="G115" s="39"/>
      <c r="H115" s="39"/>
      <c r="I115" s="154"/>
      <c r="J115" s="133">
        <v>0</v>
      </c>
      <c r="K115" s="39"/>
      <c r="L115" s="215"/>
      <c r="M115" s="154"/>
      <c r="N115" s="216" t="s">
        <v>44</v>
      </c>
      <c r="O115" s="154"/>
      <c r="P115" s="154"/>
      <c r="Q115" s="154"/>
      <c r="R115" s="154"/>
      <c r="S115" s="154"/>
      <c r="T115" s="154"/>
      <c r="U115" s="154"/>
      <c r="V115" s="154"/>
      <c r="W115" s="154"/>
      <c r="X115" s="154"/>
      <c r="Y115" s="154"/>
      <c r="Z115" s="154"/>
      <c r="AA115" s="154"/>
      <c r="AB115" s="154"/>
      <c r="AC115" s="154"/>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c r="AY115" s="217" t="s">
        <v>123</v>
      </c>
      <c r="AZ115" s="154"/>
      <c r="BA115" s="154"/>
      <c r="BB115" s="154"/>
      <c r="BC115" s="154"/>
      <c r="BD115" s="154"/>
      <c r="BE115" s="218">
        <f>IF(N115="základní",J115,0)</f>
        <v>0</v>
      </c>
      <c r="BF115" s="218">
        <f>IF(N115="snížená",J115,0)</f>
        <v>0</v>
      </c>
      <c r="BG115" s="218">
        <f>IF(N115="zákl. přenesená",J115,0)</f>
        <v>0</v>
      </c>
      <c r="BH115" s="218">
        <f>IF(N115="sníž. přenesená",J115,0)</f>
        <v>0</v>
      </c>
      <c r="BI115" s="218">
        <f>IF(N115="nulová",J115,0)</f>
        <v>0</v>
      </c>
      <c r="BJ115" s="217" t="s">
        <v>87</v>
      </c>
      <c r="BK115" s="154"/>
      <c r="BL115" s="154"/>
      <c r="BM115" s="154"/>
    </row>
    <row r="116" spans="2:65" s="1" customFormat="1" ht="18" customHeight="1">
      <c r="B116" s="38"/>
      <c r="C116" s="39"/>
      <c r="D116" s="132" t="s">
        <v>128</v>
      </c>
      <c r="E116" s="39"/>
      <c r="F116" s="39"/>
      <c r="G116" s="39"/>
      <c r="H116" s="39"/>
      <c r="I116" s="154"/>
      <c r="J116" s="133">
        <f>ROUND(J30*T116,2)</f>
        <v>0</v>
      </c>
      <c r="K116" s="39"/>
      <c r="L116" s="215"/>
      <c r="M116" s="154"/>
      <c r="N116" s="216" t="s">
        <v>44</v>
      </c>
      <c r="O116" s="154"/>
      <c r="P116" s="154"/>
      <c r="Q116" s="154"/>
      <c r="R116" s="154"/>
      <c r="S116" s="154"/>
      <c r="T116" s="154"/>
      <c r="U116" s="154"/>
      <c r="V116" s="154"/>
      <c r="W116" s="154"/>
      <c r="X116" s="154"/>
      <c r="Y116" s="154"/>
      <c r="Z116" s="154"/>
      <c r="AA116" s="154"/>
      <c r="AB116" s="154"/>
      <c r="AC116" s="154"/>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c r="AY116" s="217" t="s">
        <v>129</v>
      </c>
      <c r="AZ116" s="154"/>
      <c r="BA116" s="154"/>
      <c r="BB116" s="154"/>
      <c r="BC116" s="154"/>
      <c r="BD116" s="154"/>
      <c r="BE116" s="218">
        <f>IF(N116="základní",J116,0)</f>
        <v>0</v>
      </c>
      <c r="BF116" s="218">
        <f>IF(N116="snížená",J116,0)</f>
        <v>0</v>
      </c>
      <c r="BG116" s="218">
        <f>IF(N116="zákl. přenesená",J116,0)</f>
        <v>0</v>
      </c>
      <c r="BH116" s="218">
        <f>IF(N116="sníž. přenesená",J116,0)</f>
        <v>0</v>
      </c>
      <c r="BI116" s="218">
        <f>IF(N116="nulová",J116,0)</f>
        <v>0</v>
      </c>
      <c r="BJ116" s="217" t="s">
        <v>87</v>
      </c>
      <c r="BK116" s="154"/>
      <c r="BL116" s="154"/>
      <c r="BM116" s="154"/>
    </row>
    <row r="117" spans="2:12" s="1" customFormat="1" ht="12">
      <c r="B117" s="38"/>
      <c r="C117" s="39"/>
      <c r="D117" s="39"/>
      <c r="E117" s="39"/>
      <c r="F117" s="39"/>
      <c r="G117" s="39"/>
      <c r="H117" s="39"/>
      <c r="I117" s="154"/>
      <c r="J117" s="39"/>
      <c r="K117" s="39"/>
      <c r="L117" s="40"/>
    </row>
    <row r="118" spans="2:12" s="1" customFormat="1" ht="29.25" customHeight="1">
      <c r="B118" s="38"/>
      <c r="C118" s="143" t="s">
        <v>101</v>
      </c>
      <c r="D118" s="144"/>
      <c r="E118" s="144"/>
      <c r="F118" s="144"/>
      <c r="G118" s="144"/>
      <c r="H118" s="144"/>
      <c r="I118" s="196"/>
      <c r="J118" s="145">
        <f>ROUND(J96+J110,2)</f>
        <v>0</v>
      </c>
      <c r="K118" s="144"/>
      <c r="L118" s="40"/>
    </row>
    <row r="119" spans="2:12" s="1" customFormat="1" ht="6.95" customHeight="1">
      <c r="B119" s="61"/>
      <c r="C119" s="62"/>
      <c r="D119" s="62"/>
      <c r="E119" s="62"/>
      <c r="F119" s="62"/>
      <c r="G119" s="62"/>
      <c r="H119" s="62"/>
      <c r="I119" s="190"/>
      <c r="J119" s="62"/>
      <c r="K119" s="62"/>
      <c r="L119" s="40"/>
    </row>
    <row r="123" spans="2:12" s="1" customFormat="1" ht="6.95" customHeight="1">
      <c r="B123" s="63"/>
      <c r="C123" s="64"/>
      <c r="D123" s="64"/>
      <c r="E123" s="64"/>
      <c r="F123" s="64"/>
      <c r="G123" s="64"/>
      <c r="H123" s="64"/>
      <c r="I123" s="193"/>
      <c r="J123" s="64"/>
      <c r="K123" s="64"/>
      <c r="L123" s="40"/>
    </row>
    <row r="124" spans="2:12" s="1" customFormat="1" ht="24.95" customHeight="1">
      <c r="B124" s="38"/>
      <c r="C124" s="21" t="s">
        <v>130</v>
      </c>
      <c r="D124" s="39"/>
      <c r="E124" s="39"/>
      <c r="F124" s="39"/>
      <c r="G124" s="39"/>
      <c r="H124" s="39"/>
      <c r="I124" s="154"/>
      <c r="J124" s="39"/>
      <c r="K124" s="39"/>
      <c r="L124" s="40"/>
    </row>
    <row r="125" spans="2:12" s="1" customFormat="1" ht="6.95" customHeight="1">
      <c r="B125" s="38"/>
      <c r="C125" s="39"/>
      <c r="D125" s="39"/>
      <c r="E125" s="39"/>
      <c r="F125" s="39"/>
      <c r="G125" s="39"/>
      <c r="H125" s="39"/>
      <c r="I125" s="154"/>
      <c r="J125" s="39"/>
      <c r="K125" s="39"/>
      <c r="L125" s="40"/>
    </row>
    <row r="126" spans="2:12" s="1" customFormat="1" ht="12" customHeight="1">
      <c r="B126" s="38"/>
      <c r="C126" s="30" t="s">
        <v>16</v>
      </c>
      <c r="D126" s="39"/>
      <c r="E126" s="39"/>
      <c r="F126" s="39"/>
      <c r="G126" s="39"/>
      <c r="H126" s="39"/>
      <c r="I126" s="154"/>
      <c r="J126" s="39"/>
      <c r="K126" s="39"/>
      <c r="L126" s="40"/>
    </row>
    <row r="127" spans="2:12" s="1" customFormat="1" ht="16.5" customHeight="1">
      <c r="B127" s="38"/>
      <c r="C127" s="39"/>
      <c r="D127" s="39"/>
      <c r="E127" s="194" t="str">
        <f>E7</f>
        <v>PS Petrof KH kraj</v>
      </c>
      <c r="F127" s="30"/>
      <c r="G127" s="30"/>
      <c r="H127" s="30"/>
      <c r="I127" s="154"/>
      <c r="J127" s="39"/>
      <c r="K127" s="39"/>
      <c r="L127" s="40"/>
    </row>
    <row r="128" spans="2:12" s="1" customFormat="1" ht="12" customHeight="1">
      <c r="B128" s="38"/>
      <c r="C128" s="30" t="s">
        <v>103</v>
      </c>
      <c r="D128" s="39"/>
      <c r="E128" s="39"/>
      <c r="F128" s="39"/>
      <c r="G128" s="39"/>
      <c r="H128" s="39"/>
      <c r="I128" s="154"/>
      <c r="J128" s="39"/>
      <c r="K128" s="39"/>
      <c r="L128" s="40"/>
    </row>
    <row r="129" spans="2:12" s="1" customFormat="1" ht="16.5" customHeight="1">
      <c r="B129" s="38"/>
      <c r="C129" s="39"/>
      <c r="D129" s="39"/>
      <c r="E129" s="71" t="str">
        <f>E9</f>
        <v>P003919_1 - Technologie PS</v>
      </c>
      <c r="F129" s="39"/>
      <c r="G129" s="39"/>
      <c r="H129" s="39"/>
      <c r="I129" s="154"/>
      <c r="J129" s="39"/>
      <c r="K129" s="39"/>
      <c r="L129" s="40"/>
    </row>
    <row r="130" spans="2:12" s="1" customFormat="1" ht="6.95" customHeight="1">
      <c r="B130" s="38"/>
      <c r="C130" s="39"/>
      <c r="D130" s="39"/>
      <c r="E130" s="39"/>
      <c r="F130" s="39"/>
      <c r="G130" s="39"/>
      <c r="H130" s="39"/>
      <c r="I130" s="154"/>
      <c r="J130" s="39"/>
      <c r="K130" s="39"/>
      <c r="L130" s="40"/>
    </row>
    <row r="131" spans="2:12" s="1" customFormat="1" ht="12" customHeight="1">
      <c r="B131" s="38"/>
      <c r="C131" s="30" t="s">
        <v>20</v>
      </c>
      <c r="D131" s="39"/>
      <c r="E131" s="39"/>
      <c r="F131" s="25" t="str">
        <f>F12</f>
        <v>Hradec Králové</v>
      </c>
      <c r="G131" s="39"/>
      <c r="H131" s="39"/>
      <c r="I131" s="157" t="s">
        <v>22</v>
      </c>
      <c r="J131" s="74" t="str">
        <f>IF(J12="","",J12)</f>
        <v>25. 4. 2019</v>
      </c>
      <c r="K131" s="39"/>
      <c r="L131" s="40"/>
    </row>
    <row r="132" spans="2:12" s="1" customFormat="1" ht="6.95" customHeight="1">
      <c r="B132" s="38"/>
      <c r="C132" s="39"/>
      <c r="D132" s="39"/>
      <c r="E132" s="39"/>
      <c r="F132" s="39"/>
      <c r="G132" s="39"/>
      <c r="H132" s="39"/>
      <c r="I132" s="154"/>
      <c r="J132" s="39"/>
      <c r="K132" s="39"/>
      <c r="L132" s="40"/>
    </row>
    <row r="133" spans="2:12" s="1" customFormat="1" ht="15.15" customHeight="1">
      <c r="B133" s="38"/>
      <c r="C133" s="30" t="s">
        <v>24</v>
      </c>
      <c r="D133" s="39"/>
      <c r="E133" s="39"/>
      <c r="F133" s="25" t="str">
        <f>E15</f>
        <v>Královehradecký kraj</v>
      </c>
      <c r="G133" s="39"/>
      <c r="H133" s="39"/>
      <c r="I133" s="157" t="s">
        <v>32</v>
      </c>
      <c r="J133" s="34" t="str">
        <f>E21</f>
        <v>Ing. Martin Česák</v>
      </c>
      <c r="K133" s="39"/>
      <c r="L133" s="40"/>
    </row>
    <row r="134" spans="2:12" s="1" customFormat="1" ht="15.15" customHeight="1">
      <c r="B134" s="38"/>
      <c r="C134" s="30" t="s">
        <v>30</v>
      </c>
      <c r="D134" s="39"/>
      <c r="E134" s="39"/>
      <c r="F134" s="25" t="str">
        <f>IF(E18="","",E18)</f>
        <v>Vyplň údaj</v>
      </c>
      <c r="G134" s="39"/>
      <c r="H134" s="39"/>
      <c r="I134" s="157" t="s">
        <v>35</v>
      </c>
      <c r="J134" s="34" t="str">
        <f>E24</f>
        <v>Ing. Martin Česák</v>
      </c>
      <c r="K134" s="39"/>
      <c r="L134" s="40"/>
    </row>
    <row r="135" spans="2:12" s="1" customFormat="1" ht="10.3" customHeight="1">
      <c r="B135" s="38"/>
      <c r="C135" s="39"/>
      <c r="D135" s="39"/>
      <c r="E135" s="39"/>
      <c r="F135" s="39"/>
      <c r="G135" s="39"/>
      <c r="H135" s="39"/>
      <c r="I135" s="154"/>
      <c r="J135" s="39"/>
      <c r="K135" s="39"/>
      <c r="L135" s="40"/>
    </row>
    <row r="136" spans="2:20" s="10" customFormat="1" ht="29.25" customHeight="1">
      <c r="B136" s="219"/>
      <c r="C136" s="220" t="s">
        <v>131</v>
      </c>
      <c r="D136" s="221" t="s">
        <v>64</v>
      </c>
      <c r="E136" s="221" t="s">
        <v>60</v>
      </c>
      <c r="F136" s="221" t="s">
        <v>61</v>
      </c>
      <c r="G136" s="221" t="s">
        <v>132</v>
      </c>
      <c r="H136" s="221" t="s">
        <v>133</v>
      </c>
      <c r="I136" s="222" t="s">
        <v>134</v>
      </c>
      <c r="J136" s="221" t="s">
        <v>108</v>
      </c>
      <c r="K136" s="223" t="s">
        <v>135</v>
      </c>
      <c r="L136" s="224"/>
      <c r="M136" s="95" t="s">
        <v>1</v>
      </c>
      <c r="N136" s="96" t="s">
        <v>43</v>
      </c>
      <c r="O136" s="96" t="s">
        <v>136</v>
      </c>
      <c r="P136" s="96" t="s">
        <v>137</v>
      </c>
      <c r="Q136" s="96" t="s">
        <v>138</v>
      </c>
      <c r="R136" s="96" t="s">
        <v>139</v>
      </c>
      <c r="S136" s="96" t="s">
        <v>140</v>
      </c>
      <c r="T136" s="97" t="s">
        <v>141</v>
      </c>
    </row>
    <row r="137" spans="2:63" s="1" customFormat="1" ht="22.8" customHeight="1">
      <c r="B137" s="38"/>
      <c r="C137" s="102" t="s">
        <v>142</v>
      </c>
      <c r="D137" s="39"/>
      <c r="E137" s="39"/>
      <c r="F137" s="39"/>
      <c r="G137" s="39"/>
      <c r="H137" s="39"/>
      <c r="I137" s="154"/>
      <c r="J137" s="225">
        <f>BK137</f>
        <v>0</v>
      </c>
      <c r="K137" s="39"/>
      <c r="L137" s="40"/>
      <c r="M137" s="98"/>
      <c r="N137" s="99"/>
      <c r="O137" s="99"/>
      <c r="P137" s="226">
        <f>P138+P153+P354</f>
        <v>0</v>
      </c>
      <c r="Q137" s="99"/>
      <c r="R137" s="226">
        <f>R138+R153+R354</f>
        <v>0.9759967361399999</v>
      </c>
      <c r="S137" s="99"/>
      <c r="T137" s="227">
        <f>T138+T153+T354</f>
        <v>1.2323</v>
      </c>
      <c r="AT137" s="15" t="s">
        <v>78</v>
      </c>
      <c r="AU137" s="15" t="s">
        <v>110</v>
      </c>
      <c r="BK137" s="228">
        <f>BK138+BK153+BK354</f>
        <v>0</v>
      </c>
    </row>
    <row r="138" spans="2:63" s="11" customFormat="1" ht="25.9" customHeight="1">
      <c r="B138" s="229"/>
      <c r="C138" s="230"/>
      <c r="D138" s="231" t="s">
        <v>78</v>
      </c>
      <c r="E138" s="232" t="s">
        <v>143</v>
      </c>
      <c r="F138" s="232" t="s">
        <v>144</v>
      </c>
      <c r="G138" s="230"/>
      <c r="H138" s="230"/>
      <c r="I138" s="233"/>
      <c r="J138" s="234">
        <f>BK138</f>
        <v>0</v>
      </c>
      <c r="K138" s="230"/>
      <c r="L138" s="235"/>
      <c r="M138" s="236"/>
      <c r="N138" s="237"/>
      <c r="O138" s="237"/>
      <c r="P138" s="238">
        <f>P139</f>
        <v>0</v>
      </c>
      <c r="Q138" s="237"/>
      <c r="R138" s="238">
        <f>R139</f>
        <v>0</v>
      </c>
      <c r="S138" s="237"/>
      <c r="T138" s="239">
        <f>T139</f>
        <v>0</v>
      </c>
      <c r="AR138" s="240" t="s">
        <v>87</v>
      </c>
      <c r="AT138" s="241" t="s">
        <v>78</v>
      </c>
      <c r="AU138" s="241" t="s">
        <v>79</v>
      </c>
      <c r="AY138" s="240" t="s">
        <v>145</v>
      </c>
      <c r="BK138" s="242">
        <f>BK139</f>
        <v>0</v>
      </c>
    </row>
    <row r="139" spans="2:63" s="11" customFormat="1" ht="22.8" customHeight="1">
      <c r="B139" s="229"/>
      <c r="C139" s="230"/>
      <c r="D139" s="231" t="s">
        <v>78</v>
      </c>
      <c r="E139" s="243" t="s">
        <v>146</v>
      </c>
      <c r="F139" s="243" t="s">
        <v>147</v>
      </c>
      <c r="G139" s="230"/>
      <c r="H139" s="230"/>
      <c r="I139" s="233"/>
      <c r="J139" s="244">
        <f>BK139</f>
        <v>0</v>
      </c>
      <c r="K139" s="230"/>
      <c r="L139" s="235"/>
      <c r="M139" s="236"/>
      <c r="N139" s="237"/>
      <c r="O139" s="237"/>
      <c r="P139" s="238">
        <f>SUM(P140:P152)</f>
        <v>0</v>
      </c>
      <c r="Q139" s="237"/>
      <c r="R139" s="238">
        <f>SUM(R140:R152)</f>
        <v>0</v>
      </c>
      <c r="S139" s="237"/>
      <c r="T139" s="239">
        <f>SUM(T140:T152)</f>
        <v>0</v>
      </c>
      <c r="AR139" s="240" t="s">
        <v>87</v>
      </c>
      <c r="AT139" s="241" t="s">
        <v>78</v>
      </c>
      <c r="AU139" s="241" t="s">
        <v>87</v>
      </c>
      <c r="AY139" s="240" t="s">
        <v>145</v>
      </c>
      <c r="BK139" s="242">
        <f>SUM(BK140:BK152)</f>
        <v>0</v>
      </c>
    </row>
    <row r="140" spans="2:65" s="1" customFormat="1" ht="24" customHeight="1">
      <c r="B140" s="38"/>
      <c r="C140" s="245" t="s">
        <v>87</v>
      </c>
      <c r="D140" s="245" t="s">
        <v>148</v>
      </c>
      <c r="E140" s="246" t="s">
        <v>149</v>
      </c>
      <c r="F140" s="247" t="s">
        <v>150</v>
      </c>
      <c r="G140" s="248" t="s">
        <v>151</v>
      </c>
      <c r="H140" s="249">
        <v>1.232</v>
      </c>
      <c r="I140" s="250"/>
      <c r="J140" s="251">
        <f>ROUND(I140*H140,2)</f>
        <v>0</v>
      </c>
      <c r="K140" s="247" t="s">
        <v>152</v>
      </c>
      <c r="L140" s="40"/>
      <c r="M140" s="252" t="s">
        <v>1</v>
      </c>
      <c r="N140" s="253" t="s">
        <v>44</v>
      </c>
      <c r="O140" s="86"/>
      <c r="P140" s="254">
        <f>O140*H140</f>
        <v>0</v>
      </c>
      <c r="Q140" s="254">
        <v>0</v>
      </c>
      <c r="R140" s="254">
        <f>Q140*H140</f>
        <v>0</v>
      </c>
      <c r="S140" s="254">
        <v>0</v>
      </c>
      <c r="T140" s="255">
        <f>S140*H140</f>
        <v>0</v>
      </c>
      <c r="AR140" s="256" t="s">
        <v>153</v>
      </c>
      <c r="AT140" s="256" t="s">
        <v>148</v>
      </c>
      <c r="AU140" s="256" t="s">
        <v>89</v>
      </c>
      <c r="AY140" s="15" t="s">
        <v>145</v>
      </c>
      <c r="BE140" s="138">
        <f>IF(N140="základní",J140,0)</f>
        <v>0</v>
      </c>
      <c r="BF140" s="138">
        <f>IF(N140="snížená",J140,0)</f>
        <v>0</v>
      </c>
      <c r="BG140" s="138">
        <f>IF(N140="zákl. přenesená",J140,0)</f>
        <v>0</v>
      </c>
      <c r="BH140" s="138">
        <f>IF(N140="sníž. přenesená",J140,0)</f>
        <v>0</v>
      </c>
      <c r="BI140" s="138">
        <f>IF(N140="nulová",J140,0)</f>
        <v>0</v>
      </c>
      <c r="BJ140" s="15" t="s">
        <v>87</v>
      </c>
      <c r="BK140" s="138">
        <f>ROUND(I140*H140,2)</f>
        <v>0</v>
      </c>
      <c r="BL140" s="15" t="s">
        <v>153</v>
      </c>
      <c r="BM140" s="256" t="s">
        <v>154</v>
      </c>
    </row>
    <row r="141" spans="2:47" s="1" customFormat="1" ht="12">
      <c r="B141" s="38"/>
      <c r="C141" s="39"/>
      <c r="D141" s="257" t="s">
        <v>155</v>
      </c>
      <c r="E141" s="39"/>
      <c r="F141" s="258" t="s">
        <v>156</v>
      </c>
      <c r="G141" s="39"/>
      <c r="H141" s="39"/>
      <c r="I141" s="154"/>
      <c r="J141" s="39"/>
      <c r="K141" s="39"/>
      <c r="L141" s="40"/>
      <c r="M141" s="259"/>
      <c r="N141" s="86"/>
      <c r="O141" s="86"/>
      <c r="P141" s="86"/>
      <c r="Q141" s="86"/>
      <c r="R141" s="86"/>
      <c r="S141" s="86"/>
      <c r="T141" s="87"/>
      <c r="AT141" s="15" t="s">
        <v>155</v>
      </c>
      <c r="AU141" s="15" t="s">
        <v>89</v>
      </c>
    </row>
    <row r="142" spans="2:47" s="1" customFormat="1" ht="12">
      <c r="B142" s="38"/>
      <c r="C142" s="39"/>
      <c r="D142" s="257" t="s">
        <v>157</v>
      </c>
      <c r="E142" s="39"/>
      <c r="F142" s="260" t="s">
        <v>158</v>
      </c>
      <c r="G142" s="39"/>
      <c r="H142" s="39"/>
      <c r="I142" s="154"/>
      <c r="J142" s="39"/>
      <c r="K142" s="39"/>
      <c r="L142" s="40"/>
      <c r="M142" s="259"/>
      <c r="N142" s="86"/>
      <c r="O142" s="86"/>
      <c r="P142" s="86"/>
      <c r="Q142" s="86"/>
      <c r="R142" s="86"/>
      <c r="S142" s="86"/>
      <c r="T142" s="87"/>
      <c r="AT142" s="15" t="s">
        <v>157</v>
      </c>
      <c r="AU142" s="15" t="s">
        <v>89</v>
      </c>
    </row>
    <row r="143" spans="2:65" s="1" customFormat="1" ht="24" customHeight="1">
      <c r="B143" s="38"/>
      <c r="C143" s="245" t="s">
        <v>89</v>
      </c>
      <c r="D143" s="245" t="s">
        <v>148</v>
      </c>
      <c r="E143" s="246" t="s">
        <v>159</v>
      </c>
      <c r="F143" s="247" t="s">
        <v>160</v>
      </c>
      <c r="G143" s="248" t="s">
        <v>151</v>
      </c>
      <c r="H143" s="249">
        <v>12.32</v>
      </c>
      <c r="I143" s="250"/>
      <c r="J143" s="251">
        <f>ROUND(I143*H143,2)</f>
        <v>0</v>
      </c>
      <c r="K143" s="247" t="s">
        <v>152</v>
      </c>
      <c r="L143" s="40"/>
      <c r="M143" s="252" t="s">
        <v>1</v>
      </c>
      <c r="N143" s="253" t="s">
        <v>44</v>
      </c>
      <c r="O143" s="86"/>
      <c r="P143" s="254">
        <f>O143*H143</f>
        <v>0</v>
      </c>
      <c r="Q143" s="254">
        <v>0</v>
      </c>
      <c r="R143" s="254">
        <f>Q143*H143</f>
        <v>0</v>
      </c>
      <c r="S143" s="254">
        <v>0</v>
      </c>
      <c r="T143" s="255">
        <f>S143*H143</f>
        <v>0</v>
      </c>
      <c r="AR143" s="256" t="s">
        <v>153</v>
      </c>
      <c r="AT143" s="256" t="s">
        <v>148</v>
      </c>
      <c r="AU143" s="256" t="s">
        <v>89</v>
      </c>
      <c r="AY143" s="15" t="s">
        <v>145</v>
      </c>
      <c r="BE143" s="138">
        <f>IF(N143="základní",J143,0)</f>
        <v>0</v>
      </c>
      <c r="BF143" s="138">
        <f>IF(N143="snížená",J143,0)</f>
        <v>0</v>
      </c>
      <c r="BG143" s="138">
        <f>IF(N143="zákl. přenesená",J143,0)</f>
        <v>0</v>
      </c>
      <c r="BH143" s="138">
        <f>IF(N143="sníž. přenesená",J143,0)</f>
        <v>0</v>
      </c>
      <c r="BI143" s="138">
        <f>IF(N143="nulová",J143,0)</f>
        <v>0</v>
      </c>
      <c r="BJ143" s="15" t="s">
        <v>87</v>
      </c>
      <c r="BK143" s="138">
        <f>ROUND(I143*H143,2)</f>
        <v>0</v>
      </c>
      <c r="BL143" s="15" t="s">
        <v>153</v>
      </c>
      <c r="BM143" s="256" t="s">
        <v>161</v>
      </c>
    </row>
    <row r="144" spans="2:47" s="1" customFormat="1" ht="12">
      <c r="B144" s="38"/>
      <c r="C144" s="39"/>
      <c r="D144" s="257" t="s">
        <v>155</v>
      </c>
      <c r="E144" s="39"/>
      <c r="F144" s="258" t="s">
        <v>162</v>
      </c>
      <c r="G144" s="39"/>
      <c r="H144" s="39"/>
      <c r="I144" s="154"/>
      <c r="J144" s="39"/>
      <c r="K144" s="39"/>
      <c r="L144" s="40"/>
      <c r="M144" s="259"/>
      <c r="N144" s="86"/>
      <c r="O144" s="86"/>
      <c r="P144" s="86"/>
      <c r="Q144" s="86"/>
      <c r="R144" s="86"/>
      <c r="S144" s="86"/>
      <c r="T144" s="87"/>
      <c r="AT144" s="15" t="s">
        <v>155</v>
      </c>
      <c r="AU144" s="15" t="s">
        <v>89</v>
      </c>
    </row>
    <row r="145" spans="2:47" s="1" customFormat="1" ht="12">
      <c r="B145" s="38"/>
      <c r="C145" s="39"/>
      <c r="D145" s="257" t="s">
        <v>157</v>
      </c>
      <c r="E145" s="39"/>
      <c r="F145" s="260" t="s">
        <v>158</v>
      </c>
      <c r="G145" s="39"/>
      <c r="H145" s="39"/>
      <c r="I145" s="154"/>
      <c r="J145" s="39"/>
      <c r="K145" s="39"/>
      <c r="L145" s="40"/>
      <c r="M145" s="259"/>
      <c r="N145" s="86"/>
      <c r="O145" s="86"/>
      <c r="P145" s="86"/>
      <c r="Q145" s="86"/>
      <c r="R145" s="86"/>
      <c r="S145" s="86"/>
      <c r="T145" s="87"/>
      <c r="AT145" s="15" t="s">
        <v>157</v>
      </c>
      <c r="AU145" s="15" t="s">
        <v>89</v>
      </c>
    </row>
    <row r="146" spans="2:51" s="12" customFormat="1" ht="12">
      <c r="B146" s="261"/>
      <c r="C146" s="262"/>
      <c r="D146" s="257" t="s">
        <v>163</v>
      </c>
      <c r="E146" s="262"/>
      <c r="F146" s="263" t="s">
        <v>164</v>
      </c>
      <c r="G146" s="262"/>
      <c r="H146" s="264">
        <v>12.32</v>
      </c>
      <c r="I146" s="265"/>
      <c r="J146" s="262"/>
      <c r="K146" s="262"/>
      <c r="L146" s="266"/>
      <c r="M146" s="267"/>
      <c r="N146" s="268"/>
      <c r="O146" s="268"/>
      <c r="P146" s="268"/>
      <c r="Q146" s="268"/>
      <c r="R146" s="268"/>
      <c r="S146" s="268"/>
      <c r="T146" s="269"/>
      <c r="AT146" s="270" t="s">
        <v>163</v>
      </c>
      <c r="AU146" s="270" t="s">
        <v>89</v>
      </c>
      <c r="AV146" s="12" t="s">
        <v>89</v>
      </c>
      <c r="AW146" s="12" t="s">
        <v>4</v>
      </c>
      <c r="AX146" s="12" t="s">
        <v>87</v>
      </c>
      <c r="AY146" s="270" t="s">
        <v>145</v>
      </c>
    </row>
    <row r="147" spans="2:65" s="1" customFormat="1" ht="16.5" customHeight="1">
      <c r="B147" s="38"/>
      <c r="C147" s="245" t="s">
        <v>165</v>
      </c>
      <c r="D147" s="245" t="s">
        <v>148</v>
      </c>
      <c r="E147" s="246" t="s">
        <v>166</v>
      </c>
      <c r="F147" s="247" t="s">
        <v>167</v>
      </c>
      <c r="G147" s="248" t="s">
        <v>151</v>
      </c>
      <c r="H147" s="249">
        <v>1.232</v>
      </c>
      <c r="I147" s="250"/>
      <c r="J147" s="251">
        <f>ROUND(I147*H147,2)</f>
        <v>0</v>
      </c>
      <c r="K147" s="247" t="s">
        <v>152</v>
      </c>
      <c r="L147" s="40"/>
      <c r="M147" s="252" t="s">
        <v>1</v>
      </c>
      <c r="N147" s="253" t="s">
        <v>44</v>
      </c>
      <c r="O147" s="86"/>
      <c r="P147" s="254">
        <f>O147*H147</f>
        <v>0</v>
      </c>
      <c r="Q147" s="254">
        <v>0</v>
      </c>
      <c r="R147" s="254">
        <f>Q147*H147</f>
        <v>0</v>
      </c>
      <c r="S147" s="254">
        <v>0</v>
      </c>
      <c r="T147" s="255">
        <f>S147*H147</f>
        <v>0</v>
      </c>
      <c r="AR147" s="256" t="s">
        <v>153</v>
      </c>
      <c r="AT147" s="256" t="s">
        <v>148</v>
      </c>
      <c r="AU147" s="256" t="s">
        <v>89</v>
      </c>
      <c r="AY147" s="15" t="s">
        <v>145</v>
      </c>
      <c r="BE147" s="138">
        <f>IF(N147="základní",J147,0)</f>
        <v>0</v>
      </c>
      <c r="BF147" s="138">
        <f>IF(N147="snížená",J147,0)</f>
        <v>0</v>
      </c>
      <c r="BG147" s="138">
        <f>IF(N147="zákl. přenesená",J147,0)</f>
        <v>0</v>
      </c>
      <c r="BH147" s="138">
        <f>IF(N147="sníž. přenesená",J147,0)</f>
        <v>0</v>
      </c>
      <c r="BI147" s="138">
        <f>IF(N147="nulová",J147,0)</f>
        <v>0</v>
      </c>
      <c r="BJ147" s="15" t="s">
        <v>87</v>
      </c>
      <c r="BK147" s="138">
        <f>ROUND(I147*H147,2)</f>
        <v>0</v>
      </c>
      <c r="BL147" s="15" t="s">
        <v>153</v>
      </c>
      <c r="BM147" s="256" t="s">
        <v>168</v>
      </c>
    </row>
    <row r="148" spans="2:47" s="1" customFormat="1" ht="12">
      <c r="B148" s="38"/>
      <c r="C148" s="39"/>
      <c r="D148" s="257" t="s">
        <v>155</v>
      </c>
      <c r="E148" s="39"/>
      <c r="F148" s="258" t="s">
        <v>169</v>
      </c>
      <c r="G148" s="39"/>
      <c r="H148" s="39"/>
      <c r="I148" s="154"/>
      <c r="J148" s="39"/>
      <c r="K148" s="39"/>
      <c r="L148" s="40"/>
      <c r="M148" s="259"/>
      <c r="N148" s="86"/>
      <c r="O148" s="86"/>
      <c r="P148" s="86"/>
      <c r="Q148" s="86"/>
      <c r="R148" s="86"/>
      <c r="S148" s="86"/>
      <c r="T148" s="87"/>
      <c r="AT148" s="15" t="s">
        <v>155</v>
      </c>
      <c r="AU148" s="15" t="s">
        <v>89</v>
      </c>
    </row>
    <row r="149" spans="2:47" s="1" customFormat="1" ht="12">
      <c r="B149" s="38"/>
      <c r="C149" s="39"/>
      <c r="D149" s="257" t="s">
        <v>157</v>
      </c>
      <c r="E149" s="39"/>
      <c r="F149" s="260" t="s">
        <v>170</v>
      </c>
      <c r="G149" s="39"/>
      <c r="H149" s="39"/>
      <c r="I149" s="154"/>
      <c r="J149" s="39"/>
      <c r="K149" s="39"/>
      <c r="L149" s="40"/>
      <c r="M149" s="259"/>
      <c r="N149" s="86"/>
      <c r="O149" s="86"/>
      <c r="P149" s="86"/>
      <c r="Q149" s="86"/>
      <c r="R149" s="86"/>
      <c r="S149" s="86"/>
      <c r="T149" s="87"/>
      <c r="AT149" s="15" t="s">
        <v>157</v>
      </c>
      <c r="AU149" s="15" t="s">
        <v>89</v>
      </c>
    </row>
    <row r="150" spans="2:65" s="1" customFormat="1" ht="24" customHeight="1">
      <c r="B150" s="38"/>
      <c r="C150" s="245" t="s">
        <v>153</v>
      </c>
      <c r="D150" s="245" t="s">
        <v>148</v>
      </c>
      <c r="E150" s="246" t="s">
        <v>171</v>
      </c>
      <c r="F150" s="247" t="s">
        <v>172</v>
      </c>
      <c r="G150" s="248" t="s">
        <v>151</v>
      </c>
      <c r="H150" s="249">
        <v>0.616</v>
      </c>
      <c r="I150" s="250"/>
      <c r="J150" s="251">
        <f>ROUND(I150*H150,2)</f>
        <v>0</v>
      </c>
      <c r="K150" s="247" t="s">
        <v>152</v>
      </c>
      <c r="L150" s="40"/>
      <c r="M150" s="252" t="s">
        <v>1</v>
      </c>
      <c r="N150" s="253" t="s">
        <v>44</v>
      </c>
      <c r="O150" s="86"/>
      <c r="P150" s="254">
        <f>O150*H150</f>
        <v>0</v>
      </c>
      <c r="Q150" s="254">
        <v>0</v>
      </c>
      <c r="R150" s="254">
        <f>Q150*H150</f>
        <v>0</v>
      </c>
      <c r="S150" s="254">
        <v>0</v>
      </c>
      <c r="T150" s="255">
        <f>S150*H150</f>
        <v>0</v>
      </c>
      <c r="AR150" s="256" t="s">
        <v>153</v>
      </c>
      <c r="AT150" s="256" t="s">
        <v>148</v>
      </c>
      <c r="AU150" s="256" t="s">
        <v>89</v>
      </c>
      <c r="AY150" s="15" t="s">
        <v>145</v>
      </c>
      <c r="BE150" s="138">
        <f>IF(N150="základní",J150,0)</f>
        <v>0</v>
      </c>
      <c r="BF150" s="138">
        <f>IF(N150="snížená",J150,0)</f>
        <v>0</v>
      </c>
      <c r="BG150" s="138">
        <f>IF(N150="zákl. přenesená",J150,0)</f>
        <v>0</v>
      </c>
      <c r="BH150" s="138">
        <f>IF(N150="sníž. přenesená",J150,0)</f>
        <v>0</v>
      </c>
      <c r="BI150" s="138">
        <f>IF(N150="nulová",J150,0)</f>
        <v>0</v>
      </c>
      <c r="BJ150" s="15" t="s">
        <v>87</v>
      </c>
      <c r="BK150" s="138">
        <f>ROUND(I150*H150,2)</f>
        <v>0</v>
      </c>
      <c r="BL150" s="15" t="s">
        <v>153</v>
      </c>
      <c r="BM150" s="256" t="s">
        <v>173</v>
      </c>
    </row>
    <row r="151" spans="2:47" s="1" customFormat="1" ht="12">
      <c r="B151" s="38"/>
      <c r="C151" s="39"/>
      <c r="D151" s="257" t="s">
        <v>155</v>
      </c>
      <c r="E151" s="39"/>
      <c r="F151" s="258" t="s">
        <v>174</v>
      </c>
      <c r="G151" s="39"/>
      <c r="H151" s="39"/>
      <c r="I151" s="154"/>
      <c r="J151" s="39"/>
      <c r="K151" s="39"/>
      <c r="L151" s="40"/>
      <c r="M151" s="259"/>
      <c r="N151" s="86"/>
      <c r="O151" s="86"/>
      <c r="P151" s="86"/>
      <c r="Q151" s="86"/>
      <c r="R151" s="86"/>
      <c r="S151" s="86"/>
      <c r="T151" s="87"/>
      <c r="AT151" s="15" t="s">
        <v>155</v>
      </c>
      <c r="AU151" s="15" t="s">
        <v>89</v>
      </c>
    </row>
    <row r="152" spans="2:47" s="1" customFormat="1" ht="12">
      <c r="B152" s="38"/>
      <c r="C152" s="39"/>
      <c r="D152" s="257" t="s">
        <v>157</v>
      </c>
      <c r="E152" s="39"/>
      <c r="F152" s="260" t="s">
        <v>175</v>
      </c>
      <c r="G152" s="39"/>
      <c r="H152" s="39"/>
      <c r="I152" s="154"/>
      <c r="J152" s="39"/>
      <c r="K152" s="39"/>
      <c r="L152" s="40"/>
      <c r="M152" s="259"/>
      <c r="N152" s="86"/>
      <c r="O152" s="86"/>
      <c r="P152" s="86"/>
      <c r="Q152" s="86"/>
      <c r="R152" s="86"/>
      <c r="S152" s="86"/>
      <c r="T152" s="87"/>
      <c r="AT152" s="15" t="s">
        <v>157</v>
      </c>
      <c r="AU152" s="15" t="s">
        <v>89</v>
      </c>
    </row>
    <row r="153" spans="2:63" s="11" customFormat="1" ht="25.9" customHeight="1">
      <c r="B153" s="229"/>
      <c r="C153" s="230"/>
      <c r="D153" s="231" t="s">
        <v>78</v>
      </c>
      <c r="E153" s="232" t="s">
        <v>176</v>
      </c>
      <c r="F153" s="232" t="s">
        <v>177</v>
      </c>
      <c r="G153" s="230"/>
      <c r="H153" s="230"/>
      <c r="I153" s="233"/>
      <c r="J153" s="234">
        <f>BK153</f>
        <v>0</v>
      </c>
      <c r="K153" s="230"/>
      <c r="L153" s="235"/>
      <c r="M153" s="236"/>
      <c r="N153" s="237"/>
      <c r="O153" s="237"/>
      <c r="P153" s="238">
        <f>P154+P217+P231+P270+P313+P347</f>
        <v>0</v>
      </c>
      <c r="Q153" s="237"/>
      <c r="R153" s="238">
        <f>R154+R217+R231+R270+R313+R347</f>
        <v>0.9759967361399999</v>
      </c>
      <c r="S153" s="237"/>
      <c r="T153" s="239">
        <f>T154+T217+T231+T270+T313+T347</f>
        <v>1.2323</v>
      </c>
      <c r="AR153" s="240" t="s">
        <v>89</v>
      </c>
      <c r="AT153" s="241" t="s">
        <v>78</v>
      </c>
      <c r="AU153" s="241" t="s">
        <v>79</v>
      </c>
      <c r="AY153" s="240" t="s">
        <v>145</v>
      </c>
      <c r="BK153" s="242">
        <f>BK154+BK217+BK231+BK270+BK313+BK347</f>
        <v>0</v>
      </c>
    </row>
    <row r="154" spans="2:63" s="11" customFormat="1" ht="22.8" customHeight="1">
      <c r="B154" s="229"/>
      <c r="C154" s="230"/>
      <c r="D154" s="231" t="s">
        <v>78</v>
      </c>
      <c r="E154" s="243" t="s">
        <v>178</v>
      </c>
      <c r="F154" s="243" t="s">
        <v>179</v>
      </c>
      <c r="G154" s="230"/>
      <c r="H154" s="230"/>
      <c r="I154" s="233"/>
      <c r="J154" s="244">
        <f>BK154</f>
        <v>0</v>
      </c>
      <c r="K154" s="230"/>
      <c r="L154" s="235"/>
      <c r="M154" s="236"/>
      <c r="N154" s="237"/>
      <c r="O154" s="237"/>
      <c r="P154" s="238">
        <f>SUM(P155:P216)</f>
        <v>0</v>
      </c>
      <c r="Q154" s="237"/>
      <c r="R154" s="238">
        <f>SUM(R155:R216)</f>
        <v>0.16054696464</v>
      </c>
      <c r="S154" s="237"/>
      <c r="T154" s="239">
        <f>SUM(T155:T216)</f>
        <v>0.6162</v>
      </c>
      <c r="AR154" s="240" t="s">
        <v>89</v>
      </c>
      <c r="AT154" s="241" t="s">
        <v>78</v>
      </c>
      <c r="AU154" s="241" t="s">
        <v>87</v>
      </c>
      <c r="AY154" s="240" t="s">
        <v>145</v>
      </c>
      <c r="BK154" s="242">
        <f>SUM(BK155:BK216)</f>
        <v>0</v>
      </c>
    </row>
    <row r="155" spans="2:65" s="1" customFormat="1" ht="24" customHeight="1">
      <c r="B155" s="38"/>
      <c r="C155" s="245" t="s">
        <v>180</v>
      </c>
      <c r="D155" s="245" t="s">
        <v>148</v>
      </c>
      <c r="E155" s="246" t="s">
        <v>181</v>
      </c>
      <c r="F155" s="247" t="s">
        <v>182</v>
      </c>
      <c r="G155" s="248" t="s">
        <v>183</v>
      </c>
      <c r="H155" s="249">
        <v>40</v>
      </c>
      <c r="I155" s="250"/>
      <c r="J155" s="251">
        <f>ROUND(I155*H155,2)</f>
        <v>0</v>
      </c>
      <c r="K155" s="247" t="s">
        <v>152</v>
      </c>
      <c r="L155" s="40"/>
      <c r="M155" s="252" t="s">
        <v>1</v>
      </c>
      <c r="N155" s="253" t="s">
        <v>44</v>
      </c>
      <c r="O155" s="86"/>
      <c r="P155" s="254">
        <f>O155*H155</f>
        <v>0</v>
      </c>
      <c r="Q155" s="254">
        <v>0</v>
      </c>
      <c r="R155" s="254">
        <f>Q155*H155</f>
        <v>0</v>
      </c>
      <c r="S155" s="254">
        <v>0.01193</v>
      </c>
      <c r="T155" s="255">
        <f>S155*H155</f>
        <v>0.47719999999999996</v>
      </c>
      <c r="AR155" s="256" t="s">
        <v>184</v>
      </c>
      <c r="AT155" s="256" t="s">
        <v>148</v>
      </c>
      <c r="AU155" s="256" t="s">
        <v>89</v>
      </c>
      <c r="AY155" s="15" t="s">
        <v>145</v>
      </c>
      <c r="BE155" s="138">
        <f>IF(N155="základní",J155,0)</f>
        <v>0</v>
      </c>
      <c r="BF155" s="138">
        <f>IF(N155="snížená",J155,0)</f>
        <v>0</v>
      </c>
      <c r="BG155" s="138">
        <f>IF(N155="zákl. přenesená",J155,0)</f>
        <v>0</v>
      </c>
      <c r="BH155" s="138">
        <f>IF(N155="sníž. přenesená",J155,0)</f>
        <v>0</v>
      </c>
      <c r="BI155" s="138">
        <f>IF(N155="nulová",J155,0)</f>
        <v>0</v>
      </c>
      <c r="BJ155" s="15" t="s">
        <v>87</v>
      </c>
      <c r="BK155" s="138">
        <f>ROUND(I155*H155,2)</f>
        <v>0</v>
      </c>
      <c r="BL155" s="15" t="s">
        <v>184</v>
      </c>
      <c r="BM155" s="256" t="s">
        <v>185</v>
      </c>
    </row>
    <row r="156" spans="2:47" s="1" customFormat="1" ht="12">
      <c r="B156" s="38"/>
      <c r="C156" s="39"/>
      <c r="D156" s="257" t="s">
        <v>155</v>
      </c>
      <c r="E156" s="39"/>
      <c r="F156" s="258" t="s">
        <v>186</v>
      </c>
      <c r="G156" s="39"/>
      <c r="H156" s="39"/>
      <c r="I156" s="154"/>
      <c r="J156" s="39"/>
      <c r="K156" s="39"/>
      <c r="L156" s="40"/>
      <c r="M156" s="259"/>
      <c r="N156" s="86"/>
      <c r="O156" s="86"/>
      <c r="P156" s="86"/>
      <c r="Q156" s="86"/>
      <c r="R156" s="86"/>
      <c r="S156" s="86"/>
      <c r="T156" s="87"/>
      <c r="AT156" s="15" t="s">
        <v>155</v>
      </c>
      <c r="AU156" s="15" t="s">
        <v>89</v>
      </c>
    </row>
    <row r="157" spans="2:65" s="1" customFormat="1" ht="24" customHeight="1">
      <c r="B157" s="38"/>
      <c r="C157" s="245" t="s">
        <v>187</v>
      </c>
      <c r="D157" s="245" t="s">
        <v>148</v>
      </c>
      <c r="E157" s="246" t="s">
        <v>188</v>
      </c>
      <c r="F157" s="247" t="s">
        <v>189</v>
      </c>
      <c r="G157" s="248" t="s">
        <v>183</v>
      </c>
      <c r="H157" s="249">
        <v>10</v>
      </c>
      <c r="I157" s="250"/>
      <c r="J157" s="251">
        <f>ROUND(I157*H157,2)</f>
        <v>0</v>
      </c>
      <c r="K157" s="247" t="s">
        <v>152</v>
      </c>
      <c r="L157" s="40"/>
      <c r="M157" s="252" t="s">
        <v>1</v>
      </c>
      <c r="N157" s="253" t="s">
        <v>44</v>
      </c>
      <c r="O157" s="86"/>
      <c r="P157" s="254">
        <f>O157*H157</f>
        <v>0</v>
      </c>
      <c r="Q157" s="254">
        <v>0</v>
      </c>
      <c r="R157" s="254">
        <f>Q157*H157</f>
        <v>0</v>
      </c>
      <c r="S157" s="254">
        <v>0.0139</v>
      </c>
      <c r="T157" s="255">
        <f>S157*H157</f>
        <v>0.13899999999999998</v>
      </c>
      <c r="AR157" s="256" t="s">
        <v>184</v>
      </c>
      <c r="AT157" s="256" t="s">
        <v>148</v>
      </c>
      <c r="AU157" s="256" t="s">
        <v>89</v>
      </c>
      <c r="AY157" s="15" t="s">
        <v>145</v>
      </c>
      <c r="BE157" s="138">
        <f>IF(N157="základní",J157,0)</f>
        <v>0</v>
      </c>
      <c r="BF157" s="138">
        <f>IF(N157="snížená",J157,0)</f>
        <v>0</v>
      </c>
      <c r="BG157" s="138">
        <f>IF(N157="zákl. přenesená",J157,0)</f>
        <v>0</v>
      </c>
      <c r="BH157" s="138">
        <f>IF(N157="sníž. přenesená",J157,0)</f>
        <v>0</v>
      </c>
      <c r="BI157" s="138">
        <f>IF(N157="nulová",J157,0)</f>
        <v>0</v>
      </c>
      <c r="BJ157" s="15" t="s">
        <v>87</v>
      </c>
      <c r="BK157" s="138">
        <f>ROUND(I157*H157,2)</f>
        <v>0</v>
      </c>
      <c r="BL157" s="15" t="s">
        <v>184</v>
      </c>
      <c r="BM157" s="256" t="s">
        <v>190</v>
      </c>
    </row>
    <row r="158" spans="2:47" s="1" customFormat="1" ht="12">
      <c r="B158" s="38"/>
      <c r="C158" s="39"/>
      <c r="D158" s="257" t="s">
        <v>155</v>
      </c>
      <c r="E158" s="39"/>
      <c r="F158" s="258" t="s">
        <v>191</v>
      </c>
      <c r="G158" s="39"/>
      <c r="H158" s="39"/>
      <c r="I158" s="154"/>
      <c r="J158" s="39"/>
      <c r="K158" s="39"/>
      <c r="L158" s="40"/>
      <c r="M158" s="259"/>
      <c r="N158" s="86"/>
      <c r="O158" s="86"/>
      <c r="P158" s="86"/>
      <c r="Q158" s="86"/>
      <c r="R158" s="86"/>
      <c r="S158" s="86"/>
      <c r="T158" s="87"/>
      <c r="AT158" s="15" t="s">
        <v>155</v>
      </c>
      <c r="AU158" s="15" t="s">
        <v>89</v>
      </c>
    </row>
    <row r="159" spans="2:65" s="1" customFormat="1" ht="24" customHeight="1">
      <c r="B159" s="38"/>
      <c r="C159" s="245" t="s">
        <v>192</v>
      </c>
      <c r="D159" s="245" t="s">
        <v>148</v>
      </c>
      <c r="E159" s="246" t="s">
        <v>193</v>
      </c>
      <c r="F159" s="247" t="s">
        <v>194</v>
      </c>
      <c r="G159" s="248" t="s">
        <v>151</v>
      </c>
      <c r="H159" s="249">
        <v>0.616</v>
      </c>
      <c r="I159" s="250"/>
      <c r="J159" s="251">
        <f>ROUND(I159*H159,2)</f>
        <v>0</v>
      </c>
      <c r="K159" s="247" t="s">
        <v>1</v>
      </c>
      <c r="L159" s="40"/>
      <c r="M159" s="252" t="s">
        <v>1</v>
      </c>
      <c r="N159" s="253" t="s">
        <v>44</v>
      </c>
      <c r="O159" s="86"/>
      <c r="P159" s="254">
        <f>O159*H159</f>
        <v>0</v>
      </c>
      <c r="Q159" s="254">
        <v>0</v>
      </c>
      <c r="R159" s="254">
        <f>Q159*H159</f>
        <v>0</v>
      </c>
      <c r="S159" s="254">
        <v>0</v>
      </c>
      <c r="T159" s="255">
        <f>S159*H159</f>
        <v>0</v>
      </c>
      <c r="AR159" s="256" t="s">
        <v>184</v>
      </c>
      <c r="AT159" s="256" t="s">
        <v>148</v>
      </c>
      <c r="AU159" s="256" t="s">
        <v>89</v>
      </c>
      <c r="AY159" s="15" t="s">
        <v>145</v>
      </c>
      <c r="BE159" s="138">
        <f>IF(N159="základní",J159,0)</f>
        <v>0</v>
      </c>
      <c r="BF159" s="138">
        <f>IF(N159="snížená",J159,0)</f>
        <v>0</v>
      </c>
      <c r="BG159" s="138">
        <f>IF(N159="zákl. přenesená",J159,0)</f>
        <v>0</v>
      </c>
      <c r="BH159" s="138">
        <f>IF(N159="sníž. přenesená",J159,0)</f>
        <v>0</v>
      </c>
      <c r="BI159" s="138">
        <f>IF(N159="nulová",J159,0)</f>
        <v>0</v>
      </c>
      <c r="BJ159" s="15" t="s">
        <v>87</v>
      </c>
      <c r="BK159" s="138">
        <f>ROUND(I159*H159,2)</f>
        <v>0</v>
      </c>
      <c r="BL159" s="15" t="s">
        <v>184</v>
      </c>
      <c r="BM159" s="256" t="s">
        <v>195</v>
      </c>
    </row>
    <row r="160" spans="2:47" s="1" customFormat="1" ht="12">
      <c r="B160" s="38"/>
      <c r="C160" s="39"/>
      <c r="D160" s="257" t="s">
        <v>155</v>
      </c>
      <c r="E160" s="39"/>
      <c r="F160" s="258" t="s">
        <v>196</v>
      </c>
      <c r="G160" s="39"/>
      <c r="H160" s="39"/>
      <c r="I160" s="154"/>
      <c r="J160" s="39"/>
      <c r="K160" s="39"/>
      <c r="L160" s="40"/>
      <c r="M160" s="259"/>
      <c r="N160" s="86"/>
      <c r="O160" s="86"/>
      <c r="P160" s="86"/>
      <c r="Q160" s="86"/>
      <c r="R160" s="86"/>
      <c r="S160" s="86"/>
      <c r="T160" s="87"/>
      <c r="AT160" s="15" t="s">
        <v>155</v>
      </c>
      <c r="AU160" s="15" t="s">
        <v>89</v>
      </c>
    </row>
    <row r="161" spans="2:65" s="1" customFormat="1" ht="24" customHeight="1">
      <c r="B161" s="38"/>
      <c r="C161" s="245" t="s">
        <v>197</v>
      </c>
      <c r="D161" s="245" t="s">
        <v>148</v>
      </c>
      <c r="E161" s="246" t="s">
        <v>198</v>
      </c>
      <c r="F161" s="247" t="s">
        <v>199</v>
      </c>
      <c r="G161" s="248" t="s">
        <v>183</v>
      </c>
      <c r="H161" s="249">
        <v>33.6</v>
      </c>
      <c r="I161" s="250"/>
      <c r="J161" s="251">
        <f>ROUND(I161*H161,2)</f>
        <v>0</v>
      </c>
      <c r="K161" s="247" t="s">
        <v>152</v>
      </c>
      <c r="L161" s="40"/>
      <c r="M161" s="252" t="s">
        <v>1</v>
      </c>
      <c r="N161" s="253" t="s">
        <v>44</v>
      </c>
      <c r="O161" s="86"/>
      <c r="P161" s="254">
        <f>O161*H161</f>
        <v>0</v>
      </c>
      <c r="Q161" s="254">
        <v>0.00019233</v>
      </c>
      <c r="R161" s="254">
        <f>Q161*H161</f>
        <v>0.006462288</v>
      </c>
      <c r="S161" s="254">
        <v>0</v>
      </c>
      <c r="T161" s="255">
        <f>S161*H161</f>
        <v>0</v>
      </c>
      <c r="AR161" s="256" t="s">
        <v>153</v>
      </c>
      <c r="AT161" s="256" t="s">
        <v>148</v>
      </c>
      <c r="AU161" s="256" t="s">
        <v>89</v>
      </c>
      <c r="AY161" s="15" t="s">
        <v>145</v>
      </c>
      <c r="BE161" s="138">
        <f>IF(N161="základní",J161,0)</f>
        <v>0</v>
      </c>
      <c r="BF161" s="138">
        <f>IF(N161="snížená",J161,0)</f>
        <v>0</v>
      </c>
      <c r="BG161" s="138">
        <f>IF(N161="zákl. přenesená",J161,0)</f>
        <v>0</v>
      </c>
      <c r="BH161" s="138">
        <f>IF(N161="sníž. přenesená",J161,0)</f>
        <v>0</v>
      </c>
      <c r="BI161" s="138">
        <f>IF(N161="nulová",J161,0)</f>
        <v>0</v>
      </c>
      <c r="BJ161" s="15" t="s">
        <v>87</v>
      </c>
      <c r="BK161" s="138">
        <f>ROUND(I161*H161,2)</f>
        <v>0</v>
      </c>
      <c r="BL161" s="15" t="s">
        <v>153</v>
      </c>
      <c r="BM161" s="256" t="s">
        <v>200</v>
      </c>
    </row>
    <row r="162" spans="2:47" s="1" customFormat="1" ht="12">
      <c r="B162" s="38"/>
      <c r="C162" s="39"/>
      <c r="D162" s="257" t="s">
        <v>155</v>
      </c>
      <c r="E162" s="39"/>
      <c r="F162" s="258" t="s">
        <v>201</v>
      </c>
      <c r="G162" s="39"/>
      <c r="H162" s="39"/>
      <c r="I162" s="154"/>
      <c r="J162" s="39"/>
      <c r="K162" s="39"/>
      <c r="L162" s="40"/>
      <c r="M162" s="259"/>
      <c r="N162" s="86"/>
      <c r="O162" s="86"/>
      <c r="P162" s="86"/>
      <c r="Q162" s="86"/>
      <c r="R162" s="86"/>
      <c r="S162" s="86"/>
      <c r="T162" s="87"/>
      <c r="AT162" s="15" t="s">
        <v>155</v>
      </c>
      <c r="AU162" s="15" t="s">
        <v>89</v>
      </c>
    </row>
    <row r="163" spans="2:47" s="1" customFormat="1" ht="12">
      <c r="B163" s="38"/>
      <c r="C163" s="39"/>
      <c r="D163" s="257" t="s">
        <v>157</v>
      </c>
      <c r="E163" s="39"/>
      <c r="F163" s="260" t="s">
        <v>202</v>
      </c>
      <c r="G163" s="39"/>
      <c r="H163" s="39"/>
      <c r="I163" s="154"/>
      <c r="J163" s="39"/>
      <c r="K163" s="39"/>
      <c r="L163" s="40"/>
      <c r="M163" s="259"/>
      <c r="N163" s="86"/>
      <c r="O163" s="86"/>
      <c r="P163" s="86"/>
      <c r="Q163" s="86"/>
      <c r="R163" s="86"/>
      <c r="S163" s="86"/>
      <c r="T163" s="87"/>
      <c r="AT163" s="15" t="s">
        <v>157</v>
      </c>
      <c r="AU163" s="15" t="s">
        <v>89</v>
      </c>
    </row>
    <row r="164" spans="2:51" s="12" customFormat="1" ht="12">
      <c r="B164" s="261"/>
      <c r="C164" s="262"/>
      <c r="D164" s="257" t="s">
        <v>163</v>
      </c>
      <c r="E164" s="271" t="s">
        <v>1</v>
      </c>
      <c r="F164" s="263" t="s">
        <v>203</v>
      </c>
      <c r="G164" s="262"/>
      <c r="H164" s="264">
        <v>28</v>
      </c>
      <c r="I164" s="265"/>
      <c r="J164" s="262"/>
      <c r="K164" s="262"/>
      <c r="L164" s="266"/>
      <c r="M164" s="267"/>
      <c r="N164" s="268"/>
      <c r="O164" s="268"/>
      <c r="P164" s="268"/>
      <c r="Q164" s="268"/>
      <c r="R164" s="268"/>
      <c r="S164" s="268"/>
      <c r="T164" s="269"/>
      <c r="AT164" s="270" t="s">
        <v>163</v>
      </c>
      <c r="AU164" s="270" t="s">
        <v>89</v>
      </c>
      <c r="AV164" s="12" t="s">
        <v>89</v>
      </c>
      <c r="AW164" s="12" t="s">
        <v>34</v>
      </c>
      <c r="AX164" s="12" t="s">
        <v>79</v>
      </c>
      <c r="AY164" s="270" t="s">
        <v>145</v>
      </c>
    </row>
    <row r="165" spans="2:51" s="12" customFormat="1" ht="12">
      <c r="B165" s="261"/>
      <c r="C165" s="262"/>
      <c r="D165" s="257" t="s">
        <v>163</v>
      </c>
      <c r="E165" s="271" t="s">
        <v>1</v>
      </c>
      <c r="F165" s="263" t="s">
        <v>204</v>
      </c>
      <c r="G165" s="262"/>
      <c r="H165" s="264">
        <v>5.6</v>
      </c>
      <c r="I165" s="265"/>
      <c r="J165" s="262"/>
      <c r="K165" s="262"/>
      <c r="L165" s="266"/>
      <c r="M165" s="267"/>
      <c r="N165" s="268"/>
      <c r="O165" s="268"/>
      <c r="P165" s="268"/>
      <c r="Q165" s="268"/>
      <c r="R165" s="268"/>
      <c r="S165" s="268"/>
      <c r="T165" s="269"/>
      <c r="AT165" s="270" t="s">
        <v>163</v>
      </c>
      <c r="AU165" s="270" t="s">
        <v>89</v>
      </c>
      <c r="AV165" s="12" t="s">
        <v>89</v>
      </c>
      <c r="AW165" s="12" t="s">
        <v>34</v>
      </c>
      <c r="AX165" s="12" t="s">
        <v>79</v>
      </c>
      <c r="AY165" s="270" t="s">
        <v>145</v>
      </c>
    </row>
    <row r="166" spans="2:51" s="13" customFormat="1" ht="12">
      <c r="B166" s="272"/>
      <c r="C166" s="273"/>
      <c r="D166" s="257" t="s">
        <v>163</v>
      </c>
      <c r="E166" s="274" t="s">
        <v>1</v>
      </c>
      <c r="F166" s="275" t="s">
        <v>205</v>
      </c>
      <c r="G166" s="273"/>
      <c r="H166" s="276">
        <v>33.6</v>
      </c>
      <c r="I166" s="277"/>
      <c r="J166" s="273"/>
      <c r="K166" s="273"/>
      <c r="L166" s="278"/>
      <c r="M166" s="279"/>
      <c r="N166" s="280"/>
      <c r="O166" s="280"/>
      <c r="P166" s="280"/>
      <c r="Q166" s="280"/>
      <c r="R166" s="280"/>
      <c r="S166" s="280"/>
      <c r="T166" s="281"/>
      <c r="AT166" s="282" t="s">
        <v>163</v>
      </c>
      <c r="AU166" s="282" t="s">
        <v>89</v>
      </c>
      <c r="AV166" s="13" t="s">
        <v>153</v>
      </c>
      <c r="AW166" s="13" t="s">
        <v>34</v>
      </c>
      <c r="AX166" s="13" t="s">
        <v>87</v>
      </c>
      <c r="AY166" s="282" t="s">
        <v>145</v>
      </c>
    </row>
    <row r="167" spans="2:65" s="1" customFormat="1" ht="24" customHeight="1">
      <c r="B167" s="38"/>
      <c r="C167" s="245" t="s">
        <v>206</v>
      </c>
      <c r="D167" s="245" t="s">
        <v>148</v>
      </c>
      <c r="E167" s="246" t="s">
        <v>207</v>
      </c>
      <c r="F167" s="247" t="s">
        <v>208</v>
      </c>
      <c r="G167" s="248" t="s">
        <v>183</v>
      </c>
      <c r="H167" s="249">
        <v>8.4</v>
      </c>
      <c r="I167" s="250"/>
      <c r="J167" s="251">
        <f>ROUND(I167*H167,2)</f>
        <v>0</v>
      </c>
      <c r="K167" s="247" t="s">
        <v>152</v>
      </c>
      <c r="L167" s="40"/>
      <c r="M167" s="252" t="s">
        <v>1</v>
      </c>
      <c r="N167" s="253" t="s">
        <v>44</v>
      </c>
      <c r="O167" s="86"/>
      <c r="P167" s="254">
        <f>O167*H167</f>
        <v>0</v>
      </c>
      <c r="Q167" s="254">
        <v>0.000288495</v>
      </c>
      <c r="R167" s="254">
        <f>Q167*H167</f>
        <v>0.002423358</v>
      </c>
      <c r="S167" s="254">
        <v>0</v>
      </c>
      <c r="T167" s="255">
        <f>S167*H167</f>
        <v>0</v>
      </c>
      <c r="AR167" s="256" t="s">
        <v>184</v>
      </c>
      <c r="AT167" s="256" t="s">
        <v>148</v>
      </c>
      <c r="AU167" s="256" t="s">
        <v>89</v>
      </c>
      <c r="AY167" s="15" t="s">
        <v>145</v>
      </c>
      <c r="BE167" s="138">
        <f>IF(N167="základní",J167,0)</f>
        <v>0</v>
      </c>
      <c r="BF167" s="138">
        <f>IF(N167="snížená",J167,0)</f>
        <v>0</v>
      </c>
      <c r="BG167" s="138">
        <f>IF(N167="zákl. přenesená",J167,0)</f>
        <v>0</v>
      </c>
      <c r="BH167" s="138">
        <f>IF(N167="sníž. přenesená",J167,0)</f>
        <v>0</v>
      </c>
      <c r="BI167" s="138">
        <f>IF(N167="nulová",J167,0)</f>
        <v>0</v>
      </c>
      <c r="BJ167" s="15" t="s">
        <v>87</v>
      </c>
      <c r="BK167" s="138">
        <f>ROUND(I167*H167,2)</f>
        <v>0</v>
      </c>
      <c r="BL167" s="15" t="s">
        <v>184</v>
      </c>
      <c r="BM167" s="256" t="s">
        <v>209</v>
      </c>
    </row>
    <row r="168" spans="2:47" s="1" customFormat="1" ht="12">
      <c r="B168" s="38"/>
      <c r="C168" s="39"/>
      <c r="D168" s="257" t="s">
        <v>155</v>
      </c>
      <c r="E168" s="39"/>
      <c r="F168" s="258" t="s">
        <v>210</v>
      </c>
      <c r="G168" s="39"/>
      <c r="H168" s="39"/>
      <c r="I168" s="154"/>
      <c r="J168" s="39"/>
      <c r="K168" s="39"/>
      <c r="L168" s="40"/>
      <c r="M168" s="259"/>
      <c r="N168" s="86"/>
      <c r="O168" s="86"/>
      <c r="P168" s="86"/>
      <c r="Q168" s="86"/>
      <c r="R168" s="86"/>
      <c r="S168" s="86"/>
      <c r="T168" s="87"/>
      <c r="AT168" s="15" t="s">
        <v>155</v>
      </c>
      <c r="AU168" s="15" t="s">
        <v>89</v>
      </c>
    </row>
    <row r="169" spans="2:47" s="1" customFormat="1" ht="12">
      <c r="B169" s="38"/>
      <c r="C169" s="39"/>
      <c r="D169" s="257" t="s">
        <v>157</v>
      </c>
      <c r="E169" s="39"/>
      <c r="F169" s="260" t="s">
        <v>202</v>
      </c>
      <c r="G169" s="39"/>
      <c r="H169" s="39"/>
      <c r="I169" s="154"/>
      <c r="J169" s="39"/>
      <c r="K169" s="39"/>
      <c r="L169" s="40"/>
      <c r="M169" s="259"/>
      <c r="N169" s="86"/>
      <c r="O169" s="86"/>
      <c r="P169" s="86"/>
      <c r="Q169" s="86"/>
      <c r="R169" s="86"/>
      <c r="S169" s="86"/>
      <c r="T169" s="87"/>
      <c r="AT169" s="15" t="s">
        <v>157</v>
      </c>
      <c r="AU169" s="15" t="s">
        <v>89</v>
      </c>
    </row>
    <row r="170" spans="2:51" s="12" customFormat="1" ht="12">
      <c r="B170" s="261"/>
      <c r="C170" s="262"/>
      <c r="D170" s="257" t="s">
        <v>163</v>
      </c>
      <c r="E170" s="271" t="s">
        <v>1</v>
      </c>
      <c r="F170" s="263" t="s">
        <v>211</v>
      </c>
      <c r="G170" s="262"/>
      <c r="H170" s="264">
        <v>7</v>
      </c>
      <c r="I170" s="265"/>
      <c r="J170" s="262"/>
      <c r="K170" s="262"/>
      <c r="L170" s="266"/>
      <c r="M170" s="267"/>
      <c r="N170" s="268"/>
      <c r="O170" s="268"/>
      <c r="P170" s="268"/>
      <c r="Q170" s="268"/>
      <c r="R170" s="268"/>
      <c r="S170" s="268"/>
      <c r="T170" s="269"/>
      <c r="AT170" s="270" t="s">
        <v>163</v>
      </c>
      <c r="AU170" s="270" t="s">
        <v>89</v>
      </c>
      <c r="AV170" s="12" t="s">
        <v>89</v>
      </c>
      <c r="AW170" s="12" t="s">
        <v>34</v>
      </c>
      <c r="AX170" s="12" t="s">
        <v>79</v>
      </c>
      <c r="AY170" s="270" t="s">
        <v>145</v>
      </c>
    </row>
    <row r="171" spans="2:51" s="12" customFormat="1" ht="12">
      <c r="B171" s="261"/>
      <c r="C171" s="262"/>
      <c r="D171" s="257" t="s">
        <v>163</v>
      </c>
      <c r="E171" s="271" t="s">
        <v>1</v>
      </c>
      <c r="F171" s="263" t="s">
        <v>212</v>
      </c>
      <c r="G171" s="262"/>
      <c r="H171" s="264">
        <v>1.4</v>
      </c>
      <c r="I171" s="265"/>
      <c r="J171" s="262"/>
      <c r="K171" s="262"/>
      <c r="L171" s="266"/>
      <c r="M171" s="267"/>
      <c r="N171" s="268"/>
      <c r="O171" s="268"/>
      <c r="P171" s="268"/>
      <c r="Q171" s="268"/>
      <c r="R171" s="268"/>
      <c r="S171" s="268"/>
      <c r="T171" s="269"/>
      <c r="AT171" s="270" t="s">
        <v>163</v>
      </c>
      <c r="AU171" s="270" t="s">
        <v>89</v>
      </c>
      <c r="AV171" s="12" t="s">
        <v>89</v>
      </c>
      <c r="AW171" s="12" t="s">
        <v>34</v>
      </c>
      <c r="AX171" s="12" t="s">
        <v>79</v>
      </c>
      <c r="AY171" s="270" t="s">
        <v>145</v>
      </c>
    </row>
    <row r="172" spans="2:51" s="13" customFormat="1" ht="12">
      <c r="B172" s="272"/>
      <c r="C172" s="273"/>
      <c r="D172" s="257" t="s">
        <v>163</v>
      </c>
      <c r="E172" s="274" t="s">
        <v>1</v>
      </c>
      <c r="F172" s="275" t="s">
        <v>205</v>
      </c>
      <c r="G172" s="273"/>
      <c r="H172" s="276">
        <v>8.4</v>
      </c>
      <c r="I172" s="277"/>
      <c r="J172" s="273"/>
      <c r="K172" s="273"/>
      <c r="L172" s="278"/>
      <c r="M172" s="279"/>
      <c r="N172" s="280"/>
      <c r="O172" s="280"/>
      <c r="P172" s="280"/>
      <c r="Q172" s="280"/>
      <c r="R172" s="280"/>
      <c r="S172" s="280"/>
      <c r="T172" s="281"/>
      <c r="AT172" s="282" t="s">
        <v>163</v>
      </c>
      <c r="AU172" s="282" t="s">
        <v>89</v>
      </c>
      <c r="AV172" s="13" t="s">
        <v>153</v>
      </c>
      <c r="AW172" s="13" t="s">
        <v>34</v>
      </c>
      <c r="AX172" s="13" t="s">
        <v>87</v>
      </c>
      <c r="AY172" s="282" t="s">
        <v>145</v>
      </c>
    </row>
    <row r="173" spans="2:65" s="1" customFormat="1" ht="24" customHeight="1">
      <c r="B173" s="38"/>
      <c r="C173" s="245" t="s">
        <v>213</v>
      </c>
      <c r="D173" s="245" t="s">
        <v>148</v>
      </c>
      <c r="E173" s="246" t="s">
        <v>214</v>
      </c>
      <c r="F173" s="247" t="s">
        <v>215</v>
      </c>
      <c r="G173" s="248" t="s">
        <v>216</v>
      </c>
      <c r="H173" s="249">
        <v>34.849</v>
      </c>
      <c r="I173" s="250"/>
      <c r="J173" s="251">
        <f>ROUND(I173*H173,2)</f>
        <v>0</v>
      </c>
      <c r="K173" s="247" t="s">
        <v>152</v>
      </c>
      <c r="L173" s="40"/>
      <c r="M173" s="252" t="s">
        <v>1</v>
      </c>
      <c r="N173" s="253" t="s">
        <v>44</v>
      </c>
      <c r="O173" s="86"/>
      <c r="P173" s="254">
        <f>O173*H173</f>
        <v>0</v>
      </c>
      <c r="Q173" s="254">
        <v>0.00131042</v>
      </c>
      <c r="R173" s="254">
        <f>Q173*H173</f>
        <v>0.04566682658</v>
      </c>
      <c r="S173" s="254">
        <v>0</v>
      </c>
      <c r="T173" s="255">
        <f>S173*H173</f>
        <v>0</v>
      </c>
      <c r="AR173" s="256" t="s">
        <v>184</v>
      </c>
      <c r="AT173" s="256" t="s">
        <v>148</v>
      </c>
      <c r="AU173" s="256" t="s">
        <v>89</v>
      </c>
      <c r="AY173" s="15" t="s">
        <v>145</v>
      </c>
      <c r="BE173" s="138">
        <f>IF(N173="základní",J173,0)</f>
        <v>0</v>
      </c>
      <c r="BF173" s="138">
        <f>IF(N173="snížená",J173,0)</f>
        <v>0</v>
      </c>
      <c r="BG173" s="138">
        <f>IF(N173="zákl. přenesená",J173,0)</f>
        <v>0</v>
      </c>
      <c r="BH173" s="138">
        <f>IF(N173="sníž. přenesená",J173,0)</f>
        <v>0</v>
      </c>
      <c r="BI173" s="138">
        <f>IF(N173="nulová",J173,0)</f>
        <v>0</v>
      </c>
      <c r="BJ173" s="15" t="s">
        <v>87</v>
      </c>
      <c r="BK173" s="138">
        <f>ROUND(I173*H173,2)</f>
        <v>0</v>
      </c>
      <c r="BL173" s="15" t="s">
        <v>184</v>
      </c>
      <c r="BM173" s="256" t="s">
        <v>217</v>
      </c>
    </row>
    <row r="174" spans="2:47" s="1" customFormat="1" ht="12">
      <c r="B174" s="38"/>
      <c r="C174" s="39"/>
      <c r="D174" s="257" t="s">
        <v>155</v>
      </c>
      <c r="E174" s="39"/>
      <c r="F174" s="258" t="s">
        <v>218</v>
      </c>
      <c r="G174" s="39"/>
      <c r="H174" s="39"/>
      <c r="I174" s="154"/>
      <c r="J174" s="39"/>
      <c r="K174" s="39"/>
      <c r="L174" s="40"/>
      <c r="M174" s="259"/>
      <c r="N174" s="86"/>
      <c r="O174" s="86"/>
      <c r="P174" s="86"/>
      <c r="Q174" s="86"/>
      <c r="R174" s="86"/>
      <c r="S174" s="86"/>
      <c r="T174" s="87"/>
      <c r="AT174" s="15" t="s">
        <v>155</v>
      </c>
      <c r="AU174" s="15" t="s">
        <v>89</v>
      </c>
    </row>
    <row r="175" spans="2:51" s="12" customFormat="1" ht="12">
      <c r="B175" s="261"/>
      <c r="C175" s="262"/>
      <c r="D175" s="257" t="s">
        <v>163</v>
      </c>
      <c r="E175" s="271" t="s">
        <v>1</v>
      </c>
      <c r="F175" s="263" t="s">
        <v>219</v>
      </c>
      <c r="G175" s="262"/>
      <c r="H175" s="264">
        <v>24.957</v>
      </c>
      <c r="I175" s="265"/>
      <c r="J175" s="262"/>
      <c r="K175" s="262"/>
      <c r="L175" s="266"/>
      <c r="M175" s="267"/>
      <c r="N175" s="268"/>
      <c r="O175" s="268"/>
      <c r="P175" s="268"/>
      <c r="Q175" s="268"/>
      <c r="R175" s="268"/>
      <c r="S175" s="268"/>
      <c r="T175" s="269"/>
      <c r="AT175" s="270" t="s">
        <v>163</v>
      </c>
      <c r="AU175" s="270" t="s">
        <v>89</v>
      </c>
      <c r="AV175" s="12" t="s">
        <v>89</v>
      </c>
      <c r="AW175" s="12" t="s">
        <v>34</v>
      </c>
      <c r="AX175" s="12" t="s">
        <v>79</v>
      </c>
      <c r="AY175" s="270" t="s">
        <v>145</v>
      </c>
    </row>
    <row r="176" spans="2:51" s="12" customFormat="1" ht="12">
      <c r="B176" s="261"/>
      <c r="C176" s="262"/>
      <c r="D176" s="257" t="s">
        <v>163</v>
      </c>
      <c r="E176" s="271" t="s">
        <v>1</v>
      </c>
      <c r="F176" s="263" t="s">
        <v>220</v>
      </c>
      <c r="G176" s="262"/>
      <c r="H176" s="264">
        <v>9.892</v>
      </c>
      <c r="I176" s="265"/>
      <c r="J176" s="262"/>
      <c r="K176" s="262"/>
      <c r="L176" s="266"/>
      <c r="M176" s="267"/>
      <c r="N176" s="268"/>
      <c r="O176" s="268"/>
      <c r="P176" s="268"/>
      <c r="Q176" s="268"/>
      <c r="R176" s="268"/>
      <c r="S176" s="268"/>
      <c r="T176" s="269"/>
      <c r="AT176" s="270" t="s">
        <v>163</v>
      </c>
      <c r="AU176" s="270" t="s">
        <v>89</v>
      </c>
      <c r="AV176" s="12" t="s">
        <v>89</v>
      </c>
      <c r="AW176" s="12" t="s">
        <v>34</v>
      </c>
      <c r="AX176" s="12" t="s">
        <v>79</v>
      </c>
      <c r="AY176" s="270" t="s">
        <v>145</v>
      </c>
    </row>
    <row r="177" spans="2:51" s="13" customFormat="1" ht="12">
      <c r="B177" s="272"/>
      <c r="C177" s="273"/>
      <c r="D177" s="257" t="s">
        <v>163</v>
      </c>
      <c r="E177" s="274" t="s">
        <v>1</v>
      </c>
      <c r="F177" s="275" t="s">
        <v>205</v>
      </c>
      <c r="G177" s="273"/>
      <c r="H177" s="276">
        <v>34.849000000000004</v>
      </c>
      <c r="I177" s="277"/>
      <c r="J177" s="273"/>
      <c r="K177" s="273"/>
      <c r="L177" s="278"/>
      <c r="M177" s="279"/>
      <c r="N177" s="280"/>
      <c r="O177" s="280"/>
      <c r="P177" s="280"/>
      <c r="Q177" s="280"/>
      <c r="R177" s="280"/>
      <c r="S177" s="280"/>
      <c r="T177" s="281"/>
      <c r="AT177" s="282" t="s">
        <v>163</v>
      </c>
      <c r="AU177" s="282" t="s">
        <v>89</v>
      </c>
      <c r="AV177" s="13" t="s">
        <v>153</v>
      </c>
      <c r="AW177" s="13" t="s">
        <v>34</v>
      </c>
      <c r="AX177" s="13" t="s">
        <v>87</v>
      </c>
      <c r="AY177" s="282" t="s">
        <v>145</v>
      </c>
    </row>
    <row r="178" spans="2:65" s="1" customFormat="1" ht="24" customHeight="1">
      <c r="B178" s="38"/>
      <c r="C178" s="245" t="s">
        <v>221</v>
      </c>
      <c r="D178" s="245" t="s">
        <v>148</v>
      </c>
      <c r="E178" s="246" t="s">
        <v>222</v>
      </c>
      <c r="F178" s="247" t="s">
        <v>223</v>
      </c>
      <c r="G178" s="248" t="s">
        <v>216</v>
      </c>
      <c r="H178" s="249">
        <v>8.712</v>
      </c>
      <c r="I178" s="250"/>
      <c r="J178" s="251">
        <f>ROUND(I178*H178,2)</f>
        <v>0</v>
      </c>
      <c r="K178" s="247" t="s">
        <v>152</v>
      </c>
      <c r="L178" s="40"/>
      <c r="M178" s="252" t="s">
        <v>1</v>
      </c>
      <c r="N178" s="253" t="s">
        <v>44</v>
      </c>
      <c r="O178" s="86"/>
      <c r="P178" s="254">
        <f>O178*H178</f>
        <v>0</v>
      </c>
      <c r="Q178" s="254">
        <v>0.00196563</v>
      </c>
      <c r="R178" s="254">
        <f>Q178*H178</f>
        <v>0.017124568559999997</v>
      </c>
      <c r="S178" s="254">
        <v>0</v>
      </c>
      <c r="T178" s="255">
        <f>S178*H178</f>
        <v>0</v>
      </c>
      <c r="AR178" s="256" t="s">
        <v>184</v>
      </c>
      <c r="AT178" s="256" t="s">
        <v>148</v>
      </c>
      <c r="AU178" s="256" t="s">
        <v>89</v>
      </c>
      <c r="AY178" s="15" t="s">
        <v>145</v>
      </c>
      <c r="BE178" s="138">
        <f>IF(N178="základní",J178,0)</f>
        <v>0</v>
      </c>
      <c r="BF178" s="138">
        <f>IF(N178="snížená",J178,0)</f>
        <v>0</v>
      </c>
      <c r="BG178" s="138">
        <f>IF(N178="zákl. přenesená",J178,0)</f>
        <v>0</v>
      </c>
      <c r="BH178" s="138">
        <f>IF(N178="sníž. přenesená",J178,0)</f>
        <v>0</v>
      </c>
      <c r="BI178" s="138">
        <f>IF(N178="nulová",J178,0)</f>
        <v>0</v>
      </c>
      <c r="BJ178" s="15" t="s">
        <v>87</v>
      </c>
      <c r="BK178" s="138">
        <f>ROUND(I178*H178,2)</f>
        <v>0</v>
      </c>
      <c r="BL178" s="15" t="s">
        <v>184</v>
      </c>
      <c r="BM178" s="256" t="s">
        <v>224</v>
      </c>
    </row>
    <row r="179" spans="2:47" s="1" customFormat="1" ht="12">
      <c r="B179" s="38"/>
      <c r="C179" s="39"/>
      <c r="D179" s="257" t="s">
        <v>155</v>
      </c>
      <c r="E179" s="39"/>
      <c r="F179" s="258" t="s">
        <v>225</v>
      </c>
      <c r="G179" s="39"/>
      <c r="H179" s="39"/>
      <c r="I179" s="154"/>
      <c r="J179" s="39"/>
      <c r="K179" s="39"/>
      <c r="L179" s="40"/>
      <c r="M179" s="259"/>
      <c r="N179" s="86"/>
      <c r="O179" s="86"/>
      <c r="P179" s="86"/>
      <c r="Q179" s="86"/>
      <c r="R179" s="86"/>
      <c r="S179" s="86"/>
      <c r="T179" s="87"/>
      <c r="AT179" s="15" t="s">
        <v>155</v>
      </c>
      <c r="AU179" s="15" t="s">
        <v>89</v>
      </c>
    </row>
    <row r="180" spans="2:51" s="12" customFormat="1" ht="12">
      <c r="B180" s="261"/>
      <c r="C180" s="262"/>
      <c r="D180" s="257" t="s">
        <v>163</v>
      </c>
      <c r="E180" s="271" t="s">
        <v>1</v>
      </c>
      <c r="F180" s="263" t="s">
        <v>226</v>
      </c>
      <c r="G180" s="262"/>
      <c r="H180" s="264">
        <v>6.239</v>
      </c>
      <c r="I180" s="265"/>
      <c r="J180" s="262"/>
      <c r="K180" s="262"/>
      <c r="L180" s="266"/>
      <c r="M180" s="267"/>
      <c r="N180" s="268"/>
      <c r="O180" s="268"/>
      <c r="P180" s="268"/>
      <c r="Q180" s="268"/>
      <c r="R180" s="268"/>
      <c r="S180" s="268"/>
      <c r="T180" s="269"/>
      <c r="AT180" s="270" t="s">
        <v>163</v>
      </c>
      <c r="AU180" s="270" t="s">
        <v>89</v>
      </c>
      <c r="AV180" s="12" t="s">
        <v>89</v>
      </c>
      <c r="AW180" s="12" t="s">
        <v>34</v>
      </c>
      <c r="AX180" s="12" t="s">
        <v>79</v>
      </c>
      <c r="AY180" s="270" t="s">
        <v>145</v>
      </c>
    </row>
    <row r="181" spans="2:51" s="12" customFormat="1" ht="12">
      <c r="B181" s="261"/>
      <c r="C181" s="262"/>
      <c r="D181" s="257" t="s">
        <v>163</v>
      </c>
      <c r="E181" s="271" t="s">
        <v>1</v>
      </c>
      <c r="F181" s="263" t="s">
        <v>227</v>
      </c>
      <c r="G181" s="262"/>
      <c r="H181" s="264">
        <v>2.473</v>
      </c>
      <c r="I181" s="265"/>
      <c r="J181" s="262"/>
      <c r="K181" s="262"/>
      <c r="L181" s="266"/>
      <c r="M181" s="267"/>
      <c r="N181" s="268"/>
      <c r="O181" s="268"/>
      <c r="P181" s="268"/>
      <c r="Q181" s="268"/>
      <c r="R181" s="268"/>
      <c r="S181" s="268"/>
      <c r="T181" s="269"/>
      <c r="AT181" s="270" t="s">
        <v>163</v>
      </c>
      <c r="AU181" s="270" t="s">
        <v>89</v>
      </c>
      <c r="AV181" s="12" t="s">
        <v>89</v>
      </c>
      <c r="AW181" s="12" t="s">
        <v>34</v>
      </c>
      <c r="AX181" s="12" t="s">
        <v>79</v>
      </c>
      <c r="AY181" s="270" t="s">
        <v>145</v>
      </c>
    </row>
    <row r="182" spans="2:51" s="13" customFormat="1" ht="12">
      <c r="B182" s="272"/>
      <c r="C182" s="273"/>
      <c r="D182" s="257" t="s">
        <v>163</v>
      </c>
      <c r="E182" s="274" t="s">
        <v>1</v>
      </c>
      <c r="F182" s="275" t="s">
        <v>205</v>
      </c>
      <c r="G182" s="273"/>
      <c r="H182" s="276">
        <v>8.712</v>
      </c>
      <c r="I182" s="277"/>
      <c r="J182" s="273"/>
      <c r="K182" s="273"/>
      <c r="L182" s="278"/>
      <c r="M182" s="279"/>
      <c r="N182" s="280"/>
      <c r="O182" s="280"/>
      <c r="P182" s="280"/>
      <c r="Q182" s="280"/>
      <c r="R182" s="280"/>
      <c r="S182" s="280"/>
      <c r="T182" s="281"/>
      <c r="AT182" s="282" t="s">
        <v>163</v>
      </c>
      <c r="AU182" s="282" t="s">
        <v>89</v>
      </c>
      <c r="AV182" s="13" t="s">
        <v>153</v>
      </c>
      <c r="AW182" s="13" t="s">
        <v>34</v>
      </c>
      <c r="AX182" s="13" t="s">
        <v>87</v>
      </c>
      <c r="AY182" s="282" t="s">
        <v>145</v>
      </c>
    </row>
    <row r="183" spans="2:65" s="1" customFormat="1" ht="24" customHeight="1">
      <c r="B183" s="38"/>
      <c r="C183" s="245" t="s">
        <v>228</v>
      </c>
      <c r="D183" s="245" t="s">
        <v>148</v>
      </c>
      <c r="E183" s="246" t="s">
        <v>229</v>
      </c>
      <c r="F183" s="247" t="s">
        <v>230</v>
      </c>
      <c r="G183" s="248" t="s">
        <v>216</v>
      </c>
      <c r="H183" s="249">
        <v>23.091</v>
      </c>
      <c r="I183" s="250"/>
      <c r="J183" s="251">
        <f>ROUND(I183*H183,2)</f>
        <v>0</v>
      </c>
      <c r="K183" s="247" t="s">
        <v>152</v>
      </c>
      <c r="L183" s="40"/>
      <c r="M183" s="252" t="s">
        <v>1</v>
      </c>
      <c r="N183" s="253" t="s">
        <v>44</v>
      </c>
      <c r="O183" s="86"/>
      <c r="P183" s="254">
        <f>O183*H183</f>
        <v>0</v>
      </c>
      <c r="Q183" s="254">
        <v>7.31E-05</v>
      </c>
      <c r="R183" s="254">
        <f>Q183*H183</f>
        <v>0.0016879521000000002</v>
      </c>
      <c r="S183" s="254">
        <v>0</v>
      </c>
      <c r="T183" s="255">
        <f>S183*H183</f>
        <v>0</v>
      </c>
      <c r="AR183" s="256" t="s">
        <v>184</v>
      </c>
      <c r="AT183" s="256" t="s">
        <v>148</v>
      </c>
      <c r="AU183" s="256" t="s">
        <v>89</v>
      </c>
      <c r="AY183" s="15" t="s">
        <v>145</v>
      </c>
      <c r="BE183" s="138">
        <f>IF(N183="základní",J183,0)</f>
        <v>0</v>
      </c>
      <c r="BF183" s="138">
        <f>IF(N183="snížená",J183,0)</f>
        <v>0</v>
      </c>
      <c r="BG183" s="138">
        <f>IF(N183="zákl. přenesená",J183,0)</f>
        <v>0</v>
      </c>
      <c r="BH183" s="138">
        <f>IF(N183="sníž. přenesená",J183,0)</f>
        <v>0</v>
      </c>
      <c r="BI183" s="138">
        <f>IF(N183="nulová",J183,0)</f>
        <v>0</v>
      </c>
      <c r="BJ183" s="15" t="s">
        <v>87</v>
      </c>
      <c r="BK183" s="138">
        <f>ROUND(I183*H183,2)</f>
        <v>0</v>
      </c>
      <c r="BL183" s="15" t="s">
        <v>184</v>
      </c>
      <c r="BM183" s="256" t="s">
        <v>231</v>
      </c>
    </row>
    <row r="184" spans="2:47" s="1" customFormat="1" ht="12">
      <c r="B184" s="38"/>
      <c r="C184" s="39"/>
      <c r="D184" s="257" t="s">
        <v>155</v>
      </c>
      <c r="E184" s="39"/>
      <c r="F184" s="258" t="s">
        <v>232</v>
      </c>
      <c r="G184" s="39"/>
      <c r="H184" s="39"/>
      <c r="I184" s="154"/>
      <c r="J184" s="39"/>
      <c r="K184" s="39"/>
      <c r="L184" s="40"/>
      <c r="M184" s="259"/>
      <c r="N184" s="86"/>
      <c r="O184" s="86"/>
      <c r="P184" s="86"/>
      <c r="Q184" s="86"/>
      <c r="R184" s="86"/>
      <c r="S184" s="86"/>
      <c r="T184" s="87"/>
      <c r="AT184" s="15" t="s">
        <v>155</v>
      </c>
      <c r="AU184" s="15" t="s">
        <v>89</v>
      </c>
    </row>
    <row r="185" spans="2:47" s="1" customFormat="1" ht="12">
      <c r="B185" s="38"/>
      <c r="C185" s="39"/>
      <c r="D185" s="257" t="s">
        <v>157</v>
      </c>
      <c r="E185" s="39"/>
      <c r="F185" s="260" t="s">
        <v>233</v>
      </c>
      <c r="G185" s="39"/>
      <c r="H185" s="39"/>
      <c r="I185" s="154"/>
      <c r="J185" s="39"/>
      <c r="K185" s="39"/>
      <c r="L185" s="40"/>
      <c r="M185" s="259"/>
      <c r="N185" s="86"/>
      <c r="O185" s="86"/>
      <c r="P185" s="86"/>
      <c r="Q185" s="86"/>
      <c r="R185" s="86"/>
      <c r="S185" s="86"/>
      <c r="T185" s="87"/>
      <c r="AT185" s="15" t="s">
        <v>157</v>
      </c>
      <c r="AU185" s="15" t="s">
        <v>89</v>
      </c>
    </row>
    <row r="186" spans="2:51" s="12" customFormat="1" ht="12">
      <c r="B186" s="261"/>
      <c r="C186" s="262"/>
      <c r="D186" s="257" t="s">
        <v>163</v>
      </c>
      <c r="E186" s="271" t="s">
        <v>1</v>
      </c>
      <c r="F186" s="263" t="s">
        <v>234</v>
      </c>
      <c r="G186" s="262"/>
      <c r="H186" s="264">
        <v>23.091</v>
      </c>
      <c r="I186" s="265"/>
      <c r="J186" s="262"/>
      <c r="K186" s="262"/>
      <c r="L186" s="266"/>
      <c r="M186" s="267"/>
      <c r="N186" s="268"/>
      <c r="O186" s="268"/>
      <c r="P186" s="268"/>
      <c r="Q186" s="268"/>
      <c r="R186" s="268"/>
      <c r="S186" s="268"/>
      <c r="T186" s="269"/>
      <c r="AT186" s="270" t="s">
        <v>163</v>
      </c>
      <c r="AU186" s="270" t="s">
        <v>89</v>
      </c>
      <c r="AV186" s="12" t="s">
        <v>89</v>
      </c>
      <c r="AW186" s="12" t="s">
        <v>34</v>
      </c>
      <c r="AX186" s="12" t="s">
        <v>87</v>
      </c>
      <c r="AY186" s="270" t="s">
        <v>145</v>
      </c>
    </row>
    <row r="187" spans="2:65" s="1" customFormat="1" ht="24" customHeight="1">
      <c r="B187" s="38"/>
      <c r="C187" s="245" t="s">
        <v>235</v>
      </c>
      <c r="D187" s="245" t="s">
        <v>148</v>
      </c>
      <c r="E187" s="246" t="s">
        <v>236</v>
      </c>
      <c r="F187" s="247" t="s">
        <v>237</v>
      </c>
      <c r="G187" s="248" t="s">
        <v>216</v>
      </c>
      <c r="H187" s="249">
        <v>5.773</v>
      </c>
      <c r="I187" s="250"/>
      <c r="J187" s="251">
        <f>ROUND(I187*H187,2)</f>
        <v>0</v>
      </c>
      <c r="K187" s="247" t="s">
        <v>152</v>
      </c>
      <c r="L187" s="40"/>
      <c r="M187" s="252" t="s">
        <v>1</v>
      </c>
      <c r="N187" s="253" t="s">
        <v>44</v>
      </c>
      <c r="O187" s="86"/>
      <c r="P187" s="254">
        <f>O187*H187</f>
        <v>0</v>
      </c>
      <c r="Q187" s="254">
        <v>0.0002018</v>
      </c>
      <c r="R187" s="254">
        <f>Q187*H187</f>
        <v>0.0011649914</v>
      </c>
      <c r="S187" s="254">
        <v>0</v>
      </c>
      <c r="T187" s="255">
        <f>S187*H187</f>
        <v>0</v>
      </c>
      <c r="AR187" s="256" t="s">
        <v>184</v>
      </c>
      <c r="AT187" s="256" t="s">
        <v>148</v>
      </c>
      <c r="AU187" s="256" t="s">
        <v>89</v>
      </c>
      <c r="AY187" s="15" t="s">
        <v>145</v>
      </c>
      <c r="BE187" s="138">
        <f>IF(N187="základní",J187,0)</f>
        <v>0</v>
      </c>
      <c r="BF187" s="138">
        <f>IF(N187="snížená",J187,0)</f>
        <v>0</v>
      </c>
      <c r="BG187" s="138">
        <f>IF(N187="zákl. přenesená",J187,0)</f>
        <v>0</v>
      </c>
      <c r="BH187" s="138">
        <f>IF(N187="sníž. přenesená",J187,0)</f>
        <v>0</v>
      </c>
      <c r="BI187" s="138">
        <f>IF(N187="nulová",J187,0)</f>
        <v>0</v>
      </c>
      <c r="BJ187" s="15" t="s">
        <v>87</v>
      </c>
      <c r="BK187" s="138">
        <f>ROUND(I187*H187,2)</f>
        <v>0</v>
      </c>
      <c r="BL187" s="15" t="s">
        <v>184</v>
      </c>
      <c r="BM187" s="256" t="s">
        <v>238</v>
      </c>
    </row>
    <row r="188" spans="2:47" s="1" customFormat="1" ht="12">
      <c r="B188" s="38"/>
      <c r="C188" s="39"/>
      <c r="D188" s="257" t="s">
        <v>155</v>
      </c>
      <c r="E188" s="39"/>
      <c r="F188" s="258" t="s">
        <v>239</v>
      </c>
      <c r="G188" s="39"/>
      <c r="H188" s="39"/>
      <c r="I188" s="154"/>
      <c r="J188" s="39"/>
      <c r="K188" s="39"/>
      <c r="L188" s="40"/>
      <c r="M188" s="259"/>
      <c r="N188" s="86"/>
      <c r="O188" s="86"/>
      <c r="P188" s="86"/>
      <c r="Q188" s="86"/>
      <c r="R188" s="86"/>
      <c r="S188" s="86"/>
      <c r="T188" s="87"/>
      <c r="AT188" s="15" t="s">
        <v>155</v>
      </c>
      <c r="AU188" s="15" t="s">
        <v>89</v>
      </c>
    </row>
    <row r="189" spans="2:47" s="1" customFormat="1" ht="12">
      <c r="B189" s="38"/>
      <c r="C189" s="39"/>
      <c r="D189" s="257" t="s">
        <v>157</v>
      </c>
      <c r="E189" s="39"/>
      <c r="F189" s="260" t="s">
        <v>233</v>
      </c>
      <c r="G189" s="39"/>
      <c r="H189" s="39"/>
      <c r="I189" s="154"/>
      <c r="J189" s="39"/>
      <c r="K189" s="39"/>
      <c r="L189" s="40"/>
      <c r="M189" s="259"/>
      <c r="N189" s="86"/>
      <c r="O189" s="86"/>
      <c r="P189" s="86"/>
      <c r="Q189" s="86"/>
      <c r="R189" s="86"/>
      <c r="S189" s="86"/>
      <c r="T189" s="87"/>
      <c r="AT189" s="15" t="s">
        <v>157</v>
      </c>
      <c r="AU189" s="15" t="s">
        <v>89</v>
      </c>
    </row>
    <row r="190" spans="2:51" s="12" customFormat="1" ht="12">
      <c r="B190" s="261"/>
      <c r="C190" s="262"/>
      <c r="D190" s="257" t="s">
        <v>163</v>
      </c>
      <c r="E190" s="271" t="s">
        <v>1</v>
      </c>
      <c r="F190" s="263" t="s">
        <v>240</v>
      </c>
      <c r="G190" s="262"/>
      <c r="H190" s="264">
        <v>5.773</v>
      </c>
      <c r="I190" s="265"/>
      <c r="J190" s="262"/>
      <c r="K190" s="262"/>
      <c r="L190" s="266"/>
      <c r="M190" s="267"/>
      <c r="N190" s="268"/>
      <c r="O190" s="268"/>
      <c r="P190" s="268"/>
      <c r="Q190" s="268"/>
      <c r="R190" s="268"/>
      <c r="S190" s="268"/>
      <c r="T190" s="269"/>
      <c r="AT190" s="270" t="s">
        <v>163</v>
      </c>
      <c r="AU190" s="270" t="s">
        <v>89</v>
      </c>
      <c r="AV190" s="12" t="s">
        <v>89</v>
      </c>
      <c r="AW190" s="12" t="s">
        <v>34</v>
      </c>
      <c r="AX190" s="12" t="s">
        <v>87</v>
      </c>
      <c r="AY190" s="270" t="s">
        <v>145</v>
      </c>
    </row>
    <row r="191" spans="2:65" s="1" customFormat="1" ht="16.5" customHeight="1">
      <c r="B191" s="38"/>
      <c r="C191" s="283" t="s">
        <v>241</v>
      </c>
      <c r="D191" s="283" t="s">
        <v>242</v>
      </c>
      <c r="E191" s="284" t="s">
        <v>243</v>
      </c>
      <c r="F191" s="285" t="s">
        <v>244</v>
      </c>
      <c r="G191" s="286" t="s">
        <v>151</v>
      </c>
      <c r="H191" s="287">
        <v>0.035</v>
      </c>
      <c r="I191" s="288"/>
      <c r="J191" s="289">
        <f>ROUND(I191*H191,2)</f>
        <v>0</v>
      </c>
      <c r="K191" s="285" t="s">
        <v>152</v>
      </c>
      <c r="L191" s="290"/>
      <c r="M191" s="291" t="s">
        <v>1</v>
      </c>
      <c r="N191" s="292" t="s">
        <v>44</v>
      </c>
      <c r="O191" s="86"/>
      <c r="P191" s="254">
        <f>O191*H191</f>
        <v>0</v>
      </c>
      <c r="Q191" s="254">
        <v>1</v>
      </c>
      <c r="R191" s="254">
        <f>Q191*H191</f>
        <v>0.035</v>
      </c>
      <c r="S191" s="254">
        <v>0</v>
      </c>
      <c r="T191" s="255">
        <f>S191*H191</f>
        <v>0</v>
      </c>
      <c r="AR191" s="256" t="s">
        <v>245</v>
      </c>
      <c r="AT191" s="256" t="s">
        <v>242</v>
      </c>
      <c r="AU191" s="256" t="s">
        <v>89</v>
      </c>
      <c r="AY191" s="15" t="s">
        <v>145</v>
      </c>
      <c r="BE191" s="138">
        <f>IF(N191="základní",J191,0)</f>
        <v>0</v>
      </c>
      <c r="BF191" s="138">
        <f>IF(N191="snížená",J191,0)</f>
        <v>0</v>
      </c>
      <c r="BG191" s="138">
        <f>IF(N191="zákl. přenesená",J191,0)</f>
        <v>0</v>
      </c>
      <c r="BH191" s="138">
        <f>IF(N191="sníž. přenesená",J191,0)</f>
        <v>0</v>
      </c>
      <c r="BI191" s="138">
        <f>IF(N191="nulová",J191,0)</f>
        <v>0</v>
      </c>
      <c r="BJ191" s="15" t="s">
        <v>87</v>
      </c>
      <c r="BK191" s="138">
        <f>ROUND(I191*H191,2)</f>
        <v>0</v>
      </c>
      <c r="BL191" s="15" t="s">
        <v>184</v>
      </c>
      <c r="BM191" s="256" t="s">
        <v>246</v>
      </c>
    </row>
    <row r="192" spans="2:47" s="1" customFormat="1" ht="12">
      <c r="B192" s="38"/>
      <c r="C192" s="39"/>
      <c r="D192" s="257" t="s">
        <v>155</v>
      </c>
      <c r="E192" s="39"/>
      <c r="F192" s="258" t="s">
        <v>244</v>
      </c>
      <c r="G192" s="39"/>
      <c r="H192" s="39"/>
      <c r="I192" s="154"/>
      <c r="J192" s="39"/>
      <c r="K192" s="39"/>
      <c r="L192" s="40"/>
      <c r="M192" s="259"/>
      <c r="N192" s="86"/>
      <c r="O192" s="86"/>
      <c r="P192" s="86"/>
      <c r="Q192" s="86"/>
      <c r="R192" s="86"/>
      <c r="S192" s="86"/>
      <c r="T192" s="87"/>
      <c r="AT192" s="15" t="s">
        <v>155</v>
      </c>
      <c r="AU192" s="15" t="s">
        <v>89</v>
      </c>
    </row>
    <row r="193" spans="2:47" s="1" customFormat="1" ht="12">
      <c r="B193" s="38"/>
      <c r="C193" s="39"/>
      <c r="D193" s="257" t="s">
        <v>247</v>
      </c>
      <c r="E193" s="39"/>
      <c r="F193" s="260" t="s">
        <v>248</v>
      </c>
      <c r="G193" s="39"/>
      <c r="H193" s="39"/>
      <c r="I193" s="154"/>
      <c r="J193" s="39"/>
      <c r="K193" s="39"/>
      <c r="L193" s="40"/>
      <c r="M193" s="259"/>
      <c r="N193" s="86"/>
      <c r="O193" s="86"/>
      <c r="P193" s="86"/>
      <c r="Q193" s="86"/>
      <c r="R193" s="86"/>
      <c r="S193" s="86"/>
      <c r="T193" s="87"/>
      <c r="AT193" s="15" t="s">
        <v>247</v>
      </c>
      <c r="AU193" s="15" t="s">
        <v>89</v>
      </c>
    </row>
    <row r="194" spans="2:51" s="12" customFormat="1" ht="12">
      <c r="B194" s="261"/>
      <c r="C194" s="262"/>
      <c r="D194" s="257" t="s">
        <v>163</v>
      </c>
      <c r="E194" s="262"/>
      <c r="F194" s="263" t="s">
        <v>249</v>
      </c>
      <c r="G194" s="262"/>
      <c r="H194" s="264">
        <v>0.035</v>
      </c>
      <c r="I194" s="265"/>
      <c r="J194" s="262"/>
      <c r="K194" s="262"/>
      <c r="L194" s="266"/>
      <c r="M194" s="267"/>
      <c r="N194" s="268"/>
      <c r="O194" s="268"/>
      <c r="P194" s="268"/>
      <c r="Q194" s="268"/>
      <c r="R194" s="268"/>
      <c r="S194" s="268"/>
      <c r="T194" s="269"/>
      <c r="AT194" s="270" t="s">
        <v>163</v>
      </c>
      <c r="AU194" s="270" t="s">
        <v>89</v>
      </c>
      <c r="AV194" s="12" t="s">
        <v>89</v>
      </c>
      <c r="AW194" s="12" t="s">
        <v>4</v>
      </c>
      <c r="AX194" s="12" t="s">
        <v>87</v>
      </c>
      <c r="AY194" s="270" t="s">
        <v>145</v>
      </c>
    </row>
    <row r="195" spans="2:65" s="1" customFormat="1" ht="24" customHeight="1">
      <c r="B195" s="38"/>
      <c r="C195" s="283" t="s">
        <v>8</v>
      </c>
      <c r="D195" s="283" t="s">
        <v>242</v>
      </c>
      <c r="E195" s="284" t="s">
        <v>250</v>
      </c>
      <c r="F195" s="285" t="s">
        <v>251</v>
      </c>
      <c r="G195" s="286" t="s">
        <v>216</v>
      </c>
      <c r="H195" s="287">
        <v>43.561</v>
      </c>
      <c r="I195" s="288"/>
      <c r="J195" s="289">
        <f>ROUND(I195*H195,2)</f>
        <v>0</v>
      </c>
      <c r="K195" s="285" t="s">
        <v>1</v>
      </c>
      <c r="L195" s="290"/>
      <c r="M195" s="291" t="s">
        <v>1</v>
      </c>
      <c r="N195" s="292" t="s">
        <v>44</v>
      </c>
      <c r="O195" s="86"/>
      <c r="P195" s="254">
        <f>O195*H195</f>
        <v>0</v>
      </c>
      <c r="Q195" s="254">
        <v>0.00042</v>
      </c>
      <c r="R195" s="254">
        <f>Q195*H195</f>
        <v>0.018295620000000002</v>
      </c>
      <c r="S195" s="254">
        <v>0</v>
      </c>
      <c r="T195" s="255">
        <f>S195*H195</f>
        <v>0</v>
      </c>
      <c r="AR195" s="256" t="s">
        <v>197</v>
      </c>
      <c r="AT195" s="256" t="s">
        <v>242</v>
      </c>
      <c r="AU195" s="256" t="s">
        <v>89</v>
      </c>
      <c r="AY195" s="15" t="s">
        <v>145</v>
      </c>
      <c r="BE195" s="138">
        <f>IF(N195="základní",J195,0)</f>
        <v>0</v>
      </c>
      <c r="BF195" s="138">
        <f>IF(N195="snížená",J195,0)</f>
        <v>0</v>
      </c>
      <c r="BG195" s="138">
        <f>IF(N195="zákl. přenesená",J195,0)</f>
        <v>0</v>
      </c>
      <c r="BH195" s="138">
        <f>IF(N195="sníž. přenesená",J195,0)</f>
        <v>0</v>
      </c>
      <c r="BI195" s="138">
        <f>IF(N195="nulová",J195,0)</f>
        <v>0</v>
      </c>
      <c r="BJ195" s="15" t="s">
        <v>87</v>
      </c>
      <c r="BK195" s="138">
        <f>ROUND(I195*H195,2)</f>
        <v>0</v>
      </c>
      <c r="BL195" s="15" t="s">
        <v>153</v>
      </c>
      <c r="BM195" s="256" t="s">
        <v>252</v>
      </c>
    </row>
    <row r="196" spans="2:47" s="1" customFormat="1" ht="12">
      <c r="B196" s="38"/>
      <c r="C196" s="39"/>
      <c r="D196" s="257" t="s">
        <v>155</v>
      </c>
      <c r="E196" s="39"/>
      <c r="F196" s="258" t="s">
        <v>251</v>
      </c>
      <c r="G196" s="39"/>
      <c r="H196" s="39"/>
      <c r="I196" s="154"/>
      <c r="J196" s="39"/>
      <c r="K196" s="39"/>
      <c r="L196" s="40"/>
      <c r="M196" s="259"/>
      <c r="N196" s="86"/>
      <c r="O196" s="86"/>
      <c r="P196" s="86"/>
      <c r="Q196" s="86"/>
      <c r="R196" s="86"/>
      <c r="S196" s="86"/>
      <c r="T196" s="87"/>
      <c r="AT196" s="15" t="s">
        <v>155</v>
      </c>
      <c r="AU196" s="15" t="s">
        <v>89</v>
      </c>
    </row>
    <row r="197" spans="2:51" s="12" customFormat="1" ht="12">
      <c r="B197" s="261"/>
      <c r="C197" s="262"/>
      <c r="D197" s="257" t="s">
        <v>163</v>
      </c>
      <c r="E197" s="271" t="s">
        <v>1</v>
      </c>
      <c r="F197" s="263" t="s">
        <v>253</v>
      </c>
      <c r="G197" s="262"/>
      <c r="H197" s="264">
        <v>31.196</v>
      </c>
      <c r="I197" s="265"/>
      <c r="J197" s="262"/>
      <c r="K197" s="262"/>
      <c r="L197" s="266"/>
      <c r="M197" s="267"/>
      <c r="N197" s="268"/>
      <c r="O197" s="268"/>
      <c r="P197" s="268"/>
      <c r="Q197" s="268"/>
      <c r="R197" s="268"/>
      <c r="S197" s="268"/>
      <c r="T197" s="269"/>
      <c r="AT197" s="270" t="s">
        <v>163</v>
      </c>
      <c r="AU197" s="270" t="s">
        <v>89</v>
      </c>
      <c r="AV197" s="12" t="s">
        <v>89</v>
      </c>
      <c r="AW197" s="12" t="s">
        <v>34</v>
      </c>
      <c r="AX197" s="12" t="s">
        <v>79</v>
      </c>
      <c r="AY197" s="270" t="s">
        <v>145</v>
      </c>
    </row>
    <row r="198" spans="2:51" s="12" customFormat="1" ht="12">
      <c r="B198" s="261"/>
      <c r="C198" s="262"/>
      <c r="D198" s="257" t="s">
        <v>163</v>
      </c>
      <c r="E198" s="271" t="s">
        <v>1</v>
      </c>
      <c r="F198" s="263" t="s">
        <v>254</v>
      </c>
      <c r="G198" s="262"/>
      <c r="H198" s="264">
        <v>12.365</v>
      </c>
      <c r="I198" s="265"/>
      <c r="J198" s="262"/>
      <c r="K198" s="262"/>
      <c r="L198" s="266"/>
      <c r="M198" s="267"/>
      <c r="N198" s="268"/>
      <c r="O198" s="268"/>
      <c r="P198" s="268"/>
      <c r="Q198" s="268"/>
      <c r="R198" s="268"/>
      <c r="S198" s="268"/>
      <c r="T198" s="269"/>
      <c r="AT198" s="270" t="s">
        <v>163</v>
      </c>
      <c r="AU198" s="270" t="s">
        <v>89</v>
      </c>
      <c r="AV198" s="12" t="s">
        <v>89</v>
      </c>
      <c r="AW198" s="12" t="s">
        <v>34</v>
      </c>
      <c r="AX198" s="12" t="s">
        <v>79</v>
      </c>
      <c r="AY198" s="270" t="s">
        <v>145</v>
      </c>
    </row>
    <row r="199" spans="2:51" s="13" customFormat="1" ht="12">
      <c r="B199" s="272"/>
      <c r="C199" s="273"/>
      <c r="D199" s="257" t="s">
        <v>163</v>
      </c>
      <c r="E199" s="274" t="s">
        <v>1</v>
      </c>
      <c r="F199" s="275" t="s">
        <v>205</v>
      </c>
      <c r="G199" s="273"/>
      <c r="H199" s="276">
        <v>43.561</v>
      </c>
      <c r="I199" s="277"/>
      <c r="J199" s="273"/>
      <c r="K199" s="273"/>
      <c r="L199" s="278"/>
      <c r="M199" s="279"/>
      <c r="N199" s="280"/>
      <c r="O199" s="280"/>
      <c r="P199" s="280"/>
      <c r="Q199" s="280"/>
      <c r="R199" s="280"/>
      <c r="S199" s="280"/>
      <c r="T199" s="281"/>
      <c r="AT199" s="282" t="s">
        <v>163</v>
      </c>
      <c r="AU199" s="282" t="s">
        <v>89</v>
      </c>
      <c r="AV199" s="13" t="s">
        <v>153</v>
      </c>
      <c r="AW199" s="13" t="s">
        <v>34</v>
      </c>
      <c r="AX199" s="13" t="s">
        <v>87</v>
      </c>
      <c r="AY199" s="282" t="s">
        <v>145</v>
      </c>
    </row>
    <row r="200" spans="2:65" s="1" customFormat="1" ht="16.5" customHeight="1">
      <c r="B200" s="38"/>
      <c r="C200" s="283" t="s">
        <v>184</v>
      </c>
      <c r="D200" s="283" t="s">
        <v>242</v>
      </c>
      <c r="E200" s="284" t="s">
        <v>255</v>
      </c>
      <c r="F200" s="285" t="s">
        <v>256</v>
      </c>
      <c r="G200" s="286" t="s">
        <v>183</v>
      </c>
      <c r="H200" s="287">
        <v>35</v>
      </c>
      <c r="I200" s="288"/>
      <c r="J200" s="289">
        <f>ROUND(I200*H200,2)</f>
        <v>0</v>
      </c>
      <c r="K200" s="285" t="s">
        <v>1</v>
      </c>
      <c r="L200" s="290"/>
      <c r="M200" s="291" t="s">
        <v>1</v>
      </c>
      <c r="N200" s="292" t="s">
        <v>44</v>
      </c>
      <c r="O200" s="86"/>
      <c r="P200" s="254">
        <f>O200*H200</f>
        <v>0</v>
      </c>
      <c r="Q200" s="254">
        <v>0.00042</v>
      </c>
      <c r="R200" s="254">
        <f>Q200*H200</f>
        <v>0.014700000000000001</v>
      </c>
      <c r="S200" s="254">
        <v>0</v>
      </c>
      <c r="T200" s="255">
        <f>S200*H200</f>
        <v>0</v>
      </c>
      <c r="AR200" s="256" t="s">
        <v>197</v>
      </c>
      <c r="AT200" s="256" t="s">
        <v>242</v>
      </c>
      <c r="AU200" s="256" t="s">
        <v>89</v>
      </c>
      <c r="AY200" s="15" t="s">
        <v>145</v>
      </c>
      <c r="BE200" s="138">
        <f>IF(N200="základní",J200,0)</f>
        <v>0</v>
      </c>
      <c r="BF200" s="138">
        <f>IF(N200="snížená",J200,0)</f>
        <v>0</v>
      </c>
      <c r="BG200" s="138">
        <f>IF(N200="zákl. přenesená",J200,0)</f>
        <v>0</v>
      </c>
      <c r="BH200" s="138">
        <f>IF(N200="sníž. přenesená",J200,0)</f>
        <v>0</v>
      </c>
      <c r="BI200" s="138">
        <f>IF(N200="nulová",J200,0)</f>
        <v>0</v>
      </c>
      <c r="BJ200" s="15" t="s">
        <v>87</v>
      </c>
      <c r="BK200" s="138">
        <f>ROUND(I200*H200,2)</f>
        <v>0</v>
      </c>
      <c r="BL200" s="15" t="s">
        <v>153</v>
      </c>
      <c r="BM200" s="256" t="s">
        <v>257</v>
      </c>
    </row>
    <row r="201" spans="2:47" s="1" customFormat="1" ht="12">
      <c r="B201" s="38"/>
      <c r="C201" s="39"/>
      <c r="D201" s="257" t="s">
        <v>155</v>
      </c>
      <c r="E201" s="39"/>
      <c r="F201" s="258" t="s">
        <v>258</v>
      </c>
      <c r="G201" s="39"/>
      <c r="H201" s="39"/>
      <c r="I201" s="154"/>
      <c r="J201" s="39"/>
      <c r="K201" s="39"/>
      <c r="L201" s="40"/>
      <c r="M201" s="259"/>
      <c r="N201" s="86"/>
      <c r="O201" s="86"/>
      <c r="P201" s="86"/>
      <c r="Q201" s="86"/>
      <c r="R201" s="86"/>
      <c r="S201" s="86"/>
      <c r="T201" s="87"/>
      <c r="AT201" s="15" t="s">
        <v>155</v>
      </c>
      <c r="AU201" s="15" t="s">
        <v>89</v>
      </c>
    </row>
    <row r="202" spans="2:65" s="1" customFormat="1" ht="16.5" customHeight="1">
      <c r="B202" s="38"/>
      <c r="C202" s="283" t="s">
        <v>259</v>
      </c>
      <c r="D202" s="283" t="s">
        <v>242</v>
      </c>
      <c r="E202" s="284" t="s">
        <v>260</v>
      </c>
      <c r="F202" s="285" t="s">
        <v>261</v>
      </c>
      <c r="G202" s="286" t="s">
        <v>183</v>
      </c>
      <c r="H202" s="287">
        <v>7</v>
      </c>
      <c r="I202" s="288"/>
      <c r="J202" s="289">
        <f>ROUND(I202*H202,2)</f>
        <v>0</v>
      </c>
      <c r="K202" s="285" t="s">
        <v>1</v>
      </c>
      <c r="L202" s="290"/>
      <c r="M202" s="291" t="s">
        <v>1</v>
      </c>
      <c r="N202" s="292" t="s">
        <v>44</v>
      </c>
      <c r="O202" s="86"/>
      <c r="P202" s="254">
        <f>O202*H202</f>
        <v>0</v>
      </c>
      <c r="Q202" s="254">
        <v>0.00042</v>
      </c>
      <c r="R202" s="254">
        <f>Q202*H202</f>
        <v>0.00294</v>
      </c>
      <c r="S202" s="254">
        <v>0</v>
      </c>
      <c r="T202" s="255">
        <f>S202*H202</f>
        <v>0</v>
      </c>
      <c r="AR202" s="256" t="s">
        <v>197</v>
      </c>
      <c r="AT202" s="256" t="s">
        <v>242</v>
      </c>
      <c r="AU202" s="256" t="s">
        <v>89</v>
      </c>
      <c r="AY202" s="15" t="s">
        <v>145</v>
      </c>
      <c r="BE202" s="138">
        <f>IF(N202="základní",J202,0)</f>
        <v>0</v>
      </c>
      <c r="BF202" s="138">
        <f>IF(N202="snížená",J202,0)</f>
        <v>0</v>
      </c>
      <c r="BG202" s="138">
        <f>IF(N202="zákl. přenesená",J202,0)</f>
        <v>0</v>
      </c>
      <c r="BH202" s="138">
        <f>IF(N202="sníž. přenesená",J202,0)</f>
        <v>0</v>
      </c>
      <c r="BI202" s="138">
        <f>IF(N202="nulová",J202,0)</f>
        <v>0</v>
      </c>
      <c r="BJ202" s="15" t="s">
        <v>87</v>
      </c>
      <c r="BK202" s="138">
        <f>ROUND(I202*H202,2)</f>
        <v>0</v>
      </c>
      <c r="BL202" s="15" t="s">
        <v>153</v>
      </c>
      <c r="BM202" s="256" t="s">
        <v>262</v>
      </c>
    </row>
    <row r="203" spans="2:47" s="1" customFormat="1" ht="12">
      <c r="B203" s="38"/>
      <c r="C203" s="39"/>
      <c r="D203" s="257" t="s">
        <v>155</v>
      </c>
      <c r="E203" s="39"/>
      <c r="F203" s="258" t="s">
        <v>263</v>
      </c>
      <c r="G203" s="39"/>
      <c r="H203" s="39"/>
      <c r="I203" s="154"/>
      <c r="J203" s="39"/>
      <c r="K203" s="39"/>
      <c r="L203" s="40"/>
      <c r="M203" s="259"/>
      <c r="N203" s="86"/>
      <c r="O203" s="86"/>
      <c r="P203" s="86"/>
      <c r="Q203" s="86"/>
      <c r="R203" s="86"/>
      <c r="S203" s="86"/>
      <c r="T203" s="87"/>
      <c r="AT203" s="15" t="s">
        <v>155</v>
      </c>
      <c r="AU203" s="15" t="s">
        <v>89</v>
      </c>
    </row>
    <row r="204" spans="2:65" s="1" customFormat="1" ht="24" customHeight="1">
      <c r="B204" s="38"/>
      <c r="C204" s="283" t="s">
        <v>264</v>
      </c>
      <c r="D204" s="283" t="s">
        <v>242</v>
      </c>
      <c r="E204" s="284" t="s">
        <v>265</v>
      </c>
      <c r="F204" s="285" t="s">
        <v>266</v>
      </c>
      <c r="G204" s="286" t="s">
        <v>216</v>
      </c>
      <c r="H204" s="287">
        <v>35.908</v>
      </c>
      <c r="I204" s="288"/>
      <c r="J204" s="289">
        <f>ROUND(I204*H204,2)</f>
        <v>0</v>
      </c>
      <c r="K204" s="285" t="s">
        <v>1</v>
      </c>
      <c r="L204" s="290"/>
      <c r="M204" s="291" t="s">
        <v>1</v>
      </c>
      <c r="N204" s="292" t="s">
        <v>44</v>
      </c>
      <c r="O204" s="86"/>
      <c r="P204" s="254">
        <f>O204*H204</f>
        <v>0</v>
      </c>
      <c r="Q204" s="254">
        <v>0.00042</v>
      </c>
      <c r="R204" s="254">
        <f>Q204*H204</f>
        <v>0.015081360000000002</v>
      </c>
      <c r="S204" s="254">
        <v>0</v>
      </c>
      <c r="T204" s="255">
        <f>S204*H204</f>
        <v>0</v>
      </c>
      <c r="AR204" s="256" t="s">
        <v>197</v>
      </c>
      <c r="AT204" s="256" t="s">
        <v>242</v>
      </c>
      <c r="AU204" s="256" t="s">
        <v>89</v>
      </c>
      <c r="AY204" s="15" t="s">
        <v>145</v>
      </c>
      <c r="BE204" s="138">
        <f>IF(N204="základní",J204,0)</f>
        <v>0</v>
      </c>
      <c r="BF204" s="138">
        <f>IF(N204="snížená",J204,0)</f>
        <v>0</v>
      </c>
      <c r="BG204" s="138">
        <f>IF(N204="zákl. přenesená",J204,0)</f>
        <v>0</v>
      </c>
      <c r="BH204" s="138">
        <f>IF(N204="sníž. přenesená",J204,0)</f>
        <v>0</v>
      </c>
      <c r="BI204" s="138">
        <f>IF(N204="nulová",J204,0)</f>
        <v>0</v>
      </c>
      <c r="BJ204" s="15" t="s">
        <v>87</v>
      </c>
      <c r="BK204" s="138">
        <f>ROUND(I204*H204,2)</f>
        <v>0</v>
      </c>
      <c r="BL204" s="15" t="s">
        <v>153</v>
      </c>
      <c r="BM204" s="256" t="s">
        <v>267</v>
      </c>
    </row>
    <row r="205" spans="2:47" s="1" customFormat="1" ht="12">
      <c r="B205" s="38"/>
      <c r="C205" s="39"/>
      <c r="D205" s="257" t="s">
        <v>155</v>
      </c>
      <c r="E205" s="39"/>
      <c r="F205" s="258" t="s">
        <v>268</v>
      </c>
      <c r="G205" s="39"/>
      <c r="H205" s="39"/>
      <c r="I205" s="154"/>
      <c r="J205" s="39"/>
      <c r="K205" s="39"/>
      <c r="L205" s="40"/>
      <c r="M205" s="259"/>
      <c r="N205" s="86"/>
      <c r="O205" s="86"/>
      <c r="P205" s="86"/>
      <c r="Q205" s="86"/>
      <c r="R205" s="86"/>
      <c r="S205" s="86"/>
      <c r="T205" s="87"/>
      <c r="AT205" s="15" t="s">
        <v>155</v>
      </c>
      <c r="AU205" s="15" t="s">
        <v>89</v>
      </c>
    </row>
    <row r="206" spans="2:51" s="12" customFormat="1" ht="12">
      <c r="B206" s="261"/>
      <c r="C206" s="262"/>
      <c r="D206" s="257" t="s">
        <v>163</v>
      </c>
      <c r="E206" s="271" t="s">
        <v>1</v>
      </c>
      <c r="F206" s="263" t="s">
        <v>269</v>
      </c>
      <c r="G206" s="262"/>
      <c r="H206" s="264">
        <v>35.908</v>
      </c>
      <c r="I206" s="265"/>
      <c r="J206" s="262"/>
      <c r="K206" s="262"/>
      <c r="L206" s="266"/>
      <c r="M206" s="267"/>
      <c r="N206" s="268"/>
      <c r="O206" s="268"/>
      <c r="P206" s="268"/>
      <c r="Q206" s="268"/>
      <c r="R206" s="268"/>
      <c r="S206" s="268"/>
      <c r="T206" s="269"/>
      <c r="AT206" s="270" t="s">
        <v>163</v>
      </c>
      <c r="AU206" s="270" t="s">
        <v>89</v>
      </c>
      <c r="AV206" s="12" t="s">
        <v>89</v>
      </c>
      <c r="AW206" s="12" t="s">
        <v>34</v>
      </c>
      <c r="AX206" s="12" t="s">
        <v>87</v>
      </c>
      <c r="AY206" s="270" t="s">
        <v>145</v>
      </c>
    </row>
    <row r="207" spans="2:65" s="1" customFormat="1" ht="24" customHeight="1">
      <c r="B207" s="38"/>
      <c r="C207" s="245" t="s">
        <v>270</v>
      </c>
      <c r="D207" s="245" t="s">
        <v>148</v>
      </c>
      <c r="E207" s="246" t="s">
        <v>271</v>
      </c>
      <c r="F207" s="247" t="s">
        <v>272</v>
      </c>
      <c r="G207" s="248" t="s">
        <v>273</v>
      </c>
      <c r="H207" s="249">
        <v>8</v>
      </c>
      <c r="I207" s="250"/>
      <c r="J207" s="251">
        <f>ROUND(I207*H207,2)</f>
        <v>0</v>
      </c>
      <c r="K207" s="247" t="s">
        <v>152</v>
      </c>
      <c r="L207" s="40"/>
      <c r="M207" s="252" t="s">
        <v>1</v>
      </c>
      <c r="N207" s="253" t="s">
        <v>44</v>
      </c>
      <c r="O207" s="86"/>
      <c r="P207" s="254">
        <f>O207*H207</f>
        <v>0</v>
      </c>
      <c r="Q207" s="254">
        <v>0</v>
      </c>
      <c r="R207" s="254">
        <f>Q207*H207</f>
        <v>0</v>
      </c>
      <c r="S207" s="254">
        <v>0</v>
      </c>
      <c r="T207" s="255">
        <f>S207*H207</f>
        <v>0</v>
      </c>
      <c r="AR207" s="256" t="s">
        <v>184</v>
      </c>
      <c r="AT207" s="256" t="s">
        <v>148</v>
      </c>
      <c r="AU207" s="256" t="s">
        <v>89</v>
      </c>
      <c r="AY207" s="15" t="s">
        <v>145</v>
      </c>
      <c r="BE207" s="138">
        <f>IF(N207="základní",J207,0)</f>
        <v>0</v>
      </c>
      <c r="BF207" s="138">
        <f>IF(N207="snížená",J207,0)</f>
        <v>0</v>
      </c>
      <c r="BG207" s="138">
        <f>IF(N207="zákl. přenesená",J207,0)</f>
        <v>0</v>
      </c>
      <c r="BH207" s="138">
        <f>IF(N207="sníž. přenesená",J207,0)</f>
        <v>0</v>
      </c>
      <c r="BI207" s="138">
        <f>IF(N207="nulová",J207,0)</f>
        <v>0</v>
      </c>
      <c r="BJ207" s="15" t="s">
        <v>87</v>
      </c>
      <c r="BK207" s="138">
        <f>ROUND(I207*H207,2)</f>
        <v>0</v>
      </c>
      <c r="BL207" s="15" t="s">
        <v>184</v>
      </c>
      <c r="BM207" s="256" t="s">
        <v>274</v>
      </c>
    </row>
    <row r="208" spans="2:47" s="1" customFormat="1" ht="12">
      <c r="B208" s="38"/>
      <c r="C208" s="39"/>
      <c r="D208" s="257" t="s">
        <v>155</v>
      </c>
      <c r="E208" s="39"/>
      <c r="F208" s="258" t="s">
        <v>275</v>
      </c>
      <c r="G208" s="39"/>
      <c r="H208" s="39"/>
      <c r="I208" s="154"/>
      <c r="J208" s="39"/>
      <c r="K208" s="39"/>
      <c r="L208" s="40"/>
      <c r="M208" s="259"/>
      <c r="N208" s="86"/>
      <c r="O208" s="86"/>
      <c r="P208" s="86"/>
      <c r="Q208" s="86"/>
      <c r="R208" s="86"/>
      <c r="S208" s="86"/>
      <c r="T208" s="87"/>
      <c r="AT208" s="15" t="s">
        <v>155</v>
      </c>
      <c r="AU208" s="15" t="s">
        <v>89</v>
      </c>
    </row>
    <row r="209" spans="2:65" s="1" customFormat="1" ht="24" customHeight="1">
      <c r="B209" s="38"/>
      <c r="C209" s="245" t="s">
        <v>276</v>
      </c>
      <c r="D209" s="245" t="s">
        <v>148</v>
      </c>
      <c r="E209" s="246" t="s">
        <v>277</v>
      </c>
      <c r="F209" s="247" t="s">
        <v>278</v>
      </c>
      <c r="G209" s="248" t="s">
        <v>273</v>
      </c>
      <c r="H209" s="249">
        <v>4</v>
      </c>
      <c r="I209" s="250"/>
      <c r="J209" s="251">
        <f>ROUND(I209*H209,2)</f>
        <v>0</v>
      </c>
      <c r="K209" s="247" t="s">
        <v>152</v>
      </c>
      <c r="L209" s="40"/>
      <c r="M209" s="252" t="s">
        <v>1</v>
      </c>
      <c r="N209" s="253" t="s">
        <v>44</v>
      </c>
      <c r="O209" s="86"/>
      <c r="P209" s="254">
        <f>O209*H209</f>
        <v>0</v>
      </c>
      <c r="Q209" s="254">
        <v>0</v>
      </c>
      <c r="R209" s="254">
        <f>Q209*H209</f>
        <v>0</v>
      </c>
      <c r="S209" s="254">
        <v>0</v>
      </c>
      <c r="T209" s="255">
        <f>S209*H209</f>
        <v>0</v>
      </c>
      <c r="AR209" s="256" t="s">
        <v>184</v>
      </c>
      <c r="AT209" s="256" t="s">
        <v>148</v>
      </c>
      <c r="AU209" s="256" t="s">
        <v>89</v>
      </c>
      <c r="AY209" s="15" t="s">
        <v>145</v>
      </c>
      <c r="BE209" s="138">
        <f>IF(N209="základní",J209,0)</f>
        <v>0</v>
      </c>
      <c r="BF209" s="138">
        <f>IF(N209="snížená",J209,0)</f>
        <v>0</v>
      </c>
      <c r="BG209" s="138">
        <f>IF(N209="zákl. přenesená",J209,0)</f>
        <v>0</v>
      </c>
      <c r="BH209" s="138">
        <f>IF(N209="sníž. přenesená",J209,0)</f>
        <v>0</v>
      </c>
      <c r="BI209" s="138">
        <f>IF(N209="nulová",J209,0)</f>
        <v>0</v>
      </c>
      <c r="BJ209" s="15" t="s">
        <v>87</v>
      </c>
      <c r="BK209" s="138">
        <f>ROUND(I209*H209,2)</f>
        <v>0</v>
      </c>
      <c r="BL209" s="15" t="s">
        <v>184</v>
      </c>
      <c r="BM209" s="256" t="s">
        <v>279</v>
      </c>
    </row>
    <row r="210" spans="2:47" s="1" customFormat="1" ht="12">
      <c r="B210" s="38"/>
      <c r="C210" s="39"/>
      <c r="D210" s="257" t="s">
        <v>155</v>
      </c>
      <c r="E210" s="39"/>
      <c r="F210" s="258" t="s">
        <v>280</v>
      </c>
      <c r="G210" s="39"/>
      <c r="H210" s="39"/>
      <c r="I210" s="154"/>
      <c r="J210" s="39"/>
      <c r="K210" s="39"/>
      <c r="L210" s="40"/>
      <c r="M210" s="259"/>
      <c r="N210" s="86"/>
      <c r="O210" s="86"/>
      <c r="P210" s="86"/>
      <c r="Q210" s="86"/>
      <c r="R210" s="86"/>
      <c r="S210" s="86"/>
      <c r="T210" s="87"/>
      <c r="AT210" s="15" t="s">
        <v>155</v>
      </c>
      <c r="AU210" s="15" t="s">
        <v>89</v>
      </c>
    </row>
    <row r="211" spans="2:65" s="1" customFormat="1" ht="24" customHeight="1">
      <c r="B211" s="38"/>
      <c r="C211" s="245" t="s">
        <v>7</v>
      </c>
      <c r="D211" s="245" t="s">
        <v>148</v>
      </c>
      <c r="E211" s="246" t="s">
        <v>281</v>
      </c>
      <c r="F211" s="247" t="s">
        <v>282</v>
      </c>
      <c r="G211" s="248" t="s">
        <v>283</v>
      </c>
      <c r="H211" s="293"/>
      <c r="I211" s="250"/>
      <c r="J211" s="251">
        <f>ROUND(I211*H211,2)</f>
        <v>0</v>
      </c>
      <c r="K211" s="247" t="s">
        <v>152</v>
      </c>
      <c r="L211" s="40"/>
      <c r="M211" s="252" t="s">
        <v>1</v>
      </c>
      <c r="N211" s="253" t="s">
        <v>44</v>
      </c>
      <c r="O211" s="86"/>
      <c r="P211" s="254">
        <f>O211*H211</f>
        <v>0</v>
      </c>
      <c r="Q211" s="254">
        <v>0</v>
      </c>
      <c r="R211" s="254">
        <f>Q211*H211</f>
        <v>0</v>
      </c>
      <c r="S211" s="254">
        <v>0</v>
      </c>
      <c r="T211" s="255">
        <f>S211*H211</f>
        <v>0</v>
      </c>
      <c r="AR211" s="256" t="s">
        <v>184</v>
      </c>
      <c r="AT211" s="256" t="s">
        <v>148</v>
      </c>
      <c r="AU211" s="256" t="s">
        <v>89</v>
      </c>
      <c r="AY211" s="15" t="s">
        <v>145</v>
      </c>
      <c r="BE211" s="138">
        <f>IF(N211="základní",J211,0)</f>
        <v>0</v>
      </c>
      <c r="BF211" s="138">
        <f>IF(N211="snížená",J211,0)</f>
        <v>0</v>
      </c>
      <c r="BG211" s="138">
        <f>IF(N211="zákl. přenesená",J211,0)</f>
        <v>0</v>
      </c>
      <c r="BH211" s="138">
        <f>IF(N211="sníž. přenesená",J211,0)</f>
        <v>0</v>
      </c>
      <c r="BI211" s="138">
        <f>IF(N211="nulová",J211,0)</f>
        <v>0</v>
      </c>
      <c r="BJ211" s="15" t="s">
        <v>87</v>
      </c>
      <c r="BK211" s="138">
        <f>ROUND(I211*H211,2)</f>
        <v>0</v>
      </c>
      <c r="BL211" s="15" t="s">
        <v>184</v>
      </c>
      <c r="BM211" s="256" t="s">
        <v>284</v>
      </c>
    </row>
    <row r="212" spans="2:47" s="1" customFormat="1" ht="12">
      <c r="B212" s="38"/>
      <c r="C212" s="39"/>
      <c r="D212" s="257" t="s">
        <v>155</v>
      </c>
      <c r="E212" s="39"/>
      <c r="F212" s="258" t="s">
        <v>285</v>
      </c>
      <c r="G212" s="39"/>
      <c r="H212" s="39"/>
      <c r="I212" s="154"/>
      <c r="J212" s="39"/>
      <c r="K212" s="39"/>
      <c r="L212" s="40"/>
      <c r="M212" s="259"/>
      <c r="N212" s="86"/>
      <c r="O212" s="86"/>
      <c r="P212" s="86"/>
      <c r="Q212" s="86"/>
      <c r="R212" s="86"/>
      <c r="S212" s="86"/>
      <c r="T212" s="87"/>
      <c r="AT212" s="15" t="s">
        <v>155</v>
      </c>
      <c r="AU212" s="15" t="s">
        <v>89</v>
      </c>
    </row>
    <row r="213" spans="2:47" s="1" customFormat="1" ht="12">
      <c r="B213" s="38"/>
      <c r="C213" s="39"/>
      <c r="D213" s="257" t="s">
        <v>157</v>
      </c>
      <c r="E213" s="39"/>
      <c r="F213" s="260" t="s">
        <v>286</v>
      </c>
      <c r="G213" s="39"/>
      <c r="H213" s="39"/>
      <c r="I213" s="154"/>
      <c r="J213" s="39"/>
      <c r="K213" s="39"/>
      <c r="L213" s="40"/>
      <c r="M213" s="259"/>
      <c r="N213" s="86"/>
      <c r="O213" s="86"/>
      <c r="P213" s="86"/>
      <c r="Q213" s="86"/>
      <c r="R213" s="86"/>
      <c r="S213" s="86"/>
      <c r="T213" s="87"/>
      <c r="AT213" s="15" t="s">
        <v>157</v>
      </c>
      <c r="AU213" s="15" t="s">
        <v>89</v>
      </c>
    </row>
    <row r="214" spans="2:65" s="1" customFormat="1" ht="24" customHeight="1">
      <c r="B214" s="38"/>
      <c r="C214" s="245" t="s">
        <v>287</v>
      </c>
      <c r="D214" s="245" t="s">
        <v>148</v>
      </c>
      <c r="E214" s="246" t="s">
        <v>288</v>
      </c>
      <c r="F214" s="247" t="s">
        <v>289</v>
      </c>
      <c r="G214" s="248" t="s">
        <v>283</v>
      </c>
      <c r="H214" s="293"/>
      <c r="I214" s="250"/>
      <c r="J214" s="251">
        <f>ROUND(I214*H214,2)</f>
        <v>0</v>
      </c>
      <c r="K214" s="247" t="s">
        <v>152</v>
      </c>
      <c r="L214" s="40"/>
      <c r="M214" s="252" t="s">
        <v>1</v>
      </c>
      <c r="N214" s="253" t="s">
        <v>44</v>
      </c>
      <c r="O214" s="86"/>
      <c r="P214" s="254">
        <f>O214*H214</f>
        <v>0</v>
      </c>
      <c r="Q214" s="254">
        <v>0</v>
      </c>
      <c r="R214" s="254">
        <f>Q214*H214</f>
        <v>0</v>
      </c>
      <c r="S214" s="254">
        <v>0</v>
      </c>
      <c r="T214" s="255">
        <f>S214*H214</f>
        <v>0</v>
      </c>
      <c r="AR214" s="256" t="s">
        <v>184</v>
      </c>
      <c r="AT214" s="256" t="s">
        <v>148</v>
      </c>
      <c r="AU214" s="256" t="s">
        <v>89</v>
      </c>
      <c r="AY214" s="15" t="s">
        <v>145</v>
      </c>
      <c r="BE214" s="138">
        <f>IF(N214="základní",J214,0)</f>
        <v>0</v>
      </c>
      <c r="BF214" s="138">
        <f>IF(N214="snížená",J214,0)</f>
        <v>0</v>
      </c>
      <c r="BG214" s="138">
        <f>IF(N214="zákl. přenesená",J214,0)</f>
        <v>0</v>
      </c>
      <c r="BH214" s="138">
        <f>IF(N214="sníž. přenesená",J214,0)</f>
        <v>0</v>
      </c>
      <c r="BI214" s="138">
        <f>IF(N214="nulová",J214,0)</f>
        <v>0</v>
      </c>
      <c r="BJ214" s="15" t="s">
        <v>87</v>
      </c>
      <c r="BK214" s="138">
        <f>ROUND(I214*H214,2)</f>
        <v>0</v>
      </c>
      <c r="BL214" s="15" t="s">
        <v>184</v>
      </c>
      <c r="BM214" s="256" t="s">
        <v>290</v>
      </c>
    </row>
    <row r="215" spans="2:47" s="1" customFormat="1" ht="12">
      <c r="B215" s="38"/>
      <c r="C215" s="39"/>
      <c r="D215" s="257" t="s">
        <v>155</v>
      </c>
      <c r="E215" s="39"/>
      <c r="F215" s="258" t="s">
        <v>291</v>
      </c>
      <c r="G215" s="39"/>
      <c r="H215" s="39"/>
      <c r="I215" s="154"/>
      <c r="J215" s="39"/>
      <c r="K215" s="39"/>
      <c r="L215" s="40"/>
      <c r="M215" s="259"/>
      <c r="N215" s="86"/>
      <c r="O215" s="86"/>
      <c r="P215" s="86"/>
      <c r="Q215" s="86"/>
      <c r="R215" s="86"/>
      <c r="S215" s="86"/>
      <c r="T215" s="87"/>
      <c r="AT215" s="15" t="s">
        <v>155</v>
      </c>
      <c r="AU215" s="15" t="s">
        <v>89</v>
      </c>
    </row>
    <row r="216" spans="2:47" s="1" customFormat="1" ht="12">
      <c r="B216" s="38"/>
      <c r="C216" s="39"/>
      <c r="D216" s="257" t="s">
        <v>157</v>
      </c>
      <c r="E216" s="39"/>
      <c r="F216" s="260" t="s">
        <v>286</v>
      </c>
      <c r="G216" s="39"/>
      <c r="H216" s="39"/>
      <c r="I216" s="154"/>
      <c r="J216" s="39"/>
      <c r="K216" s="39"/>
      <c r="L216" s="40"/>
      <c r="M216" s="259"/>
      <c r="N216" s="86"/>
      <c r="O216" s="86"/>
      <c r="P216" s="86"/>
      <c r="Q216" s="86"/>
      <c r="R216" s="86"/>
      <c r="S216" s="86"/>
      <c r="T216" s="87"/>
      <c r="AT216" s="15" t="s">
        <v>157</v>
      </c>
      <c r="AU216" s="15" t="s">
        <v>89</v>
      </c>
    </row>
    <row r="217" spans="2:63" s="11" customFormat="1" ht="22.8" customHeight="1">
      <c r="B217" s="229"/>
      <c r="C217" s="230"/>
      <c r="D217" s="231" t="s">
        <v>78</v>
      </c>
      <c r="E217" s="243" t="s">
        <v>292</v>
      </c>
      <c r="F217" s="243" t="s">
        <v>293</v>
      </c>
      <c r="G217" s="230"/>
      <c r="H217" s="230"/>
      <c r="I217" s="233"/>
      <c r="J217" s="244">
        <f>BK217</f>
        <v>0</v>
      </c>
      <c r="K217" s="230"/>
      <c r="L217" s="235"/>
      <c r="M217" s="236"/>
      <c r="N217" s="237"/>
      <c r="O217" s="237"/>
      <c r="P217" s="238">
        <f>SUM(P218:P230)</f>
        <v>0</v>
      </c>
      <c r="Q217" s="237"/>
      <c r="R217" s="238">
        <f>SUM(R218:R230)</f>
        <v>0.03570152</v>
      </c>
      <c r="S217" s="237"/>
      <c r="T217" s="239">
        <f>SUM(T218:T230)</f>
        <v>0.01</v>
      </c>
      <c r="AR217" s="240" t="s">
        <v>89</v>
      </c>
      <c r="AT217" s="241" t="s">
        <v>78</v>
      </c>
      <c r="AU217" s="241" t="s">
        <v>87</v>
      </c>
      <c r="AY217" s="240" t="s">
        <v>145</v>
      </c>
      <c r="BK217" s="242">
        <f>SUM(BK218:BK230)</f>
        <v>0</v>
      </c>
    </row>
    <row r="218" spans="2:65" s="1" customFormat="1" ht="24" customHeight="1">
      <c r="B218" s="38"/>
      <c r="C218" s="245" t="s">
        <v>294</v>
      </c>
      <c r="D218" s="245" t="s">
        <v>148</v>
      </c>
      <c r="E218" s="246" t="s">
        <v>295</v>
      </c>
      <c r="F218" s="247" t="s">
        <v>296</v>
      </c>
      <c r="G218" s="248" t="s">
        <v>297</v>
      </c>
      <c r="H218" s="249">
        <v>1</v>
      </c>
      <c r="I218" s="250"/>
      <c r="J218" s="251">
        <f>ROUND(I218*H218,2)</f>
        <v>0</v>
      </c>
      <c r="K218" s="247" t="s">
        <v>1</v>
      </c>
      <c r="L218" s="40"/>
      <c r="M218" s="252" t="s">
        <v>1</v>
      </c>
      <c r="N218" s="253" t="s">
        <v>44</v>
      </c>
      <c r="O218" s="86"/>
      <c r="P218" s="254">
        <f>O218*H218</f>
        <v>0</v>
      </c>
      <c r="Q218" s="254">
        <v>7E-05</v>
      </c>
      <c r="R218" s="254">
        <f>Q218*H218</f>
        <v>7E-05</v>
      </c>
      <c r="S218" s="254">
        <v>0.005</v>
      </c>
      <c r="T218" s="255">
        <f>S218*H218</f>
        <v>0.005</v>
      </c>
      <c r="AR218" s="256" t="s">
        <v>184</v>
      </c>
      <c r="AT218" s="256" t="s">
        <v>148</v>
      </c>
      <c r="AU218" s="256" t="s">
        <v>89</v>
      </c>
      <c r="AY218" s="15" t="s">
        <v>145</v>
      </c>
      <c r="BE218" s="138">
        <f>IF(N218="základní",J218,0)</f>
        <v>0</v>
      </c>
      <c r="BF218" s="138">
        <f>IF(N218="snížená",J218,0)</f>
        <v>0</v>
      </c>
      <c r="BG218" s="138">
        <f>IF(N218="zákl. přenesená",J218,0)</f>
        <v>0</v>
      </c>
      <c r="BH218" s="138">
        <f>IF(N218="sníž. přenesená",J218,0)</f>
        <v>0</v>
      </c>
      <c r="BI218" s="138">
        <f>IF(N218="nulová",J218,0)</f>
        <v>0</v>
      </c>
      <c r="BJ218" s="15" t="s">
        <v>87</v>
      </c>
      <c r="BK218" s="138">
        <f>ROUND(I218*H218,2)</f>
        <v>0</v>
      </c>
      <c r="BL218" s="15" t="s">
        <v>184</v>
      </c>
      <c r="BM218" s="256" t="s">
        <v>298</v>
      </c>
    </row>
    <row r="219" spans="2:47" s="1" customFormat="1" ht="12">
      <c r="B219" s="38"/>
      <c r="C219" s="39"/>
      <c r="D219" s="257" t="s">
        <v>155</v>
      </c>
      <c r="E219" s="39"/>
      <c r="F219" s="258" t="s">
        <v>299</v>
      </c>
      <c r="G219" s="39"/>
      <c r="H219" s="39"/>
      <c r="I219" s="154"/>
      <c r="J219" s="39"/>
      <c r="K219" s="39"/>
      <c r="L219" s="40"/>
      <c r="M219" s="259"/>
      <c r="N219" s="86"/>
      <c r="O219" s="86"/>
      <c r="P219" s="86"/>
      <c r="Q219" s="86"/>
      <c r="R219" s="86"/>
      <c r="S219" s="86"/>
      <c r="T219" s="87"/>
      <c r="AT219" s="15" t="s">
        <v>155</v>
      </c>
      <c r="AU219" s="15" t="s">
        <v>89</v>
      </c>
    </row>
    <row r="220" spans="2:65" s="1" customFormat="1" ht="24" customHeight="1">
      <c r="B220" s="38"/>
      <c r="C220" s="245" t="s">
        <v>300</v>
      </c>
      <c r="D220" s="245" t="s">
        <v>148</v>
      </c>
      <c r="E220" s="246" t="s">
        <v>301</v>
      </c>
      <c r="F220" s="247" t="s">
        <v>302</v>
      </c>
      <c r="G220" s="248" t="s">
        <v>183</v>
      </c>
      <c r="H220" s="249">
        <v>30</v>
      </c>
      <c r="I220" s="250"/>
      <c r="J220" s="251">
        <f>ROUND(I220*H220,2)</f>
        <v>0</v>
      </c>
      <c r="K220" s="247" t="s">
        <v>152</v>
      </c>
      <c r="L220" s="40"/>
      <c r="M220" s="252" t="s">
        <v>1</v>
      </c>
      <c r="N220" s="253" t="s">
        <v>44</v>
      </c>
      <c r="O220" s="86"/>
      <c r="P220" s="254">
        <f>O220*H220</f>
        <v>0</v>
      </c>
      <c r="Q220" s="254">
        <v>0.001185384</v>
      </c>
      <c r="R220" s="254">
        <f>Q220*H220</f>
        <v>0.03556152</v>
      </c>
      <c r="S220" s="254">
        <v>0</v>
      </c>
      <c r="T220" s="255">
        <f>S220*H220</f>
        <v>0</v>
      </c>
      <c r="AR220" s="256" t="s">
        <v>184</v>
      </c>
      <c r="AT220" s="256" t="s">
        <v>148</v>
      </c>
      <c r="AU220" s="256" t="s">
        <v>89</v>
      </c>
      <c r="AY220" s="15" t="s">
        <v>145</v>
      </c>
      <c r="BE220" s="138">
        <f>IF(N220="základní",J220,0)</f>
        <v>0</v>
      </c>
      <c r="BF220" s="138">
        <f>IF(N220="snížená",J220,0)</f>
        <v>0</v>
      </c>
      <c r="BG220" s="138">
        <f>IF(N220="zákl. přenesená",J220,0)</f>
        <v>0</v>
      </c>
      <c r="BH220" s="138">
        <f>IF(N220="sníž. přenesená",J220,0)</f>
        <v>0</v>
      </c>
      <c r="BI220" s="138">
        <f>IF(N220="nulová",J220,0)</f>
        <v>0</v>
      </c>
      <c r="BJ220" s="15" t="s">
        <v>87</v>
      </c>
      <c r="BK220" s="138">
        <f>ROUND(I220*H220,2)</f>
        <v>0</v>
      </c>
      <c r="BL220" s="15" t="s">
        <v>184</v>
      </c>
      <c r="BM220" s="256" t="s">
        <v>303</v>
      </c>
    </row>
    <row r="221" spans="2:47" s="1" customFormat="1" ht="12">
      <c r="B221" s="38"/>
      <c r="C221" s="39"/>
      <c r="D221" s="257" t="s">
        <v>155</v>
      </c>
      <c r="E221" s="39"/>
      <c r="F221" s="258" t="s">
        <v>304</v>
      </c>
      <c r="G221" s="39"/>
      <c r="H221" s="39"/>
      <c r="I221" s="154"/>
      <c r="J221" s="39"/>
      <c r="K221" s="39"/>
      <c r="L221" s="40"/>
      <c r="M221" s="259"/>
      <c r="N221" s="86"/>
      <c r="O221" s="86"/>
      <c r="P221" s="86"/>
      <c r="Q221" s="86"/>
      <c r="R221" s="86"/>
      <c r="S221" s="86"/>
      <c r="T221" s="87"/>
      <c r="AT221" s="15" t="s">
        <v>155</v>
      </c>
      <c r="AU221" s="15" t="s">
        <v>89</v>
      </c>
    </row>
    <row r="222" spans="2:47" s="1" customFormat="1" ht="12">
      <c r="B222" s="38"/>
      <c r="C222" s="39"/>
      <c r="D222" s="257" t="s">
        <v>157</v>
      </c>
      <c r="E222" s="39"/>
      <c r="F222" s="260" t="s">
        <v>305</v>
      </c>
      <c r="G222" s="39"/>
      <c r="H222" s="39"/>
      <c r="I222" s="154"/>
      <c r="J222" s="39"/>
      <c r="K222" s="39"/>
      <c r="L222" s="40"/>
      <c r="M222" s="259"/>
      <c r="N222" s="86"/>
      <c r="O222" s="86"/>
      <c r="P222" s="86"/>
      <c r="Q222" s="86"/>
      <c r="R222" s="86"/>
      <c r="S222" s="86"/>
      <c r="T222" s="87"/>
      <c r="AT222" s="15" t="s">
        <v>157</v>
      </c>
      <c r="AU222" s="15" t="s">
        <v>89</v>
      </c>
    </row>
    <row r="223" spans="2:65" s="1" customFormat="1" ht="48" customHeight="1">
      <c r="B223" s="38"/>
      <c r="C223" s="245" t="s">
        <v>306</v>
      </c>
      <c r="D223" s="245" t="s">
        <v>148</v>
      </c>
      <c r="E223" s="246" t="s">
        <v>307</v>
      </c>
      <c r="F223" s="247" t="s">
        <v>308</v>
      </c>
      <c r="G223" s="248" t="s">
        <v>297</v>
      </c>
      <c r="H223" s="249">
        <v>1</v>
      </c>
      <c r="I223" s="250"/>
      <c r="J223" s="251">
        <f>ROUND(I223*H223,2)</f>
        <v>0</v>
      </c>
      <c r="K223" s="247" t="s">
        <v>1</v>
      </c>
      <c r="L223" s="40"/>
      <c r="M223" s="252" t="s">
        <v>1</v>
      </c>
      <c r="N223" s="253" t="s">
        <v>44</v>
      </c>
      <c r="O223" s="86"/>
      <c r="P223" s="254">
        <f>O223*H223</f>
        <v>0</v>
      </c>
      <c r="Q223" s="254">
        <v>7E-05</v>
      </c>
      <c r="R223" s="254">
        <f>Q223*H223</f>
        <v>7E-05</v>
      </c>
      <c r="S223" s="254">
        <v>0.005</v>
      </c>
      <c r="T223" s="255">
        <f>S223*H223</f>
        <v>0.005</v>
      </c>
      <c r="AR223" s="256" t="s">
        <v>184</v>
      </c>
      <c r="AT223" s="256" t="s">
        <v>148</v>
      </c>
      <c r="AU223" s="256" t="s">
        <v>89</v>
      </c>
      <c r="AY223" s="15" t="s">
        <v>145</v>
      </c>
      <c r="BE223" s="138">
        <f>IF(N223="základní",J223,0)</f>
        <v>0</v>
      </c>
      <c r="BF223" s="138">
        <f>IF(N223="snížená",J223,0)</f>
        <v>0</v>
      </c>
      <c r="BG223" s="138">
        <f>IF(N223="zákl. přenesená",J223,0)</f>
        <v>0</v>
      </c>
      <c r="BH223" s="138">
        <f>IF(N223="sníž. přenesená",J223,0)</f>
        <v>0</v>
      </c>
      <c r="BI223" s="138">
        <f>IF(N223="nulová",J223,0)</f>
        <v>0</v>
      </c>
      <c r="BJ223" s="15" t="s">
        <v>87</v>
      </c>
      <c r="BK223" s="138">
        <f>ROUND(I223*H223,2)</f>
        <v>0</v>
      </c>
      <c r="BL223" s="15" t="s">
        <v>184</v>
      </c>
      <c r="BM223" s="256" t="s">
        <v>309</v>
      </c>
    </row>
    <row r="224" spans="2:47" s="1" customFormat="1" ht="12">
      <c r="B224" s="38"/>
      <c r="C224" s="39"/>
      <c r="D224" s="257" t="s">
        <v>155</v>
      </c>
      <c r="E224" s="39"/>
      <c r="F224" s="258" t="s">
        <v>310</v>
      </c>
      <c r="G224" s="39"/>
      <c r="H224" s="39"/>
      <c r="I224" s="154"/>
      <c r="J224" s="39"/>
      <c r="K224" s="39"/>
      <c r="L224" s="40"/>
      <c r="M224" s="259"/>
      <c r="N224" s="86"/>
      <c r="O224" s="86"/>
      <c r="P224" s="86"/>
      <c r="Q224" s="86"/>
      <c r="R224" s="86"/>
      <c r="S224" s="86"/>
      <c r="T224" s="87"/>
      <c r="AT224" s="15" t="s">
        <v>155</v>
      </c>
      <c r="AU224" s="15" t="s">
        <v>89</v>
      </c>
    </row>
    <row r="225" spans="2:65" s="1" customFormat="1" ht="24" customHeight="1">
      <c r="B225" s="38"/>
      <c r="C225" s="245" t="s">
        <v>311</v>
      </c>
      <c r="D225" s="245" t="s">
        <v>148</v>
      </c>
      <c r="E225" s="246" t="s">
        <v>312</v>
      </c>
      <c r="F225" s="247" t="s">
        <v>313</v>
      </c>
      <c r="G225" s="248" t="s">
        <v>283</v>
      </c>
      <c r="H225" s="293"/>
      <c r="I225" s="250"/>
      <c r="J225" s="251">
        <f>ROUND(I225*H225,2)</f>
        <v>0</v>
      </c>
      <c r="K225" s="247" t="s">
        <v>152</v>
      </c>
      <c r="L225" s="40"/>
      <c r="M225" s="252" t="s">
        <v>1</v>
      </c>
      <c r="N225" s="253" t="s">
        <v>44</v>
      </c>
      <c r="O225" s="86"/>
      <c r="P225" s="254">
        <f>O225*H225</f>
        <v>0</v>
      </c>
      <c r="Q225" s="254">
        <v>0</v>
      </c>
      <c r="R225" s="254">
        <f>Q225*H225</f>
        <v>0</v>
      </c>
      <c r="S225" s="254">
        <v>0</v>
      </c>
      <c r="T225" s="255">
        <f>S225*H225</f>
        <v>0</v>
      </c>
      <c r="AR225" s="256" t="s">
        <v>184</v>
      </c>
      <c r="AT225" s="256" t="s">
        <v>148</v>
      </c>
      <c r="AU225" s="256" t="s">
        <v>89</v>
      </c>
      <c r="AY225" s="15" t="s">
        <v>145</v>
      </c>
      <c r="BE225" s="138">
        <f>IF(N225="základní",J225,0)</f>
        <v>0</v>
      </c>
      <c r="BF225" s="138">
        <f>IF(N225="snížená",J225,0)</f>
        <v>0</v>
      </c>
      <c r="BG225" s="138">
        <f>IF(N225="zákl. přenesená",J225,0)</f>
        <v>0</v>
      </c>
      <c r="BH225" s="138">
        <f>IF(N225="sníž. přenesená",J225,0)</f>
        <v>0</v>
      </c>
      <c r="BI225" s="138">
        <f>IF(N225="nulová",J225,0)</f>
        <v>0</v>
      </c>
      <c r="BJ225" s="15" t="s">
        <v>87</v>
      </c>
      <c r="BK225" s="138">
        <f>ROUND(I225*H225,2)</f>
        <v>0</v>
      </c>
      <c r="BL225" s="15" t="s">
        <v>184</v>
      </c>
      <c r="BM225" s="256" t="s">
        <v>314</v>
      </c>
    </row>
    <row r="226" spans="2:47" s="1" customFormat="1" ht="12">
      <c r="B226" s="38"/>
      <c r="C226" s="39"/>
      <c r="D226" s="257" t="s">
        <v>155</v>
      </c>
      <c r="E226" s="39"/>
      <c r="F226" s="258" t="s">
        <v>315</v>
      </c>
      <c r="G226" s="39"/>
      <c r="H226" s="39"/>
      <c r="I226" s="154"/>
      <c r="J226" s="39"/>
      <c r="K226" s="39"/>
      <c r="L226" s="40"/>
      <c r="M226" s="259"/>
      <c r="N226" s="86"/>
      <c r="O226" s="86"/>
      <c r="P226" s="86"/>
      <c r="Q226" s="86"/>
      <c r="R226" s="86"/>
      <c r="S226" s="86"/>
      <c r="T226" s="87"/>
      <c r="AT226" s="15" t="s">
        <v>155</v>
      </c>
      <c r="AU226" s="15" t="s">
        <v>89</v>
      </c>
    </row>
    <row r="227" spans="2:47" s="1" customFormat="1" ht="12">
      <c r="B227" s="38"/>
      <c r="C227" s="39"/>
      <c r="D227" s="257" t="s">
        <v>157</v>
      </c>
      <c r="E227" s="39"/>
      <c r="F227" s="260" t="s">
        <v>316</v>
      </c>
      <c r="G227" s="39"/>
      <c r="H227" s="39"/>
      <c r="I227" s="154"/>
      <c r="J227" s="39"/>
      <c r="K227" s="39"/>
      <c r="L227" s="40"/>
      <c r="M227" s="259"/>
      <c r="N227" s="86"/>
      <c r="O227" s="86"/>
      <c r="P227" s="86"/>
      <c r="Q227" s="86"/>
      <c r="R227" s="86"/>
      <c r="S227" s="86"/>
      <c r="T227" s="87"/>
      <c r="AT227" s="15" t="s">
        <v>157</v>
      </c>
      <c r="AU227" s="15" t="s">
        <v>89</v>
      </c>
    </row>
    <row r="228" spans="2:65" s="1" customFormat="1" ht="24" customHeight="1">
      <c r="B228" s="38"/>
      <c r="C228" s="245" t="s">
        <v>317</v>
      </c>
      <c r="D228" s="245" t="s">
        <v>148</v>
      </c>
      <c r="E228" s="246" t="s">
        <v>318</v>
      </c>
      <c r="F228" s="247" t="s">
        <v>319</v>
      </c>
      <c r="G228" s="248" t="s">
        <v>283</v>
      </c>
      <c r="H228" s="293"/>
      <c r="I228" s="250"/>
      <c r="J228" s="251">
        <f>ROUND(I228*H228,2)</f>
        <v>0</v>
      </c>
      <c r="K228" s="247" t="s">
        <v>152</v>
      </c>
      <c r="L228" s="40"/>
      <c r="M228" s="252" t="s">
        <v>1</v>
      </c>
      <c r="N228" s="253" t="s">
        <v>44</v>
      </c>
      <c r="O228" s="86"/>
      <c r="P228" s="254">
        <f>O228*H228</f>
        <v>0</v>
      </c>
      <c r="Q228" s="254">
        <v>0</v>
      </c>
      <c r="R228" s="254">
        <f>Q228*H228</f>
        <v>0</v>
      </c>
      <c r="S228" s="254">
        <v>0</v>
      </c>
      <c r="T228" s="255">
        <f>S228*H228</f>
        <v>0</v>
      </c>
      <c r="AR228" s="256" t="s">
        <v>184</v>
      </c>
      <c r="AT228" s="256" t="s">
        <v>148</v>
      </c>
      <c r="AU228" s="256" t="s">
        <v>89</v>
      </c>
      <c r="AY228" s="15" t="s">
        <v>145</v>
      </c>
      <c r="BE228" s="138">
        <f>IF(N228="základní",J228,0)</f>
        <v>0</v>
      </c>
      <c r="BF228" s="138">
        <f>IF(N228="snížená",J228,0)</f>
        <v>0</v>
      </c>
      <c r="BG228" s="138">
        <f>IF(N228="zákl. přenesená",J228,0)</f>
        <v>0</v>
      </c>
      <c r="BH228" s="138">
        <f>IF(N228="sníž. přenesená",J228,0)</f>
        <v>0</v>
      </c>
      <c r="BI228" s="138">
        <f>IF(N228="nulová",J228,0)</f>
        <v>0</v>
      </c>
      <c r="BJ228" s="15" t="s">
        <v>87</v>
      </c>
      <c r="BK228" s="138">
        <f>ROUND(I228*H228,2)</f>
        <v>0</v>
      </c>
      <c r="BL228" s="15" t="s">
        <v>184</v>
      </c>
      <c r="BM228" s="256" t="s">
        <v>320</v>
      </c>
    </row>
    <row r="229" spans="2:47" s="1" customFormat="1" ht="12">
      <c r="B229" s="38"/>
      <c r="C229" s="39"/>
      <c r="D229" s="257" t="s">
        <v>155</v>
      </c>
      <c r="E229" s="39"/>
      <c r="F229" s="258" t="s">
        <v>321</v>
      </c>
      <c r="G229" s="39"/>
      <c r="H229" s="39"/>
      <c r="I229" s="154"/>
      <c r="J229" s="39"/>
      <c r="K229" s="39"/>
      <c r="L229" s="40"/>
      <c r="M229" s="259"/>
      <c r="N229" s="86"/>
      <c r="O229" s="86"/>
      <c r="P229" s="86"/>
      <c r="Q229" s="86"/>
      <c r="R229" s="86"/>
      <c r="S229" s="86"/>
      <c r="T229" s="87"/>
      <c r="AT229" s="15" t="s">
        <v>155</v>
      </c>
      <c r="AU229" s="15" t="s">
        <v>89</v>
      </c>
    </row>
    <row r="230" spans="2:47" s="1" customFormat="1" ht="12">
      <c r="B230" s="38"/>
      <c r="C230" s="39"/>
      <c r="D230" s="257" t="s">
        <v>157</v>
      </c>
      <c r="E230" s="39"/>
      <c r="F230" s="260" t="s">
        <v>316</v>
      </c>
      <c r="G230" s="39"/>
      <c r="H230" s="39"/>
      <c r="I230" s="154"/>
      <c r="J230" s="39"/>
      <c r="K230" s="39"/>
      <c r="L230" s="40"/>
      <c r="M230" s="259"/>
      <c r="N230" s="86"/>
      <c r="O230" s="86"/>
      <c r="P230" s="86"/>
      <c r="Q230" s="86"/>
      <c r="R230" s="86"/>
      <c r="S230" s="86"/>
      <c r="T230" s="87"/>
      <c r="AT230" s="15" t="s">
        <v>157</v>
      </c>
      <c r="AU230" s="15" t="s">
        <v>89</v>
      </c>
    </row>
    <row r="231" spans="2:63" s="11" customFormat="1" ht="22.8" customHeight="1">
      <c r="B231" s="229"/>
      <c r="C231" s="230"/>
      <c r="D231" s="231" t="s">
        <v>78</v>
      </c>
      <c r="E231" s="243" t="s">
        <v>322</v>
      </c>
      <c r="F231" s="243" t="s">
        <v>323</v>
      </c>
      <c r="G231" s="230"/>
      <c r="H231" s="230"/>
      <c r="I231" s="233"/>
      <c r="J231" s="244">
        <f>BK231</f>
        <v>0</v>
      </c>
      <c r="K231" s="230"/>
      <c r="L231" s="235"/>
      <c r="M231" s="236"/>
      <c r="N231" s="237"/>
      <c r="O231" s="237"/>
      <c r="P231" s="238">
        <f>SUM(P232:P269)</f>
        <v>0</v>
      </c>
      <c r="Q231" s="237"/>
      <c r="R231" s="238">
        <f>SUM(R232:R269)</f>
        <v>0.1720268</v>
      </c>
      <c r="S231" s="237"/>
      <c r="T231" s="239">
        <f>SUM(T232:T269)</f>
        <v>0.042499999999999996</v>
      </c>
      <c r="AR231" s="240" t="s">
        <v>89</v>
      </c>
      <c r="AT231" s="241" t="s">
        <v>78</v>
      </c>
      <c r="AU231" s="241" t="s">
        <v>87</v>
      </c>
      <c r="AY231" s="240" t="s">
        <v>145</v>
      </c>
      <c r="BK231" s="242">
        <f>SUM(BK232:BK269)</f>
        <v>0</v>
      </c>
    </row>
    <row r="232" spans="2:65" s="1" customFormat="1" ht="36" customHeight="1">
      <c r="B232" s="38"/>
      <c r="C232" s="245" t="s">
        <v>324</v>
      </c>
      <c r="D232" s="245" t="s">
        <v>148</v>
      </c>
      <c r="E232" s="246" t="s">
        <v>325</v>
      </c>
      <c r="F232" s="247" t="s">
        <v>326</v>
      </c>
      <c r="G232" s="248" t="s">
        <v>297</v>
      </c>
      <c r="H232" s="249">
        <v>1</v>
      </c>
      <c r="I232" s="250"/>
      <c r="J232" s="251">
        <f>ROUND(I232*H232,2)</f>
        <v>0</v>
      </c>
      <c r="K232" s="247" t="s">
        <v>1</v>
      </c>
      <c r="L232" s="40"/>
      <c r="M232" s="252" t="s">
        <v>1</v>
      </c>
      <c r="N232" s="253" t="s">
        <v>44</v>
      </c>
      <c r="O232" s="86"/>
      <c r="P232" s="254">
        <f>O232*H232</f>
        <v>0</v>
      </c>
      <c r="Q232" s="254">
        <v>7E-05</v>
      </c>
      <c r="R232" s="254">
        <f>Q232*H232</f>
        <v>7E-05</v>
      </c>
      <c r="S232" s="254">
        <v>0.015</v>
      </c>
      <c r="T232" s="255">
        <f>S232*H232</f>
        <v>0.015</v>
      </c>
      <c r="AR232" s="256" t="s">
        <v>184</v>
      </c>
      <c r="AT232" s="256" t="s">
        <v>148</v>
      </c>
      <c r="AU232" s="256" t="s">
        <v>89</v>
      </c>
      <c r="AY232" s="15" t="s">
        <v>145</v>
      </c>
      <c r="BE232" s="138">
        <f>IF(N232="základní",J232,0)</f>
        <v>0</v>
      </c>
      <c r="BF232" s="138">
        <f>IF(N232="snížená",J232,0)</f>
        <v>0</v>
      </c>
      <c r="BG232" s="138">
        <f>IF(N232="zákl. přenesená",J232,0)</f>
        <v>0</v>
      </c>
      <c r="BH232" s="138">
        <f>IF(N232="sníž. přenesená",J232,0)</f>
        <v>0</v>
      </c>
      <c r="BI232" s="138">
        <f>IF(N232="nulová",J232,0)</f>
        <v>0</v>
      </c>
      <c r="BJ232" s="15" t="s">
        <v>87</v>
      </c>
      <c r="BK232" s="138">
        <f>ROUND(I232*H232,2)</f>
        <v>0</v>
      </c>
      <c r="BL232" s="15" t="s">
        <v>184</v>
      </c>
      <c r="BM232" s="256" t="s">
        <v>327</v>
      </c>
    </row>
    <row r="233" spans="2:47" s="1" customFormat="1" ht="12">
      <c r="B233" s="38"/>
      <c r="C233" s="39"/>
      <c r="D233" s="257" t="s">
        <v>155</v>
      </c>
      <c r="E233" s="39"/>
      <c r="F233" s="258" t="s">
        <v>326</v>
      </c>
      <c r="G233" s="39"/>
      <c r="H233" s="39"/>
      <c r="I233" s="154"/>
      <c r="J233" s="39"/>
      <c r="K233" s="39"/>
      <c r="L233" s="40"/>
      <c r="M233" s="259"/>
      <c r="N233" s="86"/>
      <c r="O233" s="86"/>
      <c r="P233" s="86"/>
      <c r="Q233" s="86"/>
      <c r="R233" s="86"/>
      <c r="S233" s="86"/>
      <c r="T233" s="87"/>
      <c r="AT233" s="15" t="s">
        <v>155</v>
      </c>
      <c r="AU233" s="15" t="s">
        <v>89</v>
      </c>
    </row>
    <row r="234" spans="2:65" s="1" customFormat="1" ht="24" customHeight="1">
      <c r="B234" s="38"/>
      <c r="C234" s="245" t="s">
        <v>328</v>
      </c>
      <c r="D234" s="245" t="s">
        <v>148</v>
      </c>
      <c r="E234" s="246" t="s">
        <v>329</v>
      </c>
      <c r="F234" s="247" t="s">
        <v>330</v>
      </c>
      <c r="G234" s="248" t="s">
        <v>297</v>
      </c>
      <c r="H234" s="249">
        <v>1</v>
      </c>
      <c r="I234" s="250"/>
      <c r="J234" s="251">
        <f>ROUND(I234*H234,2)</f>
        <v>0</v>
      </c>
      <c r="K234" s="247" t="s">
        <v>1</v>
      </c>
      <c r="L234" s="40"/>
      <c r="M234" s="252" t="s">
        <v>1</v>
      </c>
      <c r="N234" s="253" t="s">
        <v>44</v>
      </c>
      <c r="O234" s="86"/>
      <c r="P234" s="254">
        <f>O234*H234</f>
        <v>0</v>
      </c>
      <c r="Q234" s="254">
        <v>7E-05</v>
      </c>
      <c r="R234" s="254">
        <f>Q234*H234</f>
        <v>7E-05</v>
      </c>
      <c r="S234" s="254">
        <v>0.005</v>
      </c>
      <c r="T234" s="255">
        <f>S234*H234</f>
        <v>0.005</v>
      </c>
      <c r="AR234" s="256" t="s">
        <v>184</v>
      </c>
      <c r="AT234" s="256" t="s">
        <v>148</v>
      </c>
      <c r="AU234" s="256" t="s">
        <v>89</v>
      </c>
      <c r="AY234" s="15" t="s">
        <v>145</v>
      </c>
      <c r="BE234" s="138">
        <f>IF(N234="základní",J234,0)</f>
        <v>0</v>
      </c>
      <c r="BF234" s="138">
        <f>IF(N234="snížená",J234,0)</f>
        <v>0</v>
      </c>
      <c r="BG234" s="138">
        <f>IF(N234="zákl. přenesená",J234,0)</f>
        <v>0</v>
      </c>
      <c r="BH234" s="138">
        <f>IF(N234="sníž. přenesená",J234,0)</f>
        <v>0</v>
      </c>
      <c r="BI234" s="138">
        <f>IF(N234="nulová",J234,0)</f>
        <v>0</v>
      </c>
      <c r="BJ234" s="15" t="s">
        <v>87</v>
      </c>
      <c r="BK234" s="138">
        <f>ROUND(I234*H234,2)</f>
        <v>0</v>
      </c>
      <c r="BL234" s="15" t="s">
        <v>184</v>
      </c>
      <c r="BM234" s="256" t="s">
        <v>331</v>
      </c>
    </row>
    <row r="235" spans="2:47" s="1" customFormat="1" ht="12">
      <c r="B235" s="38"/>
      <c r="C235" s="39"/>
      <c r="D235" s="257" t="s">
        <v>155</v>
      </c>
      <c r="E235" s="39"/>
      <c r="F235" s="258" t="s">
        <v>330</v>
      </c>
      <c r="G235" s="39"/>
      <c r="H235" s="39"/>
      <c r="I235" s="154"/>
      <c r="J235" s="39"/>
      <c r="K235" s="39"/>
      <c r="L235" s="40"/>
      <c r="M235" s="259"/>
      <c r="N235" s="86"/>
      <c r="O235" s="86"/>
      <c r="P235" s="86"/>
      <c r="Q235" s="86"/>
      <c r="R235" s="86"/>
      <c r="S235" s="86"/>
      <c r="T235" s="87"/>
      <c r="AT235" s="15" t="s">
        <v>155</v>
      </c>
      <c r="AU235" s="15" t="s">
        <v>89</v>
      </c>
    </row>
    <row r="236" spans="2:65" s="1" customFormat="1" ht="24" customHeight="1">
      <c r="B236" s="38"/>
      <c r="C236" s="245" t="s">
        <v>332</v>
      </c>
      <c r="D236" s="245" t="s">
        <v>148</v>
      </c>
      <c r="E236" s="246" t="s">
        <v>333</v>
      </c>
      <c r="F236" s="247" t="s">
        <v>334</v>
      </c>
      <c r="G236" s="248" t="s">
        <v>335</v>
      </c>
      <c r="H236" s="249">
        <v>5</v>
      </c>
      <c r="I236" s="250"/>
      <c r="J236" s="251">
        <f>ROUND(I236*H236,2)</f>
        <v>0</v>
      </c>
      <c r="K236" s="247" t="s">
        <v>1</v>
      </c>
      <c r="L236" s="40"/>
      <c r="M236" s="252" t="s">
        <v>1</v>
      </c>
      <c r="N236" s="253" t="s">
        <v>44</v>
      </c>
      <c r="O236" s="86"/>
      <c r="P236" s="254">
        <f>O236*H236</f>
        <v>0</v>
      </c>
      <c r="Q236" s="254">
        <v>7E-05</v>
      </c>
      <c r="R236" s="254">
        <f>Q236*H236</f>
        <v>0.00034999999999999994</v>
      </c>
      <c r="S236" s="254">
        <v>0.0045</v>
      </c>
      <c r="T236" s="255">
        <f>S236*H236</f>
        <v>0.0225</v>
      </c>
      <c r="AR236" s="256" t="s">
        <v>184</v>
      </c>
      <c r="AT236" s="256" t="s">
        <v>148</v>
      </c>
      <c r="AU236" s="256" t="s">
        <v>89</v>
      </c>
      <c r="AY236" s="15" t="s">
        <v>145</v>
      </c>
      <c r="BE236" s="138">
        <f>IF(N236="základní",J236,0)</f>
        <v>0</v>
      </c>
      <c r="BF236" s="138">
        <f>IF(N236="snížená",J236,0)</f>
        <v>0</v>
      </c>
      <c r="BG236" s="138">
        <f>IF(N236="zákl. přenesená",J236,0)</f>
        <v>0</v>
      </c>
      <c r="BH236" s="138">
        <f>IF(N236="sníž. přenesená",J236,0)</f>
        <v>0</v>
      </c>
      <c r="BI236" s="138">
        <f>IF(N236="nulová",J236,0)</f>
        <v>0</v>
      </c>
      <c r="BJ236" s="15" t="s">
        <v>87</v>
      </c>
      <c r="BK236" s="138">
        <f>ROUND(I236*H236,2)</f>
        <v>0</v>
      </c>
      <c r="BL236" s="15" t="s">
        <v>184</v>
      </c>
      <c r="BM236" s="256" t="s">
        <v>336</v>
      </c>
    </row>
    <row r="237" spans="2:47" s="1" customFormat="1" ht="12">
      <c r="B237" s="38"/>
      <c r="C237" s="39"/>
      <c r="D237" s="257" t="s">
        <v>155</v>
      </c>
      <c r="E237" s="39"/>
      <c r="F237" s="258" t="s">
        <v>337</v>
      </c>
      <c r="G237" s="39"/>
      <c r="H237" s="39"/>
      <c r="I237" s="154"/>
      <c r="J237" s="39"/>
      <c r="K237" s="39"/>
      <c r="L237" s="40"/>
      <c r="M237" s="259"/>
      <c r="N237" s="86"/>
      <c r="O237" s="86"/>
      <c r="P237" s="86"/>
      <c r="Q237" s="86"/>
      <c r="R237" s="86"/>
      <c r="S237" s="86"/>
      <c r="T237" s="87"/>
      <c r="AT237" s="15" t="s">
        <v>155</v>
      </c>
      <c r="AU237" s="15" t="s">
        <v>89</v>
      </c>
    </row>
    <row r="238" spans="2:65" s="1" customFormat="1" ht="24" customHeight="1">
      <c r="B238" s="38"/>
      <c r="C238" s="245" t="s">
        <v>338</v>
      </c>
      <c r="D238" s="245" t="s">
        <v>148</v>
      </c>
      <c r="E238" s="246" t="s">
        <v>339</v>
      </c>
      <c r="F238" s="247" t="s">
        <v>340</v>
      </c>
      <c r="G238" s="248" t="s">
        <v>151</v>
      </c>
      <c r="H238" s="249">
        <v>0.043</v>
      </c>
      <c r="I238" s="250"/>
      <c r="J238" s="251">
        <f>ROUND(I238*H238,2)</f>
        <v>0</v>
      </c>
      <c r="K238" s="247" t="s">
        <v>152</v>
      </c>
      <c r="L238" s="40"/>
      <c r="M238" s="252" t="s">
        <v>1</v>
      </c>
      <c r="N238" s="253" t="s">
        <v>44</v>
      </c>
      <c r="O238" s="86"/>
      <c r="P238" s="254">
        <f>O238*H238</f>
        <v>0</v>
      </c>
      <c r="Q238" s="254">
        <v>0</v>
      </c>
      <c r="R238" s="254">
        <f>Q238*H238</f>
        <v>0</v>
      </c>
      <c r="S238" s="254">
        <v>0</v>
      </c>
      <c r="T238" s="255">
        <f>S238*H238</f>
        <v>0</v>
      </c>
      <c r="AR238" s="256" t="s">
        <v>184</v>
      </c>
      <c r="AT238" s="256" t="s">
        <v>148</v>
      </c>
      <c r="AU238" s="256" t="s">
        <v>89</v>
      </c>
      <c r="AY238" s="15" t="s">
        <v>145</v>
      </c>
      <c r="BE238" s="138">
        <f>IF(N238="základní",J238,0)</f>
        <v>0</v>
      </c>
      <c r="BF238" s="138">
        <f>IF(N238="snížená",J238,0)</f>
        <v>0</v>
      </c>
      <c r="BG238" s="138">
        <f>IF(N238="zákl. přenesená",J238,0)</f>
        <v>0</v>
      </c>
      <c r="BH238" s="138">
        <f>IF(N238="sníž. přenesená",J238,0)</f>
        <v>0</v>
      </c>
      <c r="BI238" s="138">
        <f>IF(N238="nulová",J238,0)</f>
        <v>0</v>
      </c>
      <c r="BJ238" s="15" t="s">
        <v>87</v>
      </c>
      <c r="BK238" s="138">
        <f>ROUND(I238*H238,2)</f>
        <v>0</v>
      </c>
      <c r="BL238" s="15" t="s">
        <v>184</v>
      </c>
      <c r="BM238" s="256" t="s">
        <v>341</v>
      </c>
    </row>
    <row r="239" spans="2:47" s="1" customFormat="1" ht="12">
      <c r="B239" s="38"/>
      <c r="C239" s="39"/>
      <c r="D239" s="257" t="s">
        <v>155</v>
      </c>
      <c r="E239" s="39"/>
      <c r="F239" s="258" t="s">
        <v>342</v>
      </c>
      <c r="G239" s="39"/>
      <c r="H239" s="39"/>
      <c r="I239" s="154"/>
      <c r="J239" s="39"/>
      <c r="K239" s="39"/>
      <c r="L239" s="40"/>
      <c r="M239" s="259"/>
      <c r="N239" s="86"/>
      <c r="O239" s="86"/>
      <c r="P239" s="86"/>
      <c r="Q239" s="86"/>
      <c r="R239" s="86"/>
      <c r="S239" s="86"/>
      <c r="T239" s="87"/>
      <c r="AT239" s="15" t="s">
        <v>155</v>
      </c>
      <c r="AU239" s="15" t="s">
        <v>89</v>
      </c>
    </row>
    <row r="240" spans="2:65" s="1" customFormat="1" ht="16.5" customHeight="1">
      <c r="B240" s="38"/>
      <c r="C240" s="245" t="s">
        <v>245</v>
      </c>
      <c r="D240" s="245" t="s">
        <v>148</v>
      </c>
      <c r="E240" s="246" t="s">
        <v>343</v>
      </c>
      <c r="F240" s="247" t="s">
        <v>344</v>
      </c>
      <c r="G240" s="248" t="s">
        <v>297</v>
      </c>
      <c r="H240" s="249">
        <v>16</v>
      </c>
      <c r="I240" s="250"/>
      <c r="J240" s="251">
        <f>ROUND(I240*H240,2)</f>
        <v>0</v>
      </c>
      <c r="K240" s="247" t="s">
        <v>152</v>
      </c>
      <c r="L240" s="40"/>
      <c r="M240" s="252" t="s">
        <v>1</v>
      </c>
      <c r="N240" s="253" t="s">
        <v>44</v>
      </c>
      <c r="O240" s="86"/>
      <c r="P240" s="254">
        <f>O240*H240</f>
        <v>0</v>
      </c>
      <c r="Q240" s="254">
        <v>0.0011273</v>
      </c>
      <c r="R240" s="254">
        <f>Q240*H240</f>
        <v>0.0180368</v>
      </c>
      <c r="S240" s="254">
        <v>0</v>
      </c>
      <c r="T240" s="255">
        <f>S240*H240</f>
        <v>0</v>
      </c>
      <c r="AR240" s="256" t="s">
        <v>184</v>
      </c>
      <c r="AT240" s="256" t="s">
        <v>148</v>
      </c>
      <c r="AU240" s="256" t="s">
        <v>89</v>
      </c>
      <c r="AY240" s="15" t="s">
        <v>145</v>
      </c>
      <c r="BE240" s="138">
        <f>IF(N240="základní",J240,0)</f>
        <v>0</v>
      </c>
      <c r="BF240" s="138">
        <f>IF(N240="snížená",J240,0)</f>
        <v>0</v>
      </c>
      <c r="BG240" s="138">
        <f>IF(N240="zákl. přenesená",J240,0)</f>
        <v>0</v>
      </c>
      <c r="BH240" s="138">
        <f>IF(N240="sníž. přenesená",J240,0)</f>
        <v>0</v>
      </c>
      <c r="BI240" s="138">
        <f>IF(N240="nulová",J240,0)</f>
        <v>0</v>
      </c>
      <c r="BJ240" s="15" t="s">
        <v>87</v>
      </c>
      <c r="BK240" s="138">
        <f>ROUND(I240*H240,2)</f>
        <v>0</v>
      </c>
      <c r="BL240" s="15" t="s">
        <v>184</v>
      </c>
      <c r="BM240" s="256" t="s">
        <v>345</v>
      </c>
    </row>
    <row r="241" spans="2:47" s="1" customFormat="1" ht="12">
      <c r="B241" s="38"/>
      <c r="C241" s="39"/>
      <c r="D241" s="257" t="s">
        <v>155</v>
      </c>
      <c r="E241" s="39"/>
      <c r="F241" s="258" t="s">
        <v>346</v>
      </c>
      <c r="G241" s="39"/>
      <c r="H241" s="39"/>
      <c r="I241" s="154"/>
      <c r="J241" s="39"/>
      <c r="K241" s="39"/>
      <c r="L241" s="40"/>
      <c r="M241" s="259"/>
      <c r="N241" s="86"/>
      <c r="O241" s="86"/>
      <c r="P241" s="86"/>
      <c r="Q241" s="86"/>
      <c r="R241" s="86"/>
      <c r="S241" s="86"/>
      <c r="T241" s="87"/>
      <c r="AT241" s="15" t="s">
        <v>155</v>
      </c>
      <c r="AU241" s="15" t="s">
        <v>89</v>
      </c>
    </row>
    <row r="242" spans="2:65" s="1" customFormat="1" ht="16.5" customHeight="1">
      <c r="B242" s="38"/>
      <c r="C242" s="245" t="s">
        <v>347</v>
      </c>
      <c r="D242" s="245" t="s">
        <v>148</v>
      </c>
      <c r="E242" s="246" t="s">
        <v>348</v>
      </c>
      <c r="F242" s="247" t="s">
        <v>349</v>
      </c>
      <c r="G242" s="248" t="s">
        <v>273</v>
      </c>
      <c r="H242" s="249">
        <v>16</v>
      </c>
      <c r="I242" s="250"/>
      <c r="J242" s="251">
        <f>ROUND(I242*H242,2)</f>
        <v>0</v>
      </c>
      <c r="K242" s="247" t="s">
        <v>1</v>
      </c>
      <c r="L242" s="40"/>
      <c r="M242" s="252" t="s">
        <v>1</v>
      </c>
      <c r="N242" s="253" t="s">
        <v>44</v>
      </c>
      <c r="O242" s="86"/>
      <c r="P242" s="254">
        <f>O242*H242</f>
        <v>0</v>
      </c>
      <c r="Q242" s="254">
        <v>0.00113</v>
      </c>
      <c r="R242" s="254">
        <f>Q242*H242</f>
        <v>0.01808</v>
      </c>
      <c r="S242" s="254">
        <v>0</v>
      </c>
      <c r="T242" s="255">
        <f>S242*H242</f>
        <v>0</v>
      </c>
      <c r="AR242" s="256" t="s">
        <v>184</v>
      </c>
      <c r="AT242" s="256" t="s">
        <v>148</v>
      </c>
      <c r="AU242" s="256" t="s">
        <v>89</v>
      </c>
      <c r="AY242" s="15" t="s">
        <v>145</v>
      </c>
      <c r="BE242" s="138">
        <f>IF(N242="základní",J242,0)</f>
        <v>0</v>
      </c>
      <c r="BF242" s="138">
        <f>IF(N242="snížená",J242,0)</f>
        <v>0</v>
      </c>
      <c r="BG242" s="138">
        <f>IF(N242="zákl. přenesená",J242,0)</f>
        <v>0</v>
      </c>
      <c r="BH242" s="138">
        <f>IF(N242="sníž. přenesená",J242,0)</f>
        <v>0</v>
      </c>
      <c r="BI242" s="138">
        <f>IF(N242="nulová",J242,0)</f>
        <v>0</v>
      </c>
      <c r="BJ242" s="15" t="s">
        <v>87</v>
      </c>
      <c r="BK242" s="138">
        <f>ROUND(I242*H242,2)</f>
        <v>0</v>
      </c>
      <c r="BL242" s="15" t="s">
        <v>184</v>
      </c>
      <c r="BM242" s="256" t="s">
        <v>350</v>
      </c>
    </row>
    <row r="243" spans="2:47" s="1" customFormat="1" ht="12">
      <c r="B243" s="38"/>
      <c r="C243" s="39"/>
      <c r="D243" s="257" t="s">
        <v>155</v>
      </c>
      <c r="E243" s="39"/>
      <c r="F243" s="258" t="s">
        <v>349</v>
      </c>
      <c r="G243" s="39"/>
      <c r="H243" s="39"/>
      <c r="I243" s="154"/>
      <c r="J243" s="39"/>
      <c r="K243" s="39"/>
      <c r="L243" s="40"/>
      <c r="M243" s="259"/>
      <c r="N243" s="86"/>
      <c r="O243" s="86"/>
      <c r="P243" s="86"/>
      <c r="Q243" s="86"/>
      <c r="R243" s="86"/>
      <c r="S243" s="86"/>
      <c r="T243" s="87"/>
      <c r="AT243" s="15" t="s">
        <v>155</v>
      </c>
      <c r="AU243" s="15" t="s">
        <v>89</v>
      </c>
    </row>
    <row r="244" spans="2:65" s="1" customFormat="1" ht="36" customHeight="1">
      <c r="B244" s="38"/>
      <c r="C244" s="283" t="s">
        <v>351</v>
      </c>
      <c r="D244" s="283" t="s">
        <v>242</v>
      </c>
      <c r="E244" s="284" t="s">
        <v>352</v>
      </c>
      <c r="F244" s="285" t="s">
        <v>353</v>
      </c>
      <c r="G244" s="286" t="s">
        <v>297</v>
      </c>
      <c r="H244" s="287">
        <v>1</v>
      </c>
      <c r="I244" s="288"/>
      <c r="J244" s="289">
        <f>ROUND(I244*H244,2)</f>
        <v>0</v>
      </c>
      <c r="K244" s="285" t="s">
        <v>1</v>
      </c>
      <c r="L244" s="290"/>
      <c r="M244" s="291" t="s">
        <v>1</v>
      </c>
      <c r="N244" s="292" t="s">
        <v>44</v>
      </c>
      <c r="O244" s="86"/>
      <c r="P244" s="254">
        <f>O244*H244</f>
        <v>0</v>
      </c>
      <c r="Q244" s="254">
        <v>0</v>
      </c>
      <c r="R244" s="254">
        <f>Q244*H244</f>
        <v>0</v>
      </c>
      <c r="S244" s="254">
        <v>0</v>
      </c>
      <c r="T244" s="255">
        <f>S244*H244</f>
        <v>0</v>
      </c>
      <c r="AR244" s="256" t="s">
        <v>197</v>
      </c>
      <c r="AT244" s="256" t="s">
        <v>242</v>
      </c>
      <c r="AU244" s="256" t="s">
        <v>89</v>
      </c>
      <c r="AY244" s="15" t="s">
        <v>145</v>
      </c>
      <c r="BE244" s="138">
        <f>IF(N244="základní",J244,0)</f>
        <v>0</v>
      </c>
      <c r="BF244" s="138">
        <f>IF(N244="snížená",J244,0)</f>
        <v>0</v>
      </c>
      <c r="BG244" s="138">
        <f>IF(N244="zákl. přenesená",J244,0)</f>
        <v>0</v>
      </c>
      <c r="BH244" s="138">
        <f>IF(N244="sníž. přenesená",J244,0)</f>
        <v>0</v>
      </c>
      <c r="BI244" s="138">
        <f>IF(N244="nulová",J244,0)</f>
        <v>0</v>
      </c>
      <c r="BJ244" s="15" t="s">
        <v>87</v>
      </c>
      <c r="BK244" s="138">
        <f>ROUND(I244*H244,2)</f>
        <v>0</v>
      </c>
      <c r="BL244" s="15" t="s">
        <v>153</v>
      </c>
      <c r="BM244" s="256" t="s">
        <v>354</v>
      </c>
    </row>
    <row r="245" spans="2:47" s="1" customFormat="1" ht="12">
      <c r="B245" s="38"/>
      <c r="C245" s="39"/>
      <c r="D245" s="257" t="s">
        <v>155</v>
      </c>
      <c r="E245" s="39"/>
      <c r="F245" s="258" t="s">
        <v>355</v>
      </c>
      <c r="G245" s="39"/>
      <c r="H245" s="39"/>
      <c r="I245" s="154"/>
      <c r="J245" s="39"/>
      <c r="K245" s="39"/>
      <c r="L245" s="40"/>
      <c r="M245" s="259"/>
      <c r="N245" s="86"/>
      <c r="O245" s="86"/>
      <c r="P245" s="86"/>
      <c r="Q245" s="86"/>
      <c r="R245" s="86"/>
      <c r="S245" s="86"/>
      <c r="T245" s="87"/>
      <c r="AT245" s="15" t="s">
        <v>155</v>
      </c>
      <c r="AU245" s="15" t="s">
        <v>89</v>
      </c>
    </row>
    <row r="246" spans="2:65" s="1" customFormat="1" ht="16.5" customHeight="1">
      <c r="B246" s="38"/>
      <c r="C246" s="283" t="s">
        <v>356</v>
      </c>
      <c r="D246" s="283" t="s">
        <v>242</v>
      </c>
      <c r="E246" s="284" t="s">
        <v>357</v>
      </c>
      <c r="F246" s="285" t="s">
        <v>358</v>
      </c>
      <c r="G246" s="286" t="s">
        <v>297</v>
      </c>
      <c r="H246" s="287">
        <v>1</v>
      </c>
      <c r="I246" s="288"/>
      <c r="J246" s="289">
        <f>ROUND(I246*H246,2)</f>
        <v>0</v>
      </c>
      <c r="K246" s="285" t="s">
        <v>1</v>
      </c>
      <c r="L246" s="290"/>
      <c r="M246" s="291" t="s">
        <v>1</v>
      </c>
      <c r="N246" s="292" t="s">
        <v>44</v>
      </c>
      <c r="O246" s="86"/>
      <c r="P246" s="254">
        <f>O246*H246</f>
        <v>0</v>
      </c>
      <c r="Q246" s="254">
        <v>0</v>
      </c>
      <c r="R246" s="254">
        <f>Q246*H246</f>
        <v>0</v>
      </c>
      <c r="S246" s="254">
        <v>0</v>
      </c>
      <c r="T246" s="255">
        <f>S246*H246</f>
        <v>0</v>
      </c>
      <c r="AR246" s="256" t="s">
        <v>197</v>
      </c>
      <c r="AT246" s="256" t="s">
        <v>242</v>
      </c>
      <c r="AU246" s="256" t="s">
        <v>89</v>
      </c>
      <c r="AY246" s="15" t="s">
        <v>145</v>
      </c>
      <c r="BE246" s="138">
        <f>IF(N246="základní",J246,0)</f>
        <v>0</v>
      </c>
      <c r="BF246" s="138">
        <f>IF(N246="snížená",J246,0)</f>
        <v>0</v>
      </c>
      <c r="BG246" s="138">
        <f>IF(N246="zákl. přenesená",J246,0)</f>
        <v>0</v>
      </c>
      <c r="BH246" s="138">
        <f>IF(N246="sníž. přenesená",J246,0)</f>
        <v>0</v>
      </c>
      <c r="BI246" s="138">
        <f>IF(N246="nulová",J246,0)</f>
        <v>0</v>
      </c>
      <c r="BJ246" s="15" t="s">
        <v>87</v>
      </c>
      <c r="BK246" s="138">
        <f>ROUND(I246*H246,2)</f>
        <v>0</v>
      </c>
      <c r="BL246" s="15" t="s">
        <v>153</v>
      </c>
      <c r="BM246" s="256" t="s">
        <v>359</v>
      </c>
    </row>
    <row r="247" spans="2:47" s="1" customFormat="1" ht="12">
      <c r="B247" s="38"/>
      <c r="C247" s="39"/>
      <c r="D247" s="257" t="s">
        <v>155</v>
      </c>
      <c r="E247" s="39"/>
      <c r="F247" s="258" t="s">
        <v>360</v>
      </c>
      <c r="G247" s="39"/>
      <c r="H247" s="39"/>
      <c r="I247" s="154"/>
      <c r="J247" s="39"/>
      <c r="K247" s="39"/>
      <c r="L247" s="40"/>
      <c r="M247" s="259"/>
      <c r="N247" s="86"/>
      <c r="O247" s="86"/>
      <c r="P247" s="86"/>
      <c r="Q247" s="86"/>
      <c r="R247" s="86"/>
      <c r="S247" s="86"/>
      <c r="T247" s="87"/>
      <c r="AT247" s="15" t="s">
        <v>155</v>
      </c>
      <c r="AU247" s="15" t="s">
        <v>89</v>
      </c>
    </row>
    <row r="248" spans="2:65" s="1" customFormat="1" ht="48" customHeight="1">
      <c r="B248" s="38"/>
      <c r="C248" s="283" t="s">
        <v>361</v>
      </c>
      <c r="D248" s="283" t="s">
        <v>242</v>
      </c>
      <c r="E248" s="284" t="s">
        <v>362</v>
      </c>
      <c r="F248" s="285" t="s">
        <v>363</v>
      </c>
      <c r="G248" s="286" t="s">
        <v>297</v>
      </c>
      <c r="H248" s="287">
        <v>1</v>
      </c>
      <c r="I248" s="288"/>
      <c r="J248" s="289">
        <f>ROUND(I248*H248,2)</f>
        <v>0</v>
      </c>
      <c r="K248" s="285" t="s">
        <v>1</v>
      </c>
      <c r="L248" s="290"/>
      <c r="M248" s="291" t="s">
        <v>1</v>
      </c>
      <c r="N248" s="292" t="s">
        <v>44</v>
      </c>
      <c r="O248" s="86"/>
      <c r="P248" s="254">
        <f>O248*H248</f>
        <v>0</v>
      </c>
      <c r="Q248" s="254">
        <v>0</v>
      </c>
      <c r="R248" s="254">
        <f>Q248*H248</f>
        <v>0</v>
      </c>
      <c r="S248" s="254">
        <v>0</v>
      </c>
      <c r="T248" s="255">
        <f>S248*H248</f>
        <v>0</v>
      </c>
      <c r="AR248" s="256" t="s">
        <v>197</v>
      </c>
      <c r="AT248" s="256" t="s">
        <v>242</v>
      </c>
      <c r="AU248" s="256" t="s">
        <v>89</v>
      </c>
      <c r="AY248" s="15" t="s">
        <v>145</v>
      </c>
      <c r="BE248" s="138">
        <f>IF(N248="základní",J248,0)</f>
        <v>0</v>
      </c>
      <c r="BF248" s="138">
        <f>IF(N248="snížená",J248,0)</f>
        <v>0</v>
      </c>
      <c r="BG248" s="138">
        <f>IF(N248="zákl. přenesená",J248,0)</f>
        <v>0</v>
      </c>
      <c r="BH248" s="138">
        <f>IF(N248="sníž. přenesená",J248,0)</f>
        <v>0</v>
      </c>
      <c r="BI248" s="138">
        <f>IF(N248="nulová",J248,0)</f>
        <v>0</v>
      </c>
      <c r="BJ248" s="15" t="s">
        <v>87</v>
      </c>
      <c r="BK248" s="138">
        <f>ROUND(I248*H248,2)</f>
        <v>0</v>
      </c>
      <c r="BL248" s="15" t="s">
        <v>153</v>
      </c>
      <c r="BM248" s="256" t="s">
        <v>364</v>
      </c>
    </row>
    <row r="249" spans="2:47" s="1" customFormat="1" ht="12">
      <c r="B249" s="38"/>
      <c r="C249" s="39"/>
      <c r="D249" s="257" t="s">
        <v>155</v>
      </c>
      <c r="E249" s="39"/>
      <c r="F249" s="258" t="s">
        <v>365</v>
      </c>
      <c r="G249" s="39"/>
      <c r="H249" s="39"/>
      <c r="I249" s="154"/>
      <c r="J249" s="39"/>
      <c r="K249" s="39"/>
      <c r="L249" s="40"/>
      <c r="M249" s="259"/>
      <c r="N249" s="86"/>
      <c r="O249" s="86"/>
      <c r="P249" s="86"/>
      <c r="Q249" s="86"/>
      <c r="R249" s="86"/>
      <c r="S249" s="86"/>
      <c r="T249" s="87"/>
      <c r="AT249" s="15" t="s">
        <v>155</v>
      </c>
      <c r="AU249" s="15" t="s">
        <v>89</v>
      </c>
    </row>
    <row r="250" spans="2:65" s="1" customFormat="1" ht="48" customHeight="1">
      <c r="B250" s="38"/>
      <c r="C250" s="283" t="s">
        <v>366</v>
      </c>
      <c r="D250" s="283" t="s">
        <v>242</v>
      </c>
      <c r="E250" s="284" t="s">
        <v>367</v>
      </c>
      <c r="F250" s="285" t="s">
        <v>368</v>
      </c>
      <c r="G250" s="286" t="s">
        <v>297</v>
      </c>
      <c r="H250" s="287">
        <v>1</v>
      </c>
      <c r="I250" s="288"/>
      <c r="J250" s="289">
        <f>ROUND(I250*H250,2)</f>
        <v>0</v>
      </c>
      <c r="K250" s="285" t="s">
        <v>1</v>
      </c>
      <c r="L250" s="290"/>
      <c r="M250" s="291" t="s">
        <v>1</v>
      </c>
      <c r="N250" s="292" t="s">
        <v>44</v>
      </c>
      <c r="O250" s="86"/>
      <c r="P250" s="254">
        <f>O250*H250</f>
        <v>0</v>
      </c>
      <c r="Q250" s="254">
        <v>0</v>
      </c>
      <c r="R250" s="254">
        <f>Q250*H250</f>
        <v>0</v>
      </c>
      <c r="S250" s="254">
        <v>0</v>
      </c>
      <c r="T250" s="255">
        <f>S250*H250</f>
        <v>0</v>
      </c>
      <c r="AR250" s="256" t="s">
        <v>197</v>
      </c>
      <c r="AT250" s="256" t="s">
        <v>242</v>
      </c>
      <c r="AU250" s="256" t="s">
        <v>89</v>
      </c>
      <c r="AY250" s="15" t="s">
        <v>145</v>
      </c>
      <c r="BE250" s="138">
        <f>IF(N250="základní",J250,0)</f>
        <v>0</v>
      </c>
      <c r="BF250" s="138">
        <f>IF(N250="snížená",J250,0)</f>
        <v>0</v>
      </c>
      <c r="BG250" s="138">
        <f>IF(N250="zákl. přenesená",J250,0)</f>
        <v>0</v>
      </c>
      <c r="BH250" s="138">
        <f>IF(N250="sníž. přenesená",J250,0)</f>
        <v>0</v>
      </c>
      <c r="BI250" s="138">
        <f>IF(N250="nulová",J250,0)</f>
        <v>0</v>
      </c>
      <c r="BJ250" s="15" t="s">
        <v>87</v>
      </c>
      <c r="BK250" s="138">
        <f>ROUND(I250*H250,2)</f>
        <v>0</v>
      </c>
      <c r="BL250" s="15" t="s">
        <v>153</v>
      </c>
      <c r="BM250" s="256" t="s">
        <v>369</v>
      </c>
    </row>
    <row r="251" spans="2:47" s="1" customFormat="1" ht="12">
      <c r="B251" s="38"/>
      <c r="C251" s="39"/>
      <c r="D251" s="257" t="s">
        <v>155</v>
      </c>
      <c r="E251" s="39"/>
      <c r="F251" s="258" t="s">
        <v>370</v>
      </c>
      <c r="G251" s="39"/>
      <c r="H251" s="39"/>
      <c r="I251" s="154"/>
      <c r="J251" s="39"/>
      <c r="K251" s="39"/>
      <c r="L251" s="40"/>
      <c r="M251" s="259"/>
      <c r="N251" s="86"/>
      <c r="O251" s="86"/>
      <c r="P251" s="86"/>
      <c r="Q251" s="86"/>
      <c r="R251" s="86"/>
      <c r="S251" s="86"/>
      <c r="T251" s="87"/>
      <c r="AT251" s="15" t="s">
        <v>155</v>
      </c>
      <c r="AU251" s="15" t="s">
        <v>89</v>
      </c>
    </row>
    <row r="252" spans="2:65" s="1" customFormat="1" ht="48" customHeight="1">
      <c r="B252" s="38"/>
      <c r="C252" s="245" t="s">
        <v>371</v>
      </c>
      <c r="D252" s="245" t="s">
        <v>148</v>
      </c>
      <c r="E252" s="246" t="s">
        <v>372</v>
      </c>
      <c r="F252" s="247" t="s">
        <v>373</v>
      </c>
      <c r="G252" s="248" t="s">
        <v>297</v>
      </c>
      <c r="H252" s="249">
        <v>1</v>
      </c>
      <c r="I252" s="250"/>
      <c r="J252" s="251">
        <f>ROUND(I252*H252,2)</f>
        <v>0</v>
      </c>
      <c r="K252" s="247" t="s">
        <v>1</v>
      </c>
      <c r="L252" s="40"/>
      <c r="M252" s="252" t="s">
        <v>1</v>
      </c>
      <c r="N252" s="253" t="s">
        <v>44</v>
      </c>
      <c r="O252" s="86"/>
      <c r="P252" s="254">
        <f>O252*H252</f>
        <v>0</v>
      </c>
      <c r="Q252" s="254">
        <v>0.02257</v>
      </c>
      <c r="R252" s="254">
        <f>Q252*H252</f>
        <v>0.02257</v>
      </c>
      <c r="S252" s="254">
        <v>0</v>
      </c>
      <c r="T252" s="255">
        <f>S252*H252</f>
        <v>0</v>
      </c>
      <c r="AR252" s="256" t="s">
        <v>184</v>
      </c>
      <c r="AT252" s="256" t="s">
        <v>148</v>
      </c>
      <c r="AU252" s="256" t="s">
        <v>89</v>
      </c>
      <c r="AY252" s="15" t="s">
        <v>145</v>
      </c>
      <c r="BE252" s="138">
        <f>IF(N252="základní",J252,0)</f>
        <v>0</v>
      </c>
      <c r="BF252" s="138">
        <f>IF(N252="snížená",J252,0)</f>
        <v>0</v>
      </c>
      <c r="BG252" s="138">
        <f>IF(N252="zákl. přenesená",J252,0)</f>
        <v>0</v>
      </c>
      <c r="BH252" s="138">
        <f>IF(N252="sníž. přenesená",J252,0)</f>
        <v>0</v>
      </c>
      <c r="BI252" s="138">
        <f>IF(N252="nulová",J252,0)</f>
        <v>0</v>
      </c>
      <c r="BJ252" s="15" t="s">
        <v>87</v>
      </c>
      <c r="BK252" s="138">
        <f>ROUND(I252*H252,2)</f>
        <v>0</v>
      </c>
      <c r="BL252" s="15" t="s">
        <v>184</v>
      </c>
      <c r="BM252" s="256" t="s">
        <v>374</v>
      </c>
    </row>
    <row r="253" spans="2:47" s="1" customFormat="1" ht="12">
      <c r="B253" s="38"/>
      <c r="C253" s="39"/>
      <c r="D253" s="257" t="s">
        <v>155</v>
      </c>
      <c r="E253" s="39"/>
      <c r="F253" s="258" t="s">
        <v>373</v>
      </c>
      <c r="G253" s="39"/>
      <c r="H253" s="39"/>
      <c r="I253" s="154"/>
      <c r="J253" s="39"/>
      <c r="K253" s="39"/>
      <c r="L253" s="40"/>
      <c r="M253" s="259"/>
      <c r="N253" s="86"/>
      <c r="O253" s="86"/>
      <c r="P253" s="86"/>
      <c r="Q253" s="86"/>
      <c r="R253" s="86"/>
      <c r="S253" s="86"/>
      <c r="T253" s="87"/>
      <c r="AT253" s="15" t="s">
        <v>155</v>
      </c>
      <c r="AU253" s="15" t="s">
        <v>89</v>
      </c>
    </row>
    <row r="254" spans="2:65" s="1" customFormat="1" ht="36" customHeight="1">
      <c r="B254" s="38"/>
      <c r="C254" s="245" t="s">
        <v>375</v>
      </c>
      <c r="D254" s="245" t="s">
        <v>148</v>
      </c>
      <c r="E254" s="246" t="s">
        <v>376</v>
      </c>
      <c r="F254" s="247" t="s">
        <v>377</v>
      </c>
      <c r="G254" s="248" t="s">
        <v>297</v>
      </c>
      <c r="H254" s="249">
        <v>1</v>
      </c>
      <c r="I254" s="250"/>
      <c r="J254" s="251">
        <f>ROUND(I254*H254,2)</f>
        <v>0</v>
      </c>
      <c r="K254" s="247" t="s">
        <v>1</v>
      </c>
      <c r="L254" s="40"/>
      <c r="M254" s="252" t="s">
        <v>1</v>
      </c>
      <c r="N254" s="253" t="s">
        <v>44</v>
      </c>
      <c r="O254" s="86"/>
      <c r="P254" s="254">
        <f>O254*H254</f>
        <v>0</v>
      </c>
      <c r="Q254" s="254">
        <v>0.02257</v>
      </c>
      <c r="R254" s="254">
        <f>Q254*H254</f>
        <v>0.02257</v>
      </c>
      <c r="S254" s="254">
        <v>0</v>
      </c>
      <c r="T254" s="255">
        <f>S254*H254</f>
        <v>0</v>
      </c>
      <c r="AR254" s="256" t="s">
        <v>184</v>
      </c>
      <c r="AT254" s="256" t="s">
        <v>148</v>
      </c>
      <c r="AU254" s="256" t="s">
        <v>89</v>
      </c>
      <c r="AY254" s="15" t="s">
        <v>145</v>
      </c>
      <c r="BE254" s="138">
        <f>IF(N254="základní",J254,0)</f>
        <v>0</v>
      </c>
      <c r="BF254" s="138">
        <f>IF(N254="snížená",J254,0)</f>
        <v>0</v>
      </c>
      <c r="BG254" s="138">
        <f>IF(N254="zákl. přenesená",J254,0)</f>
        <v>0</v>
      </c>
      <c r="BH254" s="138">
        <f>IF(N254="sníž. přenesená",J254,0)</f>
        <v>0</v>
      </c>
      <c r="BI254" s="138">
        <f>IF(N254="nulová",J254,0)</f>
        <v>0</v>
      </c>
      <c r="BJ254" s="15" t="s">
        <v>87</v>
      </c>
      <c r="BK254" s="138">
        <f>ROUND(I254*H254,2)</f>
        <v>0</v>
      </c>
      <c r="BL254" s="15" t="s">
        <v>184</v>
      </c>
      <c r="BM254" s="256" t="s">
        <v>378</v>
      </c>
    </row>
    <row r="255" spans="2:47" s="1" customFormat="1" ht="12">
      <c r="B255" s="38"/>
      <c r="C255" s="39"/>
      <c r="D255" s="257" t="s">
        <v>155</v>
      </c>
      <c r="E255" s="39"/>
      <c r="F255" s="258" t="s">
        <v>379</v>
      </c>
      <c r="G255" s="39"/>
      <c r="H255" s="39"/>
      <c r="I255" s="154"/>
      <c r="J255" s="39"/>
      <c r="K255" s="39"/>
      <c r="L255" s="40"/>
      <c r="M255" s="259"/>
      <c r="N255" s="86"/>
      <c r="O255" s="86"/>
      <c r="P255" s="86"/>
      <c r="Q255" s="86"/>
      <c r="R255" s="86"/>
      <c r="S255" s="86"/>
      <c r="T255" s="87"/>
      <c r="AT255" s="15" t="s">
        <v>155</v>
      </c>
      <c r="AU255" s="15" t="s">
        <v>89</v>
      </c>
    </row>
    <row r="256" spans="2:65" s="1" customFormat="1" ht="36" customHeight="1">
      <c r="B256" s="38"/>
      <c r="C256" s="245" t="s">
        <v>380</v>
      </c>
      <c r="D256" s="245" t="s">
        <v>148</v>
      </c>
      <c r="E256" s="246" t="s">
        <v>381</v>
      </c>
      <c r="F256" s="247" t="s">
        <v>382</v>
      </c>
      <c r="G256" s="248" t="s">
        <v>297</v>
      </c>
      <c r="H256" s="249">
        <v>2</v>
      </c>
      <c r="I256" s="250"/>
      <c r="J256" s="251">
        <f>ROUND(I256*H256,2)</f>
        <v>0</v>
      </c>
      <c r="K256" s="247" t="s">
        <v>1</v>
      </c>
      <c r="L256" s="40"/>
      <c r="M256" s="252" t="s">
        <v>1</v>
      </c>
      <c r="N256" s="253" t="s">
        <v>44</v>
      </c>
      <c r="O256" s="86"/>
      <c r="P256" s="254">
        <f>O256*H256</f>
        <v>0</v>
      </c>
      <c r="Q256" s="254">
        <v>0.02257</v>
      </c>
      <c r="R256" s="254">
        <f>Q256*H256</f>
        <v>0.04514</v>
      </c>
      <c r="S256" s="254">
        <v>0</v>
      </c>
      <c r="T256" s="255">
        <f>S256*H256</f>
        <v>0</v>
      </c>
      <c r="AR256" s="256" t="s">
        <v>184</v>
      </c>
      <c r="AT256" s="256" t="s">
        <v>148</v>
      </c>
      <c r="AU256" s="256" t="s">
        <v>89</v>
      </c>
      <c r="AY256" s="15" t="s">
        <v>145</v>
      </c>
      <c r="BE256" s="138">
        <f>IF(N256="základní",J256,0)</f>
        <v>0</v>
      </c>
      <c r="BF256" s="138">
        <f>IF(N256="snížená",J256,0)</f>
        <v>0</v>
      </c>
      <c r="BG256" s="138">
        <f>IF(N256="zákl. přenesená",J256,0)</f>
        <v>0</v>
      </c>
      <c r="BH256" s="138">
        <f>IF(N256="sníž. přenesená",J256,0)</f>
        <v>0</v>
      </c>
      <c r="BI256" s="138">
        <f>IF(N256="nulová",J256,0)</f>
        <v>0</v>
      </c>
      <c r="BJ256" s="15" t="s">
        <v>87</v>
      </c>
      <c r="BK256" s="138">
        <f>ROUND(I256*H256,2)</f>
        <v>0</v>
      </c>
      <c r="BL256" s="15" t="s">
        <v>184</v>
      </c>
      <c r="BM256" s="256" t="s">
        <v>383</v>
      </c>
    </row>
    <row r="257" spans="2:47" s="1" customFormat="1" ht="12">
      <c r="B257" s="38"/>
      <c r="C257" s="39"/>
      <c r="D257" s="257" t="s">
        <v>155</v>
      </c>
      <c r="E257" s="39"/>
      <c r="F257" s="258" t="s">
        <v>384</v>
      </c>
      <c r="G257" s="39"/>
      <c r="H257" s="39"/>
      <c r="I257" s="154"/>
      <c r="J257" s="39"/>
      <c r="K257" s="39"/>
      <c r="L257" s="40"/>
      <c r="M257" s="259"/>
      <c r="N257" s="86"/>
      <c r="O257" s="86"/>
      <c r="P257" s="86"/>
      <c r="Q257" s="86"/>
      <c r="R257" s="86"/>
      <c r="S257" s="86"/>
      <c r="T257" s="87"/>
      <c r="AT257" s="15" t="s">
        <v>155</v>
      </c>
      <c r="AU257" s="15" t="s">
        <v>89</v>
      </c>
    </row>
    <row r="258" spans="2:65" s="1" customFormat="1" ht="36" customHeight="1">
      <c r="B258" s="38"/>
      <c r="C258" s="245" t="s">
        <v>385</v>
      </c>
      <c r="D258" s="245" t="s">
        <v>148</v>
      </c>
      <c r="E258" s="246" t="s">
        <v>386</v>
      </c>
      <c r="F258" s="247" t="s">
        <v>387</v>
      </c>
      <c r="G258" s="248" t="s">
        <v>297</v>
      </c>
      <c r="H258" s="249">
        <v>1</v>
      </c>
      <c r="I258" s="250"/>
      <c r="J258" s="251">
        <f>ROUND(I258*H258,2)</f>
        <v>0</v>
      </c>
      <c r="K258" s="247" t="s">
        <v>1</v>
      </c>
      <c r="L258" s="40"/>
      <c r="M258" s="252" t="s">
        <v>1</v>
      </c>
      <c r="N258" s="253" t="s">
        <v>44</v>
      </c>
      <c r="O258" s="86"/>
      <c r="P258" s="254">
        <f>O258*H258</f>
        <v>0</v>
      </c>
      <c r="Q258" s="254">
        <v>0.02257</v>
      </c>
      <c r="R258" s="254">
        <f>Q258*H258</f>
        <v>0.02257</v>
      </c>
      <c r="S258" s="254">
        <v>0</v>
      </c>
      <c r="T258" s="255">
        <f>S258*H258</f>
        <v>0</v>
      </c>
      <c r="AR258" s="256" t="s">
        <v>184</v>
      </c>
      <c r="AT258" s="256" t="s">
        <v>148</v>
      </c>
      <c r="AU258" s="256" t="s">
        <v>89</v>
      </c>
      <c r="AY258" s="15" t="s">
        <v>145</v>
      </c>
      <c r="BE258" s="138">
        <f>IF(N258="základní",J258,0)</f>
        <v>0</v>
      </c>
      <c r="BF258" s="138">
        <f>IF(N258="snížená",J258,0)</f>
        <v>0</v>
      </c>
      <c r="BG258" s="138">
        <f>IF(N258="zákl. přenesená",J258,0)</f>
        <v>0</v>
      </c>
      <c r="BH258" s="138">
        <f>IF(N258="sníž. přenesená",J258,0)</f>
        <v>0</v>
      </c>
      <c r="BI258" s="138">
        <f>IF(N258="nulová",J258,0)</f>
        <v>0</v>
      </c>
      <c r="BJ258" s="15" t="s">
        <v>87</v>
      </c>
      <c r="BK258" s="138">
        <f>ROUND(I258*H258,2)</f>
        <v>0</v>
      </c>
      <c r="BL258" s="15" t="s">
        <v>184</v>
      </c>
      <c r="BM258" s="256" t="s">
        <v>388</v>
      </c>
    </row>
    <row r="259" spans="2:47" s="1" customFormat="1" ht="12">
      <c r="B259" s="38"/>
      <c r="C259" s="39"/>
      <c r="D259" s="257" t="s">
        <v>155</v>
      </c>
      <c r="E259" s="39"/>
      <c r="F259" s="258" t="s">
        <v>389</v>
      </c>
      <c r="G259" s="39"/>
      <c r="H259" s="39"/>
      <c r="I259" s="154"/>
      <c r="J259" s="39"/>
      <c r="K259" s="39"/>
      <c r="L259" s="40"/>
      <c r="M259" s="259"/>
      <c r="N259" s="86"/>
      <c r="O259" s="86"/>
      <c r="P259" s="86"/>
      <c r="Q259" s="86"/>
      <c r="R259" s="86"/>
      <c r="S259" s="86"/>
      <c r="T259" s="87"/>
      <c r="AT259" s="15" t="s">
        <v>155</v>
      </c>
      <c r="AU259" s="15" t="s">
        <v>89</v>
      </c>
    </row>
    <row r="260" spans="2:65" s="1" customFormat="1" ht="36" customHeight="1">
      <c r="B260" s="38"/>
      <c r="C260" s="245" t="s">
        <v>390</v>
      </c>
      <c r="D260" s="245" t="s">
        <v>148</v>
      </c>
      <c r="E260" s="246" t="s">
        <v>391</v>
      </c>
      <c r="F260" s="247" t="s">
        <v>392</v>
      </c>
      <c r="G260" s="248" t="s">
        <v>297</v>
      </c>
      <c r="H260" s="249">
        <v>1</v>
      </c>
      <c r="I260" s="250"/>
      <c r="J260" s="251">
        <f>ROUND(I260*H260,2)</f>
        <v>0</v>
      </c>
      <c r="K260" s="247" t="s">
        <v>1</v>
      </c>
      <c r="L260" s="40"/>
      <c r="M260" s="252" t="s">
        <v>1</v>
      </c>
      <c r="N260" s="253" t="s">
        <v>44</v>
      </c>
      <c r="O260" s="86"/>
      <c r="P260" s="254">
        <f>O260*H260</f>
        <v>0</v>
      </c>
      <c r="Q260" s="254">
        <v>0.02257</v>
      </c>
      <c r="R260" s="254">
        <f>Q260*H260</f>
        <v>0.02257</v>
      </c>
      <c r="S260" s="254">
        <v>0</v>
      </c>
      <c r="T260" s="255">
        <f>S260*H260</f>
        <v>0</v>
      </c>
      <c r="AR260" s="256" t="s">
        <v>184</v>
      </c>
      <c r="AT260" s="256" t="s">
        <v>148</v>
      </c>
      <c r="AU260" s="256" t="s">
        <v>89</v>
      </c>
      <c r="AY260" s="15" t="s">
        <v>145</v>
      </c>
      <c r="BE260" s="138">
        <f>IF(N260="základní",J260,0)</f>
        <v>0</v>
      </c>
      <c r="BF260" s="138">
        <f>IF(N260="snížená",J260,0)</f>
        <v>0</v>
      </c>
      <c r="BG260" s="138">
        <f>IF(N260="zákl. přenesená",J260,0)</f>
        <v>0</v>
      </c>
      <c r="BH260" s="138">
        <f>IF(N260="sníž. přenesená",J260,0)</f>
        <v>0</v>
      </c>
      <c r="BI260" s="138">
        <f>IF(N260="nulová",J260,0)</f>
        <v>0</v>
      </c>
      <c r="BJ260" s="15" t="s">
        <v>87</v>
      </c>
      <c r="BK260" s="138">
        <f>ROUND(I260*H260,2)</f>
        <v>0</v>
      </c>
      <c r="BL260" s="15" t="s">
        <v>184</v>
      </c>
      <c r="BM260" s="256" t="s">
        <v>393</v>
      </c>
    </row>
    <row r="261" spans="2:47" s="1" customFormat="1" ht="12">
      <c r="B261" s="38"/>
      <c r="C261" s="39"/>
      <c r="D261" s="257" t="s">
        <v>155</v>
      </c>
      <c r="E261" s="39"/>
      <c r="F261" s="258" t="s">
        <v>394</v>
      </c>
      <c r="G261" s="39"/>
      <c r="H261" s="39"/>
      <c r="I261" s="154"/>
      <c r="J261" s="39"/>
      <c r="K261" s="39"/>
      <c r="L261" s="40"/>
      <c r="M261" s="259"/>
      <c r="N261" s="86"/>
      <c r="O261" s="86"/>
      <c r="P261" s="86"/>
      <c r="Q261" s="86"/>
      <c r="R261" s="86"/>
      <c r="S261" s="86"/>
      <c r="T261" s="87"/>
      <c r="AT261" s="15" t="s">
        <v>155</v>
      </c>
      <c r="AU261" s="15" t="s">
        <v>89</v>
      </c>
    </row>
    <row r="262" spans="2:65" s="1" customFormat="1" ht="36" customHeight="1">
      <c r="B262" s="38"/>
      <c r="C262" s="283" t="s">
        <v>395</v>
      </c>
      <c r="D262" s="283" t="s">
        <v>242</v>
      </c>
      <c r="E262" s="284" t="s">
        <v>396</v>
      </c>
      <c r="F262" s="285" t="s">
        <v>397</v>
      </c>
      <c r="G262" s="286" t="s">
        <v>297</v>
      </c>
      <c r="H262" s="287">
        <v>1</v>
      </c>
      <c r="I262" s="288"/>
      <c r="J262" s="289">
        <f>ROUND(I262*H262,2)</f>
        <v>0</v>
      </c>
      <c r="K262" s="285" t="s">
        <v>1</v>
      </c>
      <c r="L262" s="290"/>
      <c r="M262" s="291" t="s">
        <v>1</v>
      </c>
      <c r="N262" s="292" t="s">
        <v>44</v>
      </c>
      <c r="O262" s="86"/>
      <c r="P262" s="254">
        <f>O262*H262</f>
        <v>0</v>
      </c>
      <c r="Q262" s="254">
        <v>0</v>
      </c>
      <c r="R262" s="254">
        <f>Q262*H262</f>
        <v>0</v>
      </c>
      <c r="S262" s="254">
        <v>0</v>
      </c>
      <c r="T262" s="255">
        <f>S262*H262</f>
        <v>0</v>
      </c>
      <c r="AR262" s="256" t="s">
        <v>197</v>
      </c>
      <c r="AT262" s="256" t="s">
        <v>242</v>
      </c>
      <c r="AU262" s="256" t="s">
        <v>89</v>
      </c>
      <c r="AY262" s="15" t="s">
        <v>145</v>
      </c>
      <c r="BE262" s="138">
        <f>IF(N262="základní",J262,0)</f>
        <v>0</v>
      </c>
      <c r="BF262" s="138">
        <f>IF(N262="snížená",J262,0)</f>
        <v>0</v>
      </c>
      <c r="BG262" s="138">
        <f>IF(N262="zákl. přenesená",J262,0)</f>
        <v>0</v>
      </c>
      <c r="BH262" s="138">
        <f>IF(N262="sníž. přenesená",J262,0)</f>
        <v>0</v>
      </c>
      <c r="BI262" s="138">
        <f>IF(N262="nulová",J262,0)</f>
        <v>0</v>
      </c>
      <c r="BJ262" s="15" t="s">
        <v>87</v>
      </c>
      <c r="BK262" s="138">
        <f>ROUND(I262*H262,2)</f>
        <v>0</v>
      </c>
      <c r="BL262" s="15" t="s">
        <v>153</v>
      </c>
      <c r="BM262" s="256" t="s">
        <v>398</v>
      </c>
    </row>
    <row r="263" spans="2:47" s="1" customFormat="1" ht="12">
      <c r="B263" s="38"/>
      <c r="C263" s="39"/>
      <c r="D263" s="257" t="s">
        <v>155</v>
      </c>
      <c r="E263" s="39"/>
      <c r="F263" s="258" t="s">
        <v>399</v>
      </c>
      <c r="G263" s="39"/>
      <c r="H263" s="39"/>
      <c r="I263" s="154"/>
      <c r="J263" s="39"/>
      <c r="K263" s="39"/>
      <c r="L263" s="40"/>
      <c r="M263" s="259"/>
      <c r="N263" s="86"/>
      <c r="O263" s="86"/>
      <c r="P263" s="86"/>
      <c r="Q263" s="86"/>
      <c r="R263" s="86"/>
      <c r="S263" s="86"/>
      <c r="T263" s="87"/>
      <c r="AT263" s="15" t="s">
        <v>155</v>
      </c>
      <c r="AU263" s="15" t="s">
        <v>89</v>
      </c>
    </row>
    <row r="264" spans="2:65" s="1" customFormat="1" ht="24" customHeight="1">
      <c r="B264" s="38"/>
      <c r="C264" s="245" t="s">
        <v>400</v>
      </c>
      <c r="D264" s="245" t="s">
        <v>148</v>
      </c>
      <c r="E264" s="246" t="s">
        <v>401</v>
      </c>
      <c r="F264" s="247" t="s">
        <v>402</v>
      </c>
      <c r="G264" s="248" t="s">
        <v>283</v>
      </c>
      <c r="H264" s="293"/>
      <c r="I264" s="250"/>
      <c r="J264" s="251">
        <f>ROUND(I264*H264,2)</f>
        <v>0</v>
      </c>
      <c r="K264" s="247" t="s">
        <v>152</v>
      </c>
      <c r="L264" s="40"/>
      <c r="M264" s="252" t="s">
        <v>1</v>
      </c>
      <c r="N264" s="253" t="s">
        <v>44</v>
      </c>
      <c r="O264" s="86"/>
      <c r="P264" s="254">
        <f>O264*H264</f>
        <v>0</v>
      </c>
      <c r="Q264" s="254">
        <v>0</v>
      </c>
      <c r="R264" s="254">
        <f>Q264*H264</f>
        <v>0</v>
      </c>
      <c r="S264" s="254">
        <v>0</v>
      </c>
      <c r="T264" s="255">
        <f>S264*H264</f>
        <v>0</v>
      </c>
      <c r="AR264" s="256" t="s">
        <v>184</v>
      </c>
      <c r="AT264" s="256" t="s">
        <v>148</v>
      </c>
      <c r="AU264" s="256" t="s">
        <v>89</v>
      </c>
      <c r="AY264" s="15" t="s">
        <v>145</v>
      </c>
      <c r="BE264" s="138">
        <f>IF(N264="základní",J264,0)</f>
        <v>0</v>
      </c>
      <c r="BF264" s="138">
        <f>IF(N264="snížená",J264,0)</f>
        <v>0</v>
      </c>
      <c r="BG264" s="138">
        <f>IF(N264="zákl. přenesená",J264,0)</f>
        <v>0</v>
      </c>
      <c r="BH264" s="138">
        <f>IF(N264="sníž. přenesená",J264,0)</f>
        <v>0</v>
      </c>
      <c r="BI264" s="138">
        <f>IF(N264="nulová",J264,0)</f>
        <v>0</v>
      </c>
      <c r="BJ264" s="15" t="s">
        <v>87</v>
      </c>
      <c r="BK264" s="138">
        <f>ROUND(I264*H264,2)</f>
        <v>0</v>
      </c>
      <c r="BL264" s="15" t="s">
        <v>184</v>
      </c>
      <c r="BM264" s="256" t="s">
        <v>403</v>
      </c>
    </row>
    <row r="265" spans="2:47" s="1" customFormat="1" ht="12">
      <c r="B265" s="38"/>
      <c r="C265" s="39"/>
      <c r="D265" s="257" t="s">
        <v>155</v>
      </c>
      <c r="E265" s="39"/>
      <c r="F265" s="258" t="s">
        <v>404</v>
      </c>
      <c r="G265" s="39"/>
      <c r="H265" s="39"/>
      <c r="I265" s="154"/>
      <c r="J265" s="39"/>
      <c r="K265" s="39"/>
      <c r="L265" s="40"/>
      <c r="M265" s="259"/>
      <c r="N265" s="86"/>
      <c r="O265" s="86"/>
      <c r="P265" s="86"/>
      <c r="Q265" s="86"/>
      <c r="R265" s="86"/>
      <c r="S265" s="86"/>
      <c r="T265" s="87"/>
      <c r="AT265" s="15" t="s">
        <v>155</v>
      </c>
      <c r="AU265" s="15" t="s">
        <v>89</v>
      </c>
    </row>
    <row r="266" spans="2:47" s="1" customFormat="1" ht="12">
      <c r="B266" s="38"/>
      <c r="C266" s="39"/>
      <c r="D266" s="257" t="s">
        <v>157</v>
      </c>
      <c r="E266" s="39"/>
      <c r="F266" s="260" t="s">
        <v>405</v>
      </c>
      <c r="G266" s="39"/>
      <c r="H266" s="39"/>
      <c r="I266" s="154"/>
      <c r="J266" s="39"/>
      <c r="K266" s="39"/>
      <c r="L266" s="40"/>
      <c r="M266" s="259"/>
      <c r="N266" s="86"/>
      <c r="O266" s="86"/>
      <c r="P266" s="86"/>
      <c r="Q266" s="86"/>
      <c r="R266" s="86"/>
      <c r="S266" s="86"/>
      <c r="T266" s="87"/>
      <c r="AT266" s="15" t="s">
        <v>157</v>
      </c>
      <c r="AU266" s="15" t="s">
        <v>89</v>
      </c>
    </row>
    <row r="267" spans="2:65" s="1" customFormat="1" ht="24" customHeight="1">
      <c r="B267" s="38"/>
      <c r="C267" s="245" t="s">
        <v>406</v>
      </c>
      <c r="D267" s="245" t="s">
        <v>148</v>
      </c>
      <c r="E267" s="246" t="s">
        <v>407</v>
      </c>
      <c r="F267" s="247" t="s">
        <v>408</v>
      </c>
      <c r="G267" s="248" t="s">
        <v>283</v>
      </c>
      <c r="H267" s="293"/>
      <c r="I267" s="250"/>
      <c r="J267" s="251">
        <f>ROUND(I267*H267,2)</f>
        <v>0</v>
      </c>
      <c r="K267" s="247" t="s">
        <v>152</v>
      </c>
      <c r="L267" s="40"/>
      <c r="M267" s="252" t="s">
        <v>1</v>
      </c>
      <c r="N267" s="253" t="s">
        <v>44</v>
      </c>
      <c r="O267" s="86"/>
      <c r="P267" s="254">
        <f>O267*H267</f>
        <v>0</v>
      </c>
      <c r="Q267" s="254">
        <v>0</v>
      </c>
      <c r="R267" s="254">
        <f>Q267*H267</f>
        <v>0</v>
      </c>
      <c r="S267" s="254">
        <v>0</v>
      </c>
      <c r="T267" s="255">
        <f>S267*H267</f>
        <v>0</v>
      </c>
      <c r="AR267" s="256" t="s">
        <v>184</v>
      </c>
      <c r="AT267" s="256" t="s">
        <v>148</v>
      </c>
      <c r="AU267" s="256" t="s">
        <v>89</v>
      </c>
      <c r="AY267" s="15" t="s">
        <v>145</v>
      </c>
      <c r="BE267" s="138">
        <f>IF(N267="základní",J267,0)</f>
        <v>0</v>
      </c>
      <c r="BF267" s="138">
        <f>IF(N267="snížená",J267,0)</f>
        <v>0</v>
      </c>
      <c r="BG267" s="138">
        <f>IF(N267="zákl. přenesená",J267,0)</f>
        <v>0</v>
      </c>
      <c r="BH267" s="138">
        <f>IF(N267="sníž. přenesená",J267,0)</f>
        <v>0</v>
      </c>
      <c r="BI267" s="138">
        <f>IF(N267="nulová",J267,0)</f>
        <v>0</v>
      </c>
      <c r="BJ267" s="15" t="s">
        <v>87</v>
      </c>
      <c r="BK267" s="138">
        <f>ROUND(I267*H267,2)</f>
        <v>0</v>
      </c>
      <c r="BL267" s="15" t="s">
        <v>184</v>
      </c>
      <c r="BM267" s="256" t="s">
        <v>409</v>
      </c>
    </row>
    <row r="268" spans="2:47" s="1" customFormat="1" ht="12">
      <c r="B268" s="38"/>
      <c r="C268" s="39"/>
      <c r="D268" s="257" t="s">
        <v>155</v>
      </c>
      <c r="E268" s="39"/>
      <c r="F268" s="258" t="s">
        <v>410</v>
      </c>
      <c r="G268" s="39"/>
      <c r="H268" s="39"/>
      <c r="I268" s="154"/>
      <c r="J268" s="39"/>
      <c r="K268" s="39"/>
      <c r="L268" s="40"/>
      <c r="M268" s="259"/>
      <c r="N268" s="86"/>
      <c r="O268" s="86"/>
      <c r="P268" s="86"/>
      <c r="Q268" s="86"/>
      <c r="R268" s="86"/>
      <c r="S268" s="86"/>
      <c r="T268" s="87"/>
      <c r="AT268" s="15" t="s">
        <v>155</v>
      </c>
      <c r="AU268" s="15" t="s">
        <v>89</v>
      </c>
    </row>
    <row r="269" spans="2:47" s="1" customFormat="1" ht="12">
      <c r="B269" s="38"/>
      <c r="C269" s="39"/>
      <c r="D269" s="257" t="s">
        <v>157</v>
      </c>
      <c r="E269" s="39"/>
      <c r="F269" s="260" t="s">
        <v>405</v>
      </c>
      <c r="G269" s="39"/>
      <c r="H269" s="39"/>
      <c r="I269" s="154"/>
      <c r="J269" s="39"/>
      <c r="K269" s="39"/>
      <c r="L269" s="40"/>
      <c r="M269" s="259"/>
      <c r="N269" s="86"/>
      <c r="O269" s="86"/>
      <c r="P269" s="86"/>
      <c r="Q269" s="86"/>
      <c r="R269" s="86"/>
      <c r="S269" s="86"/>
      <c r="T269" s="87"/>
      <c r="AT269" s="15" t="s">
        <v>157</v>
      </c>
      <c r="AU269" s="15" t="s">
        <v>89</v>
      </c>
    </row>
    <row r="270" spans="2:63" s="11" customFormat="1" ht="22.8" customHeight="1">
      <c r="B270" s="229"/>
      <c r="C270" s="230"/>
      <c r="D270" s="231" t="s">
        <v>78</v>
      </c>
      <c r="E270" s="243" t="s">
        <v>411</v>
      </c>
      <c r="F270" s="243" t="s">
        <v>412</v>
      </c>
      <c r="G270" s="230"/>
      <c r="H270" s="230"/>
      <c r="I270" s="233"/>
      <c r="J270" s="244">
        <f>BK270</f>
        <v>0</v>
      </c>
      <c r="K270" s="230"/>
      <c r="L270" s="235"/>
      <c r="M270" s="236"/>
      <c r="N270" s="237"/>
      <c r="O270" s="237"/>
      <c r="P270" s="238">
        <f>SUM(P271:P312)</f>
        <v>0</v>
      </c>
      <c r="Q270" s="237"/>
      <c r="R270" s="238">
        <f>SUM(R271:R312)</f>
        <v>0.5752929415</v>
      </c>
      <c r="S270" s="237"/>
      <c r="T270" s="239">
        <f>SUM(T271:T312)</f>
        <v>0.5636</v>
      </c>
      <c r="AR270" s="240" t="s">
        <v>89</v>
      </c>
      <c r="AT270" s="241" t="s">
        <v>78</v>
      </c>
      <c r="AU270" s="241" t="s">
        <v>87</v>
      </c>
      <c r="AY270" s="240" t="s">
        <v>145</v>
      </c>
      <c r="BK270" s="242">
        <f>SUM(BK271:BK312)</f>
        <v>0</v>
      </c>
    </row>
    <row r="271" spans="2:65" s="1" customFormat="1" ht="16.5" customHeight="1">
      <c r="B271" s="38"/>
      <c r="C271" s="245" t="s">
        <v>413</v>
      </c>
      <c r="D271" s="245" t="s">
        <v>148</v>
      </c>
      <c r="E271" s="246" t="s">
        <v>414</v>
      </c>
      <c r="F271" s="247" t="s">
        <v>415</v>
      </c>
      <c r="G271" s="248" t="s">
        <v>183</v>
      </c>
      <c r="H271" s="249">
        <v>40</v>
      </c>
      <c r="I271" s="250"/>
      <c r="J271" s="251">
        <f>ROUND(I271*H271,2)</f>
        <v>0</v>
      </c>
      <c r="K271" s="247" t="s">
        <v>152</v>
      </c>
      <c r="L271" s="40"/>
      <c r="M271" s="252" t="s">
        <v>1</v>
      </c>
      <c r="N271" s="253" t="s">
        <v>44</v>
      </c>
      <c r="O271" s="86"/>
      <c r="P271" s="254">
        <f>O271*H271</f>
        <v>0</v>
      </c>
      <c r="Q271" s="254">
        <v>0.0001</v>
      </c>
      <c r="R271" s="254">
        <f>Q271*H271</f>
        <v>0.004</v>
      </c>
      <c r="S271" s="254">
        <v>0.01384</v>
      </c>
      <c r="T271" s="255">
        <f>S271*H271</f>
        <v>0.5536</v>
      </c>
      <c r="AR271" s="256" t="s">
        <v>184</v>
      </c>
      <c r="AT271" s="256" t="s">
        <v>148</v>
      </c>
      <c r="AU271" s="256" t="s">
        <v>89</v>
      </c>
      <c r="AY271" s="15" t="s">
        <v>145</v>
      </c>
      <c r="BE271" s="138">
        <f>IF(N271="základní",J271,0)</f>
        <v>0</v>
      </c>
      <c r="BF271" s="138">
        <f>IF(N271="snížená",J271,0)</f>
        <v>0</v>
      </c>
      <c r="BG271" s="138">
        <f>IF(N271="zákl. přenesená",J271,0)</f>
        <v>0</v>
      </c>
      <c r="BH271" s="138">
        <f>IF(N271="sníž. přenesená",J271,0)</f>
        <v>0</v>
      </c>
      <c r="BI271" s="138">
        <f>IF(N271="nulová",J271,0)</f>
        <v>0</v>
      </c>
      <c r="BJ271" s="15" t="s">
        <v>87</v>
      </c>
      <c r="BK271" s="138">
        <f>ROUND(I271*H271,2)</f>
        <v>0</v>
      </c>
      <c r="BL271" s="15" t="s">
        <v>184</v>
      </c>
      <c r="BM271" s="256" t="s">
        <v>416</v>
      </c>
    </row>
    <row r="272" spans="2:47" s="1" customFormat="1" ht="12">
      <c r="B272" s="38"/>
      <c r="C272" s="39"/>
      <c r="D272" s="257" t="s">
        <v>155</v>
      </c>
      <c r="E272" s="39"/>
      <c r="F272" s="258" t="s">
        <v>417</v>
      </c>
      <c r="G272" s="39"/>
      <c r="H272" s="39"/>
      <c r="I272" s="154"/>
      <c r="J272" s="39"/>
      <c r="K272" s="39"/>
      <c r="L272" s="40"/>
      <c r="M272" s="259"/>
      <c r="N272" s="86"/>
      <c r="O272" s="86"/>
      <c r="P272" s="86"/>
      <c r="Q272" s="86"/>
      <c r="R272" s="86"/>
      <c r="S272" s="86"/>
      <c r="T272" s="87"/>
      <c r="AT272" s="15" t="s">
        <v>155</v>
      </c>
      <c r="AU272" s="15" t="s">
        <v>89</v>
      </c>
    </row>
    <row r="273" spans="2:65" s="1" customFormat="1" ht="24" customHeight="1">
      <c r="B273" s="38"/>
      <c r="C273" s="245" t="s">
        <v>418</v>
      </c>
      <c r="D273" s="245" t="s">
        <v>148</v>
      </c>
      <c r="E273" s="246" t="s">
        <v>419</v>
      </c>
      <c r="F273" s="247" t="s">
        <v>420</v>
      </c>
      <c r="G273" s="248" t="s">
        <v>151</v>
      </c>
      <c r="H273" s="249">
        <v>0.564</v>
      </c>
      <c r="I273" s="250"/>
      <c r="J273" s="251">
        <f>ROUND(I273*H273,2)</f>
        <v>0</v>
      </c>
      <c r="K273" s="247" t="s">
        <v>152</v>
      </c>
      <c r="L273" s="40"/>
      <c r="M273" s="252" t="s">
        <v>1</v>
      </c>
      <c r="N273" s="253" t="s">
        <v>44</v>
      </c>
      <c r="O273" s="86"/>
      <c r="P273" s="254">
        <f>O273*H273</f>
        <v>0</v>
      </c>
      <c r="Q273" s="254">
        <v>0</v>
      </c>
      <c r="R273" s="254">
        <f>Q273*H273</f>
        <v>0</v>
      </c>
      <c r="S273" s="254">
        <v>0</v>
      </c>
      <c r="T273" s="255">
        <f>S273*H273</f>
        <v>0</v>
      </c>
      <c r="AR273" s="256" t="s">
        <v>184</v>
      </c>
      <c r="AT273" s="256" t="s">
        <v>148</v>
      </c>
      <c r="AU273" s="256" t="s">
        <v>89</v>
      </c>
      <c r="AY273" s="15" t="s">
        <v>145</v>
      </c>
      <c r="BE273" s="138">
        <f>IF(N273="základní",J273,0)</f>
        <v>0</v>
      </c>
      <c r="BF273" s="138">
        <f>IF(N273="snížená",J273,0)</f>
        <v>0</v>
      </c>
      <c r="BG273" s="138">
        <f>IF(N273="zákl. přenesená",J273,0)</f>
        <v>0</v>
      </c>
      <c r="BH273" s="138">
        <f>IF(N273="sníž. přenesená",J273,0)</f>
        <v>0</v>
      </c>
      <c r="BI273" s="138">
        <f>IF(N273="nulová",J273,0)</f>
        <v>0</v>
      </c>
      <c r="BJ273" s="15" t="s">
        <v>87</v>
      </c>
      <c r="BK273" s="138">
        <f>ROUND(I273*H273,2)</f>
        <v>0</v>
      </c>
      <c r="BL273" s="15" t="s">
        <v>184</v>
      </c>
      <c r="BM273" s="256" t="s">
        <v>421</v>
      </c>
    </row>
    <row r="274" spans="2:47" s="1" customFormat="1" ht="12">
      <c r="B274" s="38"/>
      <c r="C274" s="39"/>
      <c r="D274" s="257" t="s">
        <v>155</v>
      </c>
      <c r="E274" s="39"/>
      <c r="F274" s="258" t="s">
        <v>422</v>
      </c>
      <c r="G274" s="39"/>
      <c r="H274" s="39"/>
      <c r="I274" s="154"/>
      <c r="J274" s="39"/>
      <c r="K274" s="39"/>
      <c r="L274" s="40"/>
      <c r="M274" s="259"/>
      <c r="N274" s="86"/>
      <c r="O274" s="86"/>
      <c r="P274" s="86"/>
      <c r="Q274" s="86"/>
      <c r="R274" s="86"/>
      <c r="S274" s="86"/>
      <c r="T274" s="87"/>
      <c r="AT274" s="15" t="s">
        <v>155</v>
      </c>
      <c r="AU274" s="15" t="s">
        <v>89</v>
      </c>
    </row>
    <row r="275" spans="2:65" s="1" customFormat="1" ht="24" customHeight="1">
      <c r="B275" s="38"/>
      <c r="C275" s="245" t="s">
        <v>423</v>
      </c>
      <c r="D275" s="245" t="s">
        <v>148</v>
      </c>
      <c r="E275" s="246" t="s">
        <v>424</v>
      </c>
      <c r="F275" s="247" t="s">
        <v>425</v>
      </c>
      <c r="G275" s="248" t="s">
        <v>183</v>
      </c>
      <c r="H275" s="249">
        <v>139</v>
      </c>
      <c r="I275" s="250"/>
      <c r="J275" s="251">
        <f>ROUND(I275*H275,2)</f>
        <v>0</v>
      </c>
      <c r="K275" s="247" t="s">
        <v>1</v>
      </c>
      <c r="L275" s="40"/>
      <c r="M275" s="252" t="s">
        <v>1</v>
      </c>
      <c r="N275" s="253" t="s">
        <v>44</v>
      </c>
      <c r="O275" s="86"/>
      <c r="P275" s="254">
        <f>O275*H275</f>
        <v>0</v>
      </c>
      <c r="Q275" s="254">
        <v>0</v>
      </c>
      <c r="R275" s="254">
        <f>Q275*H275</f>
        <v>0</v>
      </c>
      <c r="S275" s="254">
        <v>0</v>
      </c>
      <c r="T275" s="255">
        <f>S275*H275</f>
        <v>0</v>
      </c>
      <c r="AR275" s="256" t="s">
        <v>153</v>
      </c>
      <c r="AT275" s="256" t="s">
        <v>148</v>
      </c>
      <c r="AU275" s="256" t="s">
        <v>89</v>
      </c>
      <c r="AY275" s="15" t="s">
        <v>145</v>
      </c>
      <c r="BE275" s="138">
        <f>IF(N275="základní",J275,0)</f>
        <v>0</v>
      </c>
      <c r="BF275" s="138">
        <f>IF(N275="snížená",J275,0)</f>
        <v>0</v>
      </c>
      <c r="BG275" s="138">
        <f>IF(N275="zákl. přenesená",J275,0)</f>
        <v>0</v>
      </c>
      <c r="BH275" s="138">
        <f>IF(N275="sníž. přenesená",J275,0)</f>
        <v>0</v>
      </c>
      <c r="BI275" s="138">
        <f>IF(N275="nulová",J275,0)</f>
        <v>0</v>
      </c>
      <c r="BJ275" s="15" t="s">
        <v>87</v>
      </c>
      <c r="BK275" s="138">
        <f>ROUND(I275*H275,2)</f>
        <v>0</v>
      </c>
      <c r="BL275" s="15" t="s">
        <v>153</v>
      </c>
      <c r="BM275" s="256" t="s">
        <v>426</v>
      </c>
    </row>
    <row r="276" spans="2:47" s="1" customFormat="1" ht="12">
      <c r="B276" s="38"/>
      <c r="C276" s="39"/>
      <c r="D276" s="257" t="s">
        <v>155</v>
      </c>
      <c r="E276" s="39"/>
      <c r="F276" s="258" t="s">
        <v>425</v>
      </c>
      <c r="G276" s="39"/>
      <c r="H276" s="39"/>
      <c r="I276" s="154"/>
      <c r="J276" s="39"/>
      <c r="K276" s="39"/>
      <c r="L276" s="40"/>
      <c r="M276" s="259"/>
      <c r="N276" s="86"/>
      <c r="O276" s="86"/>
      <c r="P276" s="86"/>
      <c r="Q276" s="86"/>
      <c r="R276" s="86"/>
      <c r="S276" s="86"/>
      <c r="T276" s="87"/>
      <c r="AT276" s="15" t="s">
        <v>155</v>
      </c>
      <c r="AU276" s="15" t="s">
        <v>89</v>
      </c>
    </row>
    <row r="277" spans="2:65" s="1" customFormat="1" ht="16.5" customHeight="1">
      <c r="B277" s="38"/>
      <c r="C277" s="245" t="s">
        <v>427</v>
      </c>
      <c r="D277" s="245" t="s">
        <v>148</v>
      </c>
      <c r="E277" s="246" t="s">
        <v>428</v>
      </c>
      <c r="F277" s="247" t="s">
        <v>429</v>
      </c>
      <c r="G277" s="248" t="s">
        <v>183</v>
      </c>
      <c r="H277" s="249">
        <v>117</v>
      </c>
      <c r="I277" s="250"/>
      <c r="J277" s="251">
        <f>ROUND(I277*H277,2)</f>
        <v>0</v>
      </c>
      <c r="K277" s="247" t="s">
        <v>152</v>
      </c>
      <c r="L277" s="40"/>
      <c r="M277" s="252" t="s">
        <v>1</v>
      </c>
      <c r="N277" s="253" t="s">
        <v>44</v>
      </c>
      <c r="O277" s="86"/>
      <c r="P277" s="254">
        <f>O277*H277</f>
        <v>0</v>
      </c>
      <c r="Q277" s="254">
        <v>0</v>
      </c>
      <c r="R277" s="254">
        <f>Q277*H277</f>
        <v>0</v>
      </c>
      <c r="S277" s="254">
        <v>0</v>
      </c>
      <c r="T277" s="255">
        <f>S277*H277</f>
        <v>0</v>
      </c>
      <c r="AR277" s="256" t="s">
        <v>184</v>
      </c>
      <c r="AT277" s="256" t="s">
        <v>148</v>
      </c>
      <c r="AU277" s="256" t="s">
        <v>89</v>
      </c>
      <c r="AY277" s="15" t="s">
        <v>145</v>
      </c>
      <c r="BE277" s="138">
        <f>IF(N277="základní",J277,0)</f>
        <v>0</v>
      </c>
      <c r="BF277" s="138">
        <f>IF(N277="snížená",J277,0)</f>
        <v>0</v>
      </c>
      <c r="BG277" s="138">
        <f>IF(N277="zákl. přenesená",J277,0)</f>
        <v>0</v>
      </c>
      <c r="BH277" s="138">
        <f>IF(N277="sníž. přenesená",J277,0)</f>
        <v>0</v>
      </c>
      <c r="BI277" s="138">
        <f>IF(N277="nulová",J277,0)</f>
        <v>0</v>
      </c>
      <c r="BJ277" s="15" t="s">
        <v>87</v>
      </c>
      <c r="BK277" s="138">
        <f>ROUND(I277*H277,2)</f>
        <v>0</v>
      </c>
      <c r="BL277" s="15" t="s">
        <v>184</v>
      </c>
      <c r="BM277" s="256" t="s">
        <v>430</v>
      </c>
    </row>
    <row r="278" spans="2:47" s="1" customFormat="1" ht="12">
      <c r="B278" s="38"/>
      <c r="C278" s="39"/>
      <c r="D278" s="257" t="s">
        <v>155</v>
      </c>
      <c r="E278" s="39"/>
      <c r="F278" s="258" t="s">
        <v>431</v>
      </c>
      <c r="G278" s="39"/>
      <c r="H278" s="39"/>
      <c r="I278" s="154"/>
      <c r="J278" s="39"/>
      <c r="K278" s="39"/>
      <c r="L278" s="40"/>
      <c r="M278" s="259"/>
      <c r="N278" s="86"/>
      <c r="O278" s="86"/>
      <c r="P278" s="86"/>
      <c r="Q278" s="86"/>
      <c r="R278" s="86"/>
      <c r="S278" s="86"/>
      <c r="T278" s="87"/>
      <c r="AT278" s="15" t="s">
        <v>155</v>
      </c>
      <c r="AU278" s="15" t="s">
        <v>89</v>
      </c>
    </row>
    <row r="279" spans="2:47" s="1" customFormat="1" ht="12">
      <c r="B279" s="38"/>
      <c r="C279" s="39"/>
      <c r="D279" s="257" t="s">
        <v>157</v>
      </c>
      <c r="E279" s="39"/>
      <c r="F279" s="260" t="s">
        <v>432</v>
      </c>
      <c r="G279" s="39"/>
      <c r="H279" s="39"/>
      <c r="I279" s="154"/>
      <c r="J279" s="39"/>
      <c r="K279" s="39"/>
      <c r="L279" s="40"/>
      <c r="M279" s="259"/>
      <c r="N279" s="86"/>
      <c r="O279" s="86"/>
      <c r="P279" s="86"/>
      <c r="Q279" s="86"/>
      <c r="R279" s="86"/>
      <c r="S279" s="86"/>
      <c r="T279" s="87"/>
      <c r="AT279" s="15" t="s">
        <v>157</v>
      </c>
      <c r="AU279" s="15" t="s">
        <v>89</v>
      </c>
    </row>
    <row r="280" spans="2:65" s="1" customFormat="1" ht="24" customHeight="1">
      <c r="B280" s="38"/>
      <c r="C280" s="245" t="s">
        <v>433</v>
      </c>
      <c r="D280" s="245" t="s">
        <v>148</v>
      </c>
      <c r="E280" s="246" t="s">
        <v>434</v>
      </c>
      <c r="F280" s="247" t="s">
        <v>435</v>
      </c>
      <c r="G280" s="248" t="s">
        <v>183</v>
      </c>
      <c r="H280" s="249">
        <v>22</v>
      </c>
      <c r="I280" s="250"/>
      <c r="J280" s="251">
        <f>ROUND(I280*H280,2)</f>
        <v>0</v>
      </c>
      <c r="K280" s="247" t="s">
        <v>152</v>
      </c>
      <c r="L280" s="40"/>
      <c r="M280" s="252" t="s">
        <v>1</v>
      </c>
      <c r="N280" s="253" t="s">
        <v>44</v>
      </c>
      <c r="O280" s="86"/>
      <c r="P280" s="254">
        <f>O280*H280</f>
        <v>0</v>
      </c>
      <c r="Q280" s="254">
        <v>0</v>
      </c>
      <c r="R280" s="254">
        <f>Q280*H280</f>
        <v>0</v>
      </c>
      <c r="S280" s="254">
        <v>0</v>
      </c>
      <c r="T280" s="255">
        <f>S280*H280</f>
        <v>0</v>
      </c>
      <c r="AR280" s="256" t="s">
        <v>184</v>
      </c>
      <c r="AT280" s="256" t="s">
        <v>148</v>
      </c>
      <c r="AU280" s="256" t="s">
        <v>89</v>
      </c>
      <c r="AY280" s="15" t="s">
        <v>145</v>
      </c>
      <c r="BE280" s="138">
        <f>IF(N280="základní",J280,0)</f>
        <v>0</v>
      </c>
      <c r="BF280" s="138">
        <f>IF(N280="snížená",J280,0)</f>
        <v>0</v>
      </c>
      <c r="BG280" s="138">
        <f>IF(N280="zákl. přenesená",J280,0)</f>
        <v>0</v>
      </c>
      <c r="BH280" s="138">
        <f>IF(N280="sníž. přenesená",J280,0)</f>
        <v>0</v>
      </c>
      <c r="BI280" s="138">
        <f>IF(N280="nulová",J280,0)</f>
        <v>0</v>
      </c>
      <c r="BJ280" s="15" t="s">
        <v>87</v>
      </c>
      <c r="BK280" s="138">
        <f>ROUND(I280*H280,2)</f>
        <v>0</v>
      </c>
      <c r="BL280" s="15" t="s">
        <v>184</v>
      </c>
      <c r="BM280" s="256" t="s">
        <v>436</v>
      </c>
    </row>
    <row r="281" spans="2:47" s="1" customFormat="1" ht="12">
      <c r="B281" s="38"/>
      <c r="C281" s="39"/>
      <c r="D281" s="257" t="s">
        <v>155</v>
      </c>
      <c r="E281" s="39"/>
      <c r="F281" s="258" t="s">
        <v>437</v>
      </c>
      <c r="G281" s="39"/>
      <c r="H281" s="39"/>
      <c r="I281" s="154"/>
      <c r="J281" s="39"/>
      <c r="K281" s="39"/>
      <c r="L281" s="40"/>
      <c r="M281" s="259"/>
      <c r="N281" s="86"/>
      <c r="O281" s="86"/>
      <c r="P281" s="86"/>
      <c r="Q281" s="86"/>
      <c r="R281" s="86"/>
      <c r="S281" s="86"/>
      <c r="T281" s="87"/>
      <c r="AT281" s="15" t="s">
        <v>155</v>
      </c>
      <c r="AU281" s="15" t="s">
        <v>89</v>
      </c>
    </row>
    <row r="282" spans="2:47" s="1" customFormat="1" ht="12">
      <c r="B282" s="38"/>
      <c r="C282" s="39"/>
      <c r="D282" s="257" t="s">
        <v>157</v>
      </c>
      <c r="E282" s="39"/>
      <c r="F282" s="260" t="s">
        <v>432</v>
      </c>
      <c r="G282" s="39"/>
      <c r="H282" s="39"/>
      <c r="I282" s="154"/>
      <c r="J282" s="39"/>
      <c r="K282" s="39"/>
      <c r="L282" s="40"/>
      <c r="M282" s="259"/>
      <c r="N282" s="86"/>
      <c r="O282" s="86"/>
      <c r="P282" s="86"/>
      <c r="Q282" s="86"/>
      <c r="R282" s="86"/>
      <c r="S282" s="86"/>
      <c r="T282" s="87"/>
      <c r="AT282" s="15" t="s">
        <v>157</v>
      </c>
      <c r="AU282" s="15" t="s">
        <v>89</v>
      </c>
    </row>
    <row r="283" spans="2:65" s="1" customFormat="1" ht="24" customHeight="1">
      <c r="B283" s="38"/>
      <c r="C283" s="245" t="s">
        <v>438</v>
      </c>
      <c r="D283" s="245" t="s">
        <v>148</v>
      </c>
      <c r="E283" s="246" t="s">
        <v>439</v>
      </c>
      <c r="F283" s="247" t="s">
        <v>440</v>
      </c>
      <c r="G283" s="248" t="s">
        <v>183</v>
      </c>
      <c r="H283" s="249">
        <v>35</v>
      </c>
      <c r="I283" s="250"/>
      <c r="J283" s="251">
        <f>ROUND(I283*H283,2)</f>
        <v>0</v>
      </c>
      <c r="K283" s="247" t="s">
        <v>152</v>
      </c>
      <c r="L283" s="40"/>
      <c r="M283" s="252" t="s">
        <v>1</v>
      </c>
      <c r="N283" s="253" t="s">
        <v>44</v>
      </c>
      <c r="O283" s="86"/>
      <c r="P283" s="254">
        <f>O283*H283</f>
        <v>0</v>
      </c>
      <c r="Q283" s="254">
        <v>0.001576527</v>
      </c>
      <c r="R283" s="254">
        <f>Q283*H283</f>
        <v>0.055178445000000007</v>
      </c>
      <c r="S283" s="254">
        <v>0</v>
      </c>
      <c r="T283" s="255">
        <f>S283*H283</f>
        <v>0</v>
      </c>
      <c r="AR283" s="256" t="s">
        <v>184</v>
      </c>
      <c r="AT283" s="256" t="s">
        <v>148</v>
      </c>
      <c r="AU283" s="256" t="s">
        <v>89</v>
      </c>
      <c r="AY283" s="15" t="s">
        <v>145</v>
      </c>
      <c r="BE283" s="138">
        <f>IF(N283="základní",J283,0)</f>
        <v>0</v>
      </c>
      <c r="BF283" s="138">
        <f>IF(N283="snížená",J283,0)</f>
        <v>0</v>
      </c>
      <c r="BG283" s="138">
        <f>IF(N283="zákl. přenesená",J283,0)</f>
        <v>0</v>
      </c>
      <c r="BH283" s="138">
        <f>IF(N283="sníž. přenesená",J283,0)</f>
        <v>0</v>
      </c>
      <c r="BI283" s="138">
        <f>IF(N283="nulová",J283,0)</f>
        <v>0</v>
      </c>
      <c r="BJ283" s="15" t="s">
        <v>87</v>
      </c>
      <c r="BK283" s="138">
        <f>ROUND(I283*H283,2)</f>
        <v>0</v>
      </c>
      <c r="BL283" s="15" t="s">
        <v>184</v>
      </c>
      <c r="BM283" s="256" t="s">
        <v>441</v>
      </c>
    </row>
    <row r="284" spans="2:47" s="1" customFormat="1" ht="12">
      <c r="B284" s="38"/>
      <c r="C284" s="39"/>
      <c r="D284" s="257" t="s">
        <v>155</v>
      </c>
      <c r="E284" s="39"/>
      <c r="F284" s="258" t="s">
        <v>442</v>
      </c>
      <c r="G284" s="39"/>
      <c r="H284" s="39"/>
      <c r="I284" s="154"/>
      <c r="J284" s="39"/>
      <c r="K284" s="39"/>
      <c r="L284" s="40"/>
      <c r="M284" s="259"/>
      <c r="N284" s="86"/>
      <c r="O284" s="86"/>
      <c r="P284" s="86"/>
      <c r="Q284" s="86"/>
      <c r="R284" s="86"/>
      <c r="S284" s="86"/>
      <c r="T284" s="87"/>
      <c r="AT284" s="15" t="s">
        <v>155</v>
      </c>
      <c r="AU284" s="15" t="s">
        <v>89</v>
      </c>
    </row>
    <row r="285" spans="2:65" s="1" customFormat="1" ht="24" customHeight="1">
      <c r="B285" s="38"/>
      <c r="C285" s="245" t="s">
        <v>443</v>
      </c>
      <c r="D285" s="245" t="s">
        <v>148</v>
      </c>
      <c r="E285" s="246" t="s">
        <v>444</v>
      </c>
      <c r="F285" s="247" t="s">
        <v>445</v>
      </c>
      <c r="G285" s="248" t="s">
        <v>183</v>
      </c>
      <c r="H285" s="249">
        <v>7</v>
      </c>
      <c r="I285" s="250"/>
      <c r="J285" s="251">
        <f>ROUND(I285*H285,2)</f>
        <v>0</v>
      </c>
      <c r="K285" s="247" t="s">
        <v>152</v>
      </c>
      <c r="L285" s="40"/>
      <c r="M285" s="252" t="s">
        <v>1</v>
      </c>
      <c r="N285" s="253" t="s">
        <v>44</v>
      </c>
      <c r="O285" s="86"/>
      <c r="P285" s="254">
        <f>O285*H285</f>
        <v>0</v>
      </c>
      <c r="Q285" s="254">
        <v>0.002956337</v>
      </c>
      <c r="R285" s="254">
        <f>Q285*H285</f>
        <v>0.020694359</v>
      </c>
      <c r="S285" s="254">
        <v>0</v>
      </c>
      <c r="T285" s="255">
        <f>S285*H285</f>
        <v>0</v>
      </c>
      <c r="AR285" s="256" t="s">
        <v>184</v>
      </c>
      <c r="AT285" s="256" t="s">
        <v>148</v>
      </c>
      <c r="AU285" s="256" t="s">
        <v>89</v>
      </c>
      <c r="AY285" s="15" t="s">
        <v>145</v>
      </c>
      <c r="BE285" s="138">
        <f>IF(N285="základní",J285,0)</f>
        <v>0</v>
      </c>
      <c r="BF285" s="138">
        <f>IF(N285="snížená",J285,0)</f>
        <v>0</v>
      </c>
      <c r="BG285" s="138">
        <f>IF(N285="zákl. přenesená",J285,0)</f>
        <v>0</v>
      </c>
      <c r="BH285" s="138">
        <f>IF(N285="sníž. přenesená",J285,0)</f>
        <v>0</v>
      </c>
      <c r="BI285" s="138">
        <f>IF(N285="nulová",J285,0)</f>
        <v>0</v>
      </c>
      <c r="BJ285" s="15" t="s">
        <v>87</v>
      </c>
      <c r="BK285" s="138">
        <f>ROUND(I285*H285,2)</f>
        <v>0</v>
      </c>
      <c r="BL285" s="15" t="s">
        <v>184</v>
      </c>
      <c r="BM285" s="256" t="s">
        <v>446</v>
      </c>
    </row>
    <row r="286" spans="2:47" s="1" customFormat="1" ht="12">
      <c r="B286" s="38"/>
      <c r="C286" s="39"/>
      <c r="D286" s="257" t="s">
        <v>155</v>
      </c>
      <c r="E286" s="39"/>
      <c r="F286" s="258" t="s">
        <v>447</v>
      </c>
      <c r="G286" s="39"/>
      <c r="H286" s="39"/>
      <c r="I286" s="154"/>
      <c r="J286" s="39"/>
      <c r="K286" s="39"/>
      <c r="L286" s="40"/>
      <c r="M286" s="259"/>
      <c r="N286" s="86"/>
      <c r="O286" s="86"/>
      <c r="P286" s="86"/>
      <c r="Q286" s="86"/>
      <c r="R286" s="86"/>
      <c r="S286" s="86"/>
      <c r="T286" s="87"/>
      <c r="AT286" s="15" t="s">
        <v>155</v>
      </c>
      <c r="AU286" s="15" t="s">
        <v>89</v>
      </c>
    </row>
    <row r="287" spans="2:65" s="1" customFormat="1" ht="24" customHeight="1">
      <c r="B287" s="38"/>
      <c r="C287" s="245" t="s">
        <v>448</v>
      </c>
      <c r="D287" s="245" t="s">
        <v>148</v>
      </c>
      <c r="E287" s="246" t="s">
        <v>449</v>
      </c>
      <c r="F287" s="247" t="s">
        <v>450</v>
      </c>
      <c r="G287" s="248" t="s">
        <v>183</v>
      </c>
      <c r="H287" s="249">
        <v>75</v>
      </c>
      <c r="I287" s="250"/>
      <c r="J287" s="251">
        <f>ROUND(I287*H287,2)</f>
        <v>0</v>
      </c>
      <c r="K287" s="247" t="s">
        <v>152</v>
      </c>
      <c r="L287" s="40"/>
      <c r="M287" s="252" t="s">
        <v>1</v>
      </c>
      <c r="N287" s="253" t="s">
        <v>44</v>
      </c>
      <c r="O287" s="86"/>
      <c r="P287" s="254">
        <f>O287*H287</f>
        <v>0</v>
      </c>
      <c r="Q287" s="254">
        <v>0.0037647245</v>
      </c>
      <c r="R287" s="254">
        <f>Q287*H287</f>
        <v>0.2823543375</v>
      </c>
      <c r="S287" s="254">
        <v>0</v>
      </c>
      <c r="T287" s="255">
        <f>S287*H287</f>
        <v>0</v>
      </c>
      <c r="AR287" s="256" t="s">
        <v>184</v>
      </c>
      <c r="AT287" s="256" t="s">
        <v>148</v>
      </c>
      <c r="AU287" s="256" t="s">
        <v>89</v>
      </c>
      <c r="AY287" s="15" t="s">
        <v>145</v>
      </c>
      <c r="BE287" s="138">
        <f>IF(N287="základní",J287,0)</f>
        <v>0</v>
      </c>
      <c r="BF287" s="138">
        <f>IF(N287="snížená",J287,0)</f>
        <v>0</v>
      </c>
      <c r="BG287" s="138">
        <f>IF(N287="zákl. přenesená",J287,0)</f>
        <v>0</v>
      </c>
      <c r="BH287" s="138">
        <f>IF(N287="sníž. přenesená",J287,0)</f>
        <v>0</v>
      </c>
      <c r="BI287" s="138">
        <f>IF(N287="nulová",J287,0)</f>
        <v>0</v>
      </c>
      <c r="BJ287" s="15" t="s">
        <v>87</v>
      </c>
      <c r="BK287" s="138">
        <f>ROUND(I287*H287,2)</f>
        <v>0</v>
      </c>
      <c r="BL287" s="15" t="s">
        <v>184</v>
      </c>
      <c r="BM287" s="256" t="s">
        <v>451</v>
      </c>
    </row>
    <row r="288" spans="2:47" s="1" customFormat="1" ht="12">
      <c r="B288" s="38"/>
      <c r="C288" s="39"/>
      <c r="D288" s="257" t="s">
        <v>155</v>
      </c>
      <c r="E288" s="39"/>
      <c r="F288" s="258" t="s">
        <v>452</v>
      </c>
      <c r="G288" s="39"/>
      <c r="H288" s="39"/>
      <c r="I288" s="154"/>
      <c r="J288" s="39"/>
      <c r="K288" s="39"/>
      <c r="L288" s="40"/>
      <c r="M288" s="259"/>
      <c r="N288" s="86"/>
      <c r="O288" s="86"/>
      <c r="P288" s="86"/>
      <c r="Q288" s="86"/>
      <c r="R288" s="86"/>
      <c r="S288" s="86"/>
      <c r="T288" s="87"/>
      <c r="AT288" s="15" t="s">
        <v>155</v>
      </c>
      <c r="AU288" s="15" t="s">
        <v>89</v>
      </c>
    </row>
    <row r="289" spans="2:65" s="1" customFormat="1" ht="24" customHeight="1">
      <c r="B289" s="38"/>
      <c r="C289" s="245" t="s">
        <v>453</v>
      </c>
      <c r="D289" s="245" t="s">
        <v>148</v>
      </c>
      <c r="E289" s="246" t="s">
        <v>454</v>
      </c>
      <c r="F289" s="247" t="s">
        <v>455</v>
      </c>
      <c r="G289" s="248" t="s">
        <v>183</v>
      </c>
      <c r="H289" s="249">
        <v>22</v>
      </c>
      <c r="I289" s="250"/>
      <c r="J289" s="251">
        <f>ROUND(I289*H289,2)</f>
        <v>0</v>
      </c>
      <c r="K289" s="247" t="s">
        <v>152</v>
      </c>
      <c r="L289" s="40"/>
      <c r="M289" s="252" t="s">
        <v>1</v>
      </c>
      <c r="N289" s="253" t="s">
        <v>44</v>
      </c>
      <c r="O289" s="86"/>
      <c r="P289" s="254">
        <f>O289*H289</f>
        <v>0</v>
      </c>
      <c r="Q289" s="254">
        <v>0.0090829</v>
      </c>
      <c r="R289" s="254">
        <f>Q289*H289</f>
        <v>0.1998238</v>
      </c>
      <c r="S289" s="254">
        <v>0</v>
      </c>
      <c r="T289" s="255">
        <f>S289*H289</f>
        <v>0</v>
      </c>
      <c r="AR289" s="256" t="s">
        <v>184</v>
      </c>
      <c r="AT289" s="256" t="s">
        <v>148</v>
      </c>
      <c r="AU289" s="256" t="s">
        <v>89</v>
      </c>
      <c r="AY289" s="15" t="s">
        <v>145</v>
      </c>
      <c r="BE289" s="138">
        <f>IF(N289="základní",J289,0)</f>
        <v>0</v>
      </c>
      <c r="BF289" s="138">
        <f>IF(N289="snížená",J289,0)</f>
        <v>0</v>
      </c>
      <c r="BG289" s="138">
        <f>IF(N289="zákl. přenesená",J289,0)</f>
        <v>0</v>
      </c>
      <c r="BH289" s="138">
        <f>IF(N289="sníž. přenesená",J289,0)</f>
        <v>0</v>
      </c>
      <c r="BI289" s="138">
        <f>IF(N289="nulová",J289,0)</f>
        <v>0</v>
      </c>
      <c r="BJ289" s="15" t="s">
        <v>87</v>
      </c>
      <c r="BK289" s="138">
        <f>ROUND(I289*H289,2)</f>
        <v>0</v>
      </c>
      <c r="BL289" s="15" t="s">
        <v>184</v>
      </c>
      <c r="BM289" s="256" t="s">
        <v>456</v>
      </c>
    </row>
    <row r="290" spans="2:47" s="1" customFormat="1" ht="12">
      <c r="B290" s="38"/>
      <c r="C290" s="39"/>
      <c r="D290" s="257" t="s">
        <v>155</v>
      </c>
      <c r="E290" s="39"/>
      <c r="F290" s="258" t="s">
        <v>457</v>
      </c>
      <c r="G290" s="39"/>
      <c r="H290" s="39"/>
      <c r="I290" s="154"/>
      <c r="J290" s="39"/>
      <c r="K290" s="39"/>
      <c r="L290" s="40"/>
      <c r="M290" s="259"/>
      <c r="N290" s="86"/>
      <c r="O290" s="86"/>
      <c r="P290" s="86"/>
      <c r="Q290" s="86"/>
      <c r="R290" s="86"/>
      <c r="S290" s="86"/>
      <c r="T290" s="87"/>
      <c r="AT290" s="15" t="s">
        <v>155</v>
      </c>
      <c r="AU290" s="15" t="s">
        <v>89</v>
      </c>
    </row>
    <row r="291" spans="2:47" s="1" customFormat="1" ht="12">
      <c r="B291" s="38"/>
      <c r="C291" s="39"/>
      <c r="D291" s="257" t="s">
        <v>157</v>
      </c>
      <c r="E291" s="39"/>
      <c r="F291" s="260" t="s">
        <v>458</v>
      </c>
      <c r="G291" s="39"/>
      <c r="H291" s="39"/>
      <c r="I291" s="154"/>
      <c r="J291" s="39"/>
      <c r="K291" s="39"/>
      <c r="L291" s="40"/>
      <c r="M291" s="259"/>
      <c r="N291" s="86"/>
      <c r="O291" s="86"/>
      <c r="P291" s="86"/>
      <c r="Q291" s="86"/>
      <c r="R291" s="86"/>
      <c r="S291" s="86"/>
      <c r="T291" s="87"/>
      <c r="AT291" s="15" t="s">
        <v>157</v>
      </c>
      <c r="AU291" s="15" t="s">
        <v>89</v>
      </c>
    </row>
    <row r="292" spans="2:65" s="1" customFormat="1" ht="16.5" customHeight="1">
      <c r="B292" s="38"/>
      <c r="C292" s="245" t="s">
        <v>459</v>
      </c>
      <c r="D292" s="245" t="s">
        <v>148</v>
      </c>
      <c r="E292" s="246" t="s">
        <v>460</v>
      </c>
      <c r="F292" s="247" t="s">
        <v>461</v>
      </c>
      <c r="G292" s="248" t="s">
        <v>297</v>
      </c>
      <c r="H292" s="249">
        <v>1</v>
      </c>
      <c r="I292" s="250"/>
      <c r="J292" s="251">
        <f>ROUND(I292*H292,2)</f>
        <v>0</v>
      </c>
      <c r="K292" s="247" t="s">
        <v>1</v>
      </c>
      <c r="L292" s="40"/>
      <c r="M292" s="252" t="s">
        <v>1</v>
      </c>
      <c r="N292" s="253" t="s">
        <v>44</v>
      </c>
      <c r="O292" s="86"/>
      <c r="P292" s="254">
        <f>O292*H292</f>
        <v>0</v>
      </c>
      <c r="Q292" s="254">
        <v>0.00667</v>
      </c>
      <c r="R292" s="254">
        <f>Q292*H292</f>
        <v>0.00667</v>
      </c>
      <c r="S292" s="254">
        <v>0</v>
      </c>
      <c r="T292" s="255">
        <f>S292*H292</f>
        <v>0</v>
      </c>
      <c r="AR292" s="256" t="s">
        <v>184</v>
      </c>
      <c r="AT292" s="256" t="s">
        <v>148</v>
      </c>
      <c r="AU292" s="256" t="s">
        <v>89</v>
      </c>
      <c r="AY292" s="15" t="s">
        <v>145</v>
      </c>
      <c r="BE292" s="138">
        <f>IF(N292="základní",J292,0)</f>
        <v>0</v>
      </c>
      <c r="BF292" s="138">
        <f>IF(N292="snížená",J292,0)</f>
        <v>0</v>
      </c>
      <c r="BG292" s="138">
        <f>IF(N292="zákl. přenesená",J292,0)</f>
        <v>0</v>
      </c>
      <c r="BH292" s="138">
        <f>IF(N292="sníž. přenesená",J292,0)</f>
        <v>0</v>
      </c>
      <c r="BI292" s="138">
        <f>IF(N292="nulová",J292,0)</f>
        <v>0</v>
      </c>
      <c r="BJ292" s="15" t="s">
        <v>87</v>
      </c>
      <c r="BK292" s="138">
        <f>ROUND(I292*H292,2)</f>
        <v>0</v>
      </c>
      <c r="BL292" s="15" t="s">
        <v>184</v>
      </c>
      <c r="BM292" s="256" t="s">
        <v>462</v>
      </c>
    </row>
    <row r="293" spans="2:47" s="1" customFormat="1" ht="12">
      <c r="B293" s="38"/>
      <c r="C293" s="39"/>
      <c r="D293" s="257" t="s">
        <v>155</v>
      </c>
      <c r="E293" s="39"/>
      <c r="F293" s="258" t="s">
        <v>463</v>
      </c>
      <c r="G293" s="39"/>
      <c r="H293" s="39"/>
      <c r="I293" s="154"/>
      <c r="J293" s="39"/>
      <c r="K293" s="39"/>
      <c r="L293" s="40"/>
      <c r="M293" s="259"/>
      <c r="N293" s="86"/>
      <c r="O293" s="86"/>
      <c r="P293" s="86"/>
      <c r="Q293" s="86"/>
      <c r="R293" s="86"/>
      <c r="S293" s="86"/>
      <c r="T293" s="87"/>
      <c r="AT293" s="15" t="s">
        <v>155</v>
      </c>
      <c r="AU293" s="15" t="s">
        <v>89</v>
      </c>
    </row>
    <row r="294" spans="2:47" s="1" customFormat="1" ht="12">
      <c r="B294" s="38"/>
      <c r="C294" s="39"/>
      <c r="D294" s="257" t="s">
        <v>157</v>
      </c>
      <c r="E294" s="39"/>
      <c r="F294" s="260" t="s">
        <v>458</v>
      </c>
      <c r="G294" s="39"/>
      <c r="H294" s="39"/>
      <c r="I294" s="154"/>
      <c r="J294" s="39"/>
      <c r="K294" s="39"/>
      <c r="L294" s="40"/>
      <c r="M294" s="259"/>
      <c r="N294" s="86"/>
      <c r="O294" s="86"/>
      <c r="P294" s="86"/>
      <c r="Q294" s="86"/>
      <c r="R294" s="86"/>
      <c r="S294" s="86"/>
      <c r="T294" s="87"/>
      <c r="AT294" s="15" t="s">
        <v>157</v>
      </c>
      <c r="AU294" s="15" t="s">
        <v>89</v>
      </c>
    </row>
    <row r="295" spans="2:65" s="1" customFormat="1" ht="16.5" customHeight="1">
      <c r="B295" s="38"/>
      <c r="C295" s="245" t="s">
        <v>464</v>
      </c>
      <c r="D295" s="245" t="s">
        <v>148</v>
      </c>
      <c r="E295" s="246" t="s">
        <v>465</v>
      </c>
      <c r="F295" s="247" t="s">
        <v>466</v>
      </c>
      <c r="G295" s="248" t="s">
        <v>273</v>
      </c>
      <c r="H295" s="249">
        <v>4</v>
      </c>
      <c r="I295" s="250"/>
      <c r="J295" s="251">
        <f>ROUND(I295*H295,2)</f>
        <v>0</v>
      </c>
      <c r="K295" s="247" t="s">
        <v>152</v>
      </c>
      <c r="L295" s="40"/>
      <c r="M295" s="252" t="s">
        <v>1</v>
      </c>
      <c r="N295" s="253" t="s">
        <v>44</v>
      </c>
      <c r="O295" s="86"/>
      <c r="P295" s="254">
        <f>O295*H295</f>
        <v>0</v>
      </c>
      <c r="Q295" s="254">
        <v>0.0016255</v>
      </c>
      <c r="R295" s="254">
        <f>Q295*H295</f>
        <v>0.006502</v>
      </c>
      <c r="S295" s="254">
        <v>0</v>
      </c>
      <c r="T295" s="255">
        <f>S295*H295</f>
        <v>0</v>
      </c>
      <c r="AR295" s="256" t="s">
        <v>184</v>
      </c>
      <c r="AT295" s="256" t="s">
        <v>148</v>
      </c>
      <c r="AU295" s="256" t="s">
        <v>89</v>
      </c>
      <c r="AY295" s="15" t="s">
        <v>145</v>
      </c>
      <c r="BE295" s="138">
        <f>IF(N295="základní",J295,0)</f>
        <v>0</v>
      </c>
      <c r="BF295" s="138">
        <f>IF(N295="snížená",J295,0)</f>
        <v>0</v>
      </c>
      <c r="BG295" s="138">
        <f>IF(N295="zákl. přenesená",J295,0)</f>
        <v>0</v>
      </c>
      <c r="BH295" s="138">
        <f>IF(N295="sníž. přenesená",J295,0)</f>
        <v>0</v>
      </c>
      <c r="BI295" s="138">
        <f>IF(N295="nulová",J295,0)</f>
        <v>0</v>
      </c>
      <c r="BJ295" s="15" t="s">
        <v>87</v>
      </c>
      <c r="BK295" s="138">
        <f>ROUND(I295*H295,2)</f>
        <v>0</v>
      </c>
      <c r="BL295" s="15" t="s">
        <v>184</v>
      </c>
      <c r="BM295" s="256" t="s">
        <v>467</v>
      </c>
    </row>
    <row r="296" spans="2:47" s="1" customFormat="1" ht="12">
      <c r="B296" s="38"/>
      <c r="C296" s="39"/>
      <c r="D296" s="257" t="s">
        <v>155</v>
      </c>
      <c r="E296" s="39"/>
      <c r="F296" s="258" t="s">
        <v>468</v>
      </c>
      <c r="G296" s="39"/>
      <c r="H296" s="39"/>
      <c r="I296" s="154"/>
      <c r="J296" s="39"/>
      <c r="K296" s="39"/>
      <c r="L296" s="40"/>
      <c r="M296" s="259"/>
      <c r="N296" s="86"/>
      <c r="O296" s="86"/>
      <c r="P296" s="86"/>
      <c r="Q296" s="86"/>
      <c r="R296" s="86"/>
      <c r="S296" s="86"/>
      <c r="T296" s="87"/>
      <c r="AT296" s="15" t="s">
        <v>155</v>
      </c>
      <c r="AU296" s="15" t="s">
        <v>89</v>
      </c>
    </row>
    <row r="297" spans="2:65" s="1" customFormat="1" ht="24" customHeight="1">
      <c r="B297" s="38"/>
      <c r="C297" s="245" t="s">
        <v>469</v>
      </c>
      <c r="D297" s="245" t="s">
        <v>148</v>
      </c>
      <c r="E297" s="246" t="s">
        <v>470</v>
      </c>
      <c r="F297" s="247" t="s">
        <v>471</v>
      </c>
      <c r="G297" s="248" t="s">
        <v>472</v>
      </c>
      <c r="H297" s="249">
        <v>500</v>
      </c>
      <c r="I297" s="250"/>
      <c r="J297" s="251">
        <f>ROUND(I297*H297,2)</f>
        <v>0</v>
      </c>
      <c r="K297" s="247" t="s">
        <v>1</v>
      </c>
      <c r="L297" s="40"/>
      <c r="M297" s="252" t="s">
        <v>1</v>
      </c>
      <c r="N297" s="253" t="s">
        <v>44</v>
      </c>
      <c r="O297" s="86"/>
      <c r="P297" s="254">
        <f>O297*H297</f>
        <v>0</v>
      </c>
      <c r="Q297" s="254">
        <v>0</v>
      </c>
      <c r="R297" s="254">
        <f>Q297*H297</f>
        <v>0</v>
      </c>
      <c r="S297" s="254">
        <v>0</v>
      </c>
      <c r="T297" s="255">
        <f>S297*H297</f>
        <v>0</v>
      </c>
      <c r="AR297" s="256" t="s">
        <v>184</v>
      </c>
      <c r="AT297" s="256" t="s">
        <v>148</v>
      </c>
      <c r="AU297" s="256" t="s">
        <v>89</v>
      </c>
      <c r="AY297" s="15" t="s">
        <v>145</v>
      </c>
      <c r="BE297" s="138">
        <f>IF(N297="základní",J297,0)</f>
        <v>0</v>
      </c>
      <c r="BF297" s="138">
        <f>IF(N297="snížená",J297,0)</f>
        <v>0</v>
      </c>
      <c r="BG297" s="138">
        <f>IF(N297="zákl. přenesená",J297,0)</f>
        <v>0</v>
      </c>
      <c r="BH297" s="138">
        <f>IF(N297="sníž. přenesená",J297,0)</f>
        <v>0</v>
      </c>
      <c r="BI297" s="138">
        <f>IF(N297="nulová",J297,0)</f>
        <v>0</v>
      </c>
      <c r="BJ297" s="15" t="s">
        <v>87</v>
      </c>
      <c r="BK297" s="138">
        <f>ROUND(I297*H297,2)</f>
        <v>0</v>
      </c>
      <c r="BL297" s="15" t="s">
        <v>184</v>
      </c>
      <c r="BM297" s="256" t="s">
        <v>473</v>
      </c>
    </row>
    <row r="298" spans="2:47" s="1" customFormat="1" ht="12">
      <c r="B298" s="38"/>
      <c r="C298" s="39"/>
      <c r="D298" s="257" t="s">
        <v>155</v>
      </c>
      <c r="E298" s="39"/>
      <c r="F298" s="258" t="s">
        <v>471</v>
      </c>
      <c r="G298" s="39"/>
      <c r="H298" s="39"/>
      <c r="I298" s="154"/>
      <c r="J298" s="39"/>
      <c r="K298" s="39"/>
      <c r="L298" s="40"/>
      <c r="M298" s="259"/>
      <c r="N298" s="86"/>
      <c r="O298" s="86"/>
      <c r="P298" s="86"/>
      <c r="Q298" s="86"/>
      <c r="R298" s="86"/>
      <c r="S298" s="86"/>
      <c r="T298" s="87"/>
      <c r="AT298" s="15" t="s">
        <v>155</v>
      </c>
      <c r="AU298" s="15" t="s">
        <v>89</v>
      </c>
    </row>
    <row r="299" spans="2:65" s="1" customFormat="1" ht="16.5" customHeight="1">
      <c r="B299" s="38"/>
      <c r="C299" s="245" t="s">
        <v>474</v>
      </c>
      <c r="D299" s="245" t="s">
        <v>148</v>
      </c>
      <c r="E299" s="246" t="s">
        <v>475</v>
      </c>
      <c r="F299" s="247" t="s">
        <v>476</v>
      </c>
      <c r="G299" s="248" t="s">
        <v>472</v>
      </c>
      <c r="H299" s="249">
        <v>500</v>
      </c>
      <c r="I299" s="250"/>
      <c r="J299" s="251">
        <f>ROUND(I299*H299,2)</f>
        <v>0</v>
      </c>
      <c r="K299" s="247" t="s">
        <v>1</v>
      </c>
      <c r="L299" s="40"/>
      <c r="M299" s="252" t="s">
        <v>1</v>
      </c>
      <c r="N299" s="253" t="s">
        <v>44</v>
      </c>
      <c r="O299" s="86"/>
      <c r="P299" s="254">
        <f>O299*H299</f>
        <v>0</v>
      </c>
      <c r="Q299" s="254">
        <v>0</v>
      </c>
      <c r="R299" s="254">
        <f>Q299*H299</f>
        <v>0</v>
      </c>
      <c r="S299" s="254">
        <v>0</v>
      </c>
      <c r="T299" s="255">
        <f>S299*H299</f>
        <v>0</v>
      </c>
      <c r="AR299" s="256" t="s">
        <v>184</v>
      </c>
      <c r="AT299" s="256" t="s">
        <v>148</v>
      </c>
      <c r="AU299" s="256" t="s">
        <v>89</v>
      </c>
      <c r="AY299" s="15" t="s">
        <v>145</v>
      </c>
      <c r="BE299" s="138">
        <f>IF(N299="základní",J299,0)</f>
        <v>0</v>
      </c>
      <c r="BF299" s="138">
        <f>IF(N299="snížená",J299,0)</f>
        <v>0</v>
      </c>
      <c r="BG299" s="138">
        <f>IF(N299="zákl. přenesená",J299,0)</f>
        <v>0</v>
      </c>
      <c r="BH299" s="138">
        <f>IF(N299="sníž. přenesená",J299,0)</f>
        <v>0</v>
      </c>
      <c r="BI299" s="138">
        <f>IF(N299="nulová",J299,0)</f>
        <v>0</v>
      </c>
      <c r="BJ299" s="15" t="s">
        <v>87</v>
      </c>
      <c r="BK299" s="138">
        <f>ROUND(I299*H299,2)</f>
        <v>0</v>
      </c>
      <c r="BL299" s="15" t="s">
        <v>184</v>
      </c>
      <c r="BM299" s="256" t="s">
        <v>477</v>
      </c>
    </row>
    <row r="300" spans="2:47" s="1" customFormat="1" ht="12">
      <c r="B300" s="38"/>
      <c r="C300" s="39"/>
      <c r="D300" s="257" t="s">
        <v>155</v>
      </c>
      <c r="E300" s="39"/>
      <c r="F300" s="258" t="s">
        <v>476</v>
      </c>
      <c r="G300" s="39"/>
      <c r="H300" s="39"/>
      <c r="I300" s="154"/>
      <c r="J300" s="39"/>
      <c r="K300" s="39"/>
      <c r="L300" s="40"/>
      <c r="M300" s="259"/>
      <c r="N300" s="86"/>
      <c r="O300" s="86"/>
      <c r="P300" s="86"/>
      <c r="Q300" s="86"/>
      <c r="R300" s="86"/>
      <c r="S300" s="86"/>
      <c r="T300" s="87"/>
      <c r="AT300" s="15" t="s">
        <v>155</v>
      </c>
      <c r="AU300" s="15" t="s">
        <v>89</v>
      </c>
    </row>
    <row r="301" spans="2:65" s="1" customFormat="1" ht="16.5" customHeight="1">
      <c r="B301" s="38"/>
      <c r="C301" s="245" t="s">
        <v>478</v>
      </c>
      <c r="D301" s="245" t="s">
        <v>148</v>
      </c>
      <c r="E301" s="246" t="s">
        <v>479</v>
      </c>
      <c r="F301" s="247" t="s">
        <v>480</v>
      </c>
      <c r="G301" s="248" t="s">
        <v>273</v>
      </c>
      <c r="H301" s="249">
        <v>4</v>
      </c>
      <c r="I301" s="250"/>
      <c r="J301" s="251">
        <f>ROUND(I301*H301,2)</f>
        <v>0</v>
      </c>
      <c r="K301" s="247" t="s">
        <v>1</v>
      </c>
      <c r="L301" s="40"/>
      <c r="M301" s="252" t="s">
        <v>1</v>
      </c>
      <c r="N301" s="253" t="s">
        <v>44</v>
      </c>
      <c r="O301" s="86"/>
      <c r="P301" s="254">
        <f>O301*H301</f>
        <v>0</v>
      </c>
      <c r="Q301" s="254">
        <v>0</v>
      </c>
      <c r="R301" s="254">
        <f>Q301*H301</f>
        <v>0</v>
      </c>
      <c r="S301" s="254">
        <v>0</v>
      </c>
      <c r="T301" s="255">
        <f>S301*H301</f>
        <v>0</v>
      </c>
      <c r="AR301" s="256" t="s">
        <v>153</v>
      </c>
      <c r="AT301" s="256" t="s">
        <v>148</v>
      </c>
      <c r="AU301" s="256" t="s">
        <v>89</v>
      </c>
      <c r="AY301" s="15" t="s">
        <v>145</v>
      </c>
      <c r="BE301" s="138">
        <f>IF(N301="základní",J301,0)</f>
        <v>0</v>
      </c>
      <c r="BF301" s="138">
        <f>IF(N301="snížená",J301,0)</f>
        <v>0</v>
      </c>
      <c r="BG301" s="138">
        <f>IF(N301="zákl. přenesená",J301,0)</f>
        <v>0</v>
      </c>
      <c r="BH301" s="138">
        <f>IF(N301="sníž. přenesená",J301,0)</f>
        <v>0</v>
      </c>
      <c r="BI301" s="138">
        <f>IF(N301="nulová",J301,0)</f>
        <v>0</v>
      </c>
      <c r="BJ301" s="15" t="s">
        <v>87</v>
      </c>
      <c r="BK301" s="138">
        <f>ROUND(I301*H301,2)</f>
        <v>0</v>
      </c>
      <c r="BL301" s="15" t="s">
        <v>153</v>
      </c>
      <c r="BM301" s="256" t="s">
        <v>481</v>
      </c>
    </row>
    <row r="302" spans="2:47" s="1" customFormat="1" ht="12">
      <c r="B302" s="38"/>
      <c r="C302" s="39"/>
      <c r="D302" s="257" t="s">
        <v>155</v>
      </c>
      <c r="E302" s="39"/>
      <c r="F302" s="258" t="s">
        <v>480</v>
      </c>
      <c r="G302" s="39"/>
      <c r="H302" s="39"/>
      <c r="I302" s="154"/>
      <c r="J302" s="39"/>
      <c r="K302" s="39"/>
      <c r="L302" s="40"/>
      <c r="M302" s="259"/>
      <c r="N302" s="86"/>
      <c r="O302" s="86"/>
      <c r="P302" s="86"/>
      <c r="Q302" s="86"/>
      <c r="R302" s="86"/>
      <c r="S302" s="86"/>
      <c r="T302" s="87"/>
      <c r="AT302" s="15" t="s">
        <v>155</v>
      </c>
      <c r="AU302" s="15" t="s">
        <v>89</v>
      </c>
    </row>
    <row r="303" spans="2:65" s="1" customFormat="1" ht="24" customHeight="1">
      <c r="B303" s="38"/>
      <c r="C303" s="245" t="s">
        <v>482</v>
      </c>
      <c r="D303" s="245" t="s">
        <v>148</v>
      </c>
      <c r="E303" s="246" t="s">
        <v>483</v>
      </c>
      <c r="F303" s="247" t="s">
        <v>484</v>
      </c>
      <c r="G303" s="248" t="s">
        <v>273</v>
      </c>
      <c r="H303" s="249">
        <v>1</v>
      </c>
      <c r="I303" s="250"/>
      <c r="J303" s="251">
        <f>ROUND(I303*H303,2)</f>
        <v>0</v>
      </c>
      <c r="K303" s="247" t="s">
        <v>1</v>
      </c>
      <c r="L303" s="40"/>
      <c r="M303" s="252" t="s">
        <v>1</v>
      </c>
      <c r="N303" s="253" t="s">
        <v>44</v>
      </c>
      <c r="O303" s="86"/>
      <c r="P303" s="254">
        <f>O303*H303</f>
        <v>0</v>
      </c>
      <c r="Q303" s="254">
        <v>0</v>
      </c>
      <c r="R303" s="254">
        <f>Q303*H303</f>
        <v>0</v>
      </c>
      <c r="S303" s="254">
        <v>0</v>
      </c>
      <c r="T303" s="255">
        <f>S303*H303</f>
        <v>0</v>
      </c>
      <c r="AR303" s="256" t="s">
        <v>153</v>
      </c>
      <c r="AT303" s="256" t="s">
        <v>148</v>
      </c>
      <c r="AU303" s="256" t="s">
        <v>89</v>
      </c>
      <c r="AY303" s="15" t="s">
        <v>145</v>
      </c>
      <c r="BE303" s="138">
        <f>IF(N303="základní",J303,0)</f>
        <v>0</v>
      </c>
      <c r="BF303" s="138">
        <f>IF(N303="snížená",J303,0)</f>
        <v>0</v>
      </c>
      <c r="BG303" s="138">
        <f>IF(N303="zákl. přenesená",J303,0)</f>
        <v>0</v>
      </c>
      <c r="BH303" s="138">
        <f>IF(N303="sníž. přenesená",J303,0)</f>
        <v>0</v>
      </c>
      <c r="BI303" s="138">
        <f>IF(N303="nulová",J303,0)</f>
        <v>0</v>
      </c>
      <c r="BJ303" s="15" t="s">
        <v>87</v>
      </c>
      <c r="BK303" s="138">
        <f>ROUND(I303*H303,2)</f>
        <v>0</v>
      </c>
      <c r="BL303" s="15" t="s">
        <v>153</v>
      </c>
      <c r="BM303" s="256" t="s">
        <v>485</v>
      </c>
    </row>
    <row r="304" spans="2:47" s="1" customFormat="1" ht="12">
      <c r="B304" s="38"/>
      <c r="C304" s="39"/>
      <c r="D304" s="257" t="s">
        <v>155</v>
      </c>
      <c r="E304" s="39"/>
      <c r="F304" s="258" t="s">
        <v>484</v>
      </c>
      <c r="G304" s="39"/>
      <c r="H304" s="39"/>
      <c r="I304" s="154"/>
      <c r="J304" s="39"/>
      <c r="K304" s="39"/>
      <c r="L304" s="40"/>
      <c r="M304" s="259"/>
      <c r="N304" s="86"/>
      <c r="O304" s="86"/>
      <c r="P304" s="86"/>
      <c r="Q304" s="86"/>
      <c r="R304" s="86"/>
      <c r="S304" s="86"/>
      <c r="T304" s="87"/>
      <c r="AT304" s="15" t="s">
        <v>155</v>
      </c>
      <c r="AU304" s="15" t="s">
        <v>89</v>
      </c>
    </row>
    <row r="305" spans="2:65" s="1" customFormat="1" ht="60" customHeight="1">
      <c r="B305" s="38"/>
      <c r="C305" s="245" t="s">
        <v>486</v>
      </c>
      <c r="D305" s="245" t="s">
        <v>148</v>
      </c>
      <c r="E305" s="246" t="s">
        <v>487</v>
      </c>
      <c r="F305" s="247" t="s">
        <v>488</v>
      </c>
      <c r="G305" s="248" t="s">
        <v>297</v>
      </c>
      <c r="H305" s="249">
        <v>1</v>
      </c>
      <c r="I305" s="250"/>
      <c r="J305" s="251">
        <f>ROUND(I305*H305,2)</f>
        <v>0</v>
      </c>
      <c r="K305" s="247" t="s">
        <v>1</v>
      </c>
      <c r="L305" s="40"/>
      <c r="M305" s="252" t="s">
        <v>1</v>
      </c>
      <c r="N305" s="253" t="s">
        <v>44</v>
      </c>
      <c r="O305" s="86"/>
      <c r="P305" s="254">
        <f>O305*H305</f>
        <v>0</v>
      </c>
      <c r="Q305" s="254">
        <v>7E-05</v>
      </c>
      <c r="R305" s="254">
        <f>Q305*H305</f>
        <v>7E-05</v>
      </c>
      <c r="S305" s="254">
        <v>0.01</v>
      </c>
      <c r="T305" s="255">
        <f>S305*H305</f>
        <v>0.01</v>
      </c>
      <c r="AR305" s="256" t="s">
        <v>184</v>
      </c>
      <c r="AT305" s="256" t="s">
        <v>148</v>
      </c>
      <c r="AU305" s="256" t="s">
        <v>89</v>
      </c>
      <c r="AY305" s="15" t="s">
        <v>145</v>
      </c>
      <c r="BE305" s="138">
        <f>IF(N305="základní",J305,0)</f>
        <v>0</v>
      </c>
      <c r="BF305" s="138">
        <f>IF(N305="snížená",J305,0)</f>
        <v>0</v>
      </c>
      <c r="BG305" s="138">
        <f>IF(N305="zákl. přenesená",J305,0)</f>
        <v>0</v>
      </c>
      <c r="BH305" s="138">
        <f>IF(N305="sníž. přenesená",J305,0)</f>
        <v>0</v>
      </c>
      <c r="BI305" s="138">
        <f>IF(N305="nulová",J305,0)</f>
        <v>0</v>
      </c>
      <c r="BJ305" s="15" t="s">
        <v>87</v>
      </c>
      <c r="BK305" s="138">
        <f>ROUND(I305*H305,2)</f>
        <v>0</v>
      </c>
      <c r="BL305" s="15" t="s">
        <v>184</v>
      </c>
      <c r="BM305" s="256" t="s">
        <v>489</v>
      </c>
    </row>
    <row r="306" spans="2:47" s="1" customFormat="1" ht="12">
      <c r="B306" s="38"/>
      <c r="C306" s="39"/>
      <c r="D306" s="257" t="s">
        <v>155</v>
      </c>
      <c r="E306" s="39"/>
      <c r="F306" s="258" t="s">
        <v>490</v>
      </c>
      <c r="G306" s="39"/>
      <c r="H306" s="39"/>
      <c r="I306" s="154"/>
      <c r="J306" s="39"/>
      <c r="K306" s="39"/>
      <c r="L306" s="40"/>
      <c r="M306" s="259"/>
      <c r="N306" s="86"/>
      <c r="O306" s="86"/>
      <c r="P306" s="86"/>
      <c r="Q306" s="86"/>
      <c r="R306" s="86"/>
      <c r="S306" s="86"/>
      <c r="T306" s="87"/>
      <c r="AT306" s="15" t="s">
        <v>155</v>
      </c>
      <c r="AU306" s="15" t="s">
        <v>89</v>
      </c>
    </row>
    <row r="307" spans="2:65" s="1" customFormat="1" ht="24" customHeight="1">
      <c r="B307" s="38"/>
      <c r="C307" s="245" t="s">
        <v>491</v>
      </c>
      <c r="D307" s="245" t="s">
        <v>148</v>
      </c>
      <c r="E307" s="246" t="s">
        <v>492</v>
      </c>
      <c r="F307" s="247" t="s">
        <v>493</v>
      </c>
      <c r="G307" s="248" t="s">
        <v>283</v>
      </c>
      <c r="H307" s="293"/>
      <c r="I307" s="250"/>
      <c r="J307" s="251">
        <f>ROUND(I307*H307,2)</f>
        <v>0</v>
      </c>
      <c r="K307" s="247" t="s">
        <v>152</v>
      </c>
      <c r="L307" s="40"/>
      <c r="M307" s="252" t="s">
        <v>1</v>
      </c>
      <c r="N307" s="253" t="s">
        <v>44</v>
      </c>
      <c r="O307" s="86"/>
      <c r="P307" s="254">
        <f>O307*H307</f>
        <v>0</v>
      </c>
      <c r="Q307" s="254">
        <v>0</v>
      </c>
      <c r="R307" s="254">
        <f>Q307*H307</f>
        <v>0</v>
      </c>
      <c r="S307" s="254">
        <v>0</v>
      </c>
      <c r="T307" s="255">
        <f>S307*H307</f>
        <v>0</v>
      </c>
      <c r="AR307" s="256" t="s">
        <v>184</v>
      </c>
      <c r="AT307" s="256" t="s">
        <v>148</v>
      </c>
      <c r="AU307" s="256" t="s">
        <v>89</v>
      </c>
      <c r="AY307" s="15" t="s">
        <v>145</v>
      </c>
      <c r="BE307" s="138">
        <f>IF(N307="základní",J307,0)</f>
        <v>0</v>
      </c>
      <c r="BF307" s="138">
        <f>IF(N307="snížená",J307,0)</f>
        <v>0</v>
      </c>
      <c r="BG307" s="138">
        <f>IF(N307="zákl. přenesená",J307,0)</f>
        <v>0</v>
      </c>
      <c r="BH307" s="138">
        <f>IF(N307="sníž. přenesená",J307,0)</f>
        <v>0</v>
      </c>
      <c r="BI307" s="138">
        <f>IF(N307="nulová",J307,0)</f>
        <v>0</v>
      </c>
      <c r="BJ307" s="15" t="s">
        <v>87</v>
      </c>
      <c r="BK307" s="138">
        <f>ROUND(I307*H307,2)</f>
        <v>0</v>
      </c>
      <c r="BL307" s="15" t="s">
        <v>184</v>
      </c>
      <c r="BM307" s="256" t="s">
        <v>494</v>
      </c>
    </row>
    <row r="308" spans="2:47" s="1" customFormat="1" ht="12">
      <c r="B308" s="38"/>
      <c r="C308" s="39"/>
      <c r="D308" s="257" t="s">
        <v>155</v>
      </c>
      <c r="E308" s="39"/>
      <c r="F308" s="258" t="s">
        <v>495</v>
      </c>
      <c r="G308" s="39"/>
      <c r="H308" s="39"/>
      <c r="I308" s="154"/>
      <c r="J308" s="39"/>
      <c r="K308" s="39"/>
      <c r="L308" s="40"/>
      <c r="M308" s="259"/>
      <c r="N308" s="86"/>
      <c r="O308" s="86"/>
      <c r="P308" s="86"/>
      <c r="Q308" s="86"/>
      <c r="R308" s="86"/>
      <c r="S308" s="86"/>
      <c r="T308" s="87"/>
      <c r="AT308" s="15" t="s">
        <v>155</v>
      </c>
      <c r="AU308" s="15" t="s">
        <v>89</v>
      </c>
    </row>
    <row r="309" spans="2:47" s="1" customFormat="1" ht="12">
      <c r="B309" s="38"/>
      <c r="C309" s="39"/>
      <c r="D309" s="257" t="s">
        <v>157</v>
      </c>
      <c r="E309" s="39"/>
      <c r="F309" s="260" t="s">
        <v>286</v>
      </c>
      <c r="G309" s="39"/>
      <c r="H309" s="39"/>
      <c r="I309" s="154"/>
      <c r="J309" s="39"/>
      <c r="K309" s="39"/>
      <c r="L309" s="40"/>
      <c r="M309" s="259"/>
      <c r="N309" s="86"/>
      <c r="O309" s="86"/>
      <c r="P309" s="86"/>
      <c r="Q309" s="86"/>
      <c r="R309" s="86"/>
      <c r="S309" s="86"/>
      <c r="T309" s="87"/>
      <c r="AT309" s="15" t="s">
        <v>157</v>
      </c>
      <c r="AU309" s="15" t="s">
        <v>89</v>
      </c>
    </row>
    <row r="310" spans="2:65" s="1" customFormat="1" ht="24" customHeight="1">
      <c r="B310" s="38"/>
      <c r="C310" s="245" t="s">
        <v>496</v>
      </c>
      <c r="D310" s="245" t="s">
        <v>148</v>
      </c>
      <c r="E310" s="246" t="s">
        <v>497</v>
      </c>
      <c r="F310" s="247" t="s">
        <v>498</v>
      </c>
      <c r="G310" s="248" t="s">
        <v>283</v>
      </c>
      <c r="H310" s="293"/>
      <c r="I310" s="250"/>
      <c r="J310" s="251">
        <f>ROUND(I310*H310,2)</f>
        <v>0</v>
      </c>
      <c r="K310" s="247" t="s">
        <v>152</v>
      </c>
      <c r="L310" s="40"/>
      <c r="M310" s="252" t="s">
        <v>1</v>
      </c>
      <c r="N310" s="253" t="s">
        <v>44</v>
      </c>
      <c r="O310" s="86"/>
      <c r="P310" s="254">
        <f>O310*H310</f>
        <v>0</v>
      </c>
      <c r="Q310" s="254">
        <v>0</v>
      </c>
      <c r="R310" s="254">
        <f>Q310*H310</f>
        <v>0</v>
      </c>
      <c r="S310" s="254">
        <v>0</v>
      </c>
      <c r="T310" s="255">
        <f>S310*H310</f>
        <v>0</v>
      </c>
      <c r="AR310" s="256" t="s">
        <v>184</v>
      </c>
      <c r="AT310" s="256" t="s">
        <v>148</v>
      </c>
      <c r="AU310" s="256" t="s">
        <v>89</v>
      </c>
      <c r="AY310" s="15" t="s">
        <v>145</v>
      </c>
      <c r="BE310" s="138">
        <f>IF(N310="základní",J310,0)</f>
        <v>0</v>
      </c>
      <c r="BF310" s="138">
        <f>IF(N310="snížená",J310,0)</f>
        <v>0</v>
      </c>
      <c r="BG310" s="138">
        <f>IF(N310="zákl. přenesená",J310,0)</f>
        <v>0</v>
      </c>
      <c r="BH310" s="138">
        <f>IF(N310="sníž. přenesená",J310,0)</f>
        <v>0</v>
      </c>
      <c r="BI310" s="138">
        <f>IF(N310="nulová",J310,0)</f>
        <v>0</v>
      </c>
      <c r="BJ310" s="15" t="s">
        <v>87</v>
      </c>
      <c r="BK310" s="138">
        <f>ROUND(I310*H310,2)</f>
        <v>0</v>
      </c>
      <c r="BL310" s="15" t="s">
        <v>184</v>
      </c>
      <c r="BM310" s="256" t="s">
        <v>499</v>
      </c>
    </row>
    <row r="311" spans="2:47" s="1" customFormat="1" ht="12">
      <c r="B311" s="38"/>
      <c r="C311" s="39"/>
      <c r="D311" s="257" t="s">
        <v>155</v>
      </c>
      <c r="E311" s="39"/>
      <c r="F311" s="258" t="s">
        <v>500</v>
      </c>
      <c r="G311" s="39"/>
      <c r="H311" s="39"/>
      <c r="I311" s="154"/>
      <c r="J311" s="39"/>
      <c r="K311" s="39"/>
      <c r="L311" s="40"/>
      <c r="M311" s="259"/>
      <c r="N311" s="86"/>
      <c r="O311" s="86"/>
      <c r="P311" s="86"/>
      <c r="Q311" s="86"/>
      <c r="R311" s="86"/>
      <c r="S311" s="86"/>
      <c r="T311" s="87"/>
      <c r="AT311" s="15" t="s">
        <v>155</v>
      </c>
      <c r="AU311" s="15" t="s">
        <v>89</v>
      </c>
    </row>
    <row r="312" spans="2:47" s="1" customFormat="1" ht="12">
      <c r="B312" s="38"/>
      <c r="C312" s="39"/>
      <c r="D312" s="257" t="s">
        <v>157</v>
      </c>
      <c r="E312" s="39"/>
      <c r="F312" s="260" t="s">
        <v>286</v>
      </c>
      <c r="G312" s="39"/>
      <c r="H312" s="39"/>
      <c r="I312" s="154"/>
      <c r="J312" s="39"/>
      <c r="K312" s="39"/>
      <c r="L312" s="40"/>
      <c r="M312" s="259"/>
      <c r="N312" s="86"/>
      <c r="O312" s="86"/>
      <c r="P312" s="86"/>
      <c r="Q312" s="86"/>
      <c r="R312" s="86"/>
      <c r="S312" s="86"/>
      <c r="T312" s="87"/>
      <c r="AT312" s="15" t="s">
        <v>157</v>
      </c>
      <c r="AU312" s="15" t="s">
        <v>89</v>
      </c>
    </row>
    <row r="313" spans="2:63" s="11" customFormat="1" ht="22.8" customHeight="1">
      <c r="B313" s="229"/>
      <c r="C313" s="230"/>
      <c r="D313" s="231" t="s">
        <v>78</v>
      </c>
      <c r="E313" s="243" t="s">
        <v>501</v>
      </c>
      <c r="F313" s="243" t="s">
        <v>502</v>
      </c>
      <c r="G313" s="230"/>
      <c r="H313" s="230"/>
      <c r="I313" s="233"/>
      <c r="J313" s="244">
        <f>BK313</f>
        <v>0</v>
      </c>
      <c r="K313" s="230"/>
      <c r="L313" s="235"/>
      <c r="M313" s="236"/>
      <c r="N313" s="237"/>
      <c r="O313" s="237"/>
      <c r="P313" s="238">
        <f>SUM(P314:P346)</f>
        <v>0</v>
      </c>
      <c r="Q313" s="237"/>
      <c r="R313" s="238">
        <f>SUM(R314:R346)</f>
        <v>0.028550000000000002</v>
      </c>
      <c r="S313" s="237"/>
      <c r="T313" s="239">
        <f>SUM(T314:T346)</f>
        <v>0</v>
      </c>
      <c r="AR313" s="240" t="s">
        <v>89</v>
      </c>
      <c r="AT313" s="241" t="s">
        <v>78</v>
      </c>
      <c r="AU313" s="241" t="s">
        <v>87</v>
      </c>
      <c r="AY313" s="240" t="s">
        <v>145</v>
      </c>
      <c r="BK313" s="242">
        <f>SUM(BK314:BK346)</f>
        <v>0</v>
      </c>
    </row>
    <row r="314" spans="2:65" s="1" customFormat="1" ht="16.5" customHeight="1">
      <c r="B314" s="38"/>
      <c r="C314" s="245" t="s">
        <v>503</v>
      </c>
      <c r="D314" s="245" t="s">
        <v>148</v>
      </c>
      <c r="E314" s="246" t="s">
        <v>504</v>
      </c>
      <c r="F314" s="247" t="s">
        <v>505</v>
      </c>
      <c r="G314" s="248" t="s">
        <v>273</v>
      </c>
      <c r="H314" s="249">
        <v>1</v>
      </c>
      <c r="I314" s="250"/>
      <c r="J314" s="251">
        <f>ROUND(I314*H314,2)</f>
        <v>0</v>
      </c>
      <c r="K314" s="247" t="s">
        <v>1</v>
      </c>
      <c r="L314" s="40"/>
      <c r="M314" s="252" t="s">
        <v>1</v>
      </c>
      <c r="N314" s="253" t="s">
        <v>44</v>
      </c>
      <c r="O314" s="86"/>
      <c r="P314" s="254">
        <f>O314*H314</f>
        <v>0</v>
      </c>
      <c r="Q314" s="254">
        <v>0</v>
      </c>
      <c r="R314" s="254">
        <f>Q314*H314</f>
        <v>0</v>
      </c>
      <c r="S314" s="254">
        <v>0</v>
      </c>
      <c r="T314" s="255">
        <f>S314*H314</f>
        <v>0</v>
      </c>
      <c r="AR314" s="256" t="s">
        <v>153</v>
      </c>
      <c r="AT314" s="256" t="s">
        <v>148</v>
      </c>
      <c r="AU314" s="256" t="s">
        <v>89</v>
      </c>
      <c r="AY314" s="15" t="s">
        <v>145</v>
      </c>
      <c r="BE314" s="138">
        <f>IF(N314="základní",J314,0)</f>
        <v>0</v>
      </c>
      <c r="BF314" s="138">
        <f>IF(N314="snížená",J314,0)</f>
        <v>0</v>
      </c>
      <c r="BG314" s="138">
        <f>IF(N314="zákl. přenesená",J314,0)</f>
        <v>0</v>
      </c>
      <c r="BH314" s="138">
        <f>IF(N314="sníž. přenesená",J314,0)</f>
        <v>0</v>
      </c>
      <c r="BI314" s="138">
        <f>IF(N314="nulová",J314,0)</f>
        <v>0</v>
      </c>
      <c r="BJ314" s="15" t="s">
        <v>87</v>
      </c>
      <c r="BK314" s="138">
        <f>ROUND(I314*H314,2)</f>
        <v>0</v>
      </c>
      <c r="BL314" s="15" t="s">
        <v>153</v>
      </c>
      <c r="BM314" s="256" t="s">
        <v>506</v>
      </c>
    </row>
    <row r="315" spans="2:47" s="1" customFormat="1" ht="12">
      <c r="B315" s="38"/>
      <c r="C315" s="39"/>
      <c r="D315" s="257" t="s">
        <v>155</v>
      </c>
      <c r="E315" s="39"/>
      <c r="F315" s="258" t="s">
        <v>505</v>
      </c>
      <c r="G315" s="39"/>
      <c r="H315" s="39"/>
      <c r="I315" s="154"/>
      <c r="J315" s="39"/>
      <c r="K315" s="39"/>
      <c r="L315" s="40"/>
      <c r="M315" s="259"/>
      <c r="N315" s="86"/>
      <c r="O315" s="86"/>
      <c r="P315" s="86"/>
      <c r="Q315" s="86"/>
      <c r="R315" s="86"/>
      <c r="S315" s="86"/>
      <c r="T315" s="87"/>
      <c r="AT315" s="15" t="s">
        <v>155</v>
      </c>
      <c r="AU315" s="15" t="s">
        <v>89</v>
      </c>
    </row>
    <row r="316" spans="2:65" s="1" customFormat="1" ht="16.5" customHeight="1">
      <c r="B316" s="38"/>
      <c r="C316" s="245" t="s">
        <v>507</v>
      </c>
      <c r="D316" s="245" t="s">
        <v>148</v>
      </c>
      <c r="E316" s="246" t="s">
        <v>508</v>
      </c>
      <c r="F316" s="247" t="s">
        <v>509</v>
      </c>
      <c r="G316" s="248" t="s">
        <v>273</v>
      </c>
      <c r="H316" s="249">
        <v>1</v>
      </c>
      <c r="I316" s="250"/>
      <c r="J316" s="251">
        <f>ROUND(I316*H316,2)</f>
        <v>0</v>
      </c>
      <c r="K316" s="247" t="s">
        <v>1</v>
      </c>
      <c r="L316" s="40"/>
      <c r="M316" s="252" t="s">
        <v>1</v>
      </c>
      <c r="N316" s="253" t="s">
        <v>44</v>
      </c>
      <c r="O316" s="86"/>
      <c r="P316" s="254">
        <f>O316*H316</f>
        <v>0</v>
      </c>
      <c r="Q316" s="254">
        <v>0</v>
      </c>
      <c r="R316" s="254">
        <f>Q316*H316</f>
        <v>0</v>
      </c>
      <c r="S316" s="254">
        <v>0</v>
      </c>
      <c r="T316" s="255">
        <f>S316*H316</f>
        <v>0</v>
      </c>
      <c r="AR316" s="256" t="s">
        <v>153</v>
      </c>
      <c r="AT316" s="256" t="s">
        <v>148</v>
      </c>
      <c r="AU316" s="256" t="s">
        <v>89</v>
      </c>
      <c r="AY316" s="15" t="s">
        <v>145</v>
      </c>
      <c r="BE316" s="138">
        <f>IF(N316="základní",J316,0)</f>
        <v>0</v>
      </c>
      <c r="BF316" s="138">
        <f>IF(N316="snížená",J316,0)</f>
        <v>0</v>
      </c>
      <c r="BG316" s="138">
        <f>IF(N316="zákl. přenesená",J316,0)</f>
        <v>0</v>
      </c>
      <c r="BH316" s="138">
        <f>IF(N316="sníž. přenesená",J316,0)</f>
        <v>0</v>
      </c>
      <c r="BI316" s="138">
        <f>IF(N316="nulová",J316,0)</f>
        <v>0</v>
      </c>
      <c r="BJ316" s="15" t="s">
        <v>87</v>
      </c>
      <c r="BK316" s="138">
        <f>ROUND(I316*H316,2)</f>
        <v>0</v>
      </c>
      <c r="BL316" s="15" t="s">
        <v>153</v>
      </c>
      <c r="BM316" s="256" t="s">
        <v>510</v>
      </c>
    </row>
    <row r="317" spans="2:47" s="1" customFormat="1" ht="12">
      <c r="B317" s="38"/>
      <c r="C317" s="39"/>
      <c r="D317" s="257" t="s">
        <v>155</v>
      </c>
      <c r="E317" s="39"/>
      <c r="F317" s="258" t="s">
        <v>509</v>
      </c>
      <c r="G317" s="39"/>
      <c r="H317" s="39"/>
      <c r="I317" s="154"/>
      <c r="J317" s="39"/>
      <c r="K317" s="39"/>
      <c r="L317" s="40"/>
      <c r="M317" s="259"/>
      <c r="N317" s="86"/>
      <c r="O317" s="86"/>
      <c r="P317" s="86"/>
      <c r="Q317" s="86"/>
      <c r="R317" s="86"/>
      <c r="S317" s="86"/>
      <c r="T317" s="87"/>
      <c r="AT317" s="15" t="s">
        <v>155</v>
      </c>
      <c r="AU317" s="15" t="s">
        <v>89</v>
      </c>
    </row>
    <row r="318" spans="2:65" s="1" customFormat="1" ht="24" customHeight="1">
      <c r="B318" s="38"/>
      <c r="C318" s="245" t="s">
        <v>511</v>
      </c>
      <c r="D318" s="245" t="s">
        <v>148</v>
      </c>
      <c r="E318" s="246" t="s">
        <v>512</v>
      </c>
      <c r="F318" s="247" t="s">
        <v>513</v>
      </c>
      <c r="G318" s="248" t="s">
        <v>273</v>
      </c>
      <c r="H318" s="249">
        <v>2</v>
      </c>
      <c r="I318" s="250"/>
      <c r="J318" s="251">
        <f>ROUND(I318*H318,2)</f>
        <v>0</v>
      </c>
      <c r="K318" s="247" t="s">
        <v>1</v>
      </c>
      <c r="L318" s="40"/>
      <c r="M318" s="252" t="s">
        <v>1</v>
      </c>
      <c r="N318" s="253" t="s">
        <v>44</v>
      </c>
      <c r="O318" s="86"/>
      <c r="P318" s="254">
        <f>O318*H318</f>
        <v>0</v>
      </c>
      <c r="Q318" s="254">
        <v>0</v>
      </c>
      <c r="R318" s="254">
        <f>Q318*H318</f>
        <v>0</v>
      </c>
      <c r="S318" s="254">
        <v>0</v>
      </c>
      <c r="T318" s="255">
        <f>S318*H318</f>
        <v>0</v>
      </c>
      <c r="AR318" s="256" t="s">
        <v>153</v>
      </c>
      <c r="AT318" s="256" t="s">
        <v>148</v>
      </c>
      <c r="AU318" s="256" t="s">
        <v>89</v>
      </c>
      <c r="AY318" s="15" t="s">
        <v>145</v>
      </c>
      <c r="BE318" s="138">
        <f>IF(N318="základní",J318,0)</f>
        <v>0</v>
      </c>
      <c r="BF318" s="138">
        <f>IF(N318="snížená",J318,0)</f>
        <v>0</v>
      </c>
      <c r="BG318" s="138">
        <f>IF(N318="zákl. přenesená",J318,0)</f>
        <v>0</v>
      </c>
      <c r="BH318" s="138">
        <f>IF(N318="sníž. přenesená",J318,0)</f>
        <v>0</v>
      </c>
      <c r="BI318" s="138">
        <f>IF(N318="nulová",J318,0)</f>
        <v>0</v>
      </c>
      <c r="BJ318" s="15" t="s">
        <v>87</v>
      </c>
      <c r="BK318" s="138">
        <f>ROUND(I318*H318,2)</f>
        <v>0</v>
      </c>
      <c r="BL318" s="15" t="s">
        <v>153</v>
      </c>
      <c r="BM318" s="256" t="s">
        <v>514</v>
      </c>
    </row>
    <row r="319" spans="2:47" s="1" customFormat="1" ht="12">
      <c r="B319" s="38"/>
      <c r="C319" s="39"/>
      <c r="D319" s="257" t="s">
        <v>155</v>
      </c>
      <c r="E319" s="39"/>
      <c r="F319" s="258" t="s">
        <v>513</v>
      </c>
      <c r="G319" s="39"/>
      <c r="H319" s="39"/>
      <c r="I319" s="154"/>
      <c r="J319" s="39"/>
      <c r="K319" s="39"/>
      <c r="L319" s="40"/>
      <c r="M319" s="259"/>
      <c r="N319" s="86"/>
      <c r="O319" s="86"/>
      <c r="P319" s="86"/>
      <c r="Q319" s="86"/>
      <c r="R319" s="86"/>
      <c r="S319" s="86"/>
      <c r="T319" s="87"/>
      <c r="AT319" s="15" t="s">
        <v>155</v>
      </c>
      <c r="AU319" s="15" t="s">
        <v>89</v>
      </c>
    </row>
    <row r="320" spans="2:65" s="1" customFormat="1" ht="24" customHeight="1">
      <c r="B320" s="38"/>
      <c r="C320" s="283" t="s">
        <v>515</v>
      </c>
      <c r="D320" s="283" t="s">
        <v>242</v>
      </c>
      <c r="E320" s="284" t="s">
        <v>516</v>
      </c>
      <c r="F320" s="285" t="s">
        <v>517</v>
      </c>
      <c r="G320" s="286" t="s">
        <v>273</v>
      </c>
      <c r="H320" s="287">
        <v>1</v>
      </c>
      <c r="I320" s="288"/>
      <c r="J320" s="289">
        <f>ROUND(I320*H320,2)</f>
        <v>0</v>
      </c>
      <c r="K320" s="285" t="s">
        <v>1</v>
      </c>
      <c r="L320" s="290"/>
      <c r="M320" s="291" t="s">
        <v>1</v>
      </c>
      <c r="N320" s="292" t="s">
        <v>44</v>
      </c>
      <c r="O320" s="86"/>
      <c r="P320" s="254">
        <f>O320*H320</f>
        <v>0</v>
      </c>
      <c r="Q320" s="254">
        <v>0.0002</v>
      </c>
      <c r="R320" s="254">
        <f>Q320*H320</f>
        <v>0.0002</v>
      </c>
      <c r="S320" s="254">
        <v>0</v>
      </c>
      <c r="T320" s="255">
        <f>S320*H320</f>
        <v>0</v>
      </c>
      <c r="AR320" s="256" t="s">
        <v>245</v>
      </c>
      <c r="AT320" s="256" t="s">
        <v>242</v>
      </c>
      <c r="AU320" s="256" t="s">
        <v>89</v>
      </c>
      <c r="AY320" s="15" t="s">
        <v>145</v>
      </c>
      <c r="BE320" s="138">
        <f>IF(N320="základní",J320,0)</f>
        <v>0</v>
      </c>
      <c r="BF320" s="138">
        <f>IF(N320="snížená",J320,0)</f>
        <v>0</v>
      </c>
      <c r="BG320" s="138">
        <f>IF(N320="zákl. přenesená",J320,0)</f>
        <v>0</v>
      </c>
      <c r="BH320" s="138">
        <f>IF(N320="sníž. přenesená",J320,0)</f>
        <v>0</v>
      </c>
      <c r="BI320" s="138">
        <f>IF(N320="nulová",J320,0)</f>
        <v>0</v>
      </c>
      <c r="BJ320" s="15" t="s">
        <v>87</v>
      </c>
      <c r="BK320" s="138">
        <f>ROUND(I320*H320,2)</f>
        <v>0</v>
      </c>
      <c r="BL320" s="15" t="s">
        <v>184</v>
      </c>
      <c r="BM320" s="256" t="s">
        <v>518</v>
      </c>
    </row>
    <row r="321" spans="2:47" s="1" customFormat="1" ht="12">
      <c r="B321" s="38"/>
      <c r="C321" s="39"/>
      <c r="D321" s="257" t="s">
        <v>155</v>
      </c>
      <c r="E321" s="39"/>
      <c r="F321" s="258" t="s">
        <v>517</v>
      </c>
      <c r="G321" s="39"/>
      <c r="H321" s="39"/>
      <c r="I321" s="154"/>
      <c r="J321" s="39"/>
      <c r="K321" s="39"/>
      <c r="L321" s="40"/>
      <c r="M321" s="259"/>
      <c r="N321" s="86"/>
      <c r="O321" s="86"/>
      <c r="P321" s="86"/>
      <c r="Q321" s="86"/>
      <c r="R321" s="86"/>
      <c r="S321" s="86"/>
      <c r="T321" s="87"/>
      <c r="AT321" s="15" t="s">
        <v>155</v>
      </c>
      <c r="AU321" s="15" t="s">
        <v>89</v>
      </c>
    </row>
    <row r="322" spans="2:65" s="1" customFormat="1" ht="36" customHeight="1">
      <c r="B322" s="38"/>
      <c r="C322" s="283" t="s">
        <v>519</v>
      </c>
      <c r="D322" s="283" t="s">
        <v>242</v>
      </c>
      <c r="E322" s="284" t="s">
        <v>520</v>
      </c>
      <c r="F322" s="285" t="s">
        <v>521</v>
      </c>
      <c r="G322" s="286" t="s">
        <v>297</v>
      </c>
      <c r="H322" s="287">
        <v>1</v>
      </c>
      <c r="I322" s="288"/>
      <c r="J322" s="289">
        <f>ROUND(I322*H322,2)</f>
        <v>0</v>
      </c>
      <c r="K322" s="285" t="s">
        <v>1</v>
      </c>
      <c r="L322" s="290"/>
      <c r="M322" s="291" t="s">
        <v>1</v>
      </c>
      <c r="N322" s="292" t="s">
        <v>44</v>
      </c>
      <c r="O322" s="86"/>
      <c r="P322" s="254">
        <f>O322*H322</f>
        <v>0</v>
      </c>
      <c r="Q322" s="254">
        <v>0</v>
      </c>
      <c r="R322" s="254">
        <f>Q322*H322</f>
        <v>0</v>
      </c>
      <c r="S322" s="254">
        <v>0</v>
      </c>
      <c r="T322" s="255">
        <f>S322*H322</f>
        <v>0</v>
      </c>
      <c r="AR322" s="256" t="s">
        <v>197</v>
      </c>
      <c r="AT322" s="256" t="s">
        <v>242</v>
      </c>
      <c r="AU322" s="256" t="s">
        <v>89</v>
      </c>
      <c r="AY322" s="15" t="s">
        <v>145</v>
      </c>
      <c r="BE322" s="138">
        <f>IF(N322="základní",J322,0)</f>
        <v>0</v>
      </c>
      <c r="BF322" s="138">
        <f>IF(N322="snížená",J322,0)</f>
        <v>0</v>
      </c>
      <c r="BG322" s="138">
        <f>IF(N322="zákl. přenesená",J322,0)</f>
        <v>0</v>
      </c>
      <c r="BH322" s="138">
        <f>IF(N322="sníž. přenesená",J322,0)</f>
        <v>0</v>
      </c>
      <c r="BI322" s="138">
        <f>IF(N322="nulová",J322,0)</f>
        <v>0</v>
      </c>
      <c r="BJ322" s="15" t="s">
        <v>87</v>
      </c>
      <c r="BK322" s="138">
        <f>ROUND(I322*H322,2)</f>
        <v>0</v>
      </c>
      <c r="BL322" s="15" t="s">
        <v>153</v>
      </c>
      <c r="BM322" s="256" t="s">
        <v>522</v>
      </c>
    </row>
    <row r="323" spans="2:47" s="1" customFormat="1" ht="12">
      <c r="B323" s="38"/>
      <c r="C323" s="39"/>
      <c r="D323" s="257" t="s">
        <v>155</v>
      </c>
      <c r="E323" s="39"/>
      <c r="F323" s="258" t="s">
        <v>523</v>
      </c>
      <c r="G323" s="39"/>
      <c r="H323" s="39"/>
      <c r="I323" s="154"/>
      <c r="J323" s="39"/>
      <c r="K323" s="39"/>
      <c r="L323" s="40"/>
      <c r="M323" s="259"/>
      <c r="N323" s="86"/>
      <c r="O323" s="86"/>
      <c r="P323" s="86"/>
      <c r="Q323" s="86"/>
      <c r="R323" s="86"/>
      <c r="S323" s="86"/>
      <c r="T323" s="87"/>
      <c r="AT323" s="15" t="s">
        <v>155</v>
      </c>
      <c r="AU323" s="15" t="s">
        <v>89</v>
      </c>
    </row>
    <row r="324" spans="2:65" s="1" customFormat="1" ht="24" customHeight="1">
      <c r="B324" s="38"/>
      <c r="C324" s="245" t="s">
        <v>524</v>
      </c>
      <c r="D324" s="245" t="s">
        <v>148</v>
      </c>
      <c r="E324" s="246" t="s">
        <v>525</v>
      </c>
      <c r="F324" s="247" t="s">
        <v>526</v>
      </c>
      <c r="G324" s="248" t="s">
        <v>273</v>
      </c>
      <c r="H324" s="249">
        <v>1</v>
      </c>
      <c r="I324" s="250"/>
      <c r="J324" s="251">
        <f>ROUND(I324*H324,2)</f>
        <v>0</v>
      </c>
      <c r="K324" s="247" t="s">
        <v>1</v>
      </c>
      <c r="L324" s="40"/>
      <c r="M324" s="252" t="s">
        <v>1</v>
      </c>
      <c r="N324" s="253" t="s">
        <v>44</v>
      </c>
      <c r="O324" s="86"/>
      <c r="P324" s="254">
        <f>O324*H324</f>
        <v>0</v>
      </c>
      <c r="Q324" s="254">
        <v>0.001</v>
      </c>
      <c r="R324" s="254">
        <f>Q324*H324</f>
        <v>0.001</v>
      </c>
      <c r="S324" s="254">
        <v>0</v>
      </c>
      <c r="T324" s="255">
        <f>S324*H324</f>
        <v>0</v>
      </c>
      <c r="AR324" s="256" t="s">
        <v>184</v>
      </c>
      <c r="AT324" s="256" t="s">
        <v>148</v>
      </c>
      <c r="AU324" s="256" t="s">
        <v>89</v>
      </c>
      <c r="AY324" s="15" t="s">
        <v>145</v>
      </c>
      <c r="BE324" s="138">
        <f>IF(N324="základní",J324,0)</f>
        <v>0</v>
      </c>
      <c r="BF324" s="138">
        <f>IF(N324="snížená",J324,0)</f>
        <v>0</v>
      </c>
      <c r="BG324" s="138">
        <f>IF(N324="zákl. přenesená",J324,0)</f>
        <v>0</v>
      </c>
      <c r="BH324" s="138">
        <f>IF(N324="sníž. přenesená",J324,0)</f>
        <v>0</v>
      </c>
      <c r="BI324" s="138">
        <f>IF(N324="nulová",J324,0)</f>
        <v>0</v>
      </c>
      <c r="BJ324" s="15" t="s">
        <v>87</v>
      </c>
      <c r="BK324" s="138">
        <f>ROUND(I324*H324,2)</f>
        <v>0</v>
      </c>
      <c r="BL324" s="15" t="s">
        <v>184</v>
      </c>
      <c r="BM324" s="256" t="s">
        <v>527</v>
      </c>
    </row>
    <row r="325" spans="2:47" s="1" customFormat="1" ht="12">
      <c r="B325" s="38"/>
      <c r="C325" s="39"/>
      <c r="D325" s="257" t="s">
        <v>155</v>
      </c>
      <c r="E325" s="39"/>
      <c r="F325" s="258" t="s">
        <v>526</v>
      </c>
      <c r="G325" s="39"/>
      <c r="H325" s="39"/>
      <c r="I325" s="154"/>
      <c r="J325" s="39"/>
      <c r="K325" s="39"/>
      <c r="L325" s="40"/>
      <c r="M325" s="259"/>
      <c r="N325" s="86"/>
      <c r="O325" s="86"/>
      <c r="P325" s="86"/>
      <c r="Q325" s="86"/>
      <c r="R325" s="86"/>
      <c r="S325" s="86"/>
      <c r="T325" s="87"/>
      <c r="AT325" s="15" t="s">
        <v>155</v>
      </c>
      <c r="AU325" s="15" t="s">
        <v>89</v>
      </c>
    </row>
    <row r="326" spans="2:65" s="1" customFormat="1" ht="24" customHeight="1">
      <c r="B326" s="38"/>
      <c r="C326" s="245" t="s">
        <v>528</v>
      </c>
      <c r="D326" s="245" t="s">
        <v>148</v>
      </c>
      <c r="E326" s="246" t="s">
        <v>529</v>
      </c>
      <c r="F326" s="247" t="s">
        <v>530</v>
      </c>
      <c r="G326" s="248" t="s">
        <v>273</v>
      </c>
      <c r="H326" s="249">
        <v>2</v>
      </c>
      <c r="I326" s="250"/>
      <c r="J326" s="251">
        <f>ROUND(I326*H326,2)</f>
        <v>0</v>
      </c>
      <c r="K326" s="247" t="s">
        <v>1</v>
      </c>
      <c r="L326" s="40"/>
      <c r="M326" s="252" t="s">
        <v>1</v>
      </c>
      <c r="N326" s="253" t="s">
        <v>44</v>
      </c>
      <c r="O326" s="86"/>
      <c r="P326" s="254">
        <f>O326*H326</f>
        <v>0</v>
      </c>
      <c r="Q326" s="254">
        <v>0.001</v>
      </c>
      <c r="R326" s="254">
        <f>Q326*H326</f>
        <v>0.002</v>
      </c>
      <c r="S326" s="254">
        <v>0</v>
      </c>
      <c r="T326" s="255">
        <f>S326*H326</f>
        <v>0</v>
      </c>
      <c r="AR326" s="256" t="s">
        <v>184</v>
      </c>
      <c r="AT326" s="256" t="s">
        <v>148</v>
      </c>
      <c r="AU326" s="256" t="s">
        <v>89</v>
      </c>
      <c r="AY326" s="15" t="s">
        <v>145</v>
      </c>
      <c r="BE326" s="138">
        <f>IF(N326="základní",J326,0)</f>
        <v>0</v>
      </c>
      <c r="BF326" s="138">
        <f>IF(N326="snížená",J326,0)</f>
        <v>0</v>
      </c>
      <c r="BG326" s="138">
        <f>IF(N326="zákl. přenesená",J326,0)</f>
        <v>0</v>
      </c>
      <c r="BH326" s="138">
        <f>IF(N326="sníž. přenesená",J326,0)</f>
        <v>0</v>
      </c>
      <c r="BI326" s="138">
        <f>IF(N326="nulová",J326,0)</f>
        <v>0</v>
      </c>
      <c r="BJ326" s="15" t="s">
        <v>87</v>
      </c>
      <c r="BK326" s="138">
        <f>ROUND(I326*H326,2)</f>
        <v>0</v>
      </c>
      <c r="BL326" s="15" t="s">
        <v>184</v>
      </c>
      <c r="BM326" s="256" t="s">
        <v>531</v>
      </c>
    </row>
    <row r="327" spans="2:47" s="1" customFormat="1" ht="12">
      <c r="B327" s="38"/>
      <c r="C327" s="39"/>
      <c r="D327" s="257" t="s">
        <v>155</v>
      </c>
      <c r="E327" s="39"/>
      <c r="F327" s="258" t="s">
        <v>530</v>
      </c>
      <c r="G327" s="39"/>
      <c r="H327" s="39"/>
      <c r="I327" s="154"/>
      <c r="J327" s="39"/>
      <c r="K327" s="39"/>
      <c r="L327" s="40"/>
      <c r="M327" s="259"/>
      <c r="N327" s="86"/>
      <c r="O327" s="86"/>
      <c r="P327" s="86"/>
      <c r="Q327" s="86"/>
      <c r="R327" s="86"/>
      <c r="S327" s="86"/>
      <c r="T327" s="87"/>
      <c r="AT327" s="15" t="s">
        <v>155</v>
      </c>
      <c r="AU327" s="15" t="s">
        <v>89</v>
      </c>
    </row>
    <row r="328" spans="2:65" s="1" customFormat="1" ht="24" customHeight="1">
      <c r="B328" s="38"/>
      <c r="C328" s="245" t="s">
        <v>532</v>
      </c>
      <c r="D328" s="245" t="s">
        <v>148</v>
      </c>
      <c r="E328" s="246" t="s">
        <v>533</v>
      </c>
      <c r="F328" s="247" t="s">
        <v>534</v>
      </c>
      <c r="G328" s="248" t="s">
        <v>273</v>
      </c>
      <c r="H328" s="249">
        <v>12</v>
      </c>
      <c r="I328" s="250"/>
      <c r="J328" s="251">
        <f>ROUND(I328*H328,2)</f>
        <v>0</v>
      </c>
      <c r="K328" s="247" t="s">
        <v>1</v>
      </c>
      <c r="L328" s="40"/>
      <c r="M328" s="252" t="s">
        <v>1</v>
      </c>
      <c r="N328" s="253" t="s">
        <v>44</v>
      </c>
      <c r="O328" s="86"/>
      <c r="P328" s="254">
        <f>O328*H328</f>
        <v>0</v>
      </c>
      <c r="Q328" s="254">
        <v>0.001</v>
      </c>
      <c r="R328" s="254">
        <f>Q328*H328</f>
        <v>0.012</v>
      </c>
      <c r="S328" s="254">
        <v>0</v>
      </c>
      <c r="T328" s="255">
        <f>S328*H328</f>
        <v>0</v>
      </c>
      <c r="AR328" s="256" t="s">
        <v>184</v>
      </c>
      <c r="AT328" s="256" t="s">
        <v>148</v>
      </c>
      <c r="AU328" s="256" t="s">
        <v>89</v>
      </c>
      <c r="AY328" s="15" t="s">
        <v>145</v>
      </c>
      <c r="BE328" s="138">
        <f>IF(N328="základní",J328,0)</f>
        <v>0</v>
      </c>
      <c r="BF328" s="138">
        <f>IF(N328="snížená",J328,0)</f>
        <v>0</v>
      </c>
      <c r="BG328" s="138">
        <f>IF(N328="zákl. přenesená",J328,0)</f>
        <v>0</v>
      </c>
      <c r="BH328" s="138">
        <f>IF(N328="sníž. přenesená",J328,0)</f>
        <v>0</v>
      </c>
      <c r="BI328" s="138">
        <f>IF(N328="nulová",J328,0)</f>
        <v>0</v>
      </c>
      <c r="BJ328" s="15" t="s">
        <v>87</v>
      </c>
      <c r="BK328" s="138">
        <f>ROUND(I328*H328,2)</f>
        <v>0</v>
      </c>
      <c r="BL328" s="15" t="s">
        <v>184</v>
      </c>
      <c r="BM328" s="256" t="s">
        <v>535</v>
      </c>
    </row>
    <row r="329" spans="2:47" s="1" customFormat="1" ht="12">
      <c r="B329" s="38"/>
      <c r="C329" s="39"/>
      <c r="D329" s="257" t="s">
        <v>155</v>
      </c>
      <c r="E329" s="39"/>
      <c r="F329" s="258" t="s">
        <v>534</v>
      </c>
      <c r="G329" s="39"/>
      <c r="H329" s="39"/>
      <c r="I329" s="154"/>
      <c r="J329" s="39"/>
      <c r="K329" s="39"/>
      <c r="L329" s="40"/>
      <c r="M329" s="259"/>
      <c r="N329" s="86"/>
      <c r="O329" s="86"/>
      <c r="P329" s="86"/>
      <c r="Q329" s="86"/>
      <c r="R329" s="86"/>
      <c r="S329" s="86"/>
      <c r="T329" s="87"/>
      <c r="AT329" s="15" t="s">
        <v>155</v>
      </c>
      <c r="AU329" s="15" t="s">
        <v>89</v>
      </c>
    </row>
    <row r="330" spans="2:65" s="1" customFormat="1" ht="24" customHeight="1">
      <c r="B330" s="38"/>
      <c r="C330" s="245" t="s">
        <v>536</v>
      </c>
      <c r="D330" s="245" t="s">
        <v>148</v>
      </c>
      <c r="E330" s="246" t="s">
        <v>537</v>
      </c>
      <c r="F330" s="247" t="s">
        <v>538</v>
      </c>
      <c r="G330" s="248" t="s">
        <v>273</v>
      </c>
      <c r="H330" s="249">
        <v>1</v>
      </c>
      <c r="I330" s="250"/>
      <c r="J330" s="251">
        <f>ROUND(I330*H330,2)</f>
        <v>0</v>
      </c>
      <c r="K330" s="247" t="s">
        <v>1</v>
      </c>
      <c r="L330" s="40"/>
      <c r="M330" s="252" t="s">
        <v>1</v>
      </c>
      <c r="N330" s="253" t="s">
        <v>44</v>
      </c>
      <c r="O330" s="86"/>
      <c r="P330" s="254">
        <f>O330*H330</f>
        <v>0</v>
      </c>
      <c r="Q330" s="254">
        <v>0.001</v>
      </c>
      <c r="R330" s="254">
        <f>Q330*H330</f>
        <v>0.001</v>
      </c>
      <c r="S330" s="254">
        <v>0</v>
      </c>
      <c r="T330" s="255">
        <f>S330*H330</f>
        <v>0</v>
      </c>
      <c r="AR330" s="256" t="s">
        <v>184</v>
      </c>
      <c r="AT330" s="256" t="s">
        <v>148</v>
      </c>
      <c r="AU330" s="256" t="s">
        <v>89</v>
      </c>
      <c r="AY330" s="15" t="s">
        <v>145</v>
      </c>
      <c r="BE330" s="138">
        <f>IF(N330="základní",J330,0)</f>
        <v>0</v>
      </c>
      <c r="BF330" s="138">
        <f>IF(N330="snížená",J330,0)</f>
        <v>0</v>
      </c>
      <c r="BG330" s="138">
        <f>IF(N330="zákl. přenesená",J330,0)</f>
        <v>0</v>
      </c>
      <c r="BH330" s="138">
        <f>IF(N330="sníž. přenesená",J330,0)</f>
        <v>0</v>
      </c>
      <c r="BI330" s="138">
        <f>IF(N330="nulová",J330,0)</f>
        <v>0</v>
      </c>
      <c r="BJ330" s="15" t="s">
        <v>87</v>
      </c>
      <c r="BK330" s="138">
        <f>ROUND(I330*H330,2)</f>
        <v>0</v>
      </c>
      <c r="BL330" s="15" t="s">
        <v>184</v>
      </c>
      <c r="BM330" s="256" t="s">
        <v>539</v>
      </c>
    </row>
    <row r="331" spans="2:47" s="1" customFormat="1" ht="12">
      <c r="B331" s="38"/>
      <c r="C331" s="39"/>
      <c r="D331" s="257" t="s">
        <v>155</v>
      </c>
      <c r="E331" s="39"/>
      <c r="F331" s="258" t="s">
        <v>538</v>
      </c>
      <c r="G331" s="39"/>
      <c r="H331" s="39"/>
      <c r="I331" s="154"/>
      <c r="J331" s="39"/>
      <c r="K331" s="39"/>
      <c r="L331" s="40"/>
      <c r="M331" s="259"/>
      <c r="N331" s="86"/>
      <c r="O331" s="86"/>
      <c r="P331" s="86"/>
      <c r="Q331" s="86"/>
      <c r="R331" s="86"/>
      <c r="S331" s="86"/>
      <c r="T331" s="87"/>
      <c r="AT331" s="15" t="s">
        <v>155</v>
      </c>
      <c r="AU331" s="15" t="s">
        <v>89</v>
      </c>
    </row>
    <row r="332" spans="2:65" s="1" customFormat="1" ht="24" customHeight="1">
      <c r="B332" s="38"/>
      <c r="C332" s="245" t="s">
        <v>540</v>
      </c>
      <c r="D332" s="245" t="s">
        <v>148</v>
      </c>
      <c r="E332" s="246" t="s">
        <v>541</v>
      </c>
      <c r="F332" s="247" t="s">
        <v>542</v>
      </c>
      <c r="G332" s="248" t="s">
        <v>273</v>
      </c>
      <c r="H332" s="249">
        <v>1</v>
      </c>
      <c r="I332" s="250"/>
      <c r="J332" s="251">
        <f>ROUND(I332*H332,2)</f>
        <v>0</v>
      </c>
      <c r="K332" s="247" t="s">
        <v>1</v>
      </c>
      <c r="L332" s="40"/>
      <c r="M332" s="252" t="s">
        <v>1</v>
      </c>
      <c r="N332" s="253" t="s">
        <v>44</v>
      </c>
      <c r="O332" s="86"/>
      <c r="P332" s="254">
        <f>O332*H332</f>
        <v>0</v>
      </c>
      <c r="Q332" s="254">
        <v>0.001</v>
      </c>
      <c r="R332" s="254">
        <f>Q332*H332</f>
        <v>0.001</v>
      </c>
      <c r="S332" s="254">
        <v>0</v>
      </c>
      <c r="T332" s="255">
        <f>S332*H332</f>
        <v>0</v>
      </c>
      <c r="AR332" s="256" t="s">
        <v>184</v>
      </c>
      <c r="AT332" s="256" t="s">
        <v>148</v>
      </c>
      <c r="AU332" s="256" t="s">
        <v>89</v>
      </c>
      <c r="AY332" s="15" t="s">
        <v>145</v>
      </c>
      <c r="BE332" s="138">
        <f>IF(N332="základní",J332,0)</f>
        <v>0</v>
      </c>
      <c r="BF332" s="138">
        <f>IF(N332="snížená",J332,0)</f>
        <v>0</v>
      </c>
      <c r="BG332" s="138">
        <f>IF(N332="zákl. přenesená",J332,0)</f>
        <v>0</v>
      </c>
      <c r="BH332" s="138">
        <f>IF(N332="sníž. přenesená",J332,0)</f>
        <v>0</v>
      </c>
      <c r="BI332" s="138">
        <f>IF(N332="nulová",J332,0)</f>
        <v>0</v>
      </c>
      <c r="BJ332" s="15" t="s">
        <v>87</v>
      </c>
      <c r="BK332" s="138">
        <f>ROUND(I332*H332,2)</f>
        <v>0</v>
      </c>
      <c r="BL332" s="15" t="s">
        <v>184</v>
      </c>
      <c r="BM332" s="256" t="s">
        <v>543</v>
      </c>
    </row>
    <row r="333" spans="2:47" s="1" customFormat="1" ht="12">
      <c r="B333" s="38"/>
      <c r="C333" s="39"/>
      <c r="D333" s="257" t="s">
        <v>155</v>
      </c>
      <c r="E333" s="39"/>
      <c r="F333" s="258" t="s">
        <v>542</v>
      </c>
      <c r="G333" s="39"/>
      <c r="H333" s="39"/>
      <c r="I333" s="154"/>
      <c r="J333" s="39"/>
      <c r="K333" s="39"/>
      <c r="L333" s="40"/>
      <c r="M333" s="259"/>
      <c r="N333" s="86"/>
      <c r="O333" s="86"/>
      <c r="P333" s="86"/>
      <c r="Q333" s="86"/>
      <c r="R333" s="86"/>
      <c r="S333" s="86"/>
      <c r="T333" s="87"/>
      <c r="AT333" s="15" t="s">
        <v>155</v>
      </c>
      <c r="AU333" s="15" t="s">
        <v>89</v>
      </c>
    </row>
    <row r="334" spans="2:65" s="1" customFormat="1" ht="16.5" customHeight="1">
      <c r="B334" s="38"/>
      <c r="C334" s="245" t="s">
        <v>544</v>
      </c>
      <c r="D334" s="245" t="s">
        <v>148</v>
      </c>
      <c r="E334" s="246" t="s">
        <v>545</v>
      </c>
      <c r="F334" s="247" t="s">
        <v>546</v>
      </c>
      <c r="G334" s="248" t="s">
        <v>273</v>
      </c>
      <c r="H334" s="249">
        <v>2</v>
      </c>
      <c r="I334" s="250"/>
      <c r="J334" s="251">
        <f>ROUND(I334*H334,2)</f>
        <v>0</v>
      </c>
      <c r="K334" s="247" t="s">
        <v>1</v>
      </c>
      <c r="L334" s="40"/>
      <c r="M334" s="252" t="s">
        <v>1</v>
      </c>
      <c r="N334" s="253" t="s">
        <v>44</v>
      </c>
      <c r="O334" s="86"/>
      <c r="P334" s="254">
        <f>O334*H334</f>
        <v>0</v>
      </c>
      <c r="Q334" s="254">
        <v>0.00055</v>
      </c>
      <c r="R334" s="254">
        <f>Q334*H334</f>
        <v>0.0011</v>
      </c>
      <c r="S334" s="254">
        <v>0</v>
      </c>
      <c r="T334" s="255">
        <f>S334*H334</f>
        <v>0</v>
      </c>
      <c r="AR334" s="256" t="s">
        <v>184</v>
      </c>
      <c r="AT334" s="256" t="s">
        <v>148</v>
      </c>
      <c r="AU334" s="256" t="s">
        <v>89</v>
      </c>
      <c r="AY334" s="15" t="s">
        <v>145</v>
      </c>
      <c r="BE334" s="138">
        <f>IF(N334="základní",J334,0)</f>
        <v>0</v>
      </c>
      <c r="BF334" s="138">
        <f>IF(N334="snížená",J334,0)</f>
        <v>0</v>
      </c>
      <c r="BG334" s="138">
        <f>IF(N334="zákl. přenesená",J334,0)</f>
        <v>0</v>
      </c>
      <c r="BH334" s="138">
        <f>IF(N334="sníž. přenesená",J334,0)</f>
        <v>0</v>
      </c>
      <c r="BI334" s="138">
        <f>IF(N334="nulová",J334,0)</f>
        <v>0</v>
      </c>
      <c r="BJ334" s="15" t="s">
        <v>87</v>
      </c>
      <c r="BK334" s="138">
        <f>ROUND(I334*H334,2)</f>
        <v>0</v>
      </c>
      <c r="BL334" s="15" t="s">
        <v>184</v>
      </c>
      <c r="BM334" s="256" t="s">
        <v>547</v>
      </c>
    </row>
    <row r="335" spans="2:47" s="1" customFormat="1" ht="12">
      <c r="B335" s="38"/>
      <c r="C335" s="39"/>
      <c r="D335" s="257" t="s">
        <v>155</v>
      </c>
      <c r="E335" s="39"/>
      <c r="F335" s="258" t="s">
        <v>548</v>
      </c>
      <c r="G335" s="39"/>
      <c r="H335" s="39"/>
      <c r="I335" s="154"/>
      <c r="J335" s="39"/>
      <c r="K335" s="39"/>
      <c r="L335" s="40"/>
      <c r="M335" s="259"/>
      <c r="N335" s="86"/>
      <c r="O335" s="86"/>
      <c r="P335" s="86"/>
      <c r="Q335" s="86"/>
      <c r="R335" s="86"/>
      <c r="S335" s="86"/>
      <c r="T335" s="87"/>
      <c r="AT335" s="15" t="s">
        <v>155</v>
      </c>
      <c r="AU335" s="15" t="s">
        <v>89</v>
      </c>
    </row>
    <row r="336" spans="2:65" s="1" customFormat="1" ht="36" customHeight="1">
      <c r="B336" s="38"/>
      <c r="C336" s="245" t="s">
        <v>549</v>
      </c>
      <c r="D336" s="245" t="s">
        <v>148</v>
      </c>
      <c r="E336" s="246" t="s">
        <v>550</v>
      </c>
      <c r="F336" s="247" t="s">
        <v>551</v>
      </c>
      <c r="G336" s="248" t="s">
        <v>273</v>
      </c>
      <c r="H336" s="249">
        <v>4</v>
      </c>
      <c r="I336" s="250"/>
      <c r="J336" s="251">
        <f>ROUND(I336*H336,2)</f>
        <v>0</v>
      </c>
      <c r="K336" s="247" t="s">
        <v>1</v>
      </c>
      <c r="L336" s="40"/>
      <c r="M336" s="252" t="s">
        <v>1</v>
      </c>
      <c r="N336" s="253" t="s">
        <v>44</v>
      </c>
      <c r="O336" s="86"/>
      <c r="P336" s="254">
        <f>O336*H336</f>
        <v>0</v>
      </c>
      <c r="Q336" s="254">
        <v>0.00221</v>
      </c>
      <c r="R336" s="254">
        <f>Q336*H336</f>
        <v>0.00884</v>
      </c>
      <c r="S336" s="254">
        <v>0</v>
      </c>
      <c r="T336" s="255">
        <f>S336*H336</f>
        <v>0</v>
      </c>
      <c r="AR336" s="256" t="s">
        <v>184</v>
      </c>
      <c r="AT336" s="256" t="s">
        <v>148</v>
      </c>
      <c r="AU336" s="256" t="s">
        <v>89</v>
      </c>
      <c r="AY336" s="15" t="s">
        <v>145</v>
      </c>
      <c r="BE336" s="138">
        <f>IF(N336="základní",J336,0)</f>
        <v>0</v>
      </c>
      <c r="BF336" s="138">
        <f>IF(N336="snížená",J336,0)</f>
        <v>0</v>
      </c>
      <c r="BG336" s="138">
        <f>IF(N336="zákl. přenesená",J336,0)</f>
        <v>0</v>
      </c>
      <c r="BH336" s="138">
        <f>IF(N336="sníž. přenesená",J336,0)</f>
        <v>0</v>
      </c>
      <c r="BI336" s="138">
        <f>IF(N336="nulová",J336,0)</f>
        <v>0</v>
      </c>
      <c r="BJ336" s="15" t="s">
        <v>87</v>
      </c>
      <c r="BK336" s="138">
        <f>ROUND(I336*H336,2)</f>
        <v>0</v>
      </c>
      <c r="BL336" s="15" t="s">
        <v>184</v>
      </c>
      <c r="BM336" s="256" t="s">
        <v>552</v>
      </c>
    </row>
    <row r="337" spans="2:47" s="1" customFormat="1" ht="12">
      <c r="B337" s="38"/>
      <c r="C337" s="39"/>
      <c r="D337" s="257" t="s">
        <v>155</v>
      </c>
      <c r="E337" s="39"/>
      <c r="F337" s="258" t="s">
        <v>553</v>
      </c>
      <c r="G337" s="39"/>
      <c r="H337" s="39"/>
      <c r="I337" s="154"/>
      <c r="J337" s="39"/>
      <c r="K337" s="39"/>
      <c r="L337" s="40"/>
      <c r="M337" s="259"/>
      <c r="N337" s="86"/>
      <c r="O337" s="86"/>
      <c r="P337" s="86"/>
      <c r="Q337" s="86"/>
      <c r="R337" s="86"/>
      <c r="S337" s="86"/>
      <c r="T337" s="87"/>
      <c r="AT337" s="15" t="s">
        <v>155</v>
      </c>
      <c r="AU337" s="15" t="s">
        <v>89</v>
      </c>
    </row>
    <row r="338" spans="2:65" s="1" customFormat="1" ht="16.5" customHeight="1">
      <c r="B338" s="38"/>
      <c r="C338" s="245" t="s">
        <v>554</v>
      </c>
      <c r="D338" s="245" t="s">
        <v>148</v>
      </c>
      <c r="E338" s="246" t="s">
        <v>555</v>
      </c>
      <c r="F338" s="247" t="s">
        <v>556</v>
      </c>
      <c r="G338" s="248" t="s">
        <v>273</v>
      </c>
      <c r="H338" s="249">
        <v>6</v>
      </c>
      <c r="I338" s="250"/>
      <c r="J338" s="251">
        <f>ROUND(I338*H338,2)</f>
        <v>0</v>
      </c>
      <c r="K338" s="247" t="s">
        <v>152</v>
      </c>
      <c r="L338" s="40"/>
      <c r="M338" s="252" t="s">
        <v>1</v>
      </c>
      <c r="N338" s="253" t="s">
        <v>44</v>
      </c>
      <c r="O338" s="86"/>
      <c r="P338" s="254">
        <f>O338*H338</f>
        <v>0</v>
      </c>
      <c r="Q338" s="254">
        <v>0.000235</v>
      </c>
      <c r="R338" s="254">
        <f>Q338*H338</f>
        <v>0.00141</v>
      </c>
      <c r="S338" s="254">
        <v>0</v>
      </c>
      <c r="T338" s="255">
        <f>S338*H338</f>
        <v>0</v>
      </c>
      <c r="AR338" s="256" t="s">
        <v>184</v>
      </c>
      <c r="AT338" s="256" t="s">
        <v>148</v>
      </c>
      <c r="AU338" s="256" t="s">
        <v>89</v>
      </c>
      <c r="AY338" s="15" t="s">
        <v>145</v>
      </c>
      <c r="BE338" s="138">
        <f>IF(N338="základní",J338,0)</f>
        <v>0</v>
      </c>
      <c r="BF338" s="138">
        <f>IF(N338="snížená",J338,0)</f>
        <v>0</v>
      </c>
      <c r="BG338" s="138">
        <f>IF(N338="zákl. přenesená",J338,0)</f>
        <v>0</v>
      </c>
      <c r="BH338" s="138">
        <f>IF(N338="sníž. přenesená",J338,0)</f>
        <v>0</v>
      </c>
      <c r="BI338" s="138">
        <f>IF(N338="nulová",J338,0)</f>
        <v>0</v>
      </c>
      <c r="BJ338" s="15" t="s">
        <v>87</v>
      </c>
      <c r="BK338" s="138">
        <f>ROUND(I338*H338,2)</f>
        <v>0</v>
      </c>
      <c r="BL338" s="15" t="s">
        <v>184</v>
      </c>
      <c r="BM338" s="256" t="s">
        <v>557</v>
      </c>
    </row>
    <row r="339" spans="2:47" s="1" customFormat="1" ht="12">
      <c r="B339" s="38"/>
      <c r="C339" s="39"/>
      <c r="D339" s="257" t="s">
        <v>155</v>
      </c>
      <c r="E339" s="39"/>
      <c r="F339" s="258" t="s">
        <v>558</v>
      </c>
      <c r="G339" s="39"/>
      <c r="H339" s="39"/>
      <c r="I339" s="154"/>
      <c r="J339" s="39"/>
      <c r="K339" s="39"/>
      <c r="L339" s="40"/>
      <c r="M339" s="259"/>
      <c r="N339" s="86"/>
      <c r="O339" s="86"/>
      <c r="P339" s="86"/>
      <c r="Q339" s="86"/>
      <c r="R339" s="86"/>
      <c r="S339" s="86"/>
      <c r="T339" s="87"/>
      <c r="AT339" s="15" t="s">
        <v>155</v>
      </c>
      <c r="AU339" s="15" t="s">
        <v>89</v>
      </c>
    </row>
    <row r="340" spans="2:47" s="1" customFormat="1" ht="12">
      <c r="B340" s="38"/>
      <c r="C340" s="39"/>
      <c r="D340" s="257" t="s">
        <v>157</v>
      </c>
      <c r="E340" s="39"/>
      <c r="F340" s="260" t="s">
        <v>559</v>
      </c>
      <c r="G340" s="39"/>
      <c r="H340" s="39"/>
      <c r="I340" s="154"/>
      <c r="J340" s="39"/>
      <c r="K340" s="39"/>
      <c r="L340" s="40"/>
      <c r="M340" s="259"/>
      <c r="N340" s="86"/>
      <c r="O340" s="86"/>
      <c r="P340" s="86"/>
      <c r="Q340" s="86"/>
      <c r="R340" s="86"/>
      <c r="S340" s="86"/>
      <c r="T340" s="87"/>
      <c r="AT340" s="15" t="s">
        <v>157</v>
      </c>
      <c r="AU340" s="15" t="s">
        <v>89</v>
      </c>
    </row>
    <row r="341" spans="2:65" s="1" customFormat="1" ht="24" customHeight="1">
      <c r="B341" s="38"/>
      <c r="C341" s="245" t="s">
        <v>560</v>
      </c>
      <c r="D341" s="245" t="s">
        <v>148</v>
      </c>
      <c r="E341" s="246" t="s">
        <v>561</v>
      </c>
      <c r="F341" s="247" t="s">
        <v>562</v>
      </c>
      <c r="G341" s="248" t="s">
        <v>283</v>
      </c>
      <c r="H341" s="293"/>
      <c r="I341" s="250"/>
      <c r="J341" s="251">
        <f>ROUND(I341*H341,2)</f>
        <v>0</v>
      </c>
      <c r="K341" s="247" t="s">
        <v>152</v>
      </c>
      <c r="L341" s="40"/>
      <c r="M341" s="252" t="s">
        <v>1</v>
      </c>
      <c r="N341" s="253" t="s">
        <v>44</v>
      </c>
      <c r="O341" s="86"/>
      <c r="P341" s="254">
        <f>O341*H341</f>
        <v>0</v>
      </c>
      <c r="Q341" s="254">
        <v>0</v>
      </c>
      <c r="R341" s="254">
        <f>Q341*H341</f>
        <v>0</v>
      </c>
      <c r="S341" s="254">
        <v>0</v>
      </c>
      <c r="T341" s="255">
        <f>S341*H341</f>
        <v>0</v>
      </c>
      <c r="AR341" s="256" t="s">
        <v>184</v>
      </c>
      <c r="AT341" s="256" t="s">
        <v>148</v>
      </c>
      <c r="AU341" s="256" t="s">
        <v>89</v>
      </c>
      <c r="AY341" s="15" t="s">
        <v>145</v>
      </c>
      <c r="BE341" s="138">
        <f>IF(N341="základní",J341,0)</f>
        <v>0</v>
      </c>
      <c r="BF341" s="138">
        <f>IF(N341="snížená",J341,0)</f>
        <v>0</v>
      </c>
      <c r="BG341" s="138">
        <f>IF(N341="zákl. přenesená",J341,0)</f>
        <v>0</v>
      </c>
      <c r="BH341" s="138">
        <f>IF(N341="sníž. přenesená",J341,0)</f>
        <v>0</v>
      </c>
      <c r="BI341" s="138">
        <f>IF(N341="nulová",J341,0)</f>
        <v>0</v>
      </c>
      <c r="BJ341" s="15" t="s">
        <v>87</v>
      </c>
      <c r="BK341" s="138">
        <f>ROUND(I341*H341,2)</f>
        <v>0</v>
      </c>
      <c r="BL341" s="15" t="s">
        <v>184</v>
      </c>
      <c r="BM341" s="256" t="s">
        <v>563</v>
      </c>
    </row>
    <row r="342" spans="2:47" s="1" customFormat="1" ht="12">
      <c r="B342" s="38"/>
      <c r="C342" s="39"/>
      <c r="D342" s="257" t="s">
        <v>155</v>
      </c>
      <c r="E342" s="39"/>
      <c r="F342" s="258" t="s">
        <v>564</v>
      </c>
      <c r="G342" s="39"/>
      <c r="H342" s="39"/>
      <c r="I342" s="154"/>
      <c r="J342" s="39"/>
      <c r="K342" s="39"/>
      <c r="L342" s="40"/>
      <c r="M342" s="259"/>
      <c r="N342" s="86"/>
      <c r="O342" s="86"/>
      <c r="P342" s="86"/>
      <c r="Q342" s="86"/>
      <c r="R342" s="86"/>
      <c r="S342" s="86"/>
      <c r="T342" s="87"/>
      <c r="AT342" s="15" t="s">
        <v>155</v>
      </c>
      <c r="AU342" s="15" t="s">
        <v>89</v>
      </c>
    </row>
    <row r="343" spans="2:47" s="1" customFormat="1" ht="12">
      <c r="B343" s="38"/>
      <c r="C343" s="39"/>
      <c r="D343" s="257" t="s">
        <v>157</v>
      </c>
      <c r="E343" s="39"/>
      <c r="F343" s="260" t="s">
        <v>565</v>
      </c>
      <c r="G343" s="39"/>
      <c r="H343" s="39"/>
      <c r="I343" s="154"/>
      <c r="J343" s="39"/>
      <c r="K343" s="39"/>
      <c r="L343" s="40"/>
      <c r="M343" s="259"/>
      <c r="N343" s="86"/>
      <c r="O343" s="86"/>
      <c r="P343" s="86"/>
      <c r="Q343" s="86"/>
      <c r="R343" s="86"/>
      <c r="S343" s="86"/>
      <c r="T343" s="87"/>
      <c r="AT343" s="15" t="s">
        <v>157</v>
      </c>
      <c r="AU343" s="15" t="s">
        <v>89</v>
      </c>
    </row>
    <row r="344" spans="2:65" s="1" customFormat="1" ht="24" customHeight="1">
      <c r="B344" s="38"/>
      <c r="C344" s="245" t="s">
        <v>566</v>
      </c>
      <c r="D344" s="245" t="s">
        <v>148</v>
      </c>
      <c r="E344" s="246" t="s">
        <v>567</v>
      </c>
      <c r="F344" s="247" t="s">
        <v>568</v>
      </c>
      <c r="G344" s="248" t="s">
        <v>283</v>
      </c>
      <c r="H344" s="293"/>
      <c r="I344" s="250"/>
      <c r="J344" s="251">
        <f>ROUND(I344*H344,2)</f>
        <v>0</v>
      </c>
      <c r="K344" s="247" t="s">
        <v>152</v>
      </c>
      <c r="L344" s="40"/>
      <c r="M344" s="252" t="s">
        <v>1</v>
      </c>
      <c r="N344" s="253" t="s">
        <v>44</v>
      </c>
      <c r="O344" s="86"/>
      <c r="P344" s="254">
        <f>O344*H344</f>
        <v>0</v>
      </c>
      <c r="Q344" s="254">
        <v>0</v>
      </c>
      <c r="R344" s="254">
        <f>Q344*H344</f>
        <v>0</v>
      </c>
      <c r="S344" s="254">
        <v>0</v>
      </c>
      <c r="T344" s="255">
        <f>S344*H344</f>
        <v>0</v>
      </c>
      <c r="AR344" s="256" t="s">
        <v>184</v>
      </c>
      <c r="AT344" s="256" t="s">
        <v>148</v>
      </c>
      <c r="AU344" s="256" t="s">
        <v>89</v>
      </c>
      <c r="AY344" s="15" t="s">
        <v>145</v>
      </c>
      <c r="BE344" s="138">
        <f>IF(N344="základní",J344,0)</f>
        <v>0</v>
      </c>
      <c r="BF344" s="138">
        <f>IF(N344="snížená",J344,0)</f>
        <v>0</v>
      </c>
      <c r="BG344" s="138">
        <f>IF(N344="zákl. přenesená",J344,0)</f>
        <v>0</v>
      </c>
      <c r="BH344" s="138">
        <f>IF(N344="sníž. přenesená",J344,0)</f>
        <v>0</v>
      </c>
      <c r="BI344" s="138">
        <f>IF(N344="nulová",J344,0)</f>
        <v>0</v>
      </c>
      <c r="BJ344" s="15" t="s">
        <v>87</v>
      </c>
      <c r="BK344" s="138">
        <f>ROUND(I344*H344,2)</f>
        <v>0</v>
      </c>
      <c r="BL344" s="15" t="s">
        <v>184</v>
      </c>
      <c r="BM344" s="256" t="s">
        <v>569</v>
      </c>
    </row>
    <row r="345" spans="2:47" s="1" customFormat="1" ht="12">
      <c r="B345" s="38"/>
      <c r="C345" s="39"/>
      <c r="D345" s="257" t="s">
        <v>155</v>
      </c>
      <c r="E345" s="39"/>
      <c r="F345" s="258" t="s">
        <v>570</v>
      </c>
      <c r="G345" s="39"/>
      <c r="H345" s="39"/>
      <c r="I345" s="154"/>
      <c r="J345" s="39"/>
      <c r="K345" s="39"/>
      <c r="L345" s="40"/>
      <c r="M345" s="259"/>
      <c r="N345" s="86"/>
      <c r="O345" s="86"/>
      <c r="P345" s="86"/>
      <c r="Q345" s="86"/>
      <c r="R345" s="86"/>
      <c r="S345" s="86"/>
      <c r="T345" s="87"/>
      <c r="AT345" s="15" t="s">
        <v>155</v>
      </c>
      <c r="AU345" s="15" t="s">
        <v>89</v>
      </c>
    </row>
    <row r="346" spans="2:47" s="1" customFormat="1" ht="12">
      <c r="B346" s="38"/>
      <c r="C346" s="39"/>
      <c r="D346" s="257" t="s">
        <v>157</v>
      </c>
      <c r="E346" s="39"/>
      <c r="F346" s="260" t="s">
        <v>565</v>
      </c>
      <c r="G346" s="39"/>
      <c r="H346" s="39"/>
      <c r="I346" s="154"/>
      <c r="J346" s="39"/>
      <c r="K346" s="39"/>
      <c r="L346" s="40"/>
      <c r="M346" s="259"/>
      <c r="N346" s="86"/>
      <c r="O346" s="86"/>
      <c r="P346" s="86"/>
      <c r="Q346" s="86"/>
      <c r="R346" s="86"/>
      <c r="S346" s="86"/>
      <c r="T346" s="87"/>
      <c r="AT346" s="15" t="s">
        <v>157</v>
      </c>
      <c r="AU346" s="15" t="s">
        <v>89</v>
      </c>
    </row>
    <row r="347" spans="2:63" s="11" customFormat="1" ht="22.8" customHeight="1">
      <c r="B347" s="229"/>
      <c r="C347" s="230"/>
      <c r="D347" s="231" t="s">
        <v>78</v>
      </c>
      <c r="E347" s="243" t="s">
        <v>571</v>
      </c>
      <c r="F347" s="243" t="s">
        <v>572</v>
      </c>
      <c r="G347" s="230"/>
      <c r="H347" s="230"/>
      <c r="I347" s="233"/>
      <c r="J347" s="244">
        <f>BK347</f>
        <v>0</v>
      </c>
      <c r="K347" s="230"/>
      <c r="L347" s="235"/>
      <c r="M347" s="236"/>
      <c r="N347" s="237"/>
      <c r="O347" s="237"/>
      <c r="P347" s="238">
        <f>SUM(P348:P353)</f>
        <v>0</v>
      </c>
      <c r="Q347" s="237"/>
      <c r="R347" s="238">
        <f>SUM(R348:R353)</f>
        <v>0.0038785100000000004</v>
      </c>
      <c r="S347" s="237"/>
      <c r="T347" s="239">
        <f>SUM(T348:T353)</f>
        <v>0</v>
      </c>
      <c r="AR347" s="240" t="s">
        <v>89</v>
      </c>
      <c r="AT347" s="241" t="s">
        <v>78</v>
      </c>
      <c r="AU347" s="241" t="s">
        <v>87</v>
      </c>
      <c r="AY347" s="240" t="s">
        <v>145</v>
      </c>
      <c r="BK347" s="242">
        <f>SUM(BK348:BK353)</f>
        <v>0</v>
      </c>
    </row>
    <row r="348" spans="2:65" s="1" customFormat="1" ht="24" customHeight="1">
      <c r="B348" s="38"/>
      <c r="C348" s="245" t="s">
        <v>573</v>
      </c>
      <c r="D348" s="245" t="s">
        <v>148</v>
      </c>
      <c r="E348" s="246" t="s">
        <v>574</v>
      </c>
      <c r="F348" s="247" t="s">
        <v>575</v>
      </c>
      <c r="G348" s="248" t="s">
        <v>216</v>
      </c>
      <c r="H348" s="249">
        <v>60</v>
      </c>
      <c r="I348" s="250"/>
      <c r="J348" s="251">
        <f>ROUND(I348*H348,2)</f>
        <v>0</v>
      </c>
      <c r="K348" s="247" t="s">
        <v>1</v>
      </c>
      <c r="L348" s="40"/>
      <c r="M348" s="252" t="s">
        <v>1</v>
      </c>
      <c r="N348" s="253" t="s">
        <v>44</v>
      </c>
      <c r="O348" s="86"/>
      <c r="P348" s="254">
        <f>O348*H348</f>
        <v>0</v>
      </c>
      <c r="Q348" s="254">
        <v>0</v>
      </c>
      <c r="R348" s="254">
        <f>Q348*H348</f>
        <v>0</v>
      </c>
      <c r="S348" s="254">
        <v>0</v>
      </c>
      <c r="T348" s="255">
        <f>S348*H348</f>
        <v>0</v>
      </c>
      <c r="AR348" s="256" t="s">
        <v>184</v>
      </c>
      <c r="AT348" s="256" t="s">
        <v>148</v>
      </c>
      <c r="AU348" s="256" t="s">
        <v>89</v>
      </c>
      <c r="AY348" s="15" t="s">
        <v>145</v>
      </c>
      <c r="BE348" s="138">
        <f>IF(N348="základní",J348,0)</f>
        <v>0</v>
      </c>
      <c r="BF348" s="138">
        <f>IF(N348="snížená",J348,0)</f>
        <v>0</v>
      </c>
      <c r="BG348" s="138">
        <f>IF(N348="zákl. přenesená",J348,0)</f>
        <v>0</v>
      </c>
      <c r="BH348" s="138">
        <f>IF(N348="sníž. přenesená",J348,0)</f>
        <v>0</v>
      </c>
      <c r="BI348" s="138">
        <f>IF(N348="nulová",J348,0)</f>
        <v>0</v>
      </c>
      <c r="BJ348" s="15" t="s">
        <v>87</v>
      </c>
      <c r="BK348" s="138">
        <f>ROUND(I348*H348,2)</f>
        <v>0</v>
      </c>
      <c r="BL348" s="15" t="s">
        <v>184</v>
      </c>
      <c r="BM348" s="256" t="s">
        <v>576</v>
      </c>
    </row>
    <row r="349" spans="2:47" s="1" customFormat="1" ht="12">
      <c r="B349" s="38"/>
      <c r="C349" s="39"/>
      <c r="D349" s="257" t="s">
        <v>155</v>
      </c>
      <c r="E349" s="39"/>
      <c r="F349" s="258" t="s">
        <v>575</v>
      </c>
      <c r="G349" s="39"/>
      <c r="H349" s="39"/>
      <c r="I349" s="154"/>
      <c r="J349" s="39"/>
      <c r="K349" s="39"/>
      <c r="L349" s="40"/>
      <c r="M349" s="259"/>
      <c r="N349" s="86"/>
      <c r="O349" s="86"/>
      <c r="P349" s="86"/>
      <c r="Q349" s="86"/>
      <c r="R349" s="86"/>
      <c r="S349" s="86"/>
      <c r="T349" s="87"/>
      <c r="AT349" s="15" t="s">
        <v>155</v>
      </c>
      <c r="AU349" s="15" t="s">
        <v>89</v>
      </c>
    </row>
    <row r="350" spans="2:65" s="1" customFormat="1" ht="24" customHeight="1">
      <c r="B350" s="38"/>
      <c r="C350" s="245" t="s">
        <v>577</v>
      </c>
      <c r="D350" s="245" t="s">
        <v>148</v>
      </c>
      <c r="E350" s="246" t="s">
        <v>578</v>
      </c>
      <c r="F350" s="247" t="s">
        <v>579</v>
      </c>
      <c r="G350" s="248" t="s">
        <v>183</v>
      </c>
      <c r="H350" s="249">
        <v>117</v>
      </c>
      <c r="I350" s="250"/>
      <c r="J350" s="251">
        <f>ROUND(I350*H350,2)</f>
        <v>0</v>
      </c>
      <c r="K350" s="247" t="s">
        <v>152</v>
      </c>
      <c r="L350" s="40"/>
      <c r="M350" s="252" t="s">
        <v>1</v>
      </c>
      <c r="N350" s="253" t="s">
        <v>44</v>
      </c>
      <c r="O350" s="86"/>
      <c r="P350" s="254">
        <f>O350*H350</f>
        <v>0</v>
      </c>
      <c r="Q350" s="254">
        <v>2.4382E-05</v>
      </c>
      <c r="R350" s="254">
        <f>Q350*H350</f>
        <v>0.0028526940000000002</v>
      </c>
      <c r="S350" s="254">
        <v>0</v>
      </c>
      <c r="T350" s="255">
        <f>S350*H350</f>
        <v>0</v>
      </c>
      <c r="AR350" s="256" t="s">
        <v>184</v>
      </c>
      <c r="AT350" s="256" t="s">
        <v>148</v>
      </c>
      <c r="AU350" s="256" t="s">
        <v>89</v>
      </c>
      <c r="AY350" s="15" t="s">
        <v>145</v>
      </c>
      <c r="BE350" s="138">
        <f>IF(N350="základní",J350,0)</f>
        <v>0</v>
      </c>
      <c r="BF350" s="138">
        <f>IF(N350="snížená",J350,0)</f>
        <v>0</v>
      </c>
      <c r="BG350" s="138">
        <f>IF(N350="zákl. přenesená",J350,0)</f>
        <v>0</v>
      </c>
      <c r="BH350" s="138">
        <f>IF(N350="sníž. přenesená",J350,0)</f>
        <v>0</v>
      </c>
      <c r="BI350" s="138">
        <f>IF(N350="nulová",J350,0)</f>
        <v>0</v>
      </c>
      <c r="BJ350" s="15" t="s">
        <v>87</v>
      </c>
      <c r="BK350" s="138">
        <f>ROUND(I350*H350,2)</f>
        <v>0</v>
      </c>
      <c r="BL350" s="15" t="s">
        <v>184</v>
      </c>
      <c r="BM350" s="256" t="s">
        <v>580</v>
      </c>
    </row>
    <row r="351" spans="2:47" s="1" customFormat="1" ht="12">
      <c r="B351" s="38"/>
      <c r="C351" s="39"/>
      <c r="D351" s="257" t="s">
        <v>155</v>
      </c>
      <c r="E351" s="39"/>
      <c r="F351" s="258" t="s">
        <v>581</v>
      </c>
      <c r="G351" s="39"/>
      <c r="H351" s="39"/>
      <c r="I351" s="154"/>
      <c r="J351" s="39"/>
      <c r="K351" s="39"/>
      <c r="L351" s="40"/>
      <c r="M351" s="259"/>
      <c r="N351" s="86"/>
      <c r="O351" s="86"/>
      <c r="P351" s="86"/>
      <c r="Q351" s="86"/>
      <c r="R351" s="86"/>
      <c r="S351" s="86"/>
      <c r="T351" s="87"/>
      <c r="AT351" s="15" t="s">
        <v>155</v>
      </c>
      <c r="AU351" s="15" t="s">
        <v>89</v>
      </c>
    </row>
    <row r="352" spans="2:65" s="1" customFormat="1" ht="24" customHeight="1">
      <c r="B352" s="38"/>
      <c r="C352" s="245" t="s">
        <v>582</v>
      </c>
      <c r="D352" s="245" t="s">
        <v>148</v>
      </c>
      <c r="E352" s="246" t="s">
        <v>583</v>
      </c>
      <c r="F352" s="247" t="s">
        <v>584</v>
      </c>
      <c r="G352" s="248" t="s">
        <v>183</v>
      </c>
      <c r="H352" s="249">
        <v>22</v>
      </c>
      <c r="I352" s="250"/>
      <c r="J352" s="251">
        <f>ROUND(I352*H352,2)</f>
        <v>0</v>
      </c>
      <c r="K352" s="247" t="s">
        <v>152</v>
      </c>
      <c r="L352" s="40"/>
      <c r="M352" s="252" t="s">
        <v>1</v>
      </c>
      <c r="N352" s="253" t="s">
        <v>44</v>
      </c>
      <c r="O352" s="86"/>
      <c r="P352" s="254">
        <f>O352*H352</f>
        <v>0</v>
      </c>
      <c r="Q352" s="254">
        <v>4.6628E-05</v>
      </c>
      <c r="R352" s="254">
        <f>Q352*H352</f>
        <v>0.0010258160000000001</v>
      </c>
      <c r="S352" s="254">
        <v>0</v>
      </c>
      <c r="T352" s="255">
        <f>S352*H352</f>
        <v>0</v>
      </c>
      <c r="AR352" s="256" t="s">
        <v>184</v>
      </c>
      <c r="AT352" s="256" t="s">
        <v>148</v>
      </c>
      <c r="AU352" s="256" t="s">
        <v>89</v>
      </c>
      <c r="AY352" s="15" t="s">
        <v>145</v>
      </c>
      <c r="BE352" s="138">
        <f>IF(N352="základní",J352,0)</f>
        <v>0</v>
      </c>
      <c r="BF352" s="138">
        <f>IF(N352="snížená",J352,0)</f>
        <v>0</v>
      </c>
      <c r="BG352" s="138">
        <f>IF(N352="zákl. přenesená",J352,0)</f>
        <v>0</v>
      </c>
      <c r="BH352" s="138">
        <f>IF(N352="sníž. přenesená",J352,0)</f>
        <v>0</v>
      </c>
      <c r="BI352" s="138">
        <f>IF(N352="nulová",J352,0)</f>
        <v>0</v>
      </c>
      <c r="BJ352" s="15" t="s">
        <v>87</v>
      </c>
      <c r="BK352" s="138">
        <f>ROUND(I352*H352,2)</f>
        <v>0</v>
      </c>
      <c r="BL352" s="15" t="s">
        <v>184</v>
      </c>
      <c r="BM352" s="256" t="s">
        <v>585</v>
      </c>
    </row>
    <row r="353" spans="2:47" s="1" customFormat="1" ht="12">
      <c r="B353" s="38"/>
      <c r="C353" s="39"/>
      <c r="D353" s="257" t="s">
        <v>155</v>
      </c>
      <c r="E353" s="39"/>
      <c r="F353" s="258" t="s">
        <v>586</v>
      </c>
      <c r="G353" s="39"/>
      <c r="H353" s="39"/>
      <c r="I353" s="154"/>
      <c r="J353" s="39"/>
      <c r="K353" s="39"/>
      <c r="L353" s="40"/>
      <c r="M353" s="259"/>
      <c r="N353" s="86"/>
      <c r="O353" s="86"/>
      <c r="P353" s="86"/>
      <c r="Q353" s="86"/>
      <c r="R353" s="86"/>
      <c r="S353" s="86"/>
      <c r="T353" s="87"/>
      <c r="AT353" s="15" t="s">
        <v>155</v>
      </c>
      <c r="AU353" s="15" t="s">
        <v>89</v>
      </c>
    </row>
    <row r="354" spans="2:63" s="11" customFormat="1" ht="25.9" customHeight="1">
      <c r="B354" s="229"/>
      <c r="C354" s="230"/>
      <c r="D354" s="231" t="s">
        <v>78</v>
      </c>
      <c r="E354" s="232" t="s">
        <v>123</v>
      </c>
      <c r="F354" s="232" t="s">
        <v>587</v>
      </c>
      <c r="G354" s="230"/>
      <c r="H354" s="230"/>
      <c r="I354" s="233"/>
      <c r="J354" s="234">
        <f>BK354</f>
        <v>0</v>
      </c>
      <c r="K354" s="230"/>
      <c r="L354" s="235"/>
      <c r="M354" s="236"/>
      <c r="N354" s="237"/>
      <c r="O354" s="237"/>
      <c r="P354" s="238">
        <f>P355</f>
        <v>0</v>
      </c>
      <c r="Q354" s="237"/>
      <c r="R354" s="238">
        <f>R355</f>
        <v>0</v>
      </c>
      <c r="S354" s="237"/>
      <c r="T354" s="239">
        <f>T355</f>
        <v>0</v>
      </c>
      <c r="AR354" s="240" t="s">
        <v>153</v>
      </c>
      <c r="AT354" s="241" t="s">
        <v>78</v>
      </c>
      <c r="AU354" s="241" t="s">
        <v>79</v>
      </c>
      <c r="AY354" s="240" t="s">
        <v>145</v>
      </c>
      <c r="BK354" s="242">
        <f>BK355</f>
        <v>0</v>
      </c>
    </row>
    <row r="355" spans="2:63" s="11" customFormat="1" ht="22.8" customHeight="1">
      <c r="B355" s="229"/>
      <c r="C355" s="230"/>
      <c r="D355" s="231" t="s">
        <v>78</v>
      </c>
      <c r="E355" s="243" t="s">
        <v>588</v>
      </c>
      <c r="F355" s="243" t="s">
        <v>589</v>
      </c>
      <c r="G355" s="230"/>
      <c r="H355" s="230"/>
      <c r="I355" s="233"/>
      <c r="J355" s="244">
        <f>BK355</f>
        <v>0</v>
      </c>
      <c r="K355" s="230"/>
      <c r="L355" s="235"/>
      <c r="M355" s="236"/>
      <c r="N355" s="237"/>
      <c r="O355" s="237"/>
      <c r="P355" s="238">
        <f>SUM(P356:P373)</f>
        <v>0</v>
      </c>
      <c r="Q355" s="237"/>
      <c r="R355" s="238">
        <f>SUM(R356:R373)</f>
        <v>0</v>
      </c>
      <c r="S355" s="237"/>
      <c r="T355" s="239">
        <f>SUM(T356:T373)</f>
        <v>0</v>
      </c>
      <c r="AR355" s="240" t="s">
        <v>153</v>
      </c>
      <c r="AT355" s="241" t="s">
        <v>78</v>
      </c>
      <c r="AU355" s="241" t="s">
        <v>87</v>
      </c>
      <c r="AY355" s="240" t="s">
        <v>145</v>
      </c>
      <c r="BK355" s="242">
        <f>SUM(BK356:BK373)</f>
        <v>0</v>
      </c>
    </row>
    <row r="356" spans="2:65" s="1" customFormat="1" ht="16.5" customHeight="1">
      <c r="B356" s="38"/>
      <c r="C356" s="245" t="s">
        <v>590</v>
      </c>
      <c r="D356" s="245" t="s">
        <v>148</v>
      </c>
      <c r="E356" s="246" t="s">
        <v>591</v>
      </c>
      <c r="F356" s="247" t="s">
        <v>592</v>
      </c>
      <c r="G356" s="248" t="s">
        <v>297</v>
      </c>
      <c r="H356" s="249">
        <v>1</v>
      </c>
      <c r="I356" s="250"/>
      <c r="J356" s="251">
        <f>ROUND(I356*H356,2)</f>
        <v>0</v>
      </c>
      <c r="K356" s="247" t="s">
        <v>1</v>
      </c>
      <c r="L356" s="40"/>
      <c r="M356" s="252" t="s">
        <v>1</v>
      </c>
      <c r="N356" s="253" t="s">
        <v>44</v>
      </c>
      <c r="O356" s="86"/>
      <c r="P356" s="254">
        <f>O356*H356</f>
        <v>0</v>
      </c>
      <c r="Q356" s="254">
        <v>0</v>
      </c>
      <c r="R356" s="254">
        <f>Q356*H356</f>
        <v>0</v>
      </c>
      <c r="S356" s="254">
        <v>0</v>
      </c>
      <c r="T356" s="255">
        <f>S356*H356</f>
        <v>0</v>
      </c>
      <c r="AR356" s="256" t="s">
        <v>153</v>
      </c>
      <c r="AT356" s="256" t="s">
        <v>148</v>
      </c>
      <c r="AU356" s="256" t="s">
        <v>89</v>
      </c>
      <c r="AY356" s="15" t="s">
        <v>145</v>
      </c>
      <c r="BE356" s="138">
        <f>IF(N356="základní",J356,0)</f>
        <v>0</v>
      </c>
      <c r="BF356" s="138">
        <f>IF(N356="snížená",J356,0)</f>
        <v>0</v>
      </c>
      <c r="BG356" s="138">
        <f>IF(N356="zákl. přenesená",J356,0)</f>
        <v>0</v>
      </c>
      <c r="BH356" s="138">
        <f>IF(N356="sníž. přenesená",J356,0)</f>
        <v>0</v>
      </c>
      <c r="BI356" s="138">
        <f>IF(N356="nulová",J356,0)</f>
        <v>0</v>
      </c>
      <c r="BJ356" s="15" t="s">
        <v>87</v>
      </c>
      <c r="BK356" s="138">
        <f>ROUND(I356*H356,2)</f>
        <v>0</v>
      </c>
      <c r="BL356" s="15" t="s">
        <v>153</v>
      </c>
      <c r="BM356" s="256" t="s">
        <v>593</v>
      </c>
    </row>
    <row r="357" spans="2:47" s="1" customFormat="1" ht="12">
      <c r="B357" s="38"/>
      <c r="C357" s="39"/>
      <c r="D357" s="257" t="s">
        <v>155</v>
      </c>
      <c r="E357" s="39"/>
      <c r="F357" s="258" t="s">
        <v>592</v>
      </c>
      <c r="G357" s="39"/>
      <c r="H357" s="39"/>
      <c r="I357" s="154"/>
      <c r="J357" s="39"/>
      <c r="K357" s="39"/>
      <c r="L357" s="40"/>
      <c r="M357" s="259"/>
      <c r="N357" s="86"/>
      <c r="O357" s="86"/>
      <c r="P357" s="86"/>
      <c r="Q357" s="86"/>
      <c r="R357" s="86"/>
      <c r="S357" s="86"/>
      <c r="T357" s="87"/>
      <c r="AT357" s="15" t="s">
        <v>155</v>
      </c>
      <c r="AU357" s="15" t="s">
        <v>89</v>
      </c>
    </row>
    <row r="358" spans="2:65" s="1" customFormat="1" ht="16.5" customHeight="1">
      <c r="B358" s="38"/>
      <c r="C358" s="245" t="s">
        <v>594</v>
      </c>
      <c r="D358" s="245" t="s">
        <v>148</v>
      </c>
      <c r="E358" s="246" t="s">
        <v>595</v>
      </c>
      <c r="F358" s="247" t="s">
        <v>596</v>
      </c>
      <c r="G358" s="248" t="s">
        <v>597</v>
      </c>
      <c r="H358" s="249">
        <v>10</v>
      </c>
      <c r="I358" s="250"/>
      <c r="J358" s="251">
        <f>ROUND(I358*H358,2)</f>
        <v>0</v>
      </c>
      <c r="K358" s="247" t="s">
        <v>1</v>
      </c>
      <c r="L358" s="40"/>
      <c r="M358" s="252" t="s">
        <v>1</v>
      </c>
      <c r="N358" s="253" t="s">
        <v>44</v>
      </c>
      <c r="O358" s="86"/>
      <c r="P358" s="254">
        <f>O358*H358</f>
        <v>0</v>
      </c>
      <c r="Q358" s="254">
        <v>0</v>
      </c>
      <c r="R358" s="254">
        <f>Q358*H358</f>
        <v>0</v>
      </c>
      <c r="S358" s="254">
        <v>0</v>
      </c>
      <c r="T358" s="255">
        <f>S358*H358</f>
        <v>0</v>
      </c>
      <c r="AR358" s="256" t="s">
        <v>598</v>
      </c>
      <c r="AT358" s="256" t="s">
        <v>148</v>
      </c>
      <c r="AU358" s="256" t="s">
        <v>89</v>
      </c>
      <c r="AY358" s="15" t="s">
        <v>145</v>
      </c>
      <c r="BE358" s="138">
        <f>IF(N358="základní",J358,0)</f>
        <v>0</v>
      </c>
      <c r="BF358" s="138">
        <f>IF(N358="snížená",J358,0)</f>
        <v>0</v>
      </c>
      <c r="BG358" s="138">
        <f>IF(N358="zákl. přenesená",J358,0)</f>
        <v>0</v>
      </c>
      <c r="BH358" s="138">
        <f>IF(N358="sníž. přenesená",J358,0)</f>
        <v>0</v>
      </c>
      <c r="BI358" s="138">
        <f>IF(N358="nulová",J358,0)</f>
        <v>0</v>
      </c>
      <c r="BJ358" s="15" t="s">
        <v>87</v>
      </c>
      <c r="BK358" s="138">
        <f>ROUND(I358*H358,2)</f>
        <v>0</v>
      </c>
      <c r="BL358" s="15" t="s">
        <v>598</v>
      </c>
      <c r="BM358" s="256" t="s">
        <v>599</v>
      </c>
    </row>
    <row r="359" spans="2:47" s="1" customFormat="1" ht="12">
      <c r="B359" s="38"/>
      <c r="C359" s="39"/>
      <c r="D359" s="257" t="s">
        <v>155</v>
      </c>
      <c r="E359" s="39"/>
      <c r="F359" s="258" t="s">
        <v>596</v>
      </c>
      <c r="G359" s="39"/>
      <c r="H359" s="39"/>
      <c r="I359" s="154"/>
      <c r="J359" s="39"/>
      <c r="K359" s="39"/>
      <c r="L359" s="40"/>
      <c r="M359" s="259"/>
      <c r="N359" s="86"/>
      <c r="O359" s="86"/>
      <c r="P359" s="86"/>
      <c r="Q359" s="86"/>
      <c r="R359" s="86"/>
      <c r="S359" s="86"/>
      <c r="T359" s="87"/>
      <c r="AT359" s="15" t="s">
        <v>155</v>
      </c>
      <c r="AU359" s="15" t="s">
        <v>89</v>
      </c>
    </row>
    <row r="360" spans="2:65" s="1" customFormat="1" ht="16.5" customHeight="1">
      <c r="B360" s="38"/>
      <c r="C360" s="245" t="s">
        <v>600</v>
      </c>
      <c r="D360" s="245" t="s">
        <v>148</v>
      </c>
      <c r="E360" s="246" t="s">
        <v>601</v>
      </c>
      <c r="F360" s="247" t="s">
        <v>602</v>
      </c>
      <c r="G360" s="248" t="s">
        <v>297</v>
      </c>
      <c r="H360" s="249">
        <v>1</v>
      </c>
      <c r="I360" s="250"/>
      <c r="J360" s="251">
        <f>ROUND(I360*H360,2)</f>
        <v>0</v>
      </c>
      <c r="K360" s="247" t="s">
        <v>1</v>
      </c>
      <c r="L360" s="40"/>
      <c r="M360" s="252" t="s">
        <v>1</v>
      </c>
      <c r="N360" s="253" t="s">
        <v>44</v>
      </c>
      <c r="O360" s="86"/>
      <c r="P360" s="254">
        <f>O360*H360</f>
        <v>0</v>
      </c>
      <c r="Q360" s="254">
        <v>0</v>
      </c>
      <c r="R360" s="254">
        <f>Q360*H360</f>
        <v>0</v>
      </c>
      <c r="S360" s="254">
        <v>0</v>
      </c>
      <c r="T360" s="255">
        <f>S360*H360</f>
        <v>0</v>
      </c>
      <c r="AR360" s="256" t="s">
        <v>598</v>
      </c>
      <c r="AT360" s="256" t="s">
        <v>148</v>
      </c>
      <c r="AU360" s="256" t="s">
        <v>89</v>
      </c>
      <c r="AY360" s="15" t="s">
        <v>145</v>
      </c>
      <c r="BE360" s="138">
        <f>IF(N360="základní",J360,0)</f>
        <v>0</v>
      </c>
      <c r="BF360" s="138">
        <f>IF(N360="snížená",J360,0)</f>
        <v>0</v>
      </c>
      <c r="BG360" s="138">
        <f>IF(N360="zákl. přenesená",J360,0)</f>
        <v>0</v>
      </c>
      <c r="BH360" s="138">
        <f>IF(N360="sníž. přenesená",J360,0)</f>
        <v>0</v>
      </c>
      <c r="BI360" s="138">
        <f>IF(N360="nulová",J360,0)</f>
        <v>0</v>
      </c>
      <c r="BJ360" s="15" t="s">
        <v>87</v>
      </c>
      <c r="BK360" s="138">
        <f>ROUND(I360*H360,2)</f>
        <v>0</v>
      </c>
      <c r="BL360" s="15" t="s">
        <v>598</v>
      </c>
      <c r="BM360" s="256" t="s">
        <v>603</v>
      </c>
    </row>
    <row r="361" spans="2:47" s="1" customFormat="1" ht="12">
      <c r="B361" s="38"/>
      <c r="C361" s="39"/>
      <c r="D361" s="257" t="s">
        <v>155</v>
      </c>
      <c r="E361" s="39"/>
      <c r="F361" s="258" t="s">
        <v>602</v>
      </c>
      <c r="G361" s="39"/>
      <c r="H361" s="39"/>
      <c r="I361" s="154"/>
      <c r="J361" s="39"/>
      <c r="K361" s="39"/>
      <c r="L361" s="40"/>
      <c r="M361" s="259"/>
      <c r="N361" s="86"/>
      <c r="O361" s="86"/>
      <c r="P361" s="86"/>
      <c r="Q361" s="86"/>
      <c r="R361" s="86"/>
      <c r="S361" s="86"/>
      <c r="T361" s="87"/>
      <c r="AT361" s="15" t="s">
        <v>155</v>
      </c>
      <c r="AU361" s="15" t="s">
        <v>89</v>
      </c>
    </row>
    <row r="362" spans="2:65" s="1" customFormat="1" ht="16.5" customHeight="1">
      <c r="B362" s="38"/>
      <c r="C362" s="245" t="s">
        <v>604</v>
      </c>
      <c r="D362" s="245" t="s">
        <v>148</v>
      </c>
      <c r="E362" s="246" t="s">
        <v>605</v>
      </c>
      <c r="F362" s="247" t="s">
        <v>606</v>
      </c>
      <c r="G362" s="248" t="s">
        <v>297</v>
      </c>
      <c r="H362" s="249">
        <v>1</v>
      </c>
      <c r="I362" s="250"/>
      <c r="J362" s="251">
        <f>ROUND(I362*H362,2)</f>
        <v>0</v>
      </c>
      <c r="K362" s="247" t="s">
        <v>1</v>
      </c>
      <c r="L362" s="40"/>
      <c r="M362" s="252" t="s">
        <v>1</v>
      </c>
      <c r="N362" s="253" t="s">
        <v>44</v>
      </c>
      <c r="O362" s="86"/>
      <c r="P362" s="254">
        <f>O362*H362</f>
        <v>0</v>
      </c>
      <c r="Q362" s="254">
        <v>0</v>
      </c>
      <c r="R362" s="254">
        <f>Q362*H362</f>
        <v>0</v>
      </c>
      <c r="S362" s="254">
        <v>0</v>
      </c>
      <c r="T362" s="255">
        <f>S362*H362</f>
        <v>0</v>
      </c>
      <c r="AR362" s="256" t="s">
        <v>598</v>
      </c>
      <c r="AT362" s="256" t="s">
        <v>148</v>
      </c>
      <c r="AU362" s="256" t="s">
        <v>89</v>
      </c>
      <c r="AY362" s="15" t="s">
        <v>145</v>
      </c>
      <c r="BE362" s="138">
        <f>IF(N362="základní",J362,0)</f>
        <v>0</v>
      </c>
      <c r="BF362" s="138">
        <f>IF(N362="snížená",J362,0)</f>
        <v>0</v>
      </c>
      <c r="BG362" s="138">
        <f>IF(N362="zákl. přenesená",J362,0)</f>
        <v>0</v>
      </c>
      <c r="BH362" s="138">
        <f>IF(N362="sníž. přenesená",J362,0)</f>
        <v>0</v>
      </c>
      <c r="BI362" s="138">
        <f>IF(N362="nulová",J362,0)</f>
        <v>0</v>
      </c>
      <c r="BJ362" s="15" t="s">
        <v>87</v>
      </c>
      <c r="BK362" s="138">
        <f>ROUND(I362*H362,2)</f>
        <v>0</v>
      </c>
      <c r="BL362" s="15" t="s">
        <v>598</v>
      </c>
      <c r="BM362" s="256" t="s">
        <v>607</v>
      </c>
    </row>
    <row r="363" spans="2:47" s="1" customFormat="1" ht="12">
      <c r="B363" s="38"/>
      <c r="C363" s="39"/>
      <c r="D363" s="257" t="s">
        <v>155</v>
      </c>
      <c r="E363" s="39"/>
      <c r="F363" s="258" t="s">
        <v>606</v>
      </c>
      <c r="G363" s="39"/>
      <c r="H363" s="39"/>
      <c r="I363" s="154"/>
      <c r="J363" s="39"/>
      <c r="K363" s="39"/>
      <c r="L363" s="40"/>
      <c r="M363" s="259"/>
      <c r="N363" s="86"/>
      <c r="O363" s="86"/>
      <c r="P363" s="86"/>
      <c r="Q363" s="86"/>
      <c r="R363" s="86"/>
      <c r="S363" s="86"/>
      <c r="T363" s="87"/>
      <c r="AT363" s="15" t="s">
        <v>155</v>
      </c>
      <c r="AU363" s="15" t="s">
        <v>89</v>
      </c>
    </row>
    <row r="364" spans="2:65" s="1" customFormat="1" ht="24" customHeight="1">
      <c r="B364" s="38"/>
      <c r="C364" s="245" t="s">
        <v>608</v>
      </c>
      <c r="D364" s="245" t="s">
        <v>148</v>
      </c>
      <c r="E364" s="246" t="s">
        <v>609</v>
      </c>
      <c r="F364" s="247" t="s">
        <v>610</v>
      </c>
      <c r="G364" s="248" t="s">
        <v>611</v>
      </c>
      <c r="H364" s="249">
        <v>0.1</v>
      </c>
      <c r="I364" s="250"/>
      <c r="J364" s="251">
        <f>ROUND(I364*H364,2)</f>
        <v>0</v>
      </c>
      <c r="K364" s="247" t="s">
        <v>1</v>
      </c>
      <c r="L364" s="40"/>
      <c r="M364" s="252" t="s">
        <v>1</v>
      </c>
      <c r="N364" s="253" t="s">
        <v>44</v>
      </c>
      <c r="O364" s="86"/>
      <c r="P364" s="254">
        <f>O364*H364</f>
        <v>0</v>
      </c>
      <c r="Q364" s="254">
        <v>0</v>
      </c>
      <c r="R364" s="254">
        <f>Q364*H364</f>
        <v>0</v>
      </c>
      <c r="S364" s="254">
        <v>0</v>
      </c>
      <c r="T364" s="255">
        <f>S364*H364</f>
        <v>0</v>
      </c>
      <c r="AR364" s="256" t="s">
        <v>598</v>
      </c>
      <c r="AT364" s="256" t="s">
        <v>148</v>
      </c>
      <c r="AU364" s="256" t="s">
        <v>89</v>
      </c>
      <c r="AY364" s="15" t="s">
        <v>145</v>
      </c>
      <c r="BE364" s="138">
        <f>IF(N364="základní",J364,0)</f>
        <v>0</v>
      </c>
      <c r="BF364" s="138">
        <f>IF(N364="snížená",J364,0)</f>
        <v>0</v>
      </c>
      <c r="BG364" s="138">
        <f>IF(N364="zákl. přenesená",J364,0)</f>
        <v>0</v>
      </c>
      <c r="BH364" s="138">
        <f>IF(N364="sníž. přenesená",J364,0)</f>
        <v>0</v>
      </c>
      <c r="BI364" s="138">
        <f>IF(N364="nulová",J364,0)</f>
        <v>0</v>
      </c>
      <c r="BJ364" s="15" t="s">
        <v>87</v>
      </c>
      <c r="BK364" s="138">
        <f>ROUND(I364*H364,2)</f>
        <v>0</v>
      </c>
      <c r="BL364" s="15" t="s">
        <v>598</v>
      </c>
      <c r="BM364" s="256" t="s">
        <v>612</v>
      </c>
    </row>
    <row r="365" spans="2:47" s="1" customFormat="1" ht="12">
      <c r="B365" s="38"/>
      <c r="C365" s="39"/>
      <c r="D365" s="257" t="s">
        <v>155</v>
      </c>
      <c r="E365" s="39"/>
      <c r="F365" s="258" t="s">
        <v>610</v>
      </c>
      <c r="G365" s="39"/>
      <c r="H365" s="39"/>
      <c r="I365" s="154"/>
      <c r="J365" s="39"/>
      <c r="K365" s="39"/>
      <c r="L365" s="40"/>
      <c r="M365" s="259"/>
      <c r="N365" s="86"/>
      <c r="O365" s="86"/>
      <c r="P365" s="86"/>
      <c r="Q365" s="86"/>
      <c r="R365" s="86"/>
      <c r="S365" s="86"/>
      <c r="T365" s="87"/>
      <c r="AT365" s="15" t="s">
        <v>155</v>
      </c>
      <c r="AU365" s="15" t="s">
        <v>89</v>
      </c>
    </row>
    <row r="366" spans="2:65" s="1" customFormat="1" ht="16.5" customHeight="1">
      <c r="B366" s="38"/>
      <c r="C366" s="245" t="s">
        <v>613</v>
      </c>
      <c r="D366" s="245" t="s">
        <v>148</v>
      </c>
      <c r="E366" s="246" t="s">
        <v>614</v>
      </c>
      <c r="F366" s="247" t="s">
        <v>615</v>
      </c>
      <c r="G366" s="248" t="s">
        <v>297</v>
      </c>
      <c r="H366" s="249">
        <v>1</v>
      </c>
      <c r="I366" s="250"/>
      <c r="J366" s="251">
        <f>ROUND(I366*H366,2)</f>
        <v>0</v>
      </c>
      <c r="K366" s="247" t="s">
        <v>1</v>
      </c>
      <c r="L366" s="40"/>
      <c r="M366" s="252" t="s">
        <v>1</v>
      </c>
      <c r="N366" s="253" t="s">
        <v>44</v>
      </c>
      <c r="O366" s="86"/>
      <c r="P366" s="254">
        <f>O366*H366</f>
        <v>0</v>
      </c>
      <c r="Q366" s="254">
        <v>0</v>
      </c>
      <c r="R366" s="254">
        <f>Q366*H366</f>
        <v>0</v>
      </c>
      <c r="S366" s="254">
        <v>0</v>
      </c>
      <c r="T366" s="255">
        <f>S366*H366</f>
        <v>0</v>
      </c>
      <c r="AR366" s="256" t="s">
        <v>598</v>
      </c>
      <c r="AT366" s="256" t="s">
        <v>148</v>
      </c>
      <c r="AU366" s="256" t="s">
        <v>89</v>
      </c>
      <c r="AY366" s="15" t="s">
        <v>145</v>
      </c>
      <c r="BE366" s="138">
        <f>IF(N366="základní",J366,0)</f>
        <v>0</v>
      </c>
      <c r="BF366" s="138">
        <f>IF(N366="snížená",J366,0)</f>
        <v>0</v>
      </c>
      <c r="BG366" s="138">
        <f>IF(N366="zákl. přenesená",J366,0)</f>
        <v>0</v>
      </c>
      <c r="BH366" s="138">
        <f>IF(N366="sníž. přenesená",J366,0)</f>
        <v>0</v>
      </c>
      <c r="BI366" s="138">
        <f>IF(N366="nulová",J366,0)</f>
        <v>0</v>
      </c>
      <c r="BJ366" s="15" t="s">
        <v>87</v>
      </c>
      <c r="BK366" s="138">
        <f>ROUND(I366*H366,2)</f>
        <v>0</v>
      </c>
      <c r="BL366" s="15" t="s">
        <v>598</v>
      </c>
      <c r="BM366" s="256" t="s">
        <v>616</v>
      </c>
    </row>
    <row r="367" spans="2:47" s="1" customFormat="1" ht="12">
      <c r="B367" s="38"/>
      <c r="C367" s="39"/>
      <c r="D367" s="257" t="s">
        <v>155</v>
      </c>
      <c r="E367" s="39"/>
      <c r="F367" s="258" t="s">
        <v>615</v>
      </c>
      <c r="G367" s="39"/>
      <c r="H367" s="39"/>
      <c r="I367" s="154"/>
      <c r="J367" s="39"/>
      <c r="K367" s="39"/>
      <c r="L367" s="40"/>
      <c r="M367" s="259"/>
      <c r="N367" s="86"/>
      <c r="O367" s="86"/>
      <c r="P367" s="86"/>
      <c r="Q367" s="86"/>
      <c r="R367" s="86"/>
      <c r="S367" s="86"/>
      <c r="T367" s="87"/>
      <c r="AT367" s="15" t="s">
        <v>155</v>
      </c>
      <c r="AU367" s="15" t="s">
        <v>89</v>
      </c>
    </row>
    <row r="368" spans="2:65" s="1" customFormat="1" ht="16.5" customHeight="1">
      <c r="B368" s="38"/>
      <c r="C368" s="245" t="s">
        <v>617</v>
      </c>
      <c r="D368" s="245" t="s">
        <v>148</v>
      </c>
      <c r="E368" s="246" t="s">
        <v>618</v>
      </c>
      <c r="F368" s="247" t="s">
        <v>619</v>
      </c>
      <c r="G368" s="248" t="s">
        <v>273</v>
      </c>
      <c r="H368" s="249">
        <v>1</v>
      </c>
      <c r="I368" s="250"/>
      <c r="J368" s="251">
        <f>ROUND(I368*H368,2)</f>
        <v>0</v>
      </c>
      <c r="K368" s="247" t="s">
        <v>1</v>
      </c>
      <c r="L368" s="40"/>
      <c r="M368" s="252" t="s">
        <v>1</v>
      </c>
      <c r="N368" s="253" t="s">
        <v>44</v>
      </c>
      <c r="O368" s="86"/>
      <c r="P368" s="254">
        <f>O368*H368</f>
        <v>0</v>
      </c>
      <c r="Q368" s="254">
        <v>0</v>
      </c>
      <c r="R368" s="254">
        <f>Q368*H368</f>
        <v>0</v>
      </c>
      <c r="S368" s="254">
        <v>0</v>
      </c>
      <c r="T368" s="255">
        <f>S368*H368</f>
        <v>0</v>
      </c>
      <c r="AR368" s="256" t="s">
        <v>598</v>
      </c>
      <c r="AT368" s="256" t="s">
        <v>148</v>
      </c>
      <c r="AU368" s="256" t="s">
        <v>89</v>
      </c>
      <c r="AY368" s="15" t="s">
        <v>145</v>
      </c>
      <c r="BE368" s="138">
        <f>IF(N368="základní",J368,0)</f>
        <v>0</v>
      </c>
      <c r="BF368" s="138">
        <f>IF(N368="snížená",J368,0)</f>
        <v>0</v>
      </c>
      <c r="BG368" s="138">
        <f>IF(N368="zákl. přenesená",J368,0)</f>
        <v>0</v>
      </c>
      <c r="BH368" s="138">
        <f>IF(N368="sníž. přenesená",J368,0)</f>
        <v>0</v>
      </c>
      <c r="BI368" s="138">
        <f>IF(N368="nulová",J368,0)</f>
        <v>0</v>
      </c>
      <c r="BJ368" s="15" t="s">
        <v>87</v>
      </c>
      <c r="BK368" s="138">
        <f>ROUND(I368*H368,2)</f>
        <v>0</v>
      </c>
      <c r="BL368" s="15" t="s">
        <v>598</v>
      </c>
      <c r="BM368" s="256" t="s">
        <v>620</v>
      </c>
    </row>
    <row r="369" spans="2:47" s="1" customFormat="1" ht="12">
      <c r="B369" s="38"/>
      <c r="C369" s="39"/>
      <c r="D369" s="257" t="s">
        <v>155</v>
      </c>
      <c r="E369" s="39"/>
      <c r="F369" s="258" t="s">
        <v>619</v>
      </c>
      <c r="G369" s="39"/>
      <c r="H369" s="39"/>
      <c r="I369" s="154"/>
      <c r="J369" s="39"/>
      <c r="K369" s="39"/>
      <c r="L369" s="40"/>
      <c r="M369" s="259"/>
      <c r="N369" s="86"/>
      <c r="O369" s="86"/>
      <c r="P369" s="86"/>
      <c r="Q369" s="86"/>
      <c r="R369" s="86"/>
      <c r="S369" s="86"/>
      <c r="T369" s="87"/>
      <c r="AT369" s="15" t="s">
        <v>155</v>
      </c>
      <c r="AU369" s="15" t="s">
        <v>89</v>
      </c>
    </row>
    <row r="370" spans="2:65" s="1" customFormat="1" ht="16.5" customHeight="1">
      <c r="B370" s="38"/>
      <c r="C370" s="245" t="s">
        <v>621</v>
      </c>
      <c r="D370" s="245" t="s">
        <v>148</v>
      </c>
      <c r="E370" s="246" t="s">
        <v>622</v>
      </c>
      <c r="F370" s="247" t="s">
        <v>623</v>
      </c>
      <c r="G370" s="248" t="s">
        <v>297</v>
      </c>
      <c r="H370" s="249">
        <v>1</v>
      </c>
      <c r="I370" s="250"/>
      <c r="J370" s="251">
        <f>ROUND(I370*H370,2)</f>
        <v>0</v>
      </c>
      <c r="K370" s="247" t="s">
        <v>1</v>
      </c>
      <c r="L370" s="40"/>
      <c r="M370" s="252" t="s">
        <v>1</v>
      </c>
      <c r="N370" s="253" t="s">
        <v>44</v>
      </c>
      <c r="O370" s="86"/>
      <c r="P370" s="254">
        <f>O370*H370</f>
        <v>0</v>
      </c>
      <c r="Q370" s="254">
        <v>0</v>
      </c>
      <c r="R370" s="254">
        <f>Q370*H370</f>
        <v>0</v>
      </c>
      <c r="S370" s="254">
        <v>0</v>
      </c>
      <c r="T370" s="255">
        <f>S370*H370</f>
        <v>0</v>
      </c>
      <c r="AR370" s="256" t="s">
        <v>598</v>
      </c>
      <c r="AT370" s="256" t="s">
        <v>148</v>
      </c>
      <c r="AU370" s="256" t="s">
        <v>89</v>
      </c>
      <c r="AY370" s="15" t="s">
        <v>145</v>
      </c>
      <c r="BE370" s="138">
        <f>IF(N370="základní",J370,0)</f>
        <v>0</v>
      </c>
      <c r="BF370" s="138">
        <f>IF(N370="snížená",J370,0)</f>
        <v>0</v>
      </c>
      <c r="BG370" s="138">
        <f>IF(N370="zákl. přenesená",J370,0)</f>
        <v>0</v>
      </c>
      <c r="BH370" s="138">
        <f>IF(N370="sníž. přenesená",J370,0)</f>
        <v>0</v>
      </c>
      <c r="BI370" s="138">
        <f>IF(N370="nulová",J370,0)</f>
        <v>0</v>
      </c>
      <c r="BJ370" s="15" t="s">
        <v>87</v>
      </c>
      <c r="BK370" s="138">
        <f>ROUND(I370*H370,2)</f>
        <v>0</v>
      </c>
      <c r="BL370" s="15" t="s">
        <v>598</v>
      </c>
      <c r="BM370" s="256" t="s">
        <v>624</v>
      </c>
    </row>
    <row r="371" spans="2:47" s="1" customFormat="1" ht="12">
      <c r="B371" s="38"/>
      <c r="C371" s="39"/>
      <c r="D371" s="257" t="s">
        <v>155</v>
      </c>
      <c r="E371" s="39"/>
      <c r="F371" s="258" t="s">
        <v>623</v>
      </c>
      <c r="G371" s="39"/>
      <c r="H371" s="39"/>
      <c r="I371" s="154"/>
      <c r="J371" s="39"/>
      <c r="K371" s="39"/>
      <c r="L371" s="40"/>
      <c r="M371" s="259"/>
      <c r="N371" s="86"/>
      <c r="O371" s="86"/>
      <c r="P371" s="86"/>
      <c r="Q371" s="86"/>
      <c r="R371" s="86"/>
      <c r="S371" s="86"/>
      <c r="T371" s="87"/>
      <c r="AT371" s="15" t="s">
        <v>155</v>
      </c>
      <c r="AU371" s="15" t="s">
        <v>89</v>
      </c>
    </row>
    <row r="372" spans="2:65" s="1" customFormat="1" ht="16.5" customHeight="1">
      <c r="B372" s="38"/>
      <c r="C372" s="245" t="s">
        <v>625</v>
      </c>
      <c r="D372" s="245" t="s">
        <v>148</v>
      </c>
      <c r="E372" s="246" t="s">
        <v>626</v>
      </c>
      <c r="F372" s="247" t="s">
        <v>627</v>
      </c>
      <c r="G372" s="248" t="s">
        <v>335</v>
      </c>
      <c r="H372" s="249">
        <v>25</v>
      </c>
      <c r="I372" s="250"/>
      <c r="J372" s="251">
        <f>ROUND(I372*H372,2)</f>
        <v>0</v>
      </c>
      <c r="K372" s="247" t="s">
        <v>1</v>
      </c>
      <c r="L372" s="40"/>
      <c r="M372" s="252" t="s">
        <v>1</v>
      </c>
      <c r="N372" s="253" t="s">
        <v>44</v>
      </c>
      <c r="O372" s="86"/>
      <c r="P372" s="254">
        <f>O372*H372</f>
        <v>0</v>
      </c>
      <c r="Q372" s="254">
        <v>0</v>
      </c>
      <c r="R372" s="254">
        <f>Q372*H372</f>
        <v>0</v>
      </c>
      <c r="S372" s="254">
        <v>0</v>
      </c>
      <c r="T372" s="255">
        <f>S372*H372</f>
        <v>0</v>
      </c>
      <c r="AR372" s="256" t="s">
        <v>598</v>
      </c>
      <c r="AT372" s="256" t="s">
        <v>148</v>
      </c>
      <c r="AU372" s="256" t="s">
        <v>89</v>
      </c>
      <c r="AY372" s="15" t="s">
        <v>145</v>
      </c>
      <c r="BE372" s="138">
        <f>IF(N372="základní",J372,0)</f>
        <v>0</v>
      </c>
      <c r="BF372" s="138">
        <f>IF(N372="snížená",J372,0)</f>
        <v>0</v>
      </c>
      <c r="BG372" s="138">
        <f>IF(N372="zákl. přenesená",J372,0)</f>
        <v>0</v>
      </c>
      <c r="BH372" s="138">
        <f>IF(N372="sníž. přenesená",J372,0)</f>
        <v>0</v>
      </c>
      <c r="BI372" s="138">
        <f>IF(N372="nulová",J372,0)</f>
        <v>0</v>
      </c>
      <c r="BJ372" s="15" t="s">
        <v>87</v>
      </c>
      <c r="BK372" s="138">
        <f>ROUND(I372*H372,2)</f>
        <v>0</v>
      </c>
      <c r="BL372" s="15" t="s">
        <v>598</v>
      </c>
      <c r="BM372" s="256" t="s">
        <v>628</v>
      </c>
    </row>
    <row r="373" spans="2:47" s="1" customFormat="1" ht="12">
      <c r="B373" s="38"/>
      <c r="C373" s="39"/>
      <c r="D373" s="257" t="s">
        <v>155</v>
      </c>
      <c r="E373" s="39"/>
      <c r="F373" s="258" t="s">
        <v>627</v>
      </c>
      <c r="G373" s="39"/>
      <c r="H373" s="39"/>
      <c r="I373" s="154"/>
      <c r="J373" s="39"/>
      <c r="K373" s="39"/>
      <c r="L373" s="40"/>
      <c r="M373" s="294"/>
      <c r="N373" s="295"/>
      <c r="O373" s="295"/>
      <c r="P373" s="295"/>
      <c r="Q373" s="295"/>
      <c r="R373" s="295"/>
      <c r="S373" s="295"/>
      <c r="T373" s="296"/>
      <c r="AT373" s="15" t="s">
        <v>155</v>
      </c>
      <c r="AU373" s="15" t="s">
        <v>89</v>
      </c>
    </row>
    <row r="374" spans="2:12" s="1" customFormat="1" ht="6.95" customHeight="1">
      <c r="B374" s="61"/>
      <c r="C374" s="62"/>
      <c r="D374" s="62"/>
      <c r="E374" s="62"/>
      <c r="F374" s="62"/>
      <c r="G374" s="62"/>
      <c r="H374" s="62"/>
      <c r="I374" s="190"/>
      <c r="J374" s="62"/>
      <c r="K374" s="62"/>
      <c r="L374" s="40"/>
    </row>
  </sheetData>
  <sheetProtection password="CC35" sheet="1" objects="1" scenarios="1" formatColumns="0" formatRows="0" autoFilter="0"/>
  <autoFilter ref="C136:K373"/>
  <mergeCells count="14">
    <mergeCell ref="E7:H7"/>
    <mergeCell ref="E9:H9"/>
    <mergeCell ref="E18:H18"/>
    <mergeCell ref="E27:H27"/>
    <mergeCell ref="E85:H85"/>
    <mergeCell ref="E87:H87"/>
    <mergeCell ref="D111:F111"/>
    <mergeCell ref="D112:F112"/>
    <mergeCell ref="D113:F113"/>
    <mergeCell ref="D114:F114"/>
    <mergeCell ref="D115:F115"/>
    <mergeCell ref="E127:H127"/>
    <mergeCell ref="E129:H12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BM175"/>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50.8515625" style="0" customWidth="1"/>
    <col min="7" max="7" width="7.00390625" style="0" customWidth="1"/>
    <col min="8" max="8" width="11.421875" style="0" customWidth="1"/>
    <col min="9" max="9" width="20.140625" style="146"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5" t="s">
        <v>92</v>
      </c>
    </row>
    <row r="3" spans="2:46" ht="6.95" customHeight="1">
      <c r="B3" s="147"/>
      <c r="C3" s="148"/>
      <c r="D3" s="148"/>
      <c r="E3" s="148"/>
      <c r="F3" s="148"/>
      <c r="G3" s="148"/>
      <c r="H3" s="148"/>
      <c r="I3" s="149"/>
      <c r="J3" s="148"/>
      <c r="K3" s="148"/>
      <c r="L3" s="18"/>
      <c r="AT3" s="15" t="s">
        <v>89</v>
      </c>
    </row>
    <row r="4" spans="2:46" ht="24.95" customHeight="1">
      <c r="B4" s="18"/>
      <c r="D4" s="150" t="s">
        <v>102</v>
      </c>
      <c r="L4" s="18"/>
      <c r="M4" s="151" t="s">
        <v>10</v>
      </c>
      <c r="AT4" s="15" t="s">
        <v>4</v>
      </c>
    </row>
    <row r="5" spans="2:12" ht="6.95" customHeight="1">
      <c r="B5" s="18"/>
      <c r="L5" s="18"/>
    </row>
    <row r="6" spans="2:12" ht="12" customHeight="1">
      <c r="B6" s="18"/>
      <c r="D6" s="152" t="s">
        <v>16</v>
      </c>
      <c r="L6" s="18"/>
    </row>
    <row r="7" spans="2:12" ht="16.5" customHeight="1">
      <c r="B7" s="18"/>
      <c r="E7" s="153" t="str">
        <f>'Rekapitulace stavby'!K6</f>
        <v>PS Petrof KH kraj</v>
      </c>
      <c r="F7" s="152"/>
      <c r="G7" s="152"/>
      <c r="H7" s="152"/>
      <c r="L7" s="18"/>
    </row>
    <row r="8" spans="2:12" s="1" customFormat="1" ht="12" customHeight="1">
      <c r="B8" s="40"/>
      <c r="D8" s="152" t="s">
        <v>103</v>
      </c>
      <c r="I8" s="154"/>
      <c r="L8" s="40"/>
    </row>
    <row r="9" spans="2:12" s="1" customFormat="1" ht="36.95" customHeight="1">
      <c r="B9" s="40"/>
      <c r="E9" s="155" t="s">
        <v>629</v>
      </c>
      <c r="F9" s="1"/>
      <c r="G9" s="1"/>
      <c r="H9" s="1"/>
      <c r="I9" s="154"/>
      <c r="L9" s="40"/>
    </row>
    <row r="10" spans="2:12" s="1" customFormat="1" ht="12">
      <c r="B10" s="40"/>
      <c r="I10" s="154"/>
      <c r="L10" s="40"/>
    </row>
    <row r="11" spans="2:12" s="1" customFormat="1" ht="12" customHeight="1">
      <c r="B11" s="40"/>
      <c r="D11" s="152" t="s">
        <v>18</v>
      </c>
      <c r="F11" s="156" t="s">
        <v>1</v>
      </c>
      <c r="I11" s="157" t="s">
        <v>19</v>
      </c>
      <c r="J11" s="156" t="s">
        <v>1</v>
      </c>
      <c r="L11" s="40"/>
    </row>
    <row r="12" spans="2:12" s="1" customFormat="1" ht="12" customHeight="1">
      <c r="B12" s="40"/>
      <c r="D12" s="152" t="s">
        <v>20</v>
      </c>
      <c r="F12" s="156" t="s">
        <v>21</v>
      </c>
      <c r="I12" s="157" t="s">
        <v>22</v>
      </c>
      <c r="J12" s="158" t="str">
        <f>'Rekapitulace stavby'!AN8</f>
        <v>25. 4. 2019</v>
      </c>
      <c r="L12" s="40"/>
    </row>
    <row r="13" spans="2:12" s="1" customFormat="1" ht="10.8" customHeight="1">
      <c r="B13" s="40"/>
      <c r="I13" s="154"/>
      <c r="L13" s="40"/>
    </row>
    <row r="14" spans="2:12" s="1" customFormat="1" ht="12" customHeight="1">
      <c r="B14" s="40"/>
      <c r="D14" s="152" t="s">
        <v>24</v>
      </c>
      <c r="I14" s="157" t="s">
        <v>25</v>
      </c>
      <c r="J14" s="156" t="s">
        <v>26</v>
      </c>
      <c r="L14" s="40"/>
    </row>
    <row r="15" spans="2:12" s="1" customFormat="1" ht="18" customHeight="1">
      <c r="B15" s="40"/>
      <c r="E15" s="156" t="s">
        <v>27</v>
      </c>
      <c r="I15" s="157" t="s">
        <v>28</v>
      </c>
      <c r="J15" s="156" t="s">
        <v>29</v>
      </c>
      <c r="L15" s="40"/>
    </row>
    <row r="16" spans="2:12" s="1" customFormat="1" ht="6.95" customHeight="1">
      <c r="B16" s="40"/>
      <c r="I16" s="154"/>
      <c r="L16" s="40"/>
    </row>
    <row r="17" spans="2:12" s="1" customFormat="1" ht="12" customHeight="1">
      <c r="B17" s="40"/>
      <c r="D17" s="152" t="s">
        <v>30</v>
      </c>
      <c r="I17" s="157" t="s">
        <v>25</v>
      </c>
      <c r="J17" s="31" t="str">
        <f>'Rekapitulace stavby'!AN13</f>
        <v>Vyplň údaj</v>
      </c>
      <c r="L17" s="40"/>
    </row>
    <row r="18" spans="2:12" s="1" customFormat="1" ht="18" customHeight="1">
      <c r="B18" s="40"/>
      <c r="E18" s="31" t="str">
        <f>'Rekapitulace stavby'!E14</f>
        <v>Vyplň údaj</v>
      </c>
      <c r="F18" s="156"/>
      <c r="G18" s="156"/>
      <c r="H18" s="156"/>
      <c r="I18" s="157" t="s">
        <v>28</v>
      </c>
      <c r="J18" s="31" t="str">
        <f>'Rekapitulace stavby'!AN14</f>
        <v>Vyplň údaj</v>
      </c>
      <c r="L18" s="40"/>
    </row>
    <row r="19" spans="2:12" s="1" customFormat="1" ht="6.95" customHeight="1">
      <c r="B19" s="40"/>
      <c r="I19" s="154"/>
      <c r="L19" s="40"/>
    </row>
    <row r="20" spans="2:12" s="1" customFormat="1" ht="12" customHeight="1">
      <c r="B20" s="40"/>
      <c r="D20" s="152" t="s">
        <v>32</v>
      </c>
      <c r="I20" s="157" t="s">
        <v>25</v>
      </c>
      <c r="J20" s="156" t="s">
        <v>1</v>
      </c>
      <c r="L20" s="40"/>
    </row>
    <row r="21" spans="2:12" s="1" customFormat="1" ht="18" customHeight="1">
      <c r="B21" s="40"/>
      <c r="E21" s="156" t="s">
        <v>33</v>
      </c>
      <c r="I21" s="157" t="s">
        <v>28</v>
      </c>
      <c r="J21" s="156" t="s">
        <v>1</v>
      </c>
      <c r="L21" s="40"/>
    </row>
    <row r="22" spans="2:12" s="1" customFormat="1" ht="6.95" customHeight="1">
      <c r="B22" s="40"/>
      <c r="I22" s="154"/>
      <c r="L22" s="40"/>
    </row>
    <row r="23" spans="2:12" s="1" customFormat="1" ht="12" customHeight="1">
      <c r="B23" s="40"/>
      <c r="D23" s="152" t="s">
        <v>35</v>
      </c>
      <c r="I23" s="157" t="s">
        <v>25</v>
      </c>
      <c r="J23" s="156" t="s">
        <v>1</v>
      </c>
      <c r="L23" s="40"/>
    </row>
    <row r="24" spans="2:12" s="1" customFormat="1" ht="18" customHeight="1">
      <c r="B24" s="40"/>
      <c r="E24" s="156" t="s">
        <v>33</v>
      </c>
      <c r="I24" s="157" t="s">
        <v>28</v>
      </c>
      <c r="J24" s="156" t="s">
        <v>1</v>
      </c>
      <c r="L24" s="40"/>
    </row>
    <row r="25" spans="2:12" s="1" customFormat="1" ht="6.95" customHeight="1">
      <c r="B25" s="40"/>
      <c r="I25" s="154"/>
      <c r="L25" s="40"/>
    </row>
    <row r="26" spans="2:12" s="1" customFormat="1" ht="12" customHeight="1">
      <c r="B26" s="40"/>
      <c r="D26" s="152" t="s">
        <v>36</v>
      </c>
      <c r="I26" s="154"/>
      <c r="L26" s="40"/>
    </row>
    <row r="27" spans="2:12" s="7" customFormat="1" ht="16.5" customHeight="1">
      <c r="B27" s="159"/>
      <c r="E27" s="160" t="s">
        <v>1</v>
      </c>
      <c r="F27" s="160"/>
      <c r="G27" s="160"/>
      <c r="H27" s="160"/>
      <c r="I27" s="161"/>
      <c r="L27" s="159"/>
    </row>
    <row r="28" spans="2:12" s="1" customFormat="1" ht="6.95" customHeight="1">
      <c r="B28" s="40"/>
      <c r="I28" s="154"/>
      <c r="L28" s="40"/>
    </row>
    <row r="29" spans="2:12" s="1" customFormat="1" ht="6.95" customHeight="1">
      <c r="B29" s="40"/>
      <c r="D29" s="78"/>
      <c r="E29" s="78"/>
      <c r="F29" s="78"/>
      <c r="G29" s="78"/>
      <c r="H29" s="78"/>
      <c r="I29" s="162"/>
      <c r="J29" s="78"/>
      <c r="K29" s="78"/>
      <c r="L29" s="40"/>
    </row>
    <row r="30" spans="2:12" s="1" customFormat="1" ht="14.4" customHeight="1">
      <c r="B30" s="40"/>
      <c r="D30" s="156" t="s">
        <v>105</v>
      </c>
      <c r="I30" s="154"/>
      <c r="J30" s="163">
        <f>J96</f>
        <v>0</v>
      </c>
      <c r="L30" s="40"/>
    </row>
    <row r="31" spans="2:12" s="1" customFormat="1" ht="14.4" customHeight="1">
      <c r="B31" s="40"/>
      <c r="D31" s="164" t="s">
        <v>96</v>
      </c>
      <c r="I31" s="154"/>
      <c r="J31" s="163">
        <f>J103</f>
        <v>0</v>
      </c>
      <c r="L31" s="40"/>
    </row>
    <row r="32" spans="2:12" s="1" customFormat="1" ht="25.4" customHeight="1">
      <c r="B32" s="40"/>
      <c r="D32" s="165" t="s">
        <v>39</v>
      </c>
      <c r="I32" s="154"/>
      <c r="J32" s="166">
        <f>ROUND(J30+J31,2)</f>
        <v>0</v>
      </c>
      <c r="L32" s="40"/>
    </row>
    <row r="33" spans="2:12" s="1" customFormat="1" ht="6.95" customHeight="1">
      <c r="B33" s="40"/>
      <c r="D33" s="78"/>
      <c r="E33" s="78"/>
      <c r="F33" s="78"/>
      <c r="G33" s="78"/>
      <c r="H33" s="78"/>
      <c r="I33" s="162"/>
      <c r="J33" s="78"/>
      <c r="K33" s="78"/>
      <c r="L33" s="40"/>
    </row>
    <row r="34" spans="2:12" s="1" customFormat="1" ht="14.4" customHeight="1">
      <c r="B34" s="40"/>
      <c r="F34" s="167" t="s">
        <v>41</v>
      </c>
      <c r="I34" s="168" t="s">
        <v>40</v>
      </c>
      <c r="J34" s="167" t="s">
        <v>42</v>
      </c>
      <c r="L34" s="40"/>
    </row>
    <row r="35" spans="2:12" s="1" customFormat="1" ht="14.4" customHeight="1">
      <c r="B35" s="40"/>
      <c r="D35" s="169" t="s">
        <v>43</v>
      </c>
      <c r="E35" s="152" t="s">
        <v>44</v>
      </c>
      <c r="F35" s="170">
        <f>ROUND((SUM(BE103:BE110)+SUM(BE130:BE174)),2)</f>
        <v>0</v>
      </c>
      <c r="I35" s="171">
        <v>0.21</v>
      </c>
      <c r="J35" s="170">
        <f>ROUND(((SUM(BE103:BE110)+SUM(BE130:BE174))*I35),2)</f>
        <v>0</v>
      </c>
      <c r="L35" s="40"/>
    </row>
    <row r="36" spans="2:12" s="1" customFormat="1" ht="14.4" customHeight="1">
      <c r="B36" s="40"/>
      <c r="E36" s="152" t="s">
        <v>45</v>
      </c>
      <c r="F36" s="170">
        <f>ROUND((SUM(BF103:BF110)+SUM(BF130:BF174)),2)</f>
        <v>0</v>
      </c>
      <c r="I36" s="171">
        <v>0.15</v>
      </c>
      <c r="J36" s="170">
        <f>ROUND(((SUM(BF103:BF110)+SUM(BF130:BF174))*I36),2)</f>
        <v>0</v>
      </c>
      <c r="L36" s="40"/>
    </row>
    <row r="37" spans="2:12" s="1" customFormat="1" ht="14.4" customHeight="1" hidden="1">
      <c r="B37" s="40"/>
      <c r="E37" s="152" t="s">
        <v>46</v>
      </c>
      <c r="F37" s="170">
        <f>ROUND((SUM(BG103:BG110)+SUM(BG130:BG174)),2)</f>
        <v>0</v>
      </c>
      <c r="I37" s="171">
        <v>0.21</v>
      </c>
      <c r="J37" s="170">
        <f>0</f>
        <v>0</v>
      </c>
      <c r="L37" s="40"/>
    </row>
    <row r="38" spans="2:12" s="1" customFormat="1" ht="14.4" customHeight="1" hidden="1">
      <c r="B38" s="40"/>
      <c r="E38" s="152" t="s">
        <v>47</v>
      </c>
      <c r="F38" s="170">
        <f>ROUND((SUM(BH103:BH110)+SUM(BH130:BH174)),2)</f>
        <v>0</v>
      </c>
      <c r="I38" s="171">
        <v>0.15</v>
      </c>
      <c r="J38" s="170">
        <f>0</f>
        <v>0</v>
      </c>
      <c r="L38" s="40"/>
    </row>
    <row r="39" spans="2:12" s="1" customFormat="1" ht="14.4" customHeight="1" hidden="1">
      <c r="B39" s="40"/>
      <c r="E39" s="152" t="s">
        <v>48</v>
      </c>
      <c r="F39" s="170">
        <f>ROUND((SUM(BI103:BI110)+SUM(BI130:BI174)),2)</f>
        <v>0</v>
      </c>
      <c r="I39" s="171">
        <v>0</v>
      </c>
      <c r="J39" s="170">
        <f>0</f>
        <v>0</v>
      </c>
      <c r="L39" s="40"/>
    </row>
    <row r="40" spans="2:12" s="1" customFormat="1" ht="6.95" customHeight="1">
      <c r="B40" s="40"/>
      <c r="I40" s="154"/>
      <c r="L40" s="40"/>
    </row>
    <row r="41" spans="2:12" s="1" customFormat="1" ht="25.4" customHeight="1">
      <c r="B41" s="40"/>
      <c r="C41" s="172"/>
      <c r="D41" s="173" t="s">
        <v>49</v>
      </c>
      <c r="E41" s="174"/>
      <c r="F41" s="174"/>
      <c r="G41" s="175" t="s">
        <v>50</v>
      </c>
      <c r="H41" s="176" t="s">
        <v>51</v>
      </c>
      <c r="I41" s="177"/>
      <c r="J41" s="178">
        <f>SUM(J32:J39)</f>
        <v>0</v>
      </c>
      <c r="K41" s="179"/>
      <c r="L41" s="40"/>
    </row>
    <row r="42" spans="2:12" s="1" customFormat="1" ht="14.4" customHeight="1">
      <c r="B42" s="40"/>
      <c r="I42" s="154"/>
      <c r="L42" s="40"/>
    </row>
    <row r="43" spans="2:12" ht="14.4" customHeight="1">
      <c r="B43" s="18"/>
      <c r="L43" s="18"/>
    </row>
    <row r="44" spans="2:12" ht="14.4" customHeight="1">
      <c r="B44" s="18"/>
      <c r="L44" s="18"/>
    </row>
    <row r="45" spans="2:12" ht="14.4" customHeight="1">
      <c r="B45" s="18"/>
      <c r="L45" s="18"/>
    </row>
    <row r="46" spans="2:12" ht="14.4" customHeight="1">
      <c r="B46" s="18"/>
      <c r="L46" s="18"/>
    </row>
    <row r="47" spans="2:12" ht="14.4" customHeight="1">
      <c r="B47" s="18"/>
      <c r="L47" s="18"/>
    </row>
    <row r="48" spans="2:12" ht="14.4" customHeight="1">
      <c r="B48" s="18"/>
      <c r="L48" s="18"/>
    </row>
    <row r="49" spans="2:12" ht="14.4" customHeight="1">
      <c r="B49" s="18"/>
      <c r="L49" s="18"/>
    </row>
    <row r="50" spans="2:12" s="1" customFormat="1" ht="14.4" customHeight="1">
      <c r="B50" s="40"/>
      <c r="D50" s="180" t="s">
        <v>52</v>
      </c>
      <c r="E50" s="181"/>
      <c r="F50" s="181"/>
      <c r="G50" s="180" t="s">
        <v>53</v>
      </c>
      <c r="H50" s="181"/>
      <c r="I50" s="182"/>
      <c r="J50" s="181"/>
      <c r="K50" s="181"/>
      <c r="L50" s="40"/>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2:12" ht="12">
      <c r="B60" s="18"/>
      <c r="L60" s="18"/>
    </row>
    <row r="61" spans="2:12" s="1" customFormat="1" ht="12">
      <c r="B61" s="40"/>
      <c r="D61" s="183" t="s">
        <v>54</v>
      </c>
      <c r="E61" s="184"/>
      <c r="F61" s="185" t="s">
        <v>55</v>
      </c>
      <c r="G61" s="183" t="s">
        <v>54</v>
      </c>
      <c r="H61" s="184"/>
      <c r="I61" s="186"/>
      <c r="J61" s="187" t="s">
        <v>55</v>
      </c>
      <c r="K61" s="184"/>
      <c r="L61" s="40"/>
    </row>
    <row r="62" spans="2:12" ht="12">
      <c r="B62" s="18"/>
      <c r="L62" s="18"/>
    </row>
    <row r="63" spans="2:12" ht="12">
      <c r="B63" s="18"/>
      <c r="L63" s="18"/>
    </row>
    <row r="64" spans="2:12" ht="12">
      <c r="B64" s="18"/>
      <c r="L64" s="18"/>
    </row>
    <row r="65" spans="2:12" s="1" customFormat="1" ht="12">
      <c r="B65" s="40"/>
      <c r="D65" s="180" t="s">
        <v>56</v>
      </c>
      <c r="E65" s="181"/>
      <c r="F65" s="181"/>
      <c r="G65" s="180" t="s">
        <v>57</v>
      </c>
      <c r="H65" s="181"/>
      <c r="I65" s="182"/>
      <c r="J65" s="181"/>
      <c r="K65" s="181"/>
      <c r="L65" s="40"/>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2:12" ht="12">
      <c r="B75" s="18"/>
      <c r="L75" s="18"/>
    </row>
    <row r="76" spans="2:12" s="1" customFormat="1" ht="12">
      <c r="B76" s="40"/>
      <c r="D76" s="183" t="s">
        <v>54</v>
      </c>
      <c r="E76" s="184"/>
      <c r="F76" s="185" t="s">
        <v>55</v>
      </c>
      <c r="G76" s="183" t="s">
        <v>54</v>
      </c>
      <c r="H76" s="184"/>
      <c r="I76" s="186"/>
      <c r="J76" s="187" t="s">
        <v>55</v>
      </c>
      <c r="K76" s="184"/>
      <c r="L76" s="40"/>
    </row>
    <row r="77" spans="2:12" s="1" customFormat="1" ht="14.4" customHeight="1">
      <c r="B77" s="188"/>
      <c r="C77" s="189"/>
      <c r="D77" s="189"/>
      <c r="E77" s="189"/>
      <c r="F77" s="189"/>
      <c r="G77" s="189"/>
      <c r="H77" s="189"/>
      <c r="I77" s="190"/>
      <c r="J77" s="189"/>
      <c r="K77" s="189"/>
      <c r="L77" s="40"/>
    </row>
    <row r="81" spans="2:12" s="1" customFormat="1" ht="6.95" customHeight="1">
      <c r="B81" s="191"/>
      <c r="C81" s="192"/>
      <c r="D81" s="192"/>
      <c r="E81" s="192"/>
      <c r="F81" s="192"/>
      <c r="G81" s="192"/>
      <c r="H81" s="192"/>
      <c r="I81" s="193"/>
      <c r="J81" s="192"/>
      <c r="K81" s="192"/>
      <c r="L81" s="40"/>
    </row>
    <row r="82" spans="2:12" s="1" customFormat="1" ht="24.95" customHeight="1">
      <c r="B82" s="38"/>
      <c r="C82" s="21" t="s">
        <v>106</v>
      </c>
      <c r="D82" s="39"/>
      <c r="E82" s="39"/>
      <c r="F82" s="39"/>
      <c r="G82" s="39"/>
      <c r="H82" s="39"/>
      <c r="I82" s="154"/>
      <c r="J82" s="39"/>
      <c r="K82" s="39"/>
      <c r="L82" s="40"/>
    </row>
    <row r="83" spans="2:12" s="1" customFormat="1" ht="6.95" customHeight="1">
      <c r="B83" s="38"/>
      <c r="C83" s="39"/>
      <c r="D83" s="39"/>
      <c r="E83" s="39"/>
      <c r="F83" s="39"/>
      <c r="G83" s="39"/>
      <c r="H83" s="39"/>
      <c r="I83" s="154"/>
      <c r="J83" s="39"/>
      <c r="K83" s="39"/>
      <c r="L83" s="40"/>
    </row>
    <row r="84" spans="2:12" s="1" customFormat="1" ht="12" customHeight="1">
      <c r="B84" s="38"/>
      <c r="C84" s="30" t="s">
        <v>16</v>
      </c>
      <c r="D84" s="39"/>
      <c r="E84" s="39"/>
      <c r="F84" s="39"/>
      <c r="G84" s="39"/>
      <c r="H84" s="39"/>
      <c r="I84" s="154"/>
      <c r="J84" s="39"/>
      <c r="K84" s="39"/>
      <c r="L84" s="40"/>
    </row>
    <row r="85" spans="2:12" s="1" customFormat="1" ht="16.5" customHeight="1">
      <c r="B85" s="38"/>
      <c r="C85" s="39"/>
      <c r="D85" s="39"/>
      <c r="E85" s="194" t="str">
        <f>E7</f>
        <v>PS Petrof KH kraj</v>
      </c>
      <c r="F85" s="30"/>
      <c r="G85" s="30"/>
      <c r="H85" s="30"/>
      <c r="I85" s="154"/>
      <c r="J85" s="39"/>
      <c r="K85" s="39"/>
      <c r="L85" s="40"/>
    </row>
    <row r="86" spans="2:12" s="1" customFormat="1" ht="12" customHeight="1">
      <c r="B86" s="38"/>
      <c r="C86" s="30" t="s">
        <v>103</v>
      </c>
      <c r="D86" s="39"/>
      <c r="E86" s="39"/>
      <c r="F86" s="39"/>
      <c r="G86" s="39"/>
      <c r="H86" s="39"/>
      <c r="I86" s="154"/>
      <c r="J86" s="39"/>
      <c r="K86" s="39"/>
      <c r="L86" s="40"/>
    </row>
    <row r="87" spans="2:12" s="1" customFormat="1" ht="16.5" customHeight="1">
      <c r="B87" s="38"/>
      <c r="C87" s="39"/>
      <c r="D87" s="39"/>
      <c r="E87" s="71" t="str">
        <f>E9</f>
        <v>P003919_2 - VRN - Vedlejší rozpočtové náklady</v>
      </c>
      <c r="F87" s="39"/>
      <c r="G87" s="39"/>
      <c r="H87" s="39"/>
      <c r="I87" s="154"/>
      <c r="J87" s="39"/>
      <c r="K87" s="39"/>
      <c r="L87" s="40"/>
    </row>
    <row r="88" spans="2:12" s="1" customFormat="1" ht="6.95" customHeight="1">
      <c r="B88" s="38"/>
      <c r="C88" s="39"/>
      <c r="D88" s="39"/>
      <c r="E88" s="39"/>
      <c r="F88" s="39"/>
      <c r="G88" s="39"/>
      <c r="H88" s="39"/>
      <c r="I88" s="154"/>
      <c r="J88" s="39"/>
      <c r="K88" s="39"/>
      <c r="L88" s="40"/>
    </row>
    <row r="89" spans="2:12" s="1" customFormat="1" ht="12" customHeight="1">
      <c r="B89" s="38"/>
      <c r="C89" s="30" t="s">
        <v>20</v>
      </c>
      <c r="D89" s="39"/>
      <c r="E89" s="39"/>
      <c r="F89" s="25" t="str">
        <f>F12</f>
        <v>Hradec Králové</v>
      </c>
      <c r="G89" s="39"/>
      <c r="H89" s="39"/>
      <c r="I89" s="157" t="s">
        <v>22</v>
      </c>
      <c r="J89" s="74" t="str">
        <f>IF(J12="","",J12)</f>
        <v>25. 4. 2019</v>
      </c>
      <c r="K89" s="39"/>
      <c r="L89" s="40"/>
    </row>
    <row r="90" spans="2:12" s="1" customFormat="1" ht="6.95" customHeight="1">
      <c r="B90" s="38"/>
      <c r="C90" s="39"/>
      <c r="D90" s="39"/>
      <c r="E90" s="39"/>
      <c r="F90" s="39"/>
      <c r="G90" s="39"/>
      <c r="H90" s="39"/>
      <c r="I90" s="154"/>
      <c r="J90" s="39"/>
      <c r="K90" s="39"/>
      <c r="L90" s="40"/>
    </row>
    <row r="91" spans="2:12" s="1" customFormat="1" ht="15.15" customHeight="1">
      <c r="B91" s="38"/>
      <c r="C91" s="30" t="s">
        <v>24</v>
      </c>
      <c r="D91" s="39"/>
      <c r="E91" s="39"/>
      <c r="F91" s="25" t="str">
        <f>E15</f>
        <v>Královehradecký kraj</v>
      </c>
      <c r="G91" s="39"/>
      <c r="H91" s="39"/>
      <c r="I91" s="157" t="s">
        <v>32</v>
      </c>
      <c r="J91" s="34" t="str">
        <f>E21</f>
        <v>Ing. Martin Česák</v>
      </c>
      <c r="K91" s="39"/>
      <c r="L91" s="40"/>
    </row>
    <row r="92" spans="2:12" s="1" customFormat="1" ht="15.15" customHeight="1">
      <c r="B92" s="38"/>
      <c r="C92" s="30" t="s">
        <v>30</v>
      </c>
      <c r="D92" s="39"/>
      <c r="E92" s="39"/>
      <c r="F92" s="25" t="str">
        <f>IF(E18="","",E18)</f>
        <v>Vyplň údaj</v>
      </c>
      <c r="G92" s="39"/>
      <c r="H92" s="39"/>
      <c r="I92" s="157" t="s">
        <v>35</v>
      </c>
      <c r="J92" s="34" t="str">
        <f>E24</f>
        <v>Ing. Martin Česák</v>
      </c>
      <c r="K92" s="39"/>
      <c r="L92" s="40"/>
    </row>
    <row r="93" spans="2:12" s="1" customFormat="1" ht="10.3" customHeight="1">
      <c r="B93" s="38"/>
      <c r="C93" s="39"/>
      <c r="D93" s="39"/>
      <c r="E93" s="39"/>
      <c r="F93" s="39"/>
      <c r="G93" s="39"/>
      <c r="H93" s="39"/>
      <c r="I93" s="154"/>
      <c r="J93" s="39"/>
      <c r="K93" s="39"/>
      <c r="L93" s="40"/>
    </row>
    <row r="94" spans="2:12" s="1" customFormat="1" ht="29.25" customHeight="1">
      <c r="B94" s="38"/>
      <c r="C94" s="195" t="s">
        <v>107</v>
      </c>
      <c r="D94" s="144"/>
      <c r="E94" s="144"/>
      <c r="F94" s="144"/>
      <c r="G94" s="144"/>
      <c r="H94" s="144"/>
      <c r="I94" s="196"/>
      <c r="J94" s="197" t="s">
        <v>108</v>
      </c>
      <c r="K94" s="144"/>
      <c r="L94" s="40"/>
    </row>
    <row r="95" spans="2:12" s="1" customFormat="1" ht="10.3" customHeight="1">
      <c r="B95" s="38"/>
      <c r="C95" s="39"/>
      <c r="D95" s="39"/>
      <c r="E95" s="39"/>
      <c r="F95" s="39"/>
      <c r="G95" s="39"/>
      <c r="H95" s="39"/>
      <c r="I95" s="154"/>
      <c r="J95" s="39"/>
      <c r="K95" s="39"/>
      <c r="L95" s="40"/>
    </row>
    <row r="96" spans="2:47" s="1" customFormat="1" ht="22.8" customHeight="1">
      <c r="B96" s="38"/>
      <c r="C96" s="198" t="s">
        <v>109</v>
      </c>
      <c r="D96" s="39"/>
      <c r="E96" s="39"/>
      <c r="F96" s="39"/>
      <c r="G96" s="39"/>
      <c r="H96" s="39"/>
      <c r="I96" s="154"/>
      <c r="J96" s="105">
        <f>J130</f>
        <v>0</v>
      </c>
      <c r="K96" s="39"/>
      <c r="L96" s="40"/>
      <c r="AU96" s="15" t="s">
        <v>110</v>
      </c>
    </row>
    <row r="97" spans="2:12" s="8" customFormat="1" ht="24.95" customHeight="1">
      <c r="B97" s="199"/>
      <c r="C97" s="200"/>
      <c r="D97" s="201" t="s">
        <v>91</v>
      </c>
      <c r="E97" s="202"/>
      <c r="F97" s="202"/>
      <c r="G97" s="202"/>
      <c r="H97" s="202"/>
      <c r="I97" s="203"/>
      <c r="J97" s="204">
        <f>J131</f>
        <v>0</v>
      </c>
      <c r="K97" s="200"/>
      <c r="L97" s="205"/>
    </row>
    <row r="98" spans="2:12" s="9" customFormat="1" ht="19.9" customHeight="1">
      <c r="B98" s="206"/>
      <c r="C98" s="207"/>
      <c r="D98" s="208" t="s">
        <v>630</v>
      </c>
      <c r="E98" s="209"/>
      <c r="F98" s="209"/>
      <c r="G98" s="209"/>
      <c r="H98" s="209"/>
      <c r="I98" s="210"/>
      <c r="J98" s="211">
        <f>J132</f>
        <v>0</v>
      </c>
      <c r="K98" s="207"/>
      <c r="L98" s="212"/>
    </row>
    <row r="99" spans="2:12" s="9" customFormat="1" ht="19.9" customHeight="1">
      <c r="B99" s="206"/>
      <c r="C99" s="207"/>
      <c r="D99" s="208" t="s">
        <v>631</v>
      </c>
      <c r="E99" s="209"/>
      <c r="F99" s="209"/>
      <c r="G99" s="209"/>
      <c r="H99" s="209"/>
      <c r="I99" s="210"/>
      <c r="J99" s="211">
        <f>J141</f>
        <v>0</v>
      </c>
      <c r="K99" s="207"/>
      <c r="L99" s="212"/>
    </row>
    <row r="100" spans="2:12" s="9" customFormat="1" ht="19.9" customHeight="1">
      <c r="B100" s="206"/>
      <c r="C100" s="207"/>
      <c r="D100" s="208" t="s">
        <v>632</v>
      </c>
      <c r="E100" s="209"/>
      <c r="F100" s="209"/>
      <c r="G100" s="209"/>
      <c r="H100" s="209"/>
      <c r="I100" s="210"/>
      <c r="J100" s="211">
        <f>J150</f>
        <v>0</v>
      </c>
      <c r="K100" s="207"/>
      <c r="L100" s="212"/>
    </row>
    <row r="101" spans="2:12" s="1" customFormat="1" ht="21.8" customHeight="1">
      <c r="B101" s="38"/>
      <c r="C101" s="39"/>
      <c r="D101" s="39"/>
      <c r="E101" s="39"/>
      <c r="F101" s="39"/>
      <c r="G101" s="39"/>
      <c r="H101" s="39"/>
      <c r="I101" s="154"/>
      <c r="J101" s="39"/>
      <c r="K101" s="39"/>
      <c r="L101" s="40"/>
    </row>
    <row r="102" spans="2:12" s="1" customFormat="1" ht="6.95" customHeight="1">
      <c r="B102" s="38"/>
      <c r="C102" s="39"/>
      <c r="D102" s="39"/>
      <c r="E102" s="39"/>
      <c r="F102" s="39"/>
      <c r="G102" s="39"/>
      <c r="H102" s="39"/>
      <c r="I102" s="154"/>
      <c r="J102" s="39"/>
      <c r="K102" s="39"/>
      <c r="L102" s="40"/>
    </row>
    <row r="103" spans="2:14" s="1" customFormat="1" ht="29.25" customHeight="1">
      <c r="B103" s="38"/>
      <c r="C103" s="198" t="s">
        <v>121</v>
      </c>
      <c r="D103" s="39"/>
      <c r="E103" s="39"/>
      <c r="F103" s="39"/>
      <c r="G103" s="39"/>
      <c r="H103" s="39"/>
      <c r="I103" s="154"/>
      <c r="J103" s="213">
        <f>ROUND(J104+J105+J106+J107+J108+J109,2)</f>
        <v>0</v>
      </c>
      <c r="K103" s="39"/>
      <c r="L103" s="40"/>
      <c r="N103" s="214" t="s">
        <v>43</v>
      </c>
    </row>
    <row r="104" spans="2:65" s="1" customFormat="1" ht="18" customHeight="1">
      <c r="B104" s="38"/>
      <c r="C104" s="39"/>
      <c r="D104" s="139" t="s">
        <v>122</v>
      </c>
      <c r="E104" s="132"/>
      <c r="F104" s="132"/>
      <c r="G104" s="39"/>
      <c r="H104" s="39"/>
      <c r="I104" s="154"/>
      <c r="J104" s="133">
        <v>0</v>
      </c>
      <c r="K104" s="39"/>
      <c r="L104" s="215"/>
      <c r="M104" s="154"/>
      <c r="N104" s="216" t="s">
        <v>44</v>
      </c>
      <c r="O104" s="154"/>
      <c r="P104" s="154"/>
      <c r="Q104" s="154"/>
      <c r="R104" s="154"/>
      <c r="S104" s="154"/>
      <c r="T104" s="154"/>
      <c r="U104" s="154"/>
      <c r="V104" s="154"/>
      <c r="W104" s="154"/>
      <c r="X104" s="154"/>
      <c r="Y104" s="154"/>
      <c r="Z104" s="154"/>
      <c r="AA104" s="154"/>
      <c r="AB104" s="154"/>
      <c r="AC104" s="154"/>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c r="AY104" s="217" t="s">
        <v>123</v>
      </c>
      <c r="AZ104" s="154"/>
      <c r="BA104" s="154"/>
      <c r="BB104" s="154"/>
      <c r="BC104" s="154"/>
      <c r="BD104" s="154"/>
      <c r="BE104" s="218">
        <f>IF(N104="základní",J104,0)</f>
        <v>0</v>
      </c>
      <c r="BF104" s="218">
        <f>IF(N104="snížená",J104,0)</f>
        <v>0</v>
      </c>
      <c r="BG104" s="218">
        <f>IF(N104="zákl. přenesená",J104,0)</f>
        <v>0</v>
      </c>
      <c r="BH104" s="218">
        <f>IF(N104="sníž. přenesená",J104,0)</f>
        <v>0</v>
      </c>
      <c r="BI104" s="218">
        <f>IF(N104="nulová",J104,0)</f>
        <v>0</v>
      </c>
      <c r="BJ104" s="217" t="s">
        <v>87</v>
      </c>
      <c r="BK104" s="154"/>
      <c r="BL104" s="154"/>
      <c r="BM104" s="154"/>
    </row>
    <row r="105" spans="2:65" s="1" customFormat="1" ht="18" customHeight="1">
      <c r="B105" s="38"/>
      <c r="C105" s="39"/>
      <c r="D105" s="139" t="s">
        <v>124</v>
      </c>
      <c r="E105" s="132"/>
      <c r="F105" s="132"/>
      <c r="G105" s="39"/>
      <c r="H105" s="39"/>
      <c r="I105" s="154"/>
      <c r="J105" s="133">
        <v>0</v>
      </c>
      <c r="K105" s="39"/>
      <c r="L105" s="215"/>
      <c r="M105" s="154"/>
      <c r="N105" s="216" t="s">
        <v>44</v>
      </c>
      <c r="O105" s="154"/>
      <c r="P105" s="154"/>
      <c r="Q105" s="154"/>
      <c r="R105" s="154"/>
      <c r="S105" s="154"/>
      <c r="T105" s="154"/>
      <c r="U105" s="154"/>
      <c r="V105" s="154"/>
      <c r="W105" s="154"/>
      <c r="X105" s="154"/>
      <c r="Y105" s="154"/>
      <c r="Z105" s="154"/>
      <c r="AA105" s="154"/>
      <c r="AB105" s="154"/>
      <c r="AC105" s="154"/>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c r="AY105" s="217" t="s">
        <v>123</v>
      </c>
      <c r="AZ105" s="154"/>
      <c r="BA105" s="154"/>
      <c r="BB105" s="154"/>
      <c r="BC105" s="154"/>
      <c r="BD105" s="154"/>
      <c r="BE105" s="218">
        <f>IF(N105="základní",J105,0)</f>
        <v>0</v>
      </c>
      <c r="BF105" s="218">
        <f>IF(N105="snížená",J105,0)</f>
        <v>0</v>
      </c>
      <c r="BG105" s="218">
        <f>IF(N105="zákl. přenesená",J105,0)</f>
        <v>0</v>
      </c>
      <c r="BH105" s="218">
        <f>IF(N105="sníž. přenesená",J105,0)</f>
        <v>0</v>
      </c>
      <c r="BI105" s="218">
        <f>IF(N105="nulová",J105,0)</f>
        <v>0</v>
      </c>
      <c r="BJ105" s="217" t="s">
        <v>87</v>
      </c>
      <c r="BK105" s="154"/>
      <c r="BL105" s="154"/>
      <c r="BM105" s="154"/>
    </row>
    <row r="106" spans="2:65" s="1" customFormat="1" ht="18" customHeight="1">
      <c r="B106" s="38"/>
      <c r="C106" s="39"/>
      <c r="D106" s="139" t="s">
        <v>125</v>
      </c>
      <c r="E106" s="132"/>
      <c r="F106" s="132"/>
      <c r="G106" s="39"/>
      <c r="H106" s="39"/>
      <c r="I106" s="154"/>
      <c r="J106" s="133">
        <v>0</v>
      </c>
      <c r="K106" s="39"/>
      <c r="L106" s="215"/>
      <c r="M106" s="154"/>
      <c r="N106" s="216" t="s">
        <v>44</v>
      </c>
      <c r="O106" s="154"/>
      <c r="P106" s="154"/>
      <c r="Q106" s="154"/>
      <c r="R106" s="154"/>
      <c r="S106" s="154"/>
      <c r="T106" s="154"/>
      <c r="U106" s="154"/>
      <c r="V106" s="154"/>
      <c r="W106" s="154"/>
      <c r="X106" s="154"/>
      <c r="Y106" s="154"/>
      <c r="Z106" s="154"/>
      <c r="AA106" s="154"/>
      <c r="AB106" s="154"/>
      <c r="AC106" s="154"/>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c r="AY106" s="217" t="s">
        <v>123</v>
      </c>
      <c r="AZ106" s="154"/>
      <c r="BA106" s="154"/>
      <c r="BB106" s="154"/>
      <c r="BC106" s="154"/>
      <c r="BD106" s="154"/>
      <c r="BE106" s="218">
        <f>IF(N106="základní",J106,0)</f>
        <v>0</v>
      </c>
      <c r="BF106" s="218">
        <f>IF(N106="snížená",J106,0)</f>
        <v>0</v>
      </c>
      <c r="BG106" s="218">
        <f>IF(N106="zákl. přenesená",J106,0)</f>
        <v>0</v>
      </c>
      <c r="BH106" s="218">
        <f>IF(N106="sníž. přenesená",J106,0)</f>
        <v>0</v>
      </c>
      <c r="BI106" s="218">
        <f>IF(N106="nulová",J106,0)</f>
        <v>0</v>
      </c>
      <c r="BJ106" s="217" t="s">
        <v>87</v>
      </c>
      <c r="BK106" s="154"/>
      <c r="BL106" s="154"/>
      <c r="BM106" s="154"/>
    </row>
    <row r="107" spans="2:65" s="1" customFormat="1" ht="18" customHeight="1">
      <c r="B107" s="38"/>
      <c r="C107" s="39"/>
      <c r="D107" s="139" t="s">
        <v>126</v>
      </c>
      <c r="E107" s="132"/>
      <c r="F107" s="132"/>
      <c r="G107" s="39"/>
      <c r="H107" s="39"/>
      <c r="I107" s="154"/>
      <c r="J107" s="133">
        <v>0</v>
      </c>
      <c r="K107" s="39"/>
      <c r="L107" s="215"/>
      <c r="M107" s="154"/>
      <c r="N107" s="216" t="s">
        <v>44</v>
      </c>
      <c r="O107" s="154"/>
      <c r="P107" s="154"/>
      <c r="Q107" s="154"/>
      <c r="R107" s="154"/>
      <c r="S107" s="154"/>
      <c r="T107" s="154"/>
      <c r="U107" s="154"/>
      <c r="V107" s="154"/>
      <c r="W107" s="154"/>
      <c r="X107" s="154"/>
      <c r="Y107" s="154"/>
      <c r="Z107" s="154"/>
      <c r="AA107" s="154"/>
      <c r="AB107" s="154"/>
      <c r="AC107" s="154"/>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c r="AY107" s="217" t="s">
        <v>123</v>
      </c>
      <c r="AZ107" s="154"/>
      <c r="BA107" s="154"/>
      <c r="BB107" s="154"/>
      <c r="BC107" s="154"/>
      <c r="BD107" s="154"/>
      <c r="BE107" s="218">
        <f>IF(N107="základní",J107,0)</f>
        <v>0</v>
      </c>
      <c r="BF107" s="218">
        <f>IF(N107="snížená",J107,0)</f>
        <v>0</v>
      </c>
      <c r="BG107" s="218">
        <f>IF(N107="zákl. přenesená",J107,0)</f>
        <v>0</v>
      </c>
      <c r="BH107" s="218">
        <f>IF(N107="sníž. přenesená",J107,0)</f>
        <v>0</v>
      </c>
      <c r="BI107" s="218">
        <f>IF(N107="nulová",J107,0)</f>
        <v>0</v>
      </c>
      <c r="BJ107" s="217" t="s">
        <v>87</v>
      </c>
      <c r="BK107" s="154"/>
      <c r="BL107" s="154"/>
      <c r="BM107" s="154"/>
    </row>
    <row r="108" spans="2:65" s="1" customFormat="1" ht="18" customHeight="1">
      <c r="B108" s="38"/>
      <c r="C108" s="39"/>
      <c r="D108" s="139" t="s">
        <v>127</v>
      </c>
      <c r="E108" s="132"/>
      <c r="F108" s="132"/>
      <c r="G108" s="39"/>
      <c r="H108" s="39"/>
      <c r="I108" s="154"/>
      <c r="J108" s="133">
        <v>0</v>
      </c>
      <c r="K108" s="39"/>
      <c r="L108" s="215"/>
      <c r="M108" s="154"/>
      <c r="N108" s="216" t="s">
        <v>44</v>
      </c>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c r="AY108" s="217" t="s">
        <v>123</v>
      </c>
      <c r="AZ108" s="154"/>
      <c r="BA108" s="154"/>
      <c r="BB108" s="154"/>
      <c r="BC108" s="154"/>
      <c r="BD108" s="154"/>
      <c r="BE108" s="218">
        <f>IF(N108="základní",J108,0)</f>
        <v>0</v>
      </c>
      <c r="BF108" s="218">
        <f>IF(N108="snížená",J108,0)</f>
        <v>0</v>
      </c>
      <c r="BG108" s="218">
        <f>IF(N108="zákl. přenesená",J108,0)</f>
        <v>0</v>
      </c>
      <c r="BH108" s="218">
        <f>IF(N108="sníž. přenesená",J108,0)</f>
        <v>0</v>
      </c>
      <c r="BI108" s="218">
        <f>IF(N108="nulová",J108,0)</f>
        <v>0</v>
      </c>
      <c r="BJ108" s="217" t="s">
        <v>87</v>
      </c>
      <c r="BK108" s="154"/>
      <c r="BL108" s="154"/>
      <c r="BM108" s="154"/>
    </row>
    <row r="109" spans="2:65" s="1" customFormat="1" ht="18" customHeight="1">
      <c r="B109" s="38"/>
      <c r="C109" s="39"/>
      <c r="D109" s="132" t="s">
        <v>128</v>
      </c>
      <c r="E109" s="39"/>
      <c r="F109" s="39"/>
      <c r="G109" s="39"/>
      <c r="H109" s="39"/>
      <c r="I109" s="154"/>
      <c r="J109" s="133">
        <f>ROUND(J30*T109,2)</f>
        <v>0</v>
      </c>
      <c r="K109" s="39"/>
      <c r="L109" s="215"/>
      <c r="M109" s="154"/>
      <c r="N109" s="216" t="s">
        <v>44</v>
      </c>
      <c r="O109" s="154"/>
      <c r="P109" s="154"/>
      <c r="Q109" s="154"/>
      <c r="R109" s="154"/>
      <c r="S109" s="154"/>
      <c r="T109" s="154"/>
      <c r="U109" s="154"/>
      <c r="V109" s="154"/>
      <c r="W109" s="154"/>
      <c r="X109" s="154"/>
      <c r="Y109" s="154"/>
      <c r="Z109" s="154"/>
      <c r="AA109" s="154"/>
      <c r="AB109" s="154"/>
      <c r="AC109" s="154"/>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c r="AY109" s="217" t="s">
        <v>129</v>
      </c>
      <c r="AZ109" s="154"/>
      <c r="BA109" s="154"/>
      <c r="BB109" s="154"/>
      <c r="BC109" s="154"/>
      <c r="BD109" s="154"/>
      <c r="BE109" s="218">
        <f>IF(N109="základní",J109,0)</f>
        <v>0</v>
      </c>
      <c r="BF109" s="218">
        <f>IF(N109="snížená",J109,0)</f>
        <v>0</v>
      </c>
      <c r="BG109" s="218">
        <f>IF(N109="zákl. přenesená",J109,0)</f>
        <v>0</v>
      </c>
      <c r="BH109" s="218">
        <f>IF(N109="sníž. přenesená",J109,0)</f>
        <v>0</v>
      </c>
      <c r="BI109" s="218">
        <f>IF(N109="nulová",J109,0)</f>
        <v>0</v>
      </c>
      <c r="BJ109" s="217" t="s">
        <v>87</v>
      </c>
      <c r="BK109" s="154"/>
      <c r="BL109" s="154"/>
      <c r="BM109" s="154"/>
    </row>
    <row r="110" spans="2:12" s="1" customFormat="1" ht="12">
      <c r="B110" s="38"/>
      <c r="C110" s="39"/>
      <c r="D110" s="39"/>
      <c r="E110" s="39"/>
      <c r="F110" s="39"/>
      <c r="G110" s="39"/>
      <c r="H110" s="39"/>
      <c r="I110" s="154"/>
      <c r="J110" s="39"/>
      <c r="K110" s="39"/>
      <c r="L110" s="40"/>
    </row>
    <row r="111" spans="2:12" s="1" customFormat="1" ht="29.25" customHeight="1">
      <c r="B111" s="38"/>
      <c r="C111" s="143" t="s">
        <v>101</v>
      </c>
      <c r="D111" s="144"/>
      <c r="E111" s="144"/>
      <c r="F111" s="144"/>
      <c r="G111" s="144"/>
      <c r="H111" s="144"/>
      <c r="I111" s="196"/>
      <c r="J111" s="145">
        <f>ROUND(J96+J103,2)</f>
        <v>0</v>
      </c>
      <c r="K111" s="144"/>
      <c r="L111" s="40"/>
    </row>
    <row r="112" spans="2:12" s="1" customFormat="1" ht="6.95" customHeight="1">
      <c r="B112" s="61"/>
      <c r="C112" s="62"/>
      <c r="D112" s="62"/>
      <c r="E112" s="62"/>
      <c r="F112" s="62"/>
      <c r="G112" s="62"/>
      <c r="H112" s="62"/>
      <c r="I112" s="190"/>
      <c r="J112" s="62"/>
      <c r="K112" s="62"/>
      <c r="L112" s="40"/>
    </row>
    <row r="116" spans="2:12" s="1" customFormat="1" ht="6.95" customHeight="1">
      <c r="B116" s="63"/>
      <c r="C116" s="64"/>
      <c r="D116" s="64"/>
      <c r="E116" s="64"/>
      <c r="F116" s="64"/>
      <c r="G116" s="64"/>
      <c r="H116" s="64"/>
      <c r="I116" s="193"/>
      <c r="J116" s="64"/>
      <c r="K116" s="64"/>
      <c r="L116" s="40"/>
    </row>
    <row r="117" spans="2:12" s="1" customFormat="1" ht="24.95" customHeight="1">
      <c r="B117" s="38"/>
      <c r="C117" s="21" t="s">
        <v>130</v>
      </c>
      <c r="D117" s="39"/>
      <c r="E117" s="39"/>
      <c r="F117" s="39"/>
      <c r="G117" s="39"/>
      <c r="H117" s="39"/>
      <c r="I117" s="154"/>
      <c r="J117" s="39"/>
      <c r="K117" s="39"/>
      <c r="L117" s="40"/>
    </row>
    <row r="118" spans="2:12" s="1" customFormat="1" ht="6.95" customHeight="1">
      <c r="B118" s="38"/>
      <c r="C118" s="39"/>
      <c r="D118" s="39"/>
      <c r="E118" s="39"/>
      <c r="F118" s="39"/>
      <c r="G118" s="39"/>
      <c r="H118" s="39"/>
      <c r="I118" s="154"/>
      <c r="J118" s="39"/>
      <c r="K118" s="39"/>
      <c r="L118" s="40"/>
    </row>
    <row r="119" spans="2:12" s="1" customFormat="1" ht="12" customHeight="1">
      <c r="B119" s="38"/>
      <c r="C119" s="30" t="s">
        <v>16</v>
      </c>
      <c r="D119" s="39"/>
      <c r="E119" s="39"/>
      <c r="F119" s="39"/>
      <c r="G119" s="39"/>
      <c r="H119" s="39"/>
      <c r="I119" s="154"/>
      <c r="J119" s="39"/>
      <c r="K119" s="39"/>
      <c r="L119" s="40"/>
    </row>
    <row r="120" spans="2:12" s="1" customFormat="1" ht="16.5" customHeight="1">
      <c r="B120" s="38"/>
      <c r="C120" s="39"/>
      <c r="D120" s="39"/>
      <c r="E120" s="194" t="str">
        <f>E7</f>
        <v>PS Petrof KH kraj</v>
      </c>
      <c r="F120" s="30"/>
      <c r="G120" s="30"/>
      <c r="H120" s="30"/>
      <c r="I120" s="154"/>
      <c r="J120" s="39"/>
      <c r="K120" s="39"/>
      <c r="L120" s="40"/>
    </row>
    <row r="121" spans="2:12" s="1" customFormat="1" ht="12" customHeight="1">
      <c r="B121" s="38"/>
      <c r="C121" s="30" t="s">
        <v>103</v>
      </c>
      <c r="D121" s="39"/>
      <c r="E121" s="39"/>
      <c r="F121" s="39"/>
      <c r="G121" s="39"/>
      <c r="H121" s="39"/>
      <c r="I121" s="154"/>
      <c r="J121" s="39"/>
      <c r="K121" s="39"/>
      <c r="L121" s="40"/>
    </row>
    <row r="122" spans="2:12" s="1" customFormat="1" ht="16.5" customHeight="1">
      <c r="B122" s="38"/>
      <c r="C122" s="39"/>
      <c r="D122" s="39"/>
      <c r="E122" s="71" t="str">
        <f>E9</f>
        <v>P003919_2 - VRN - Vedlejší rozpočtové náklady</v>
      </c>
      <c r="F122" s="39"/>
      <c r="G122" s="39"/>
      <c r="H122" s="39"/>
      <c r="I122" s="154"/>
      <c r="J122" s="39"/>
      <c r="K122" s="39"/>
      <c r="L122" s="40"/>
    </row>
    <row r="123" spans="2:12" s="1" customFormat="1" ht="6.95" customHeight="1">
      <c r="B123" s="38"/>
      <c r="C123" s="39"/>
      <c r="D123" s="39"/>
      <c r="E123" s="39"/>
      <c r="F123" s="39"/>
      <c r="G123" s="39"/>
      <c r="H123" s="39"/>
      <c r="I123" s="154"/>
      <c r="J123" s="39"/>
      <c r="K123" s="39"/>
      <c r="L123" s="40"/>
    </row>
    <row r="124" spans="2:12" s="1" customFormat="1" ht="12" customHeight="1">
      <c r="B124" s="38"/>
      <c r="C124" s="30" t="s">
        <v>20</v>
      </c>
      <c r="D124" s="39"/>
      <c r="E124" s="39"/>
      <c r="F124" s="25" t="str">
        <f>F12</f>
        <v>Hradec Králové</v>
      </c>
      <c r="G124" s="39"/>
      <c r="H124" s="39"/>
      <c r="I124" s="157" t="s">
        <v>22</v>
      </c>
      <c r="J124" s="74" t="str">
        <f>IF(J12="","",J12)</f>
        <v>25. 4. 2019</v>
      </c>
      <c r="K124" s="39"/>
      <c r="L124" s="40"/>
    </row>
    <row r="125" spans="2:12" s="1" customFormat="1" ht="6.95" customHeight="1">
      <c r="B125" s="38"/>
      <c r="C125" s="39"/>
      <c r="D125" s="39"/>
      <c r="E125" s="39"/>
      <c r="F125" s="39"/>
      <c r="G125" s="39"/>
      <c r="H125" s="39"/>
      <c r="I125" s="154"/>
      <c r="J125" s="39"/>
      <c r="K125" s="39"/>
      <c r="L125" s="40"/>
    </row>
    <row r="126" spans="2:12" s="1" customFormat="1" ht="15.15" customHeight="1">
      <c r="B126" s="38"/>
      <c r="C126" s="30" t="s">
        <v>24</v>
      </c>
      <c r="D126" s="39"/>
      <c r="E126" s="39"/>
      <c r="F126" s="25" t="str">
        <f>E15</f>
        <v>Královehradecký kraj</v>
      </c>
      <c r="G126" s="39"/>
      <c r="H126" s="39"/>
      <c r="I126" s="157" t="s">
        <v>32</v>
      </c>
      <c r="J126" s="34" t="str">
        <f>E21</f>
        <v>Ing. Martin Česák</v>
      </c>
      <c r="K126" s="39"/>
      <c r="L126" s="40"/>
    </row>
    <row r="127" spans="2:12" s="1" customFormat="1" ht="15.15" customHeight="1">
      <c r="B127" s="38"/>
      <c r="C127" s="30" t="s">
        <v>30</v>
      </c>
      <c r="D127" s="39"/>
      <c r="E127" s="39"/>
      <c r="F127" s="25" t="str">
        <f>IF(E18="","",E18)</f>
        <v>Vyplň údaj</v>
      </c>
      <c r="G127" s="39"/>
      <c r="H127" s="39"/>
      <c r="I127" s="157" t="s">
        <v>35</v>
      </c>
      <c r="J127" s="34" t="str">
        <f>E24</f>
        <v>Ing. Martin Česák</v>
      </c>
      <c r="K127" s="39"/>
      <c r="L127" s="40"/>
    </row>
    <row r="128" spans="2:12" s="1" customFormat="1" ht="10.3" customHeight="1">
      <c r="B128" s="38"/>
      <c r="C128" s="39"/>
      <c r="D128" s="39"/>
      <c r="E128" s="39"/>
      <c r="F128" s="39"/>
      <c r="G128" s="39"/>
      <c r="H128" s="39"/>
      <c r="I128" s="154"/>
      <c r="J128" s="39"/>
      <c r="K128" s="39"/>
      <c r="L128" s="40"/>
    </row>
    <row r="129" spans="2:20" s="10" customFormat="1" ht="29.25" customHeight="1">
      <c r="B129" s="219"/>
      <c r="C129" s="220" t="s">
        <v>131</v>
      </c>
      <c r="D129" s="221" t="s">
        <v>64</v>
      </c>
      <c r="E129" s="221" t="s">
        <v>60</v>
      </c>
      <c r="F129" s="221" t="s">
        <v>61</v>
      </c>
      <c r="G129" s="221" t="s">
        <v>132</v>
      </c>
      <c r="H129" s="221" t="s">
        <v>133</v>
      </c>
      <c r="I129" s="222" t="s">
        <v>134</v>
      </c>
      <c r="J129" s="221" t="s">
        <v>108</v>
      </c>
      <c r="K129" s="223" t="s">
        <v>135</v>
      </c>
      <c r="L129" s="224"/>
      <c r="M129" s="95" t="s">
        <v>1</v>
      </c>
      <c r="N129" s="96" t="s">
        <v>43</v>
      </c>
      <c r="O129" s="96" t="s">
        <v>136</v>
      </c>
      <c r="P129" s="96" t="s">
        <v>137</v>
      </c>
      <c r="Q129" s="96" t="s">
        <v>138</v>
      </c>
      <c r="R129" s="96" t="s">
        <v>139</v>
      </c>
      <c r="S129" s="96" t="s">
        <v>140</v>
      </c>
      <c r="T129" s="97" t="s">
        <v>141</v>
      </c>
    </row>
    <row r="130" spans="2:63" s="1" customFormat="1" ht="22.8" customHeight="1">
      <c r="B130" s="38"/>
      <c r="C130" s="102" t="s">
        <v>142</v>
      </c>
      <c r="D130" s="39"/>
      <c r="E130" s="39"/>
      <c r="F130" s="39"/>
      <c r="G130" s="39"/>
      <c r="H130" s="39"/>
      <c r="I130" s="154"/>
      <c r="J130" s="225">
        <f>BK130</f>
        <v>0</v>
      </c>
      <c r="K130" s="39"/>
      <c r="L130" s="40"/>
      <c r="M130" s="98"/>
      <c r="N130" s="99"/>
      <c r="O130" s="99"/>
      <c r="P130" s="226">
        <f>P131</f>
        <v>0</v>
      </c>
      <c r="Q130" s="99"/>
      <c r="R130" s="226">
        <f>R131</f>
        <v>0</v>
      </c>
      <c r="S130" s="99"/>
      <c r="T130" s="227">
        <f>T131</f>
        <v>0</v>
      </c>
      <c r="AT130" s="15" t="s">
        <v>78</v>
      </c>
      <c r="AU130" s="15" t="s">
        <v>110</v>
      </c>
      <c r="BK130" s="228">
        <f>BK131</f>
        <v>0</v>
      </c>
    </row>
    <row r="131" spans="2:63" s="11" customFormat="1" ht="25.9" customHeight="1">
      <c r="B131" s="229"/>
      <c r="C131" s="230"/>
      <c r="D131" s="231" t="s">
        <v>78</v>
      </c>
      <c r="E131" s="232" t="s">
        <v>123</v>
      </c>
      <c r="F131" s="232" t="s">
        <v>587</v>
      </c>
      <c r="G131" s="230"/>
      <c r="H131" s="230"/>
      <c r="I131" s="233"/>
      <c r="J131" s="234">
        <f>BK131</f>
        <v>0</v>
      </c>
      <c r="K131" s="230"/>
      <c r="L131" s="235"/>
      <c r="M131" s="236"/>
      <c r="N131" s="237"/>
      <c r="O131" s="237"/>
      <c r="P131" s="238">
        <f>P132+P141+P150</f>
        <v>0</v>
      </c>
      <c r="Q131" s="237"/>
      <c r="R131" s="238">
        <f>R132+R141+R150</f>
        <v>0</v>
      </c>
      <c r="S131" s="237"/>
      <c r="T131" s="239">
        <f>T132+T141+T150</f>
        <v>0</v>
      </c>
      <c r="AR131" s="240" t="s">
        <v>180</v>
      </c>
      <c r="AT131" s="241" t="s">
        <v>78</v>
      </c>
      <c r="AU131" s="241" t="s">
        <v>79</v>
      </c>
      <c r="AY131" s="240" t="s">
        <v>145</v>
      </c>
      <c r="BK131" s="242">
        <f>BK132+BK141+BK150</f>
        <v>0</v>
      </c>
    </row>
    <row r="132" spans="2:63" s="11" customFormat="1" ht="22.8" customHeight="1">
      <c r="B132" s="229"/>
      <c r="C132" s="230"/>
      <c r="D132" s="231" t="s">
        <v>78</v>
      </c>
      <c r="E132" s="243" t="s">
        <v>633</v>
      </c>
      <c r="F132" s="243" t="s">
        <v>634</v>
      </c>
      <c r="G132" s="230"/>
      <c r="H132" s="230"/>
      <c r="I132" s="233"/>
      <c r="J132" s="244">
        <f>BK132</f>
        <v>0</v>
      </c>
      <c r="K132" s="230"/>
      <c r="L132" s="235"/>
      <c r="M132" s="236"/>
      <c r="N132" s="237"/>
      <c r="O132" s="237"/>
      <c r="P132" s="238">
        <f>SUM(P133:P140)</f>
        <v>0</v>
      </c>
      <c r="Q132" s="237"/>
      <c r="R132" s="238">
        <f>SUM(R133:R140)</f>
        <v>0</v>
      </c>
      <c r="S132" s="237"/>
      <c r="T132" s="239">
        <f>SUM(T133:T140)</f>
        <v>0</v>
      </c>
      <c r="AR132" s="240" t="s">
        <v>180</v>
      </c>
      <c r="AT132" s="241" t="s">
        <v>78</v>
      </c>
      <c r="AU132" s="241" t="s">
        <v>87</v>
      </c>
      <c r="AY132" s="240" t="s">
        <v>145</v>
      </c>
      <c r="BK132" s="242">
        <f>SUM(BK133:BK140)</f>
        <v>0</v>
      </c>
    </row>
    <row r="133" spans="2:65" s="1" customFormat="1" ht="16.5" customHeight="1">
      <c r="B133" s="38"/>
      <c r="C133" s="245" t="s">
        <v>87</v>
      </c>
      <c r="D133" s="245" t="s">
        <v>148</v>
      </c>
      <c r="E133" s="246" t="s">
        <v>635</v>
      </c>
      <c r="F133" s="247" t="s">
        <v>636</v>
      </c>
      <c r="G133" s="248" t="s">
        <v>297</v>
      </c>
      <c r="H133" s="249">
        <v>1</v>
      </c>
      <c r="I133" s="250"/>
      <c r="J133" s="251">
        <f>ROUND(I133*H133,2)</f>
        <v>0</v>
      </c>
      <c r="K133" s="247" t="s">
        <v>1</v>
      </c>
      <c r="L133" s="40"/>
      <c r="M133" s="252" t="s">
        <v>1</v>
      </c>
      <c r="N133" s="253" t="s">
        <v>44</v>
      </c>
      <c r="O133" s="86"/>
      <c r="P133" s="254">
        <f>O133*H133</f>
        <v>0</v>
      </c>
      <c r="Q133" s="254">
        <v>0</v>
      </c>
      <c r="R133" s="254">
        <f>Q133*H133</f>
        <v>0</v>
      </c>
      <c r="S133" s="254">
        <v>0</v>
      </c>
      <c r="T133" s="255">
        <f>S133*H133</f>
        <v>0</v>
      </c>
      <c r="AR133" s="256" t="s">
        <v>637</v>
      </c>
      <c r="AT133" s="256" t="s">
        <v>148</v>
      </c>
      <c r="AU133" s="256" t="s">
        <v>89</v>
      </c>
      <c r="AY133" s="15" t="s">
        <v>145</v>
      </c>
      <c r="BE133" s="138">
        <f>IF(N133="základní",J133,0)</f>
        <v>0</v>
      </c>
      <c r="BF133" s="138">
        <f>IF(N133="snížená",J133,0)</f>
        <v>0</v>
      </c>
      <c r="BG133" s="138">
        <f>IF(N133="zákl. přenesená",J133,0)</f>
        <v>0</v>
      </c>
      <c r="BH133" s="138">
        <f>IF(N133="sníž. přenesená",J133,0)</f>
        <v>0</v>
      </c>
      <c r="BI133" s="138">
        <f>IF(N133="nulová",J133,0)</f>
        <v>0</v>
      </c>
      <c r="BJ133" s="15" t="s">
        <v>87</v>
      </c>
      <c r="BK133" s="138">
        <f>ROUND(I133*H133,2)</f>
        <v>0</v>
      </c>
      <c r="BL133" s="15" t="s">
        <v>637</v>
      </c>
      <c r="BM133" s="256" t="s">
        <v>638</v>
      </c>
    </row>
    <row r="134" spans="2:47" s="1" customFormat="1" ht="12">
      <c r="B134" s="38"/>
      <c r="C134" s="39"/>
      <c r="D134" s="257" t="s">
        <v>155</v>
      </c>
      <c r="E134" s="39"/>
      <c r="F134" s="258" t="s">
        <v>636</v>
      </c>
      <c r="G134" s="39"/>
      <c r="H134" s="39"/>
      <c r="I134" s="154"/>
      <c r="J134" s="39"/>
      <c r="K134" s="39"/>
      <c r="L134" s="40"/>
      <c r="M134" s="259"/>
      <c r="N134" s="86"/>
      <c r="O134" s="86"/>
      <c r="P134" s="86"/>
      <c r="Q134" s="86"/>
      <c r="R134" s="86"/>
      <c r="S134" s="86"/>
      <c r="T134" s="87"/>
      <c r="AT134" s="15" t="s">
        <v>155</v>
      </c>
      <c r="AU134" s="15" t="s">
        <v>89</v>
      </c>
    </row>
    <row r="135" spans="2:65" s="1" customFormat="1" ht="16.5" customHeight="1">
      <c r="B135" s="38"/>
      <c r="C135" s="245" t="s">
        <v>89</v>
      </c>
      <c r="D135" s="245" t="s">
        <v>148</v>
      </c>
      <c r="E135" s="246" t="s">
        <v>639</v>
      </c>
      <c r="F135" s="247" t="s">
        <v>640</v>
      </c>
      <c r="G135" s="248" t="s">
        <v>297</v>
      </c>
      <c r="H135" s="249">
        <v>1</v>
      </c>
      <c r="I135" s="250"/>
      <c r="J135" s="251">
        <f>ROUND(I135*H135,2)</f>
        <v>0</v>
      </c>
      <c r="K135" s="247" t="s">
        <v>152</v>
      </c>
      <c r="L135" s="40"/>
      <c r="M135" s="252" t="s">
        <v>1</v>
      </c>
      <c r="N135" s="253" t="s">
        <v>44</v>
      </c>
      <c r="O135" s="86"/>
      <c r="P135" s="254">
        <f>O135*H135</f>
        <v>0</v>
      </c>
      <c r="Q135" s="254">
        <v>0</v>
      </c>
      <c r="R135" s="254">
        <f>Q135*H135</f>
        <v>0</v>
      </c>
      <c r="S135" s="254">
        <v>0</v>
      </c>
      <c r="T135" s="255">
        <f>S135*H135</f>
        <v>0</v>
      </c>
      <c r="AR135" s="256" t="s">
        <v>637</v>
      </c>
      <c r="AT135" s="256" t="s">
        <v>148</v>
      </c>
      <c r="AU135" s="256" t="s">
        <v>89</v>
      </c>
      <c r="AY135" s="15" t="s">
        <v>145</v>
      </c>
      <c r="BE135" s="138">
        <f>IF(N135="základní",J135,0)</f>
        <v>0</v>
      </c>
      <c r="BF135" s="138">
        <f>IF(N135="snížená",J135,0)</f>
        <v>0</v>
      </c>
      <c r="BG135" s="138">
        <f>IF(N135="zákl. přenesená",J135,0)</f>
        <v>0</v>
      </c>
      <c r="BH135" s="138">
        <f>IF(N135="sníž. přenesená",J135,0)</f>
        <v>0</v>
      </c>
      <c r="BI135" s="138">
        <f>IF(N135="nulová",J135,0)</f>
        <v>0</v>
      </c>
      <c r="BJ135" s="15" t="s">
        <v>87</v>
      </c>
      <c r="BK135" s="138">
        <f>ROUND(I135*H135,2)</f>
        <v>0</v>
      </c>
      <c r="BL135" s="15" t="s">
        <v>637</v>
      </c>
      <c r="BM135" s="256" t="s">
        <v>641</v>
      </c>
    </row>
    <row r="136" spans="2:47" s="1" customFormat="1" ht="12">
      <c r="B136" s="38"/>
      <c r="C136" s="39"/>
      <c r="D136" s="257" t="s">
        <v>155</v>
      </c>
      <c r="E136" s="39"/>
      <c r="F136" s="258" t="s">
        <v>640</v>
      </c>
      <c r="G136" s="39"/>
      <c r="H136" s="39"/>
      <c r="I136" s="154"/>
      <c r="J136" s="39"/>
      <c r="K136" s="39"/>
      <c r="L136" s="40"/>
      <c r="M136" s="259"/>
      <c r="N136" s="86"/>
      <c r="O136" s="86"/>
      <c r="P136" s="86"/>
      <c r="Q136" s="86"/>
      <c r="R136" s="86"/>
      <c r="S136" s="86"/>
      <c r="T136" s="87"/>
      <c r="AT136" s="15" t="s">
        <v>155</v>
      </c>
      <c r="AU136" s="15" t="s">
        <v>89</v>
      </c>
    </row>
    <row r="137" spans="2:65" s="1" customFormat="1" ht="16.5" customHeight="1">
      <c r="B137" s="38"/>
      <c r="C137" s="245" t="s">
        <v>165</v>
      </c>
      <c r="D137" s="245" t="s">
        <v>148</v>
      </c>
      <c r="E137" s="246" t="s">
        <v>642</v>
      </c>
      <c r="F137" s="247" t="s">
        <v>643</v>
      </c>
      <c r="G137" s="248" t="s">
        <v>297</v>
      </c>
      <c r="H137" s="249">
        <v>1</v>
      </c>
      <c r="I137" s="250"/>
      <c r="J137" s="251">
        <f>ROUND(I137*H137,2)</f>
        <v>0</v>
      </c>
      <c r="K137" s="247" t="s">
        <v>152</v>
      </c>
      <c r="L137" s="40"/>
      <c r="M137" s="252" t="s">
        <v>1</v>
      </c>
      <c r="N137" s="253" t="s">
        <v>44</v>
      </c>
      <c r="O137" s="86"/>
      <c r="P137" s="254">
        <f>O137*H137</f>
        <v>0</v>
      </c>
      <c r="Q137" s="254">
        <v>0</v>
      </c>
      <c r="R137" s="254">
        <f>Q137*H137</f>
        <v>0</v>
      </c>
      <c r="S137" s="254">
        <v>0</v>
      </c>
      <c r="T137" s="255">
        <f>S137*H137</f>
        <v>0</v>
      </c>
      <c r="AR137" s="256" t="s">
        <v>637</v>
      </c>
      <c r="AT137" s="256" t="s">
        <v>148</v>
      </c>
      <c r="AU137" s="256" t="s">
        <v>89</v>
      </c>
      <c r="AY137" s="15" t="s">
        <v>145</v>
      </c>
      <c r="BE137" s="138">
        <f>IF(N137="základní",J137,0)</f>
        <v>0</v>
      </c>
      <c r="BF137" s="138">
        <f>IF(N137="snížená",J137,0)</f>
        <v>0</v>
      </c>
      <c r="BG137" s="138">
        <f>IF(N137="zákl. přenesená",J137,0)</f>
        <v>0</v>
      </c>
      <c r="BH137" s="138">
        <f>IF(N137="sníž. přenesená",J137,0)</f>
        <v>0</v>
      </c>
      <c r="BI137" s="138">
        <f>IF(N137="nulová",J137,0)</f>
        <v>0</v>
      </c>
      <c r="BJ137" s="15" t="s">
        <v>87</v>
      </c>
      <c r="BK137" s="138">
        <f>ROUND(I137*H137,2)</f>
        <v>0</v>
      </c>
      <c r="BL137" s="15" t="s">
        <v>637</v>
      </c>
      <c r="BM137" s="256" t="s">
        <v>644</v>
      </c>
    </row>
    <row r="138" spans="2:47" s="1" customFormat="1" ht="12">
      <c r="B138" s="38"/>
      <c r="C138" s="39"/>
      <c r="D138" s="257" t="s">
        <v>155</v>
      </c>
      <c r="E138" s="39"/>
      <c r="F138" s="258" t="s">
        <v>643</v>
      </c>
      <c r="G138" s="39"/>
      <c r="H138" s="39"/>
      <c r="I138" s="154"/>
      <c r="J138" s="39"/>
      <c r="K138" s="39"/>
      <c r="L138" s="40"/>
      <c r="M138" s="259"/>
      <c r="N138" s="86"/>
      <c r="O138" s="86"/>
      <c r="P138" s="86"/>
      <c r="Q138" s="86"/>
      <c r="R138" s="86"/>
      <c r="S138" s="86"/>
      <c r="T138" s="87"/>
      <c r="AT138" s="15" t="s">
        <v>155</v>
      </c>
      <c r="AU138" s="15" t="s">
        <v>89</v>
      </c>
    </row>
    <row r="139" spans="2:65" s="1" customFormat="1" ht="16.5" customHeight="1">
      <c r="B139" s="38"/>
      <c r="C139" s="245" t="s">
        <v>153</v>
      </c>
      <c r="D139" s="245" t="s">
        <v>148</v>
      </c>
      <c r="E139" s="246" t="s">
        <v>645</v>
      </c>
      <c r="F139" s="247" t="s">
        <v>646</v>
      </c>
      <c r="G139" s="248" t="s">
        <v>297</v>
      </c>
      <c r="H139" s="249">
        <v>1</v>
      </c>
      <c r="I139" s="250"/>
      <c r="J139" s="251">
        <f>ROUND(I139*H139,2)</f>
        <v>0</v>
      </c>
      <c r="K139" s="247" t="s">
        <v>152</v>
      </c>
      <c r="L139" s="40"/>
      <c r="M139" s="252" t="s">
        <v>1</v>
      </c>
      <c r="N139" s="253" t="s">
        <v>44</v>
      </c>
      <c r="O139" s="86"/>
      <c r="P139" s="254">
        <f>O139*H139</f>
        <v>0</v>
      </c>
      <c r="Q139" s="254">
        <v>0</v>
      </c>
      <c r="R139" s="254">
        <f>Q139*H139</f>
        <v>0</v>
      </c>
      <c r="S139" s="254">
        <v>0</v>
      </c>
      <c r="T139" s="255">
        <f>S139*H139</f>
        <v>0</v>
      </c>
      <c r="AR139" s="256" t="s">
        <v>637</v>
      </c>
      <c r="AT139" s="256" t="s">
        <v>148</v>
      </c>
      <c r="AU139" s="256" t="s">
        <v>89</v>
      </c>
      <c r="AY139" s="15" t="s">
        <v>145</v>
      </c>
      <c r="BE139" s="138">
        <f>IF(N139="základní",J139,0)</f>
        <v>0</v>
      </c>
      <c r="BF139" s="138">
        <f>IF(N139="snížená",J139,0)</f>
        <v>0</v>
      </c>
      <c r="BG139" s="138">
        <f>IF(N139="zákl. přenesená",J139,0)</f>
        <v>0</v>
      </c>
      <c r="BH139" s="138">
        <f>IF(N139="sníž. přenesená",J139,0)</f>
        <v>0</v>
      </c>
      <c r="BI139" s="138">
        <f>IF(N139="nulová",J139,0)</f>
        <v>0</v>
      </c>
      <c r="BJ139" s="15" t="s">
        <v>87</v>
      </c>
      <c r="BK139" s="138">
        <f>ROUND(I139*H139,2)</f>
        <v>0</v>
      </c>
      <c r="BL139" s="15" t="s">
        <v>637</v>
      </c>
      <c r="BM139" s="256" t="s">
        <v>647</v>
      </c>
    </row>
    <row r="140" spans="2:47" s="1" customFormat="1" ht="12">
      <c r="B140" s="38"/>
      <c r="C140" s="39"/>
      <c r="D140" s="257" t="s">
        <v>155</v>
      </c>
      <c r="E140" s="39"/>
      <c r="F140" s="258" t="s">
        <v>646</v>
      </c>
      <c r="G140" s="39"/>
      <c r="H140" s="39"/>
      <c r="I140" s="154"/>
      <c r="J140" s="39"/>
      <c r="K140" s="39"/>
      <c r="L140" s="40"/>
      <c r="M140" s="259"/>
      <c r="N140" s="86"/>
      <c r="O140" s="86"/>
      <c r="P140" s="86"/>
      <c r="Q140" s="86"/>
      <c r="R140" s="86"/>
      <c r="S140" s="86"/>
      <c r="T140" s="87"/>
      <c r="AT140" s="15" t="s">
        <v>155</v>
      </c>
      <c r="AU140" s="15" t="s">
        <v>89</v>
      </c>
    </row>
    <row r="141" spans="2:63" s="11" customFormat="1" ht="22.8" customHeight="1">
      <c r="B141" s="229"/>
      <c r="C141" s="230"/>
      <c r="D141" s="231" t="s">
        <v>78</v>
      </c>
      <c r="E141" s="243" t="s">
        <v>648</v>
      </c>
      <c r="F141" s="243" t="s">
        <v>122</v>
      </c>
      <c r="G141" s="230"/>
      <c r="H141" s="230"/>
      <c r="I141" s="233"/>
      <c r="J141" s="244">
        <f>BK141</f>
        <v>0</v>
      </c>
      <c r="K141" s="230"/>
      <c r="L141" s="235"/>
      <c r="M141" s="236"/>
      <c r="N141" s="237"/>
      <c r="O141" s="237"/>
      <c r="P141" s="238">
        <f>SUM(P142:P149)</f>
        <v>0</v>
      </c>
      <c r="Q141" s="237"/>
      <c r="R141" s="238">
        <f>SUM(R142:R149)</f>
        <v>0</v>
      </c>
      <c r="S141" s="237"/>
      <c r="T141" s="239">
        <f>SUM(T142:T149)</f>
        <v>0</v>
      </c>
      <c r="AR141" s="240" t="s">
        <v>180</v>
      </c>
      <c r="AT141" s="241" t="s">
        <v>78</v>
      </c>
      <c r="AU141" s="241" t="s">
        <v>87</v>
      </c>
      <c r="AY141" s="240" t="s">
        <v>145</v>
      </c>
      <c r="BK141" s="242">
        <f>SUM(BK142:BK149)</f>
        <v>0</v>
      </c>
    </row>
    <row r="142" spans="2:65" s="1" customFormat="1" ht="16.5" customHeight="1">
      <c r="B142" s="38"/>
      <c r="C142" s="245" t="s">
        <v>180</v>
      </c>
      <c r="D142" s="245" t="s">
        <v>148</v>
      </c>
      <c r="E142" s="246" t="s">
        <v>649</v>
      </c>
      <c r="F142" s="247" t="s">
        <v>650</v>
      </c>
      <c r="G142" s="248" t="s">
        <v>297</v>
      </c>
      <c r="H142" s="249">
        <v>1</v>
      </c>
      <c r="I142" s="250"/>
      <c r="J142" s="251">
        <f>ROUND(I142*H142,2)</f>
        <v>0</v>
      </c>
      <c r="K142" s="247" t="s">
        <v>1</v>
      </c>
      <c r="L142" s="40"/>
      <c r="M142" s="252" t="s">
        <v>1</v>
      </c>
      <c r="N142" s="253" t="s">
        <v>44</v>
      </c>
      <c r="O142" s="86"/>
      <c r="P142" s="254">
        <f>O142*H142</f>
        <v>0</v>
      </c>
      <c r="Q142" s="254">
        <v>0</v>
      </c>
      <c r="R142" s="254">
        <f>Q142*H142</f>
        <v>0</v>
      </c>
      <c r="S142" s="254">
        <v>0</v>
      </c>
      <c r="T142" s="255">
        <f>S142*H142</f>
        <v>0</v>
      </c>
      <c r="AR142" s="256" t="s">
        <v>637</v>
      </c>
      <c r="AT142" s="256" t="s">
        <v>148</v>
      </c>
      <c r="AU142" s="256" t="s">
        <v>89</v>
      </c>
      <c r="AY142" s="15" t="s">
        <v>145</v>
      </c>
      <c r="BE142" s="138">
        <f>IF(N142="základní",J142,0)</f>
        <v>0</v>
      </c>
      <c r="BF142" s="138">
        <f>IF(N142="snížená",J142,0)</f>
        <v>0</v>
      </c>
      <c r="BG142" s="138">
        <f>IF(N142="zákl. přenesená",J142,0)</f>
        <v>0</v>
      </c>
      <c r="BH142" s="138">
        <f>IF(N142="sníž. přenesená",J142,0)</f>
        <v>0</v>
      </c>
      <c r="BI142" s="138">
        <f>IF(N142="nulová",J142,0)</f>
        <v>0</v>
      </c>
      <c r="BJ142" s="15" t="s">
        <v>87</v>
      </c>
      <c r="BK142" s="138">
        <f>ROUND(I142*H142,2)</f>
        <v>0</v>
      </c>
      <c r="BL142" s="15" t="s">
        <v>637</v>
      </c>
      <c r="BM142" s="256" t="s">
        <v>651</v>
      </c>
    </row>
    <row r="143" spans="2:47" s="1" customFormat="1" ht="12">
      <c r="B143" s="38"/>
      <c r="C143" s="39"/>
      <c r="D143" s="257" t="s">
        <v>155</v>
      </c>
      <c r="E143" s="39"/>
      <c r="F143" s="258" t="s">
        <v>650</v>
      </c>
      <c r="G143" s="39"/>
      <c r="H143" s="39"/>
      <c r="I143" s="154"/>
      <c r="J143" s="39"/>
      <c r="K143" s="39"/>
      <c r="L143" s="40"/>
      <c r="M143" s="259"/>
      <c r="N143" s="86"/>
      <c r="O143" s="86"/>
      <c r="P143" s="86"/>
      <c r="Q143" s="86"/>
      <c r="R143" s="86"/>
      <c r="S143" s="86"/>
      <c r="T143" s="87"/>
      <c r="AT143" s="15" t="s">
        <v>155</v>
      </c>
      <c r="AU143" s="15" t="s">
        <v>89</v>
      </c>
    </row>
    <row r="144" spans="2:65" s="1" customFormat="1" ht="16.5" customHeight="1">
      <c r="B144" s="38"/>
      <c r="C144" s="245" t="s">
        <v>187</v>
      </c>
      <c r="D144" s="245" t="s">
        <v>148</v>
      </c>
      <c r="E144" s="246" t="s">
        <v>652</v>
      </c>
      <c r="F144" s="247" t="s">
        <v>653</v>
      </c>
      <c r="G144" s="248" t="s">
        <v>297</v>
      </c>
      <c r="H144" s="249">
        <v>1</v>
      </c>
      <c r="I144" s="250"/>
      <c r="J144" s="251">
        <f>ROUND(I144*H144,2)</f>
        <v>0</v>
      </c>
      <c r="K144" s="247" t="s">
        <v>1</v>
      </c>
      <c r="L144" s="40"/>
      <c r="M144" s="252" t="s">
        <v>1</v>
      </c>
      <c r="N144" s="253" t="s">
        <v>44</v>
      </c>
      <c r="O144" s="86"/>
      <c r="P144" s="254">
        <f>O144*H144</f>
        <v>0</v>
      </c>
      <c r="Q144" s="254">
        <v>0</v>
      </c>
      <c r="R144" s="254">
        <f>Q144*H144</f>
        <v>0</v>
      </c>
      <c r="S144" s="254">
        <v>0</v>
      </c>
      <c r="T144" s="255">
        <f>S144*H144</f>
        <v>0</v>
      </c>
      <c r="AR144" s="256" t="s">
        <v>637</v>
      </c>
      <c r="AT144" s="256" t="s">
        <v>148</v>
      </c>
      <c r="AU144" s="256" t="s">
        <v>89</v>
      </c>
      <c r="AY144" s="15" t="s">
        <v>145</v>
      </c>
      <c r="BE144" s="138">
        <f>IF(N144="základní",J144,0)</f>
        <v>0</v>
      </c>
      <c r="BF144" s="138">
        <f>IF(N144="snížená",J144,0)</f>
        <v>0</v>
      </c>
      <c r="BG144" s="138">
        <f>IF(N144="zákl. přenesená",J144,0)</f>
        <v>0</v>
      </c>
      <c r="BH144" s="138">
        <f>IF(N144="sníž. přenesená",J144,0)</f>
        <v>0</v>
      </c>
      <c r="BI144" s="138">
        <f>IF(N144="nulová",J144,0)</f>
        <v>0</v>
      </c>
      <c r="BJ144" s="15" t="s">
        <v>87</v>
      </c>
      <c r="BK144" s="138">
        <f>ROUND(I144*H144,2)</f>
        <v>0</v>
      </c>
      <c r="BL144" s="15" t="s">
        <v>637</v>
      </c>
      <c r="BM144" s="256" t="s">
        <v>654</v>
      </c>
    </row>
    <row r="145" spans="2:47" s="1" customFormat="1" ht="12">
      <c r="B145" s="38"/>
      <c r="C145" s="39"/>
      <c r="D145" s="257" t="s">
        <v>155</v>
      </c>
      <c r="E145" s="39"/>
      <c r="F145" s="258" t="s">
        <v>653</v>
      </c>
      <c r="G145" s="39"/>
      <c r="H145" s="39"/>
      <c r="I145" s="154"/>
      <c r="J145" s="39"/>
      <c r="K145" s="39"/>
      <c r="L145" s="40"/>
      <c r="M145" s="259"/>
      <c r="N145" s="86"/>
      <c r="O145" s="86"/>
      <c r="P145" s="86"/>
      <c r="Q145" s="86"/>
      <c r="R145" s="86"/>
      <c r="S145" s="86"/>
      <c r="T145" s="87"/>
      <c r="AT145" s="15" t="s">
        <v>155</v>
      </c>
      <c r="AU145" s="15" t="s">
        <v>89</v>
      </c>
    </row>
    <row r="146" spans="2:65" s="1" customFormat="1" ht="16.5" customHeight="1">
      <c r="B146" s="38"/>
      <c r="C146" s="245" t="s">
        <v>192</v>
      </c>
      <c r="D146" s="245" t="s">
        <v>148</v>
      </c>
      <c r="E146" s="246" t="s">
        <v>655</v>
      </c>
      <c r="F146" s="247" t="s">
        <v>656</v>
      </c>
      <c r="G146" s="248" t="s">
        <v>297</v>
      </c>
      <c r="H146" s="249">
        <v>1</v>
      </c>
      <c r="I146" s="250"/>
      <c r="J146" s="251">
        <f>ROUND(I146*H146,2)</f>
        <v>0</v>
      </c>
      <c r="K146" s="247" t="s">
        <v>152</v>
      </c>
      <c r="L146" s="40"/>
      <c r="M146" s="252" t="s">
        <v>1</v>
      </c>
      <c r="N146" s="253" t="s">
        <v>44</v>
      </c>
      <c r="O146" s="86"/>
      <c r="P146" s="254">
        <f>O146*H146</f>
        <v>0</v>
      </c>
      <c r="Q146" s="254">
        <v>0</v>
      </c>
      <c r="R146" s="254">
        <f>Q146*H146</f>
        <v>0</v>
      </c>
      <c r="S146" s="254">
        <v>0</v>
      </c>
      <c r="T146" s="255">
        <f>S146*H146</f>
        <v>0</v>
      </c>
      <c r="AR146" s="256" t="s">
        <v>637</v>
      </c>
      <c r="AT146" s="256" t="s">
        <v>148</v>
      </c>
      <c r="AU146" s="256" t="s">
        <v>89</v>
      </c>
      <c r="AY146" s="15" t="s">
        <v>145</v>
      </c>
      <c r="BE146" s="138">
        <f>IF(N146="základní",J146,0)</f>
        <v>0</v>
      </c>
      <c r="BF146" s="138">
        <f>IF(N146="snížená",J146,0)</f>
        <v>0</v>
      </c>
      <c r="BG146" s="138">
        <f>IF(N146="zákl. přenesená",J146,0)</f>
        <v>0</v>
      </c>
      <c r="BH146" s="138">
        <f>IF(N146="sníž. přenesená",J146,0)</f>
        <v>0</v>
      </c>
      <c r="BI146" s="138">
        <f>IF(N146="nulová",J146,0)</f>
        <v>0</v>
      </c>
      <c r="BJ146" s="15" t="s">
        <v>87</v>
      </c>
      <c r="BK146" s="138">
        <f>ROUND(I146*H146,2)</f>
        <v>0</v>
      </c>
      <c r="BL146" s="15" t="s">
        <v>637</v>
      </c>
      <c r="BM146" s="256" t="s">
        <v>657</v>
      </c>
    </row>
    <row r="147" spans="2:47" s="1" customFormat="1" ht="12">
      <c r="B147" s="38"/>
      <c r="C147" s="39"/>
      <c r="D147" s="257" t="s">
        <v>155</v>
      </c>
      <c r="E147" s="39"/>
      <c r="F147" s="258" t="s">
        <v>656</v>
      </c>
      <c r="G147" s="39"/>
      <c r="H147" s="39"/>
      <c r="I147" s="154"/>
      <c r="J147" s="39"/>
      <c r="K147" s="39"/>
      <c r="L147" s="40"/>
      <c r="M147" s="259"/>
      <c r="N147" s="86"/>
      <c r="O147" s="86"/>
      <c r="P147" s="86"/>
      <c r="Q147" s="86"/>
      <c r="R147" s="86"/>
      <c r="S147" s="86"/>
      <c r="T147" s="87"/>
      <c r="AT147" s="15" t="s">
        <v>155</v>
      </c>
      <c r="AU147" s="15" t="s">
        <v>89</v>
      </c>
    </row>
    <row r="148" spans="2:65" s="1" customFormat="1" ht="16.5" customHeight="1">
      <c r="B148" s="38"/>
      <c r="C148" s="245" t="s">
        <v>197</v>
      </c>
      <c r="D148" s="245" t="s">
        <v>148</v>
      </c>
      <c r="E148" s="246" t="s">
        <v>658</v>
      </c>
      <c r="F148" s="247" t="s">
        <v>659</v>
      </c>
      <c r="G148" s="248" t="s">
        <v>297</v>
      </c>
      <c r="H148" s="249">
        <v>1</v>
      </c>
      <c r="I148" s="250"/>
      <c r="J148" s="251">
        <f>ROUND(I148*H148,2)</f>
        <v>0</v>
      </c>
      <c r="K148" s="247" t="s">
        <v>152</v>
      </c>
      <c r="L148" s="40"/>
      <c r="M148" s="252" t="s">
        <v>1</v>
      </c>
      <c r="N148" s="253" t="s">
        <v>44</v>
      </c>
      <c r="O148" s="86"/>
      <c r="P148" s="254">
        <f>O148*H148</f>
        <v>0</v>
      </c>
      <c r="Q148" s="254">
        <v>0</v>
      </c>
      <c r="R148" s="254">
        <f>Q148*H148</f>
        <v>0</v>
      </c>
      <c r="S148" s="254">
        <v>0</v>
      </c>
      <c r="T148" s="255">
        <f>S148*H148</f>
        <v>0</v>
      </c>
      <c r="AR148" s="256" t="s">
        <v>637</v>
      </c>
      <c r="AT148" s="256" t="s">
        <v>148</v>
      </c>
      <c r="AU148" s="256" t="s">
        <v>89</v>
      </c>
      <c r="AY148" s="15" t="s">
        <v>145</v>
      </c>
      <c r="BE148" s="138">
        <f>IF(N148="základní",J148,0)</f>
        <v>0</v>
      </c>
      <c r="BF148" s="138">
        <f>IF(N148="snížená",J148,0)</f>
        <v>0</v>
      </c>
      <c r="BG148" s="138">
        <f>IF(N148="zákl. přenesená",J148,0)</f>
        <v>0</v>
      </c>
      <c r="BH148" s="138">
        <f>IF(N148="sníž. přenesená",J148,0)</f>
        <v>0</v>
      </c>
      <c r="BI148" s="138">
        <f>IF(N148="nulová",J148,0)</f>
        <v>0</v>
      </c>
      <c r="BJ148" s="15" t="s">
        <v>87</v>
      </c>
      <c r="BK148" s="138">
        <f>ROUND(I148*H148,2)</f>
        <v>0</v>
      </c>
      <c r="BL148" s="15" t="s">
        <v>637</v>
      </c>
      <c r="BM148" s="256" t="s">
        <v>660</v>
      </c>
    </row>
    <row r="149" spans="2:47" s="1" customFormat="1" ht="12">
      <c r="B149" s="38"/>
      <c r="C149" s="39"/>
      <c r="D149" s="257" t="s">
        <v>155</v>
      </c>
      <c r="E149" s="39"/>
      <c r="F149" s="258" t="s">
        <v>659</v>
      </c>
      <c r="G149" s="39"/>
      <c r="H149" s="39"/>
      <c r="I149" s="154"/>
      <c r="J149" s="39"/>
      <c r="K149" s="39"/>
      <c r="L149" s="40"/>
      <c r="M149" s="259"/>
      <c r="N149" s="86"/>
      <c r="O149" s="86"/>
      <c r="P149" s="86"/>
      <c r="Q149" s="86"/>
      <c r="R149" s="86"/>
      <c r="S149" s="86"/>
      <c r="T149" s="87"/>
      <c r="AT149" s="15" t="s">
        <v>155</v>
      </c>
      <c r="AU149" s="15" t="s">
        <v>89</v>
      </c>
    </row>
    <row r="150" spans="2:63" s="11" customFormat="1" ht="22.8" customHeight="1">
      <c r="B150" s="229"/>
      <c r="C150" s="230"/>
      <c r="D150" s="231" t="s">
        <v>78</v>
      </c>
      <c r="E150" s="243" t="s">
        <v>661</v>
      </c>
      <c r="F150" s="243" t="s">
        <v>662</v>
      </c>
      <c r="G150" s="230"/>
      <c r="H150" s="230"/>
      <c r="I150" s="233"/>
      <c r="J150" s="244">
        <f>BK150</f>
        <v>0</v>
      </c>
      <c r="K150" s="230"/>
      <c r="L150" s="235"/>
      <c r="M150" s="236"/>
      <c r="N150" s="237"/>
      <c r="O150" s="237"/>
      <c r="P150" s="238">
        <f>SUM(P151:P174)</f>
        <v>0</v>
      </c>
      <c r="Q150" s="237"/>
      <c r="R150" s="238">
        <f>SUM(R151:R174)</f>
        <v>0</v>
      </c>
      <c r="S150" s="237"/>
      <c r="T150" s="239">
        <f>SUM(T151:T174)</f>
        <v>0</v>
      </c>
      <c r="AR150" s="240" t="s">
        <v>180</v>
      </c>
      <c r="AT150" s="241" t="s">
        <v>78</v>
      </c>
      <c r="AU150" s="241" t="s">
        <v>87</v>
      </c>
      <c r="AY150" s="240" t="s">
        <v>145</v>
      </c>
      <c r="BK150" s="242">
        <f>SUM(BK151:BK174)</f>
        <v>0</v>
      </c>
    </row>
    <row r="151" spans="2:65" s="1" customFormat="1" ht="36" customHeight="1">
      <c r="B151" s="38"/>
      <c r="C151" s="245" t="s">
        <v>206</v>
      </c>
      <c r="D151" s="245" t="s">
        <v>148</v>
      </c>
      <c r="E151" s="246" t="s">
        <v>663</v>
      </c>
      <c r="F151" s="247" t="s">
        <v>664</v>
      </c>
      <c r="G151" s="248" t="s">
        <v>297</v>
      </c>
      <c r="H151" s="249">
        <v>1</v>
      </c>
      <c r="I151" s="250"/>
      <c r="J151" s="251">
        <f>ROUND(I151*H151,2)</f>
        <v>0</v>
      </c>
      <c r="K151" s="247" t="s">
        <v>1</v>
      </c>
      <c r="L151" s="40"/>
      <c r="M151" s="252" t="s">
        <v>1</v>
      </c>
      <c r="N151" s="253" t="s">
        <v>44</v>
      </c>
      <c r="O151" s="86"/>
      <c r="P151" s="254">
        <f>O151*H151</f>
        <v>0</v>
      </c>
      <c r="Q151" s="254">
        <v>0</v>
      </c>
      <c r="R151" s="254">
        <f>Q151*H151</f>
        <v>0</v>
      </c>
      <c r="S151" s="254">
        <v>0</v>
      </c>
      <c r="T151" s="255">
        <f>S151*H151</f>
        <v>0</v>
      </c>
      <c r="AR151" s="256" t="s">
        <v>637</v>
      </c>
      <c r="AT151" s="256" t="s">
        <v>148</v>
      </c>
      <c r="AU151" s="256" t="s">
        <v>89</v>
      </c>
      <c r="AY151" s="15" t="s">
        <v>145</v>
      </c>
      <c r="BE151" s="138">
        <f>IF(N151="základní",J151,0)</f>
        <v>0</v>
      </c>
      <c r="BF151" s="138">
        <f>IF(N151="snížená",J151,0)</f>
        <v>0</v>
      </c>
      <c r="BG151" s="138">
        <f>IF(N151="zákl. přenesená",J151,0)</f>
        <v>0</v>
      </c>
      <c r="BH151" s="138">
        <f>IF(N151="sníž. přenesená",J151,0)</f>
        <v>0</v>
      </c>
      <c r="BI151" s="138">
        <f>IF(N151="nulová",J151,0)</f>
        <v>0</v>
      </c>
      <c r="BJ151" s="15" t="s">
        <v>87</v>
      </c>
      <c r="BK151" s="138">
        <f>ROUND(I151*H151,2)</f>
        <v>0</v>
      </c>
      <c r="BL151" s="15" t="s">
        <v>637</v>
      </c>
      <c r="BM151" s="256" t="s">
        <v>665</v>
      </c>
    </row>
    <row r="152" spans="2:47" s="1" customFormat="1" ht="12">
      <c r="B152" s="38"/>
      <c r="C152" s="39"/>
      <c r="D152" s="257" t="s">
        <v>155</v>
      </c>
      <c r="E152" s="39"/>
      <c r="F152" s="258" t="s">
        <v>664</v>
      </c>
      <c r="G152" s="39"/>
      <c r="H152" s="39"/>
      <c r="I152" s="154"/>
      <c r="J152" s="39"/>
      <c r="K152" s="39"/>
      <c r="L152" s="40"/>
      <c r="M152" s="259"/>
      <c r="N152" s="86"/>
      <c r="O152" s="86"/>
      <c r="P152" s="86"/>
      <c r="Q152" s="86"/>
      <c r="R152" s="86"/>
      <c r="S152" s="86"/>
      <c r="T152" s="87"/>
      <c r="AT152" s="15" t="s">
        <v>155</v>
      </c>
      <c r="AU152" s="15" t="s">
        <v>89</v>
      </c>
    </row>
    <row r="153" spans="2:65" s="1" customFormat="1" ht="36" customHeight="1">
      <c r="B153" s="38"/>
      <c r="C153" s="245" t="s">
        <v>213</v>
      </c>
      <c r="D153" s="245" t="s">
        <v>148</v>
      </c>
      <c r="E153" s="246" t="s">
        <v>666</v>
      </c>
      <c r="F153" s="247" t="s">
        <v>667</v>
      </c>
      <c r="G153" s="248" t="s">
        <v>297</v>
      </c>
      <c r="H153" s="249">
        <v>1</v>
      </c>
      <c r="I153" s="250"/>
      <c r="J153" s="251">
        <f>ROUND(I153*H153,2)</f>
        <v>0</v>
      </c>
      <c r="K153" s="247" t="s">
        <v>1</v>
      </c>
      <c r="L153" s="40"/>
      <c r="M153" s="252" t="s">
        <v>1</v>
      </c>
      <c r="N153" s="253" t="s">
        <v>44</v>
      </c>
      <c r="O153" s="86"/>
      <c r="P153" s="254">
        <f>O153*H153</f>
        <v>0</v>
      </c>
      <c r="Q153" s="254">
        <v>0</v>
      </c>
      <c r="R153" s="254">
        <f>Q153*H153</f>
        <v>0</v>
      </c>
      <c r="S153" s="254">
        <v>0</v>
      </c>
      <c r="T153" s="255">
        <f>S153*H153</f>
        <v>0</v>
      </c>
      <c r="AR153" s="256" t="s">
        <v>637</v>
      </c>
      <c r="AT153" s="256" t="s">
        <v>148</v>
      </c>
      <c r="AU153" s="256" t="s">
        <v>89</v>
      </c>
      <c r="AY153" s="15" t="s">
        <v>145</v>
      </c>
      <c r="BE153" s="138">
        <f>IF(N153="základní",J153,0)</f>
        <v>0</v>
      </c>
      <c r="BF153" s="138">
        <f>IF(N153="snížená",J153,0)</f>
        <v>0</v>
      </c>
      <c r="BG153" s="138">
        <f>IF(N153="zákl. přenesená",J153,0)</f>
        <v>0</v>
      </c>
      <c r="BH153" s="138">
        <f>IF(N153="sníž. přenesená",J153,0)</f>
        <v>0</v>
      </c>
      <c r="BI153" s="138">
        <f>IF(N153="nulová",J153,0)</f>
        <v>0</v>
      </c>
      <c r="BJ153" s="15" t="s">
        <v>87</v>
      </c>
      <c r="BK153" s="138">
        <f>ROUND(I153*H153,2)</f>
        <v>0</v>
      </c>
      <c r="BL153" s="15" t="s">
        <v>637</v>
      </c>
      <c r="BM153" s="256" t="s">
        <v>668</v>
      </c>
    </row>
    <row r="154" spans="2:47" s="1" customFormat="1" ht="12">
      <c r="B154" s="38"/>
      <c r="C154" s="39"/>
      <c r="D154" s="257" t="s">
        <v>155</v>
      </c>
      <c r="E154" s="39"/>
      <c r="F154" s="258" t="s">
        <v>667</v>
      </c>
      <c r="G154" s="39"/>
      <c r="H154" s="39"/>
      <c r="I154" s="154"/>
      <c r="J154" s="39"/>
      <c r="K154" s="39"/>
      <c r="L154" s="40"/>
      <c r="M154" s="259"/>
      <c r="N154" s="86"/>
      <c r="O154" s="86"/>
      <c r="P154" s="86"/>
      <c r="Q154" s="86"/>
      <c r="R154" s="86"/>
      <c r="S154" s="86"/>
      <c r="T154" s="87"/>
      <c r="AT154" s="15" t="s">
        <v>155</v>
      </c>
      <c r="AU154" s="15" t="s">
        <v>89</v>
      </c>
    </row>
    <row r="155" spans="2:65" s="1" customFormat="1" ht="16.5" customHeight="1">
      <c r="B155" s="38"/>
      <c r="C155" s="245" t="s">
        <v>221</v>
      </c>
      <c r="D155" s="245" t="s">
        <v>148</v>
      </c>
      <c r="E155" s="246" t="s">
        <v>669</v>
      </c>
      <c r="F155" s="247" t="s">
        <v>670</v>
      </c>
      <c r="G155" s="248" t="s">
        <v>335</v>
      </c>
      <c r="H155" s="249">
        <v>10</v>
      </c>
      <c r="I155" s="250"/>
      <c r="J155" s="251">
        <f>ROUND(I155*H155,2)</f>
        <v>0</v>
      </c>
      <c r="K155" s="247" t="s">
        <v>152</v>
      </c>
      <c r="L155" s="40"/>
      <c r="M155" s="252" t="s">
        <v>1</v>
      </c>
      <c r="N155" s="253" t="s">
        <v>44</v>
      </c>
      <c r="O155" s="86"/>
      <c r="P155" s="254">
        <f>O155*H155</f>
        <v>0</v>
      </c>
      <c r="Q155" s="254">
        <v>0</v>
      </c>
      <c r="R155" s="254">
        <f>Q155*H155</f>
        <v>0</v>
      </c>
      <c r="S155" s="254">
        <v>0</v>
      </c>
      <c r="T155" s="255">
        <f>S155*H155</f>
        <v>0</v>
      </c>
      <c r="AR155" s="256" t="s">
        <v>637</v>
      </c>
      <c r="AT155" s="256" t="s">
        <v>148</v>
      </c>
      <c r="AU155" s="256" t="s">
        <v>89</v>
      </c>
      <c r="AY155" s="15" t="s">
        <v>145</v>
      </c>
      <c r="BE155" s="138">
        <f>IF(N155="základní",J155,0)</f>
        <v>0</v>
      </c>
      <c r="BF155" s="138">
        <f>IF(N155="snížená",J155,0)</f>
        <v>0</v>
      </c>
      <c r="BG155" s="138">
        <f>IF(N155="zákl. přenesená",J155,0)</f>
        <v>0</v>
      </c>
      <c r="BH155" s="138">
        <f>IF(N155="sníž. přenesená",J155,0)</f>
        <v>0</v>
      </c>
      <c r="BI155" s="138">
        <f>IF(N155="nulová",J155,0)</f>
        <v>0</v>
      </c>
      <c r="BJ155" s="15" t="s">
        <v>87</v>
      </c>
      <c r="BK155" s="138">
        <f>ROUND(I155*H155,2)</f>
        <v>0</v>
      </c>
      <c r="BL155" s="15" t="s">
        <v>637</v>
      </c>
      <c r="BM155" s="256" t="s">
        <v>671</v>
      </c>
    </row>
    <row r="156" spans="2:47" s="1" customFormat="1" ht="12">
      <c r="B156" s="38"/>
      <c r="C156" s="39"/>
      <c r="D156" s="257" t="s">
        <v>155</v>
      </c>
      <c r="E156" s="39"/>
      <c r="F156" s="258" t="s">
        <v>670</v>
      </c>
      <c r="G156" s="39"/>
      <c r="H156" s="39"/>
      <c r="I156" s="154"/>
      <c r="J156" s="39"/>
      <c r="K156" s="39"/>
      <c r="L156" s="40"/>
      <c r="M156" s="259"/>
      <c r="N156" s="86"/>
      <c r="O156" s="86"/>
      <c r="P156" s="86"/>
      <c r="Q156" s="86"/>
      <c r="R156" s="86"/>
      <c r="S156" s="86"/>
      <c r="T156" s="87"/>
      <c r="AT156" s="15" t="s">
        <v>155</v>
      </c>
      <c r="AU156" s="15" t="s">
        <v>89</v>
      </c>
    </row>
    <row r="157" spans="2:65" s="1" customFormat="1" ht="16.5" customHeight="1">
      <c r="B157" s="38"/>
      <c r="C157" s="245" t="s">
        <v>228</v>
      </c>
      <c r="D157" s="245" t="s">
        <v>148</v>
      </c>
      <c r="E157" s="246" t="s">
        <v>672</v>
      </c>
      <c r="F157" s="247" t="s">
        <v>673</v>
      </c>
      <c r="G157" s="248" t="s">
        <v>335</v>
      </c>
      <c r="H157" s="249">
        <v>10</v>
      </c>
      <c r="I157" s="250"/>
      <c r="J157" s="251">
        <f>ROUND(I157*H157,2)</f>
        <v>0</v>
      </c>
      <c r="K157" s="247" t="s">
        <v>152</v>
      </c>
      <c r="L157" s="40"/>
      <c r="M157" s="252" t="s">
        <v>1</v>
      </c>
      <c r="N157" s="253" t="s">
        <v>44</v>
      </c>
      <c r="O157" s="86"/>
      <c r="P157" s="254">
        <f>O157*H157</f>
        <v>0</v>
      </c>
      <c r="Q157" s="254">
        <v>0</v>
      </c>
      <c r="R157" s="254">
        <f>Q157*H157</f>
        <v>0</v>
      </c>
      <c r="S157" s="254">
        <v>0</v>
      </c>
      <c r="T157" s="255">
        <f>S157*H157</f>
        <v>0</v>
      </c>
      <c r="AR157" s="256" t="s">
        <v>637</v>
      </c>
      <c r="AT157" s="256" t="s">
        <v>148</v>
      </c>
      <c r="AU157" s="256" t="s">
        <v>89</v>
      </c>
      <c r="AY157" s="15" t="s">
        <v>145</v>
      </c>
      <c r="BE157" s="138">
        <f>IF(N157="základní",J157,0)</f>
        <v>0</v>
      </c>
      <c r="BF157" s="138">
        <f>IF(N157="snížená",J157,0)</f>
        <v>0</v>
      </c>
      <c r="BG157" s="138">
        <f>IF(N157="zákl. přenesená",J157,0)</f>
        <v>0</v>
      </c>
      <c r="BH157" s="138">
        <f>IF(N157="sníž. přenesená",J157,0)</f>
        <v>0</v>
      </c>
      <c r="BI157" s="138">
        <f>IF(N157="nulová",J157,0)</f>
        <v>0</v>
      </c>
      <c r="BJ157" s="15" t="s">
        <v>87</v>
      </c>
      <c r="BK157" s="138">
        <f>ROUND(I157*H157,2)</f>
        <v>0</v>
      </c>
      <c r="BL157" s="15" t="s">
        <v>637</v>
      </c>
      <c r="BM157" s="256" t="s">
        <v>674</v>
      </c>
    </row>
    <row r="158" spans="2:47" s="1" customFormat="1" ht="12">
      <c r="B158" s="38"/>
      <c r="C158" s="39"/>
      <c r="D158" s="257" t="s">
        <v>155</v>
      </c>
      <c r="E158" s="39"/>
      <c r="F158" s="258" t="s">
        <v>673</v>
      </c>
      <c r="G158" s="39"/>
      <c r="H158" s="39"/>
      <c r="I158" s="154"/>
      <c r="J158" s="39"/>
      <c r="K158" s="39"/>
      <c r="L158" s="40"/>
      <c r="M158" s="259"/>
      <c r="N158" s="86"/>
      <c r="O158" s="86"/>
      <c r="P158" s="86"/>
      <c r="Q158" s="86"/>
      <c r="R158" s="86"/>
      <c r="S158" s="86"/>
      <c r="T158" s="87"/>
      <c r="AT158" s="15" t="s">
        <v>155</v>
      </c>
      <c r="AU158" s="15" t="s">
        <v>89</v>
      </c>
    </row>
    <row r="159" spans="2:65" s="1" customFormat="1" ht="16.5" customHeight="1">
      <c r="B159" s="38"/>
      <c r="C159" s="245" t="s">
        <v>235</v>
      </c>
      <c r="D159" s="245" t="s">
        <v>148</v>
      </c>
      <c r="E159" s="246" t="s">
        <v>675</v>
      </c>
      <c r="F159" s="247" t="s">
        <v>676</v>
      </c>
      <c r="G159" s="248" t="s">
        <v>335</v>
      </c>
      <c r="H159" s="249">
        <v>10</v>
      </c>
      <c r="I159" s="250"/>
      <c r="J159" s="251">
        <f>ROUND(I159*H159,2)</f>
        <v>0</v>
      </c>
      <c r="K159" s="247" t="s">
        <v>152</v>
      </c>
      <c r="L159" s="40"/>
      <c r="M159" s="252" t="s">
        <v>1</v>
      </c>
      <c r="N159" s="253" t="s">
        <v>44</v>
      </c>
      <c r="O159" s="86"/>
      <c r="P159" s="254">
        <f>O159*H159</f>
        <v>0</v>
      </c>
      <c r="Q159" s="254">
        <v>0</v>
      </c>
      <c r="R159" s="254">
        <f>Q159*H159</f>
        <v>0</v>
      </c>
      <c r="S159" s="254">
        <v>0</v>
      </c>
      <c r="T159" s="255">
        <f>S159*H159</f>
        <v>0</v>
      </c>
      <c r="AR159" s="256" t="s">
        <v>637</v>
      </c>
      <c r="AT159" s="256" t="s">
        <v>148</v>
      </c>
      <c r="AU159" s="256" t="s">
        <v>89</v>
      </c>
      <c r="AY159" s="15" t="s">
        <v>145</v>
      </c>
      <c r="BE159" s="138">
        <f>IF(N159="základní",J159,0)</f>
        <v>0</v>
      </c>
      <c r="BF159" s="138">
        <f>IF(N159="snížená",J159,0)</f>
        <v>0</v>
      </c>
      <c r="BG159" s="138">
        <f>IF(N159="zákl. přenesená",J159,0)</f>
        <v>0</v>
      </c>
      <c r="BH159" s="138">
        <f>IF(N159="sníž. přenesená",J159,0)</f>
        <v>0</v>
      </c>
      <c r="BI159" s="138">
        <f>IF(N159="nulová",J159,0)</f>
        <v>0</v>
      </c>
      <c r="BJ159" s="15" t="s">
        <v>87</v>
      </c>
      <c r="BK159" s="138">
        <f>ROUND(I159*H159,2)</f>
        <v>0</v>
      </c>
      <c r="BL159" s="15" t="s">
        <v>637</v>
      </c>
      <c r="BM159" s="256" t="s">
        <v>677</v>
      </c>
    </row>
    <row r="160" spans="2:47" s="1" customFormat="1" ht="12">
      <c r="B160" s="38"/>
      <c r="C160" s="39"/>
      <c r="D160" s="257" t="s">
        <v>155</v>
      </c>
      <c r="E160" s="39"/>
      <c r="F160" s="258" t="s">
        <v>676</v>
      </c>
      <c r="G160" s="39"/>
      <c r="H160" s="39"/>
      <c r="I160" s="154"/>
      <c r="J160" s="39"/>
      <c r="K160" s="39"/>
      <c r="L160" s="40"/>
      <c r="M160" s="259"/>
      <c r="N160" s="86"/>
      <c r="O160" s="86"/>
      <c r="P160" s="86"/>
      <c r="Q160" s="86"/>
      <c r="R160" s="86"/>
      <c r="S160" s="86"/>
      <c r="T160" s="87"/>
      <c r="AT160" s="15" t="s">
        <v>155</v>
      </c>
      <c r="AU160" s="15" t="s">
        <v>89</v>
      </c>
    </row>
    <row r="161" spans="2:65" s="1" customFormat="1" ht="16.5" customHeight="1">
      <c r="B161" s="38"/>
      <c r="C161" s="245" t="s">
        <v>241</v>
      </c>
      <c r="D161" s="245" t="s">
        <v>148</v>
      </c>
      <c r="E161" s="246" t="s">
        <v>678</v>
      </c>
      <c r="F161" s="247" t="s">
        <v>679</v>
      </c>
      <c r="G161" s="248" t="s">
        <v>297</v>
      </c>
      <c r="H161" s="249">
        <v>1</v>
      </c>
      <c r="I161" s="250"/>
      <c r="J161" s="251">
        <f>ROUND(I161*H161,2)</f>
        <v>0</v>
      </c>
      <c r="K161" s="247" t="s">
        <v>152</v>
      </c>
      <c r="L161" s="40"/>
      <c r="M161" s="252" t="s">
        <v>1</v>
      </c>
      <c r="N161" s="253" t="s">
        <v>44</v>
      </c>
      <c r="O161" s="86"/>
      <c r="P161" s="254">
        <f>O161*H161</f>
        <v>0</v>
      </c>
      <c r="Q161" s="254">
        <v>0</v>
      </c>
      <c r="R161" s="254">
        <f>Q161*H161</f>
        <v>0</v>
      </c>
      <c r="S161" s="254">
        <v>0</v>
      </c>
      <c r="T161" s="255">
        <f>S161*H161</f>
        <v>0</v>
      </c>
      <c r="AR161" s="256" t="s">
        <v>637</v>
      </c>
      <c r="AT161" s="256" t="s">
        <v>148</v>
      </c>
      <c r="AU161" s="256" t="s">
        <v>89</v>
      </c>
      <c r="AY161" s="15" t="s">
        <v>145</v>
      </c>
      <c r="BE161" s="138">
        <f>IF(N161="základní",J161,0)</f>
        <v>0</v>
      </c>
      <c r="BF161" s="138">
        <f>IF(N161="snížená",J161,0)</f>
        <v>0</v>
      </c>
      <c r="BG161" s="138">
        <f>IF(N161="zákl. přenesená",J161,0)</f>
        <v>0</v>
      </c>
      <c r="BH161" s="138">
        <f>IF(N161="sníž. přenesená",J161,0)</f>
        <v>0</v>
      </c>
      <c r="BI161" s="138">
        <f>IF(N161="nulová",J161,0)</f>
        <v>0</v>
      </c>
      <c r="BJ161" s="15" t="s">
        <v>87</v>
      </c>
      <c r="BK161" s="138">
        <f>ROUND(I161*H161,2)</f>
        <v>0</v>
      </c>
      <c r="BL161" s="15" t="s">
        <v>637</v>
      </c>
      <c r="BM161" s="256" t="s">
        <v>680</v>
      </c>
    </row>
    <row r="162" spans="2:47" s="1" customFormat="1" ht="12">
      <c r="B162" s="38"/>
      <c r="C162" s="39"/>
      <c r="D162" s="257" t="s">
        <v>155</v>
      </c>
      <c r="E162" s="39"/>
      <c r="F162" s="258" t="s">
        <v>679</v>
      </c>
      <c r="G162" s="39"/>
      <c r="H162" s="39"/>
      <c r="I162" s="154"/>
      <c r="J162" s="39"/>
      <c r="K162" s="39"/>
      <c r="L162" s="40"/>
      <c r="M162" s="259"/>
      <c r="N162" s="86"/>
      <c r="O162" s="86"/>
      <c r="P162" s="86"/>
      <c r="Q162" s="86"/>
      <c r="R162" s="86"/>
      <c r="S162" s="86"/>
      <c r="T162" s="87"/>
      <c r="AT162" s="15" t="s">
        <v>155</v>
      </c>
      <c r="AU162" s="15" t="s">
        <v>89</v>
      </c>
    </row>
    <row r="163" spans="2:65" s="1" customFormat="1" ht="16.5" customHeight="1">
      <c r="B163" s="38"/>
      <c r="C163" s="245" t="s">
        <v>8</v>
      </c>
      <c r="D163" s="245" t="s">
        <v>148</v>
      </c>
      <c r="E163" s="246" t="s">
        <v>681</v>
      </c>
      <c r="F163" s="247" t="s">
        <v>682</v>
      </c>
      <c r="G163" s="248" t="s">
        <v>297</v>
      </c>
      <c r="H163" s="249">
        <v>1</v>
      </c>
      <c r="I163" s="250"/>
      <c r="J163" s="251">
        <f>ROUND(I163*H163,2)</f>
        <v>0</v>
      </c>
      <c r="K163" s="247" t="s">
        <v>152</v>
      </c>
      <c r="L163" s="40"/>
      <c r="M163" s="252" t="s">
        <v>1</v>
      </c>
      <c r="N163" s="253" t="s">
        <v>44</v>
      </c>
      <c r="O163" s="86"/>
      <c r="P163" s="254">
        <f>O163*H163</f>
        <v>0</v>
      </c>
      <c r="Q163" s="254">
        <v>0</v>
      </c>
      <c r="R163" s="254">
        <f>Q163*H163</f>
        <v>0</v>
      </c>
      <c r="S163" s="254">
        <v>0</v>
      </c>
      <c r="T163" s="255">
        <f>S163*H163</f>
        <v>0</v>
      </c>
      <c r="AR163" s="256" t="s">
        <v>637</v>
      </c>
      <c r="AT163" s="256" t="s">
        <v>148</v>
      </c>
      <c r="AU163" s="256" t="s">
        <v>89</v>
      </c>
      <c r="AY163" s="15" t="s">
        <v>145</v>
      </c>
      <c r="BE163" s="138">
        <f>IF(N163="základní",J163,0)</f>
        <v>0</v>
      </c>
      <c r="BF163" s="138">
        <f>IF(N163="snížená",J163,0)</f>
        <v>0</v>
      </c>
      <c r="BG163" s="138">
        <f>IF(N163="zákl. přenesená",J163,0)</f>
        <v>0</v>
      </c>
      <c r="BH163" s="138">
        <f>IF(N163="sníž. přenesená",J163,0)</f>
        <v>0</v>
      </c>
      <c r="BI163" s="138">
        <f>IF(N163="nulová",J163,0)</f>
        <v>0</v>
      </c>
      <c r="BJ163" s="15" t="s">
        <v>87</v>
      </c>
      <c r="BK163" s="138">
        <f>ROUND(I163*H163,2)</f>
        <v>0</v>
      </c>
      <c r="BL163" s="15" t="s">
        <v>637</v>
      </c>
      <c r="BM163" s="256" t="s">
        <v>683</v>
      </c>
    </row>
    <row r="164" spans="2:47" s="1" customFormat="1" ht="12">
      <c r="B164" s="38"/>
      <c r="C164" s="39"/>
      <c r="D164" s="257" t="s">
        <v>155</v>
      </c>
      <c r="E164" s="39"/>
      <c r="F164" s="258" t="s">
        <v>682</v>
      </c>
      <c r="G164" s="39"/>
      <c r="H164" s="39"/>
      <c r="I164" s="154"/>
      <c r="J164" s="39"/>
      <c r="K164" s="39"/>
      <c r="L164" s="40"/>
      <c r="M164" s="259"/>
      <c r="N164" s="86"/>
      <c r="O164" s="86"/>
      <c r="P164" s="86"/>
      <c r="Q164" s="86"/>
      <c r="R164" s="86"/>
      <c r="S164" s="86"/>
      <c r="T164" s="87"/>
      <c r="AT164" s="15" t="s">
        <v>155</v>
      </c>
      <c r="AU164" s="15" t="s">
        <v>89</v>
      </c>
    </row>
    <row r="165" spans="2:65" s="1" customFormat="1" ht="16.5" customHeight="1">
      <c r="B165" s="38"/>
      <c r="C165" s="245" t="s">
        <v>184</v>
      </c>
      <c r="D165" s="245" t="s">
        <v>148</v>
      </c>
      <c r="E165" s="246" t="s">
        <v>684</v>
      </c>
      <c r="F165" s="247" t="s">
        <v>685</v>
      </c>
      <c r="G165" s="248" t="s">
        <v>273</v>
      </c>
      <c r="H165" s="249">
        <v>1</v>
      </c>
      <c r="I165" s="250"/>
      <c r="J165" s="251">
        <f>ROUND(I165*H165,2)</f>
        <v>0</v>
      </c>
      <c r="K165" s="247" t="s">
        <v>1</v>
      </c>
      <c r="L165" s="40"/>
      <c r="M165" s="252" t="s">
        <v>1</v>
      </c>
      <c r="N165" s="253" t="s">
        <v>44</v>
      </c>
      <c r="O165" s="86"/>
      <c r="P165" s="254">
        <f>O165*H165</f>
        <v>0</v>
      </c>
      <c r="Q165" s="254">
        <v>0</v>
      </c>
      <c r="R165" s="254">
        <f>Q165*H165</f>
        <v>0</v>
      </c>
      <c r="S165" s="254">
        <v>0</v>
      </c>
      <c r="T165" s="255">
        <f>S165*H165</f>
        <v>0</v>
      </c>
      <c r="AR165" s="256" t="s">
        <v>637</v>
      </c>
      <c r="AT165" s="256" t="s">
        <v>148</v>
      </c>
      <c r="AU165" s="256" t="s">
        <v>89</v>
      </c>
      <c r="AY165" s="15" t="s">
        <v>145</v>
      </c>
      <c r="BE165" s="138">
        <f>IF(N165="základní",J165,0)</f>
        <v>0</v>
      </c>
      <c r="BF165" s="138">
        <f>IF(N165="snížená",J165,0)</f>
        <v>0</v>
      </c>
      <c r="BG165" s="138">
        <f>IF(N165="zákl. přenesená",J165,0)</f>
        <v>0</v>
      </c>
      <c r="BH165" s="138">
        <f>IF(N165="sníž. přenesená",J165,0)</f>
        <v>0</v>
      </c>
      <c r="BI165" s="138">
        <f>IF(N165="nulová",J165,0)</f>
        <v>0</v>
      </c>
      <c r="BJ165" s="15" t="s">
        <v>87</v>
      </c>
      <c r="BK165" s="138">
        <f>ROUND(I165*H165,2)</f>
        <v>0</v>
      </c>
      <c r="BL165" s="15" t="s">
        <v>637</v>
      </c>
      <c r="BM165" s="256" t="s">
        <v>686</v>
      </c>
    </row>
    <row r="166" spans="2:47" s="1" customFormat="1" ht="12">
      <c r="B166" s="38"/>
      <c r="C166" s="39"/>
      <c r="D166" s="257" t="s">
        <v>155</v>
      </c>
      <c r="E166" s="39"/>
      <c r="F166" s="258" t="s">
        <v>685</v>
      </c>
      <c r="G166" s="39"/>
      <c r="H166" s="39"/>
      <c r="I166" s="154"/>
      <c r="J166" s="39"/>
      <c r="K166" s="39"/>
      <c r="L166" s="40"/>
      <c r="M166" s="259"/>
      <c r="N166" s="86"/>
      <c r="O166" s="86"/>
      <c r="P166" s="86"/>
      <c r="Q166" s="86"/>
      <c r="R166" s="86"/>
      <c r="S166" s="86"/>
      <c r="T166" s="87"/>
      <c r="AT166" s="15" t="s">
        <v>155</v>
      </c>
      <c r="AU166" s="15" t="s">
        <v>89</v>
      </c>
    </row>
    <row r="167" spans="2:65" s="1" customFormat="1" ht="16.5" customHeight="1">
      <c r="B167" s="38"/>
      <c r="C167" s="245" t="s">
        <v>259</v>
      </c>
      <c r="D167" s="245" t="s">
        <v>148</v>
      </c>
      <c r="E167" s="246" t="s">
        <v>687</v>
      </c>
      <c r="F167" s="247" t="s">
        <v>688</v>
      </c>
      <c r="G167" s="248" t="s">
        <v>273</v>
      </c>
      <c r="H167" s="249">
        <v>1</v>
      </c>
      <c r="I167" s="250"/>
      <c r="J167" s="251">
        <f>ROUND(I167*H167,2)</f>
        <v>0</v>
      </c>
      <c r="K167" s="247" t="s">
        <v>1</v>
      </c>
      <c r="L167" s="40"/>
      <c r="M167" s="252" t="s">
        <v>1</v>
      </c>
      <c r="N167" s="253" t="s">
        <v>44</v>
      </c>
      <c r="O167" s="86"/>
      <c r="P167" s="254">
        <f>O167*H167</f>
        <v>0</v>
      </c>
      <c r="Q167" s="254">
        <v>0</v>
      </c>
      <c r="R167" s="254">
        <f>Q167*H167</f>
        <v>0</v>
      </c>
      <c r="S167" s="254">
        <v>0</v>
      </c>
      <c r="T167" s="255">
        <f>S167*H167</f>
        <v>0</v>
      </c>
      <c r="AR167" s="256" t="s">
        <v>637</v>
      </c>
      <c r="AT167" s="256" t="s">
        <v>148</v>
      </c>
      <c r="AU167" s="256" t="s">
        <v>89</v>
      </c>
      <c r="AY167" s="15" t="s">
        <v>145</v>
      </c>
      <c r="BE167" s="138">
        <f>IF(N167="základní",J167,0)</f>
        <v>0</v>
      </c>
      <c r="BF167" s="138">
        <f>IF(N167="snížená",J167,0)</f>
        <v>0</v>
      </c>
      <c r="BG167" s="138">
        <f>IF(N167="zákl. přenesená",J167,0)</f>
        <v>0</v>
      </c>
      <c r="BH167" s="138">
        <f>IF(N167="sníž. přenesená",J167,0)</f>
        <v>0</v>
      </c>
      <c r="BI167" s="138">
        <f>IF(N167="nulová",J167,0)</f>
        <v>0</v>
      </c>
      <c r="BJ167" s="15" t="s">
        <v>87</v>
      </c>
      <c r="BK167" s="138">
        <f>ROUND(I167*H167,2)</f>
        <v>0</v>
      </c>
      <c r="BL167" s="15" t="s">
        <v>637</v>
      </c>
      <c r="BM167" s="256" t="s">
        <v>689</v>
      </c>
    </row>
    <row r="168" spans="2:47" s="1" customFormat="1" ht="12">
      <c r="B168" s="38"/>
      <c r="C168" s="39"/>
      <c r="D168" s="257" t="s">
        <v>155</v>
      </c>
      <c r="E168" s="39"/>
      <c r="F168" s="258" t="s">
        <v>688</v>
      </c>
      <c r="G168" s="39"/>
      <c r="H168" s="39"/>
      <c r="I168" s="154"/>
      <c r="J168" s="39"/>
      <c r="K168" s="39"/>
      <c r="L168" s="40"/>
      <c r="M168" s="259"/>
      <c r="N168" s="86"/>
      <c r="O168" s="86"/>
      <c r="P168" s="86"/>
      <c r="Q168" s="86"/>
      <c r="R168" s="86"/>
      <c r="S168" s="86"/>
      <c r="T168" s="87"/>
      <c r="AT168" s="15" t="s">
        <v>155</v>
      </c>
      <c r="AU168" s="15" t="s">
        <v>89</v>
      </c>
    </row>
    <row r="169" spans="2:65" s="1" customFormat="1" ht="16.5" customHeight="1">
      <c r="B169" s="38"/>
      <c r="C169" s="245" t="s">
        <v>264</v>
      </c>
      <c r="D169" s="245" t="s">
        <v>148</v>
      </c>
      <c r="E169" s="246" t="s">
        <v>690</v>
      </c>
      <c r="F169" s="247" t="s">
        <v>691</v>
      </c>
      <c r="G169" s="248" t="s">
        <v>335</v>
      </c>
      <c r="H169" s="249">
        <v>12</v>
      </c>
      <c r="I169" s="250"/>
      <c r="J169" s="251">
        <f>ROUND(I169*H169,2)</f>
        <v>0</v>
      </c>
      <c r="K169" s="247" t="s">
        <v>1</v>
      </c>
      <c r="L169" s="40"/>
      <c r="M169" s="252" t="s">
        <v>1</v>
      </c>
      <c r="N169" s="253" t="s">
        <v>44</v>
      </c>
      <c r="O169" s="86"/>
      <c r="P169" s="254">
        <f>O169*H169</f>
        <v>0</v>
      </c>
      <c r="Q169" s="254">
        <v>0</v>
      </c>
      <c r="R169" s="254">
        <f>Q169*H169</f>
        <v>0</v>
      </c>
      <c r="S169" s="254">
        <v>0</v>
      </c>
      <c r="T169" s="255">
        <f>S169*H169</f>
        <v>0</v>
      </c>
      <c r="AR169" s="256" t="s">
        <v>637</v>
      </c>
      <c r="AT169" s="256" t="s">
        <v>148</v>
      </c>
      <c r="AU169" s="256" t="s">
        <v>89</v>
      </c>
      <c r="AY169" s="15" t="s">
        <v>145</v>
      </c>
      <c r="BE169" s="138">
        <f>IF(N169="základní",J169,0)</f>
        <v>0</v>
      </c>
      <c r="BF169" s="138">
        <f>IF(N169="snížená",J169,0)</f>
        <v>0</v>
      </c>
      <c r="BG169" s="138">
        <f>IF(N169="zákl. přenesená",J169,0)</f>
        <v>0</v>
      </c>
      <c r="BH169" s="138">
        <f>IF(N169="sníž. přenesená",J169,0)</f>
        <v>0</v>
      </c>
      <c r="BI169" s="138">
        <f>IF(N169="nulová",J169,0)</f>
        <v>0</v>
      </c>
      <c r="BJ169" s="15" t="s">
        <v>87</v>
      </c>
      <c r="BK169" s="138">
        <f>ROUND(I169*H169,2)</f>
        <v>0</v>
      </c>
      <c r="BL169" s="15" t="s">
        <v>637</v>
      </c>
      <c r="BM169" s="256" t="s">
        <v>692</v>
      </c>
    </row>
    <row r="170" spans="2:47" s="1" customFormat="1" ht="12">
      <c r="B170" s="38"/>
      <c r="C170" s="39"/>
      <c r="D170" s="257" t="s">
        <v>155</v>
      </c>
      <c r="E170" s="39"/>
      <c r="F170" s="258" t="s">
        <v>691</v>
      </c>
      <c r="G170" s="39"/>
      <c r="H170" s="39"/>
      <c r="I170" s="154"/>
      <c r="J170" s="39"/>
      <c r="K170" s="39"/>
      <c r="L170" s="40"/>
      <c r="M170" s="259"/>
      <c r="N170" s="86"/>
      <c r="O170" s="86"/>
      <c r="P170" s="86"/>
      <c r="Q170" s="86"/>
      <c r="R170" s="86"/>
      <c r="S170" s="86"/>
      <c r="T170" s="87"/>
      <c r="AT170" s="15" t="s">
        <v>155</v>
      </c>
      <c r="AU170" s="15" t="s">
        <v>89</v>
      </c>
    </row>
    <row r="171" spans="2:65" s="1" customFormat="1" ht="16.5" customHeight="1">
      <c r="B171" s="38"/>
      <c r="C171" s="245" t="s">
        <v>270</v>
      </c>
      <c r="D171" s="245" t="s">
        <v>148</v>
      </c>
      <c r="E171" s="246" t="s">
        <v>693</v>
      </c>
      <c r="F171" s="247" t="s">
        <v>694</v>
      </c>
      <c r="G171" s="248" t="s">
        <v>297</v>
      </c>
      <c r="H171" s="249">
        <v>1</v>
      </c>
      <c r="I171" s="250"/>
      <c r="J171" s="251">
        <f>ROUND(I171*H171,2)</f>
        <v>0</v>
      </c>
      <c r="K171" s="247" t="s">
        <v>1</v>
      </c>
      <c r="L171" s="40"/>
      <c r="M171" s="252" t="s">
        <v>1</v>
      </c>
      <c r="N171" s="253" t="s">
        <v>44</v>
      </c>
      <c r="O171" s="86"/>
      <c r="P171" s="254">
        <f>O171*H171</f>
        <v>0</v>
      </c>
      <c r="Q171" s="254">
        <v>0</v>
      </c>
      <c r="R171" s="254">
        <f>Q171*H171</f>
        <v>0</v>
      </c>
      <c r="S171" s="254">
        <v>0</v>
      </c>
      <c r="T171" s="255">
        <f>S171*H171</f>
        <v>0</v>
      </c>
      <c r="AR171" s="256" t="s">
        <v>637</v>
      </c>
      <c r="AT171" s="256" t="s">
        <v>148</v>
      </c>
      <c r="AU171" s="256" t="s">
        <v>89</v>
      </c>
      <c r="AY171" s="15" t="s">
        <v>145</v>
      </c>
      <c r="BE171" s="138">
        <f>IF(N171="základní",J171,0)</f>
        <v>0</v>
      </c>
      <c r="BF171" s="138">
        <f>IF(N171="snížená",J171,0)</f>
        <v>0</v>
      </c>
      <c r="BG171" s="138">
        <f>IF(N171="zákl. přenesená",J171,0)</f>
        <v>0</v>
      </c>
      <c r="BH171" s="138">
        <f>IF(N171="sníž. přenesená",J171,0)</f>
        <v>0</v>
      </c>
      <c r="BI171" s="138">
        <f>IF(N171="nulová",J171,0)</f>
        <v>0</v>
      </c>
      <c r="BJ171" s="15" t="s">
        <v>87</v>
      </c>
      <c r="BK171" s="138">
        <f>ROUND(I171*H171,2)</f>
        <v>0</v>
      </c>
      <c r="BL171" s="15" t="s">
        <v>637</v>
      </c>
      <c r="BM171" s="256" t="s">
        <v>695</v>
      </c>
    </row>
    <row r="172" spans="2:47" s="1" customFormat="1" ht="12">
      <c r="B172" s="38"/>
      <c r="C172" s="39"/>
      <c r="D172" s="257" t="s">
        <v>155</v>
      </c>
      <c r="E172" s="39"/>
      <c r="F172" s="258" t="s">
        <v>694</v>
      </c>
      <c r="G172" s="39"/>
      <c r="H172" s="39"/>
      <c r="I172" s="154"/>
      <c r="J172" s="39"/>
      <c r="K172" s="39"/>
      <c r="L172" s="40"/>
      <c r="M172" s="259"/>
      <c r="N172" s="86"/>
      <c r="O172" s="86"/>
      <c r="P172" s="86"/>
      <c r="Q172" s="86"/>
      <c r="R172" s="86"/>
      <c r="S172" s="86"/>
      <c r="T172" s="87"/>
      <c r="AT172" s="15" t="s">
        <v>155</v>
      </c>
      <c r="AU172" s="15" t="s">
        <v>89</v>
      </c>
    </row>
    <row r="173" spans="2:65" s="1" customFormat="1" ht="16.5" customHeight="1">
      <c r="B173" s="38"/>
      <c r="C173" s="245" t="s">
        <v>276</v>
      </c>
      <c r="D173" s="245" t="s">
        <v>148</v>
      </c>
      <c r="E173" s="246" t="s">
        <v>696</v>
      </c>
      <c r="F173" s="247" t="s">
        <v>697</v>
      </c>
      <c r="G173" s="248" t="s">
        <v>297</v>
      </c>
      <c r="H173" s="249">
        <v>1</v>
      </c>
      <c r="I173" s="250"/>
      <c r="J173" s="251">
        <f>ROUND(I173*H173,2)</f>
        <v>0</v>
      </c>
      <c r="K173" s="247" t="s">
        <v>1</v>
      </c>
      <c r="L173" s="40"/>
      <c r="M173" s="252" t="s">
        <v>1</v>
      </c>
      <c r="N173" s="253" t="s">
        <v>44</v>
      </c>
      <c r="O173" s="86"/>
      <c r="P173" s="254">
        <f>O173*H173</f>
        <v>0</v>
      </c>
      <c r="Q173" s="254">
        <v>0</v>
      </c>
      <c r="R173" s="254">
        <f>Q173*H173</f>
        <v>0</v>
      </c>
      <c r="S173" s="254">
        <v>0</v>
      </c>
      <c r="T173" s="255">
        <f>S173*H173</f>
        <v>0</v>
      </c>
      <c r="AR173" s="256" t="s">
        <v>637</v>
      </c>
      <c r="AT173" s="256" t="s">
        <v>148</v>
      </c>
      <c r="AU173" s="256" t="s">
        <v>89</v>
      </c>
      <c r="AY173" s="15" t="s">
        <v>145</v>
      </c>
      <c r="BE173" s="138">
        <f>IF(N173="základní",J173,0)</f>
        <v>0</v>
      </c>
      <c r="BF173" s="138">
        <f>IF(N173="snížená",J173,0)</f>
        <v>0</v>
      </c>
      <c r="BG173" s="138">
        <f>IF(N173="zákl. přenesená",J173,0)</f>
        <v>0</v>
      </c>
      <c r="BH173" s="138">
        <f>IF(N173="sníž. přenesená",J173,0)</f>
        <v>0</v>
      </c>
      <c r="BI173" s="138">
        <f>IF(N173="nulová",J173,0)</f>
        <v>0</v>
      </c>
      <c r="BJ173" s="15" t="s">
        <v>87</v>
      </c>
      <c r="BK173" s="138">
        <f>ROUND(I173*H173,2)</f>
        <v>0</v>
      </c>
      <c r="BL173" s="15" t="s">
        <v>637</v>
      </c>
      <c r="BM173" s="256" t="s">
        <v>698</v>
      </c>
    </row>
    <row r="174" spans="2:47" s="1" customFormat="1" ht="12">
      <c r="B174" s="38"/>
      <c r="C174" s="39"/>
      <c r="D174" s="257" t="s">
        <v>155</v>
      </c>
      <c r="E174" s="39"/>
      <c r="F174" s="258" t="s">
        <v>694</v>
      </c>
      <c r="G174" s="39"/>
      <c r="H174" s="39"/>
      <c r="I174" s="154"/>
      <c r="J174" s="39"/>
      <c r="K174" s="39"/>
      <c r="L174" s="40"/>
      <c r="M174" s="294"/>
      <c r="N174" s="295"/>
      <c r="O174" s="295"/>
      <c r="P174" s="295"/>
      <c r="Q174" s="295"/>
      <c r="R174" s="295"/>
      <c r="S174" s="295"/>
      <c r="T174" s="296"/>
      <c r="AT174" s="15" t="s">
        <v>155</v>
      </c>
      <c r="AU174" s="15" t="s">
        <v>89</v>
      </c>
    </row>
    <row r="175" spans="2:12" s="1" customFormat="1" ht="6.95" customHeight="1">
      <c r="B175" s="61"/>
      <c r="C175" s="62"/>
      <c r="D175" s="62"/>
      <c r="E175" s="62"/>
      <c r="F175" s="62"/>
      <c r="G175" s="62"/>
      <c r="H175" s="62"/>
      <c r="I175" s="190"/>
      <c r="J175" s="62"/>
      <c r="K175" s="62"/>
      <c r="L175" s="40"/>
    </row>
  </sheetData>
  <sheetProtection password="CC35" sheet="1" objects="1" scenarios="1" formatColumns="0" formatRows="0" autoFilter="0"/>
  <autoFilter ref="C129:K174"/>
  <mergeCells count="14">
    <mergeCell ref="E7:H7"/>
    <mergeCell ref="E9:H9"/>
    <mergeCell ref="E18:H18"/>
    <mergeCell ref="E27:H27"/>
    <mergeCell ref="E85:H85"/>
    <mergeCell ref="E87:H87"/>
    <mergeCell ref="D104:F104"/>
    <mergeCell ref="D105:F105"/>
    <mergeCell ref="D106:F106"/>
    <mergeCell ref="D107:F107"/>
    <mergeCell ref="D108:F108"/>
    <mergeCell ref="E120:H120"/>
    <mergeCell ref="E122:H122"/>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Česák</dc:creator>
  <cp:keywords/>
  <dc:description/>
  <cp:lastModifiedBy>Martin Česák</cp:lastModifiedBy>
  <dcterms:created xsi:type="dcterms:W3CDTF">2019-05-09T10:42:26Z</dcterms:created>
  <dcterms:modified xsi:type="dcterms:W3CDTF">2019-05-09T10:42:29Z</dcterms:modified>
  <cp:category/>
  <cp:version/>
  <cp:contentType/>
  <cp:contentStatus/>
</cp:coreProperties>
</file>