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8455" windowHeight="15015" activeTab="2"/>
  </bookViews>
  <sheets>
    <sheet name="Rekapitulace stavby" sheetId="1" r:id="rId1"/>
    <sheet name="1 - Oprava suterénu" sheetId="2" r:id="rId2"/>
    <sheet name="2 - Elektroinstalace" sheetId="3" r:id="rId3"/>
    <sheet name="3 - Vedlejší náklady" sheetId="4" r:id="rId4"/>
    <sheet name="Pokyny pro vyplnění" sheetId="5" r:id="rId5"/>
  </sheets>
  <definedNames>
    <definedName name="_xlnm._FilterDatabase" localSheetId="1" hidden="1">'1 - Oprava suterénu'!$C$98:$K$412</definedName>
    <definedName name="_xlnm._FilterDatabase" localSheetId="2" hidden="1">'2 - Elektroinstalace'!$C$78:$K$143</definedName>
    <definedName name="_xlnm._FilterDatabase" localSheetId="3" hidden="1">'3 - Vedlejší náklady'!$C$85:$K$114</definedName>
    <definedName name="_xlnm.Print_Titles" localSheetId="1">'1 - Oprava suterénu'!$98:$98</definedName>
    <definedName name="_xlnm.Print_Titles" localSheetId="2">'2 - Elektroinstalace'!$78:$78</definedName>
    <definedName name="_xlnm.Print_Titles" localSheetId="3">'3 - Vedlejší náklady'!$85:$85</definedName>
    <definedName name="_xlnm.Print_Titles" localSheetId="0">'Rekapitulace stavby'!$49:$49</definedName>
    <definedName name="_xlnm.Print_Area" localSheetId="1">'1 - Oprava suterénu'!$C$4:$J$36,'1 - Oprava suterénu'!$C$42:$J$80,'1 - Oprava suterénu'!$C$86:$K$412</definedName>
    <definedName name="_xlnm.Print_Area" localSheetId="2">'2 - Elektroinstalace'!$C$4:$J$36,'2 - Elektroinstalace'!$C$42:$J$60,'2 - Elektroinstalace'!$C$66:$K$143</definedName>
    <definedName name="_xlnm.Print_Area" localSheetId="3">'3 - Vedlejší náklady'!$C$4:$J$36,'3 - Vedlejší náklady'!$C$42:$J$67,'3 - Vedlejší náklady'!$C$73:$K$114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25725"/>
</workbook>
</file>

<file path=xl/calcChain.xml><?xml version="1.0" encoding="utf-8"?>
<calcChain xmlns="http://schemas.openxmlformats.org/spreadsheetml/2006/main">
  <c r="AY54" i="1"/>
  <c r="AX54"/>
  <c r="BI113" i="4"/>
  <c r="BH113"/>
  <c r="BG113"/>
  <c r="BF113"/>
  <c r="T113"/>
  <c r="T112" s="1"/>
  <c r="R113"/>
  <c r="R112"/>
  <c r="P113"/>
  <c r="P112" s="1"/>
  <c r="BK113"/>
  <c r="BK112" s="1"/>
  <c r="J112" s="1"/>
  <c r="J66" s="1"/>
  <c r="J113"/>
  <c r="BE113"/>
  <c r="BI110"/>
  <c r="BH110"/>
  <c r="BG110"/>
  <c r="BF110"/>
  <c r="T110"/>
  <c r="T109"/>
  <c r="R110"/>
  <c r="R109" s="1"/>
  <c r="P110"/>
  <c r="P109"/>
  <c r="BK110"/>
  <c r="BK109" s="1"/>
  <c r="J109" s="1"/>
  <c r="J65" s="1"/>
  <c r="J110"/>
  <c r="BE110"/>
  <c r="BI107"/>
  <c r="BH107"/>
  <c r="BG107"/>
  <c r="BF107"/>
  <c r="T107"/>
  <c r="T106"/>
  <c r="R107"/>
  <c r="R106" s="1"/>
  <c r="P107"/>
  <c r="P106"/>
  <c r="BK107"/>
  <c r="BK106" s="1"/>
  <c r="J106" s="1"/>
  <c r="J107"/>
  <c r="BE107"/>
  <c r="BI104"/>
  <c r="BH104"/>
  <c r="BG104"/>
  <c r="BF104"/>
  <c r="T104"/>
  <c r="T103"/>
  <c r="R104"/>
  <c r="R103" s="1"/>
  <c r="P104"/>
  <c r="P103"/>
  <c r="BK104"/>
  <c r="BK103" s="1"/>
  <c r="J103" s="1"/>
  <c r="J63" s="1"/>
  <c r="J104"/>
  <c r="BE104"/>
  <c r="BI101"/>
  <c r="BH101"/>
  <c r="BG101"/>
  <c r="BF101"/>
  <c r="T101"/>
  <c r="T100"/>
  <c r="R101"/>
  <c r="R100" s="1"/>
  <c r="P101"/>
  <c r="P100"/>
  <c r="BK101"/>
  <c r="BK100" s="1"/>
  <c r="J100" s="1"/>
  <c r="J62" s="1"/>
  <c r="J101"/>
  <c r="BE101"/>
  <c r="BI98"/>
  <c r="BH98"/>
  <c r="BG98"/>
  <c r="BF98"/>
  <c r="T98"/>
  <c r="T97"/>
  <c r="R98"/>
  <c r="R97" s="1"/>
  <c r="P98"/>
  <c r="P97"/>
  <c r="BK98"/>
  <c r="BK97" s="1"/>
  <c r="J97" s="1"/>
  <c r="J61" s="1"/>
  <c r="J98"/>
  <c r="BE98"/>
  <c r="BI95"/>
  <c r="BH95"/>
  <c r="BG95"/>
  <c r="BF95"/>
  <c r="T95"/>
  <c r="T94"/>
  <c r="R95"/>
  <c r="R94" s="1"/>
  <c r="P95"/>
  <c r="P94"/>
  <c r="BK95"/>
  <c r="BK94" s="1"/>
  <c r="J94" s="1"/>
  <c r="J60" s="1"/>
  <c r="J95"/>
  <c r="BE95"/>
  <c r="BI92"/>
  <c r="BH92"/>
  <c r="F33" s="1"/>
  <c r="BC54" i="1" s="1"/>
  <c r="BG92" i="4"/>
  <c r="BF92"/>
  <c r="T92"/>
  <c r="T91"/>
  <c r="R92"/>
  <c r="R91" s="1"/>
  <c r="P92"/>
  <c r="P91"/>
  <c r="BK92"/>
  <c r="BK91" s="1"/>
  <c r="J91" s="1"/>
  <c r="J59" s="1"/>
  <c r="J92"/>
  <c r="BE92"/>
  <c r="BI89"/>
  <c r="F34"/>
  <c r="BD54" i="1"/>
  <c r="BH89" i="4"/>
  <c r="BG89"/>
  <c r="F32" s="1"/>
  <c r="BB54" i="1" s="1"/>
  <c r="BF89" i="4"/>
  <c r="F31" s="1"/>
  <c r="BA54" i="1" s="1"/>
  <c r="J31" i="4"/>
  <c r="AW54" i="1" s="1"/>
  <c r="T89" i="4"/>
  <c r="T88" s="1"/>
  <c r="T87" s="1"/>
  <c r="T86" s="1"/>
  <c r="R89"/>
  <c r="R88" s="1"/>
  <c r="R87" s="1"/>
  <c r="R86" s="1"/>
  <c r="P89"/>
  <c r="P88" s="1"/>
  <c r="P87" s="1"/>
  <c r="P86" s="1"/>
  <c r="AU54" i="1" s="1"/>
  <c r="BK89" i="4"/>
  <c r="BK88" s="1"/>
  <c r="J89"/>
  <c r="BE89"/>
  <c r="F30" s="1"/>
  <c r="AZ54" i="1" s="1"/>
  <c r="J82" i="4"/>
  <c r="F82"/>
  <c r="F80"/>
  <c r="E78"/>
  <c r="J51"/>
  <c r="F51"/>
  <c r="F49"/>
  <c r="E47"/>
  <c r="J18"/>
  <c r="E18"/>
  <c r="F52" s="1"/>
  <c r="J17"/>
  <c r="J12"/>
  <c r="J49" s="1"/>
  <c r="E7"/>
  <c r="E45" s="1"/>
  <c r="E76"/>
  <c r="AY53" i="1"/>
  <c r="AX53"/>
  <c r="BI143" i="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 s="1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 s="1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 s="1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J112"/>
  <c r="BE112" s="1"/>
  <c r="BI110"/>
  <c r="BH110"/>
  <c r="BG110"/>
  <c r="BF110"/>
  <c r="T110"/>
  <c r="R110"/>
  <c r="P110"/>
  <c r="BK110"/>
  <c r="J110"/>
  <c r="BE110" s="1"/>
  <c r="BI109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J108"/>
  <c r="BE108" s="1"/>
  <c r="BI107"/>
  <c r="BH107"/>
  <c r="BG107"/>
  <c r="BF107"/>
  <c r="T107"/>
  <c r="R107"/>
  <c r="P107"/>
  <c r="BK107"/>
  <c r="J107"/>
  <c r="BE107" s="1"/>
  <c r="BI106"/>
  <c r="BH106"/>
  <c r="BG106"/>
  <c r="BF106"/>
  <c r="T106"/>
  <c r="R106"/>
  <c r="P106"/>
  <c r="BK106"/>
  <c r="J106"/>
  <c r="BE106" s="1"/>
  <c r="BI105"/>
  <c r="BH105"/>
  <c r="BG105"/>
  <c r="BF105"/>
  <c r="T105"/>
  <c r="R105"/>
  <c r="P105"/>
  <c r="BK105"/>
  <c r="J105"/>
  <c r="BE105" s="1"/>
  <c r="BI104"/>
  <c r="BH104"/>
  <c r="BG104"/>
  <c r="BF104"/>
  <c r="T104"/>
  <c r="R104"/>
  <c r="P104"/>
  <c r="BK104"/>
  <c r="J104"/>
  <c r="BE104" s="1"/>
  <c r="BI103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 s="1"/>
  <c r="BI88"/>
  <c r="BH88"/>
  <c r="BG88"/>
  <c r="BF88"/>
  <c r="T88"/>
  <c r="R88"/>
  <c r="P88"/>
  <c r="BK88"/>
  <c r="J88"/>
  <c r="BE88" s="1"/>
  <c r="BI87"/>
  <c r="BH87"/>
  <c r="BG87"/>
  <c r="BF87"/>
  <c r="T87"/>
  <c r="R87"/>
  <c r="P87"/>
  <c r="BK87"/>
  <c r="J87"/>
  <c r="BE87" s="1"/>
  <c r="BI86"/>
  <c r="BH86"/>
  <c r="BG86"/>
  <c r="BF86"/>
  <c r="T86"/>
  <c r="R86"/>
  <c r="P86"/>
  <c r="BK86"/>
  <c r="J86"/>
  <c r="BE86" s="1"/>
  <c r="BI85"/>
  <c r="BH85"/>
  <c r="BG85"/>
  <c r="BF85"/>
  <c r="T85"/>
  <c r="R85"/>
  <c r="P85"/>
  <c r="BK85"/>
  <c r="J85"/>
  <c r="BE85" s="1"/>
  <c r="BI84"/>
  <c r="BH84"/>
  <c r="BG84"/>
  <c r="BF84"/>
  <c r="T84"/>
  <c r="R84"/>
  <c r="P84"/>
  <c r="BK84"/>
  <c r="J84"/>
  <c r="BE84" s="1"/>
  <c r="BI83"/>
  <c r="BH83"/>
  <c r="BG83"/>
  <c r="BF83"/>
  <c r="T83"/>
  <c r="R83"/>
  <c r="P83"/>
  <c r="BK83"/>
  <c r="J83"/>
  <c r="BE83" s="1"/>
  <c r="BI82"/>
  <c r="BH82"/>
  <c r="BG82"/>
  <c r="BF82"/>
  <c r="T82"/>
  <c r="T81"/>
  <c r="T80" s="1"/>
  <c r="T79" s="1"/>
  <c r="R82"/>
  <c r="R81"/>
  <c r="R80" s="1"/>
  <c r="R79" s="1"/>
  <c r="P82"/>
  <c r="P81"/>
  <c r="P80" s="1"/>
  <c r="P79" s="1"/>
  <c r="AU53" i="1" s="1"/>
  <c r="BK82" i="3"/>
  <c r="J82"/>
  <c r="BE82" s="1"/>
  <c r="F73"/>
  <c r="E71"/>
  <c r="F49"/>
  <c r="E47"/>
  <c r="J21"/>
  <c r="E21"/>
  <c r="J75" s="1"/>
  <c r="J20"/>
  <c r="J18"/>
  <c r="E18"/>
  <c r="F52" s="1"/>
  <c r="J17"/>
  <c r="J15"/>
  <c r="E15"/>
  <c r="F75" s="1"/>
  <c r="J14"/>
  <c r="J12"/>
  <c r="E7"/>
  <c r="E45" s="1"/>
  <c r="AY52" i="1"/>
  <c r="AX52"/>
  <c r="BI411" i="2"/>
  <c r="BH411"/>
  <c r="BG411"/>
  <c r="BF411"/>
  <c r="T411"/>
  <c r="T410" s="1"/>
  <c r="R411"/>
  <c r="R410" s="1"/>
  <c r="P411"/>
  <c r="P410" s="1"/>
  <c r="BK411"/>
  <c r="BK410" s="1"/>
  <c r="J410" s="1"/>
  <c r="J79" s="1"/>
  <c r="J411"/>
  <c r="BE411"/>
  <c r="BI406"/>
  <c r="BH406"/>
  <c r="BG406"/>
  <c r="BF406"/>
  <c r="T406"/>
  <c r="R406"/>
  <c r="P406"/>
  <c r="BK406"/>
  <c r="J406"/>
  <c r="BE406" s="1"/>
  <c r="BI402"/>
  <c r="BH402"/>
  <c r="BG402"/>
  <c r="BF402"/>
  <c r="T402"/>
  <c r="T401" s="1"/>
  <c r="R402"/>
  <c r="R401" s="1"/>
  <c r="P402"/>
  <c r="P401" s="1"/>
  <c r="BK402"/>
  <c r="BK401" s="1"/>
  <c r="J401" s="1"/>
  <c r="J78" s="1"/>
  <c r="J402"/>
  <c r="BE402" s="1"/>
  <c r="BI400"/>
  <c r="BH400"/>
  <c r="BG400"/>
  <c r="BF400"/>
  <c r="T400"/>
  <c r="R400"/>
  <c r="P400"/>
  <c r="BK400"/>
  <c r="J400"/>
  <c r="BE400" s="1"/>
  <c r="BI399"/>
  <c r="BH399"/>
  <c r="BG399"/>
  <c r="BF399"/>
  <c r="T399"/>
  <c r="R399"/>
  <c r="P399"/>
  <c r="BK399"/>
  <c r="J399"/>
  <c r="BE399" s="1"/>
  <c r="BI396"/>
  <c r="BH396"/>
  <c r="BG396"/>
  <c r="BF396"/>
  <c r="T396"/>
  <c r="T395" s="1"/>
  <c r="R396"/>
  <c r="R395" s="1"/>
  <c r="P396"/>
  <c r="P395" s="1"/>
  <c r="BK396"/>
  <c r="J396"/>
  <c r="BE396" s="1"/>
  <c r="BI394"/>
  <c r="BH394"/>
  <c r="BG394"/>
  <c r="BF394"/>
  <c r="T394"/>
  <c r="R394"/>
  <c r="P394"/>
  <c r="BK394"/>
  <c r="J394"/>
  <c r="BE394" s="1"/>
  <c r="BI393"/>
  <c r="BH393"/>
  <c r="BG393"/>
  <c r="BF393"/>
  <c r="T393"/>
  <c r="R393"/>
  <c r="P393"/>
  <c r="BK393"/>
  <c r="J393"/>
  <c r="BE393" s="1"/>
  <c r="BI392"/>
  <c r="BH392"/>
  <c r="BG392"/>
  <c r="BF392"/>
  <c r="T392"/>
  <c r="R392"/>
  <c r="P392"/>
  <c r="BK392"/>
  <c r="J392"/>
  <c r="BE392" s="1"/>
  <c r="BI391"/>
  <c r="BH391"/>
  <c r="BG391"/>
  <c r="BF391"/>
  <c r="T391"/>
  <c r="R391"/>
  <c r="P391"/>
  <c r="BK391"/>
  <c r="J391"/>
  <c r="BE391" s="1"/>
  <c r="BI390"/>
  <c r="BH390"/>
  <c r="BG390"/>
  <c r="BF390"/>
  <c r="T390"/>
  <c r="R390"/>
  <c r="P390"/>
  <c r="BK390"/>
  <c r="J390"/>
  <c r="BE390" s="1"/>
  <c r="BI389"/>
  <c r="BH389"/>
  <c r="BG389"/>
  <c r="BF389"/>
  <c r="T389"/>
  <c r="R389"/>
  <c r="P389"/>
  <c r="BK389"/>
  <c r="J389"/>
  <c r="BE389" s="1"/>
  <c r="BI388"/>
  <c r="BH388"/>
  <c r="BG388"/>
  <c r="BF388"/>
  <c r="T388"/>
  <c r="R388"/>
  <c r="P388"/>
  <c r="BK388"/>
  <c r="J388"/>
  <c r="BE388" s="1"/>
  <c r="BI387"/>
  <c r="BH387"/>
  <c r="BG387"/>
  <c r="BF387"/>
  <c r="T387"/>
  <c r="R387"/>
  <c r="P387"/>
  <c r="BK387"/>
  <c r="J387"/>
  <c r="BE387" s="1"/>
  <c r="BI386"/>
  <c r="BH386"/>
  <c r="BG386"/>
  <c r="BF386"/>
  <c r="T386"/>
  <c r="T385" s="1"/>
  <c r="R386"/>
  <c r="R385" s="1"/>
  <c r="P386"/>
  <c r="P385" s="1"/>
  <c r="BK386"/>
  <c r="J386"/>
  <c r="BE386" s="1"/>
  <c r="BI384"/>
  <c r="BH384"/>
  <c r="BG384"/>
  <c r="BF384"/>
  <c r="T384"/>
  <c r="R384"/>
  <c r="P384"/>
  <c r="BK384"/>
  <c r="J384"/>
  <c r="BE384" s="1"/>
  <c r="BI383"/>
  <c r="BH383"/>
  <c r="BG383"/>
  <c r="BF383"/>
  <c r="T383"/>
  <c r="R383"/>
  <c r="P383"/>
  <c r="BK383"/>
  <c r="J383"/>
  <c r="BE383" s="1"/>
  <c r="BI381"/>
  <c r="BH381"/>
  <c r="BG381"/>
  <c r="BF381"/>
  <c r="T381"/>
  <c r="R381"/>
  <c r="P381"/>
  <c r="BK381"/>
  <c r="J381"/>
  <c r="BE381" s="1"/>
  <c r="BI379"/>
  <c r="BH379"/>
  <c r="BG379"/>
  <c r="BF379"/>
  <c r="T379"/>
  <c r="R379"/>
  <c r="P379"/>
  <c r="BK379"/>
  <c r="J379"/>
  <c r="BE379" s="1"/>
  <c r="BI373"/>
  <c r="BH373"/>
  <c r="BG373"/>
  <c r="BF373"/>
  <c r="T373"/>
  <c r="R373"/>
  <c r="P373"/>
  <c r="BK373"/>
  <c r="J373"/>
  <c r="BE373" s="1"/>
  <c r="BI371"/>
  <c r="BH371"/>
  <c r="BG371"/>
  <c r="BF371"/>
  <c r="T371"/>
  <c r="R371"/>
  <c r="P371"/>
  <c r="BK371"/>
  <c r="J371"/>
  <c r="BE371" s="1"/>
  <c r="BI368"/>
  <c r="BH368"/>
  <c r="BG368"/>
  <c r="BF368"/>
  <c r="T368"/>
  <c r="R368"/>
  <c r="P368"/>
  <c r="BK368"/>
  <c r="J368"/>
  <c r="BE368" s="1"/>
  <c r="BI353"/>
  <c r="BH353"/>
  <c r="BG353"/>
  <c r="BF353"/>
  <c r="T353"/>
  <c r="R353"/>
  <c r="P353"/>
  <c r="BK353"/>
  <c r="J353"/>
  <c r="BE353" s="1"/>
  <c r="BI351"/>
  <c r="BH351"/>
  <c r="BG351"/>
  <c r="BF351"/>
  <c r="T351"/>
  <c r="R351"/>
  <c r="P351"/>
  <c r="BK351"/>
  <c r="J351"/>
  <c r="BE351" s="1"/>
  <c r="BI348"/>
  <c r="BH348"/>
  <c r="BG348"/>
  <c r="BF348"/>
  <c r="T348"/>
  <c r="T347" s="1"/>
  <c r="R348"/>
  <c r="R347" s="1"/>
  <c r="P348"/>
  <c r="P347" s="1"/>
  <c r="BK348"/>
  <c r="BK347" s="1"/>
  <c r="J347" s="1"/>
  <c r="J75" s="1"/>
  <c r="J348"/>
  <c r="BE348" s="1"/>
  <c r="BI346"/>
  <c r="BH346"/>
  <c r="BG346"/>
  <c r="BF346"/>
  <c r="T346"/>
  <c r="R346"/>
  <c r="P346"/>
  <c r="BK346"/>
  <c r="J346"/>
  <c r="BE346" s="1"/>
  <c r="BI345"/>
  <c r="BH345"/>
  <c r="BG345"/>
  <c r="BF345"/>
  <c r="T345"/>
  <c r="R345"/>
  <c r="P345"/>
  <c r="BK345"/>
  <c r="J345"/>
  <c r="BE345" s="1"/>
  <c r="BI344"/>
  <c r="BH344"/>
  <c r="BG344"/>
  <c r="BF344"/>
  <c r="T344"/>
  <c r="R344"/>
  <c r="P344"/>
  <c r="BK344"/>
  <c r="J344"/>
  <c r="BE344" s="1"/>
  <c r="BI342"/>
  <c r="BH342"/>
  <c r="BG342"/>
  <c r="BF342"/>
  <c r="T342"/>
  <c r="R342"/>
  <c r="P342"/>
  <c r="BK342"/>
  <c r="J342"/>
  <c r="BE342" s="1"/>
  <c r="BI341"/>
  <c r="BH341"/>
  <c r="BG341"/>
  <c r="BF341"/>
  <c r="T341"/>
  <c r="R341"/>
  <c r="P341"/>
  <c r="BK341"/>
  <c r="J341"/>
  <c r="BE341" s="1"/>
  <c r="BI340"/>
  <c r="BH340"/>
  <c r="BG340"/>
  <c r="BF340"/>
  <c r="T340"/>
  <c r="R340"/>
  <c r="P340"/>
  <c r="BK340"/>
  <c r="J340"/>
  <c r="BE340" s="1"/>
  <c r="BI339"/>
  <c r="BH339"/>
  <c r="BG339"/>
  <c r="BF339"/>
  <c r="T339"/>
  <c r="R339"/>
  <c r="P339"/>
  <c r="BK339"/>
  <c r="J339"/>
  <c r="BE339" s="1"/>
  <c r="BI337"/>
  <c r="BH337"/>
  <c r="BG337"/>
  <c r="BF337"/>
  <c r="T337"/>
  <c r="R337"/>
  <c r="P337"/>
  <c r="BK337"/>
  <c r="J337"/>
  <c r="BE337" s="1"/>
  <c r="BI336"/>
  <c r="BH336"/>
  <c r="BG336"/>
  <c r="BF336"/>
  <c r="T336"/>
  <c r="R336"/>
  <c r="P336"/>
  <c r="BK336"/>
  <c r="J336"/>
  <c r="BE336" s="1"/>
  <c r="BI334"/>
  <c r="BH334"/>
  <c r="BG334"/>
  <c r="BF334"/>
  <c r="T334"/>
  <c r="T333" s="1"/>
  <c r="R334"/>
  <c r="R333" s="1"/>
  <c r="P334"/>
  <c r="P333" s="1"/>
  <c r="BK334"/>
  <c r="J334"/>
  <c r="BE334" s="1"/>
  <c r="BI332"/>
  <c r="BH332"/>
  <c r="BG332"/>
  <c r="BF332"/>
  <c r="T332"/>
  <c r="R332"/>
  <c r="P332"/>
  <c r="BK332"/>
  <c r="J332"/>
  <c r="BE332" s="1"/>
  <c r="BI331"/>
  <c r="BH331"/>
  <c r="BG331"/>
  <c r="BF331"/>
  <c r="T331"/>
  <c r="R331"/>
  <c r="P331"/>
  <c r="BK331"/>
  <c r="J331"/>
  <c r="BE331" s="1"/>
  <c r="BI330"/>
  <c r="BH330"/>
  <c r="BG330"/>
  <c r="BF330"/>
  <c r="T330"/>
  <c r="R330"/>
  <c r="P330"/>
  <c r="BK330"/>
  <c r="J330"/>
  <c r="BE330" s="1"/>
  <c r="BI329"/>
  <c r="BH329"/>
  <c r="BG329"/>
  <c r="BF329"/>
  <c r="T329"/>
  <c r="R329"/>
  <c r="P329"/>
  <c r="BK329"/>
  <c r="J329"/>
  <c r="BE329" s="1"/>
  <c r="BI328"/>
  <c r="BH328"/>
  <c r="BG328"/>
  <c r="BF328"/>
  <c r="T328"/>
  <c r="T327" s="1"/>
  <c r="R328"/>
  <c r="R327" s="1"/>
  <c r="P328"/>
  <c r="P327" s="1"/>
  <c r="BK328"/>
  <c r="J328"/>
  <c r="BE328" s="1"/>
  <c r="BI326"/>
  <c r="BH326"/>
  <c r="BG326"/>
  <c r="BF326"/>
  <c r="T326"/>
  <c r="R326"/>
  <c r="P326"/>
  <c r="BK326"/>
  <c r="J326"/>
  <c r="BE326" s="1"/>
  <c r="BI325"/>
  <c r="BH325"/>
  <c r="BG325"/>
  <c r="BF325"/>
  <c r="T325"/>
  <c r="R325"/>
  <c r="P325"/>
  <c r="BK325"/>
  <c r="J325"/>
  <c r="BE325" s="1"/>
  <c r="BI324"/>
  <c r="BH324"/>
  <c r="BG324"/>
  <c r="BF324"/>
  <c r="T324"/>
  <c r="R324"/>
  <c r="P324"/>
  <c r="BK324"/>
  <c r="J324"/>
  <c r="BE324" s="1"/>
  <c r="BI323"/>
  <c r="BH323"/>
  <c r="BG323"/>
  <c r="BF323"/>
  <c r="T323"/>
  <c r="R323"/>
  <c r="P323"/>
  <c r="BK323"/>
  <c r="J323"/>
  <c r="BE323" s="1"/>
  <c r="BI322"/>
  <c r="BH322"/>
  <c r="BG322"/>
  <c r="BF322"/>
  <c r="T322"/>
  <c r="R322"/>
  <c r="P322"/>
  <c r="BK322"/>
  <c r="J322"/>
  <c r="BE322" s="1"/>
  <c r="BI321"/>
  <c r="BH321"/>
  <c r="BG321"/>
  <c r="BF321"/>
  <c r="T321"/>
  <c r="R321"/>
  <c r="P321"/>
  <c r="BK321"/>
  <c r="J321"/>
  <c r="BE321" s="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 s="1"/>
  <c r="BI318"/>
  <c r="BH318"/>
  <c r="BG318"/>
  <c r="BF318"/>
  <c r="T318"/>
  <c r="T317"/>
  <c r="R318"/>
  <c r="R317" s="1"/>
  <c r="P318"/>
  <c r="P317"/>
  <c r="BK318"/>
  <c r="J318"/>
  <c r="BE318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 s="1"/>
  <c r="BI314"/>
  <c r="BH314"/>
  <c r="BG314"/>
  <c r="BF314"/>
  <c r="T314"/>
  <c r="R314"/>
  <c r="P314"/>
  <c r="BK314"/>
  <c r="J314"/>
  <c r="BE314" s="1"/>
  <c r="BI313"/>
  <c r="BH313"/>
  <c r="BG313"/>
  <c r="BF313"/>
  <c r="T313"/>
  <c r="R313"/>
  <c r="P313"/>
  <c r="BK313"/>
  <c r="J313"/>
  <c r="BE313" s="1"/>
  <c r="BI312"/>
  <c r="BH312"/>
  <c r="BG312"/>
  <c r="BF312"/>
  <c r="T312"/>
  <c r="R312"/>
  <c r="P312"/>
  <c r="BK312"/>
  <c r="J312"/>
  <c r="BE312" s="1"/>
  <c r="BI311"/>
  <c r="BH311"/>
  <c r="BG311"/>
  <c r="BF311"/>
  <c r="T311"/>
  <c r="R311"/>
  <c r="P311"/>
  <c r="BK311"/>
  <c r="J311"/>
  <c r="BE311" s="1"/>
  <c r="BI310"/>
  <c r="BH310"/>
  <c r="BG310"/>
  <c r="BF310"/>
  <c r="T310"/>
  <c r="T309"/>
  <c r="R310"/>
  <c r="R309"/>
  <c r="P310"/>
  <c r="P309"/>
  <c r="BK310"/>
  <c r="BK309" s="1"/>
  <c r="J309" s="1"/>
  <c r="J71" s="1"/>
  <c r="J310"/>
  <c r="BE310" s="1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 s="1"/>
  <c r="BI304"/>
  <c r="BH304"/>
  <c r="BG304"/>
  <c r="BF304"/>
  <c r="T304"/>
  <c r="R304"/>
  <c r="P304"/>
  <c r="BK304"/>
  <c r="J304"/>
  <c r="BE304"/>
  <c r="BI301"/>
  <c r="BH301"/>
  <c r="BG301"/>
  <c r="BF301"/>
  <c r="T301"/>
  <c r="T300"/>
  <c r="R301"/>
  <c r="R300"/>
  <c r="P301"/>
  <c r="P300"/>
  <c r="BK301"/>
  <c r="BK300"/>
  <c r="J300" s="1"/>
  <c r="J70" s="1"/>
  <c r="J301"/>
  <c r="BE301" s="1"/>
  <c r="BI299"/>
  <c r="BH299"/>
  <c r="BG299"/>
  <c r="BF299"/>
  <c r="T299"/>
  <c r="R299"/>
  <c r="P299"/>
  <c r="BK299"/>
  <c r="J299"/>
  <c r="BE299" s="1"/>
  <c r="BI298"/>
  <c r="BH298"/>
  <c r="BG298"/>
  <c r="BF298"/>
  <c r="T298"/>
  <c r="R298"/>
  <c r="P298"/>
  <c r="BK298"/>
  <c r="J298"/>
  <c r="BE298" s="1"/>
  <c r="BI295"/>
  <c r="BH295"/>
  <c r="BG295"/>
  <c r="BF295"/>
  <c r="T295"/>
  <c r="R295"/>
  <c r="P295"/>
  <c r="BK295"/>
  <c r="J295"/>
  <c r="BE295" s="1"/>
  <c r="BI292"/>
  <c r="BH292"/>
  <c r="BG292"/>
  <c r="BF292"/>
  <c r="T292"/>
  <c r="R292"/>
  <c r="P292"/>
  <c r="BK292"/>
  <c r="J292"/>
  <c r="BE292" s="1"/>
  <c r="BI288"/>
  <c r="BH288"/>
  <c r="BG288"/>
  <c r="BF288"/>
  <c r="T288"/>
  <c r="R288"/>
  <c r="P288"/>
  <c r="BK288"/>
  <c r="J288"/>
  <c r="BE288" s="1"/>
  <c r="BI286"/>
  <c r="BH286"/>
  <c r="BG286"/>
  <c r="BF286"/>
  <c r="T286"/>
  <c r="R286"/>
  <c r="P286"/>
  <c r="BK286"/>
  <c r="J286"/>
  <c r="BE286" s="1"/>
  <c r="BI284"/>
  <c r="BH284"/>
  <c r="BG284"/>
  <c r="BF284"/>
  <c r="T284"/>
  <c r="R284"/>
  <c r="P284"/>
  <c r="BK284"/>
  <c r="J284"/>
  <c r="BE284" s="1"/>
  <c r="BI282"/>
  <c r="BH282"/>
  <c r="BG282"/>
  <c r="BF282"/>
  <c r="T282"/>
  <c r="R282"/>
  <c r="P282"/>
  <c r="BK282"/>
  <c r="J282"/>
  <c r="BE282" s="1"/>
  <c r="BI279"/>
  <c r="BH279"/>
  <c r="BG279"/>
  <c r="BF279"/>
  <c r="T279"/>
  <c r="R279"/>
  <c r="P279"/>
  <c r="BK279"/>
  <c r="J279"/>
  <c r="BE279" s="1"/>
  <c r="BI277"/>
  <c r="BH277"/>
  <c r="BG277"/>
  <c r="BF277"/>
  <c r="T277"/>
  <c r="R277"/>
  <c r="P277"/>
  <c r="BK277"/>
  <c r="J277"/>
  <c r="BE277" s="1"/>
  <c r="BI270"/>
  <c r="BH270"/>
  <c r="BG270"/>
  <c r="BF270"/>
  <c r="T270"/>
  <c r="T269"/>
  <c r="R270"/>
  <c r="R269" s="1"/>
  <c r="R268" s="1"/>
  <c r="P270"/>
  <c r="P269"/>
  <c r="BK270"/>
  <c r="BK269" s="1"/>
  <c r="J270"/>
  <c r="BE270" s="1"/>
  <c r="BI267"/>
  <c r="BH267"/>
  <c r="BG267"/>
  <c r="BF267"/>
  <c r="T267"/>
  <c r="T266"/>
  <c r="R267"/>
  <c r="R266"/>
  <c r="P267"/>
  <c r="P266"/>
  <c r="BK267"/>
  <c r="BK266" s="1"/>
  <c r="J266" s="1"/>
  <c r="J67" s="1"/>
  <c r="J267"/>
  <c r="BE267" s="1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T260"/>
  <c r="R261"/>
  <c r="R260"/>
  <c r="P261"/>
  <c r="P260"/>
  <c r="BK261"/>
  <c r="BK260"/>
  <c r="J260" s="1"/>
  <c r="J66" s="1"/>
  <c r="J261"/>
  <c r="BE261" s="1"/>
  <c r="BI243"/>
  <c r="BH243"/>
  <c r="BG243"/>
  <c r="BF243"/>
  <c r="T243"/>
  <c r="R243"/>
  <c r="P243"/>
  <c r="BK243"/>
  <c r="J243"/>
  <c r="BE243" s="1"/>
  <c r="BI238"/>
  <c r="BH238"/>
  <c r="BG238"/>
  <c r="BF238"/>
  <c r="T238"/>
  <c r="R238"/>
  <c r="P238"/>
  <c r="BK238"/>
  <c r="J238"/>
  <c r="BE238" s="1"/>
  <c r="BI236"/>
  <c r="BH236"/>
  <c r="BG236"/>
  <c r="BF236"/>
  <c r="T236"/>
  <c r="R236"/>
  <c r="P236"/>
  <c r="BK236"/>
  <c r="J236"/>
  <c r="BE236" s="1"/>
  <c r="BI233"/>
  <c r="BH233"/>
  <c r="BG233"/>
  <c r="BF233"/>
  <c r="T233"/>
  <c r="R233"/>
  <c r="P233"/>
  <c r="BK233"/>
  <c r="J233"/>
  <c r="BE233" s="1"/>
  <c r="BI231"/>
  <c r="BH231"/>
  <c r="BG231"/>
  <c r="BF231"/>
  <c r="T231"/>
  <c r="R231"/>
  <c r="P231"/>
  <c r="BK231"/>
  <c r="J231"/>
  <c r="BE231" s="1"/>
  <c r="BI229"/>
  <c r="BH229"/>
  <c r="BG229"/>
  <c r="BF229"/>
  <c r="T229"/>
  <c r="R229"/>
  <c r="P229"/>
  <c r="BK229"/>
  <c r="J229"/>
  <c r="BE229" s="1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 s="1"/>
  <c r="BI224"/>
  <c r="BH224"/>
  <c r="BG224"/>
  <c r="BF224"/>
  <c r="T224"/>
  <c r="R224"/>
  <c r="P224"/>
  <c r="BK224"/>
  <c r="J224"/>
  <c r="BE224" s="1"/>
  <c r="BI222"/>
  <c r="BH222"/>
  <c r="BG222"/>
  <c r="BF222"/>
  <c r="T222"/>
  <c r="R222"/>
  <c r="P222"/>
  <c r="BK222"/>
  <c r="J222"/>
  <c r="BE222" s="1"/>
  <c r="BI218"/>
  <c r="BH218"/>
  <c r="BG218"/>
  <c r="BF218"/>
  <c r="T218"/>
  <c r="R218"/>
  <c r="P218"/>
  <c r="BK218"/>
  <c r="J218"/>
  <c r="BE218"/>
  <c r="BI216"/>
  <c r="BH216"/>
  <c r="BG216"/>
  <c r="BF216"/>
  <c r="T216"/>
  <c r="T215"/>
  <c r="R216"/>
  <c r="R215"/>
  <c r="P216"/>
  <c r="P215"/>
  <c r="BK216"/>
  <c r="BK215" s="1"/>
  <c r="J215" s="1"/>
  <c r="J65" s="1"/>
  <c r="J216"/>
  <c r="BE216" s="1"/>
  <c r="BI214"/>
  <c r="BH214"/>
  <c r="BG214"/>
  <c r="BF214"/>
  <c r="T214"/>
  <c r="R214"/>
  <c r="P214"/>
  <c r="BK214"/>
  <c r="J214"/>
  <c r="BE214" s="1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 s="1"/>
  <c r="BI210"/>
  <c r="BH210"/>
  <c r="BG210"/>
  <c r="BF210"/>
  <c r="T210"/>
  <c r="T209"/>
  <c r="R210"/>
  <c r="R209"/>
  <c r="P210"/>
  <c r="P209"/>
  <c r="BK210"/>
  <c r="J210"/>
  <c r="BE210" s="1"/>
  <c r="BI208"/>
  <c r="BH208"/>
  <c r="BG208"/>
  <c r="BF208"/>
  <c r="T208"/>
  <c r="R208"/>
  <c r="P208"/>
  <c r="BK208"/>
  <c r="J208"/>
  <c r="BE208" s="1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 s="1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 s="1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 s="1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 s="1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 s="1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 s="1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BK179"/>
  <c r="J179"/>
  <c r="BE179"/>
  <c r="BI166"/>
  <c r="BH166"/>
  <c r="BG166"/>
  <c r="BF166"/>
  <c r="T166"/>
  <c r="T165"/>
  <c r="R166"/>
  <c r="R165"/>
  <c r="P166"/>
  <c r="P165"/>
  <c r="BK166"/>
  <c r="J166"/>
  <c r="BE166" s="1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 s="1"/>
  <c r="BI157"/>
  <c r="BH157"/>
  <c r="BG157"/>
  <c r="BF157"/>
  <c r="T157"/>
  <c r="T156"/>
  <c r="R157"/>
  <c r="R156"/>
  <c r="P157"/>
  <c r="P156"/>
  <c r="BK157"/>
  <c r="J157"/>
  <c r="BE157" s="1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 s="1"/>
  <c r="J151" s="1"/>
  <c r="J61" s="1"/>
  <c r="J152"/>
  <c r="BE152" s="1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 s="1"/>
  <c r="BI138"/>
  <c r="BH138"/>
  <c r="BG138"/>
  <c r="BF138"/>
  <c r="T138"/>
  <c r="T137"/>
  <c r="R138"/>
  <c r="R137"/>
  <c r="P138"/>
  <c r="P137"/>
  <c r="BK138"/>
  <c r="J138"/>
  <c r="BE138" s="1"/>
  <c r="BI133"/>
  <c r="BH133"/>
  <c r="BG133"/>
  <c r="BF133"/>
  <c r="T133"/>
  <c r="R133"/>
  <c r="P133"/>
  <c r="BK133"/>
  <c r="J133"/>
  <c r="BE133" s="1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BK128"/>
  <c r="J128"/>
  <c r="BE128" s="1"/>
  <c r="BI126"/>
  <c r="BH126"/>
  <c r="BG126"/>
  <c r="BF126"/>
  <c r="T126"/>
  <c r="R126"/>
  <c r="P126"/>
  <c r="BK126"/>
  <c r="J126"/>
  <c r="BE126"/>
  <c r="BI124"/>
  <c r="BH124"/>
  <c r="BG124"/>
  <c r="BF124"/>
  <c r="T124"/>
  <c r="T123"/>
  <c r="R124"/>
  <c r="R123"/>
  <c r="P124"/>
  <c r="P123"/>
  <c r="BK124"/>
  <c r="J124"/>
  <c r="BE124" s="1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2"/>
  <c r="BH102"/>
  <c r="BG102"/>
  <c r="BF102"/>
  <c r="T102"/>
  <c r="T101"/>
  <c r="T100" s="1"/>
  <c r="R102"/>
  <c r="R101"/>
  <c r="R100" s="1"/>
  <c r="P102"/>
  <c r="P101"/>
  <c r="P100" s="1"/>
  <c r="BK102"/>
  <c r="J102"/>
  <c r="BE102" s="1"/>
  <c r="J95"/>
  <c r="F95"/>
  <c r="F93"/>
  <c r="E91"/>
  <c r="J51"/>
  <c r="F51"/>
  <c r="F49"/>
  <c r="E47"/>
  <c r="J18"/>
  <c r="E18"/>
  <c r="F52" s="1"/>
  <c r="J17"/>
  <c r="J49"/>
  <c r="E7"/>
  <c r="E45" s="1"/>
  <c r="AS51" i="1"/>
  <c r="L47"/>
  <c r="AM46"/>
  <c r="L46"/>
  <c r="AM44"/>
  <c r="L44"/>
  <c r="L42"/>
  <c r="L41"/>
  <c r="BK111" i="3" l="1"/>
  <c r="J111" s="1"/>
  <c r="J59" s="1"/>
  <c r="F33"/>
  <c r="BC53" i="1" s="1"/>
  <c r="F31" i="3"/>
  <c r="BA53" i="1" s="1"/>
  <c r="F32" i="3"/>
  <c r="BB53" i="1" s="1"/>
  <c r="BK81" i="3"/>
  <c r="J81" s="1"/>
  <c r="J58" s="1"/>
  <c r="F34"/>
  <c r="BD53" i="1" s="1"/>
  <c r="BK395" i="2"/>
  <c r="J395" s="1"/>
  <c r="J77" s="1"/>
  <c r="BK385"/>
  <c r="J385" s="1"/>
  <c r="J76" s="1"/>
  <c r="BK333"/>
  <c r="J333" s="1"/>
  <c r="J74" s="1"/>
  <c r="BK327"/>
  <c r="J327" s="1"/>
  <c r="J73" s="1"/>
  <c r="BK317"/>
  <c r="J317" s="1"/>
  <c r="J72" s="1"/>
  <c r="BK209"/>
  <c r="J209" s="1"/>
  <c r="J64" s="1"/>
  <c r="BK165"/>
  <c r="J165" s="1"/>
  <c r="J63" s="1"/>
  <c r="BK156"/>
  <c r="J156" s="1"/>
  <c r="J62" s="1"/>
  <c r="BK137"/>
  <c r="J137" s="1"/>
  <c r="J60" s="1"/>
  <c r="BK123"/>
  <c r="J123" s="1"/>
  <c r="J59" s="1"/>
  <c r="F32"/>
  <c r="BB52" i="1" s="1"/>
  <c r="J31" i="2"/>
  <c r="AW52" i="1" s="1"/>
  <c r="BK101" i="2"/>
  <c r="J101" s="1"/>
  <c r="J58" s="1"/>
  <c r="F34"/>
  <c r="BD52" i="1" s="1"/>
  <c r="F33" i="2"/>
  <c r="BC52" i="1" s="1"/>
  <c r="E89" i="2"/>
  <c r="J49" i="3"/>
  <c r="F51"/>
  <c r="F76"/>
  <c r="E69"/>
  <c r="J30" i="2"/>
  <c r="AV52" i="1" s="1"/>
  <c r="F30" i="2"/>
  <c r="AZ52" i="1" s="1"/>
  <c r="T99" i="2"/>
  <c r="R99"/>
  <c r="P268"/>
  <c r="J269"/>
  <c r="J69" s="1"/>
  <c r="J30" i="3"/>
  <c r="AV53" i="1" s="1"/>
  <c r="F30" i="3"/>
  <c r="AZ53" i="1" s="1"/>
  <c r="J88" i="4"/>
  <c r="J58" s="1"/>
  <c r="BK87"/>
  <c r="P99" i="2"/>
  <c r="AU52" i="1" s="1"/>
  <c r="AU51" s="1"/>
  <c r="T268" i="2"/>
  <c r="J93"/>
  <c r="F96"/>
  <c r="F31"/>
  <c r="BA52" i="1" s="1"/>
  <c r="J51" i="3"/>
  <c r="J31"/>
  <c r="AW53" i="1" s="1"/>
  <c r="J30" i="4"/>
  <c r="AV54" i="1" s="1"/>
  <c r="AT54" s="1"/>
  <c r="J80" i="4"/>
  <c r="F83"/>
  <c r="BK80" i="3" l="1"/>
  <c r="J80" s="1"/>
  <c r="J57" s="1"/>
  <c r="BC51" i="1"/>
  <c r="W29" s="1"/>
  <c r="BA51"/>
  <c r="W27" s="1"/>
  <c r="BB51"/>
  <c r="W28" s="1"/>
  <c r="BD51"/>
  <c r="W30" s="1"/>
  <c r="BK268" i="2"/>
  <c r="J268" s="1"/>
  <c r="J68" s="1"/>
  <c r="BK100"/>
  <c r="J100" s="1"/>
  <c r="J57" s="1"/>
  <c r="AT52" i="1"/>
  <c r="AZ51"/>
  <c r="W26" s="1"/>
  <c r="BK86" i="4"/>
  <c r="J86" s="1"/>
  <c r="J87"/>
  <c r="J57" s="1"/>
  <c r="AT53" i="1"/>
  <c r="BK79" i="3"/>
  <c r="J79" s="1"/>
  <c r="AY51" i="1" l="1"/>
  <c r="AW51"/>
  <c r="AK27" s="1"/>
  <c r="AX51"/>
  <c r="BK99" i="2"/>
  <c r="J99" s="1"/>
  <c r="J56" s="1"/>
  <c r="AV51" i="1"/>
  <c r="J27" i="4"/>
  <c r="J56"/>
  <c r="J27" i="3"/>
  <c r="J56"/>
  <c r="AT51" i="1" l="1"/>
  <c r="J27" i="2"/>
  <c r="AG52" i="1" s="1"/>
  <c r="AK26"/>
  <c r="AG53"/>
  <c r="AN53" s="1"/>
  <c r="J36" i="3"/>
  <c r="J36" i="4"/>
  <c r="AG54" i="1"/>
  <c r="AN54" s="1"/>
  <c r="J36" i="2" l="1"/>
  <c r="AN52" i="1"/>
  <c r="AG51"/>
  <c r="AK23" l="1"/>
  <c r="AK32" s="1"/>
  <c r="AN51"/>
</calcChain>
</file>

<file path=xl/sharedStrings.xml><?xml version="1.0" encoding="utf-8"?>
<sst xmlns="http://schemas.openxmlformats.org/spreadsheetml/2006/main" count="5789" uniqueCount="1274">
  <si>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</si>
  <si>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</si>
  <si>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</si>
  <si>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</si>
  <si>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</si>
  <si>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</si>
  <si>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</si>
  <si>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{d351b787-c07e-4acc-8d8f-d11c3930f701}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</si>
  <si>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</si>
  <si>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</si>
  <si>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</si>
  <si>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</si>
  <si>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</si>
  <si>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</si>
  <si>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</si>
  <si>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</si>
  <si>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</si>
  <si>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Juzl31</t>
  </si>
  <si>
    <t>Stavba:</t>
  </si>
  <si>
    <t>Speciální škola v Úpici - oprava suterénu</t>
  </si>
  <si>
    <t>KSO:</t>
  </si>
  <si>
    <t>CC-CZ:</t>
  </si>
  <si>
    <t>Místo:</t>
  </si>
  <si>
    <t>Úpice</t>
  </si>
  <si>
    <t>Datum:</t>
  </si>
  <si>
    <t>24. 5. 2019</t>
  </si>
  <si>
    <t>Zadavatel:</t>
  </si>
  <si>
    <t>IČ:</t>
  </si>
  <si>
    <t>Královéhradecký kraj</t>
  </si>
  <si>
    <t>DIČ:</t>
  </si>
  <si>
    <t>Uchazeč:</t>
  </si>
  <si>
    <t xml:space="preserve"> </t>
  </si>
  <si>
    <t>Projektant:</t>
  </si>
  <si>
    <t>ing. Vladimír Juzl, Trutnov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</si>
  <si>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</si>
  <si>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</si>
  <si>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</si>
  <si>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</si>
  <si>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</si>
  <si>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</si>
  <si>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</si>
  <si>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</si>
  <si>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</si>
  <si>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</si>
  <si>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</si>
  <si>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</si>
  <si>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</si>
  <si>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</si>
  <si>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</si>
  <si>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</si>
  <si>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</si>
  <si>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</si>
  <si>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</si>
  <si>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</si>
  <si>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</si>
  <si>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</si>
  <si>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</si>
  <si>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</si>
  <si>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</si>
  <si>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</si>
  <si>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</si>
  <si>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</si>
  <si>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</si>
  <si>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</si>
  <si>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</si>
  <si>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</si>
  <si>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</si>
  <si>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</si>
  <si>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</si>
  <si>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</si>
  <si>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</si>
  <si>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</si>
  <si>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</si>
  <si>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</si>
  <si>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</si>
  <si>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Oprava suterénu</t>
  </si>
  <si>
    <t>STA</t>
  </si>
  <si>
    <t>{74a4121a-d9bf-410a-84db-8debe719ba71}</t>
  </si>
  <si>
    <t>2</t>
  </si>
  <si>
    <t>Elektroinstalace</t>
  </si>
  <si>
    <t>{089ed013-db35-4336-b630-5b99c8136c1d}</t>
  </si>
  <si>
    <t>3</t>
  </si>
  <si>
    <t>Vedlejší náklady</t>
  </si>
  <si>
    <t>{293d68d2-a465-453b-9d3f-ee604c6f4f16}</t>
  </si>
  <si>
    <t>1) Krycí list soupisu</t>
  </si>
  <si>
    <t>2) Rekapitulace</t>
  </si>
  <si>
    <t>3) Soupis prací</t>
  </si>
  <si>
    <t>Zpět na list:</t>
  </si>
  <si>
    <t>Rekapitulace stavby</t>
  </si>
  <si>
    <t>fig1</t>
  </si>
  <si>
    <t>výkop kolem základů</t>
  </si>
  <si>
    <t>134,88</t>
  </si>
  <si>
    <t>fig11</t>
  </si>
  <si>
    <t>úprava omítek stropů</t>
  </si>
  <si>
    <t>227,927</t>
  </si>
  <si>
    <t>KRYCÍ LIST SOUPISU</t>
  </si>
  <si>
    <t>fig12</t>
  </si>
  <si>
    <t>plocha stěn</t>
  </si>
  <si>
    <t>539,818</t>
  </si>
  <si>
    <t>fig16</t>
  </si>
  <si>
    <t>stupnice a podstupnice</t>
  </si>
  <si>
    <t>14</t>
  </si>
  <si>
    <t>fig17</t>
  </si>
  <si>
    <t>schodišťový sokl</t>
  </si>
  <si>
    <t>fig18</t>
  </si>
  <si>
    <t>keramický sokl</t>
  </si>
  <si>
    <t>217,14</t>
  </si>
  <si>
    <t>Objekt:</t>
  </si>
  <si>
    <t>fig21</t>
  </si>
  <si>
    <t>zpevněná plocha</t>
  </si>
  <si>
    <t>26,7</t>
  </si>
  <si>
    <t>1 - Oprava suterénu</t>
  </si>
  <si>
    <t>fig4</t>
  </si>
  <si>
    <t>plocha podřezání zdiva do 300 mm</t>
  </si>
  <si>
    <t>5,28</t>
  </si>
  <si>
    <t>fig5</t>
  </si>
  <si>
    <t>plocha podřezání zdiva do 600 mm</t>
  </si>
  <si>
    <t>73,775</t>
  </si>
  <si>
    <t>fig6</t>
  </si>
  <si>
    <t>plocha vodorovné izolace</t>
  </si>
  <si>
    <t>229,219</t>
  </si>
  <si>
    <t>fig7</t>
  </si>
  <si>
    <t>plocha svislé izolace</t>
  </si>
  <si>
    <t>128,48</t>
  </si>
  <si>
    <t>fig9</t>
  </si>
  <si>
    <t>drenáže kolem stěn</t>
  </si>
  <si>
    <t>88,3</t>
  </si>
  <si>
    <t>fig31</t>
  </si>
  <si>
    <t>KZS EPS-P 100 mm nad terénem</t>
  </si>
  <si>
    <t>96,36</t>
  </si>
  <si>
    <t>fig30</t>
  </si>
  <si>
    <t>zateplení soklu pod terénem EPS-P 100 mm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</si>
  <si>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</si>
  <si>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</si>
  <si>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</si>
  <si>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</si>
  <si>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</si>
  <si>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</si>
  <si>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</si>
  <si>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</si>
  <si>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</si>
  <si>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</si>
  <si>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</si>
  <si>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</si>
  <si>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</si>
  <si>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</si>
  <si>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</si>
  <si>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</si>
  <si>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</si>
  <si>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</si>
  <si>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</si>
  <si>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</si>
  <si>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</si>
  <si>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</si>
  <si>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</si>
  <si>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</si>
  <si>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</si>
  <si>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</si>
  <si>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</si>
  <si>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</si>
  <si>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</si>
  <si>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</si>
  <si>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</si>
  <si>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</si>
  <si>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</si>
  <si>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</si>
  <si>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</si>
  <si>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</si>
  <si>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</si>
  <si>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</si>
  <si>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</si>
  <si>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</si>
  <si>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</si>
  <si>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</si>
  <si>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</si>
  <si>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</si>
  <si>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</si>
  <si>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</si>
  <si>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</si>
  <si>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</si>
  <si>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ze zámkových dlaždic</t>
  </si>
  <si>
    <t>m2</t>
  </si>
  <si>
    <t>CS ÚRS 2018 02</t>
  </si>
  <si>
    <t>4</t>
  </si>
  <si>
    <t>1298893810</t>
  </si>
  <si>
    <t>VV</t>
  </si>
  <si>
    <t>(23,3-5,05-0,45)*1,5                           "zpevněná plocha před vstupem"</t>
  </si>
  <si>
    <t>Mezisoučet</t>
  </si>
  <si>
    <t>132101201</t>
  </si>
  <si>
    <t>Hloubení rýh š do 2000 mm v hornině tř. 1 a 2 objemu do 100 m3</t>
  </si>
  <si>
    <t>m3</t>
  </si>
  <si>
    <t>1734855679</t>
  </si>
  <si>
    <t>(23,3+1,0*2+13,6+1,8+1,45)*2*1,0*(2,5-0,9)</t>
  </si>
  <si>
    <t>fig1*0,50                                "50%"</t>
  </si>
  <si>
    <t>132201201</t>
  </si>
  <si>
    <t>Hloubení rýh š do 2000 mm v hornině tř. 3 objemu do 100 m3</t>
  </si>
  <si>
    <t>-1994681416</t>
  </si>
  <si>
    <t>132201209</t>
  </si>
  <si>
    <t>Příplatek za lepivost k hloubení rýh š do 2000 mm v hornině tř. 3</t>
  </si>
  <si>
    <t>2106696150</t>
  </si>
  <si>
    <t>5</t>
  </si>
  <si>
    <t>161101101</t>
  </si>
  <si>
    <t>Svislé přemístění výkopku z horniny tř. 1 až 4 hl výkopu do 2,5 m</t>
  </si>
  <si>
    <t>94199091</t>
  </si>
  <si>
    <t>6</t>
  </si>
  <si>
    <t>162201211</t>
  </si>
  <si>
    <t>Vodorovné přemístění výkopku z horniny tř. 1 až 4 stavebním kolečkem do 10 m</t>
  </si>
  <si>
    <t>-675071454</t>
  </si>
  <si>
    <t>7</t>
  </si>
  <si>
    <t>162201219</t>
  </si>
  <si>
    <t>Příplatek k vodorovnému přemístění výkopku z horniny tř. 1 až 4 stavebním kolečkem ZKD 10 m</t>
  </si>
  <si>
    <t>-1628020033</t>
  </si>
  <si>
    <t>8</t>
  </si>
  <si>
    <t>171201201</t>
  </si>
  <si>
    <t>Uložení sypaniny na skládky</t>
  </si>
  <si>
    <t>1944832699</t>
  </si>
  <si>
    <t>9</t>
  </si>
  <si>
    <t>174101102</t>
  </si>
  <si>
    <t>Zásyp v uzavřených prostorech sypaninou se zhutněním</t>
  </si>
  <si>
    <t>238869381</t>
  </si>
  <si>
    <t>Zakládání</t>
  </si>
  <si>
    <t>10</t>
  </si>
  <si>
    <t>211531111</t>
  </si>
  <si>
    <t>Výplň odvodňovacích žeber nebo trativodů kamenivem hrubým drceným frakce 16 až 63 mm</t>
  </si>
  <si>
    <t>-723362723</t>
  </si>
  <si>
    <t>fig9*0,5*0,6</t>
  </si>
  <si>
    <t>11</t>
  </si>
  <si>
    <t>211971121</t>
  </si>
  <si>
    <t>Zřízení opláštění žeber nebo trativodů geotextilií v rýze nebo zářezu sklonu přes 1:2 š do 2,5 m</t>
  </si>
  <si>
    <t>-402090838</t>
  </si>
  <si>
    <t>fig9*(0,5+0,6)*2</t>
  </si>
  <si>
    <t>12</t>
  </si>
  <si>
    <t>M</t>
  </si>
  <si>
    <t>69311172</t>
  </si>
  <si>
    <t>textilie ÚV stabilizace 300g/m2 do š 8,8 m</t>
  </si>
  <si>
    <t>-1608917683</t>
  </si>
  <si>
    <t>fig9*(0,5+0,6)*2*1,1</t>
  </si>
  <si>
    <t>13</t>
  </si>
  <si>
    <t>212755216</t>
  </si>
  <si>
    <t>Trativody z drenážních trubek plastových flexibilních D 160 mm bez lože</t>
  </si>
  <si>
    <t>m</t>
  </si>
  <si>
    <t>724545328</t>
  </si>
  <si>
    <t>(23,3+1,0*2+13,6+1,0*2+1,8+1,45)*2</t>
  </si>
  <si>
    <t>273313511</t>
  </si>
  <si>
    <t>Základové desky z betonu tř. C 12/15</t>
  </si>
  <si>
    <t>302403956</t>
  </si>
  <si>
    <t>3,5*1,5*0,3                          "podkladní beton pod schodištěm"</t>
  </si>
  <si>
    <t xml:space="preserve">fig9*0,5*0,1                        "podkladní beton pod drenáží"  </t>
  </si>
  <si>
    <t>Svislé a kompletní konstrukce</t>
  </si>
  <si>
    <t>319202321</t>
  </si>
  <si>
    <t>Vyrovnání nerovného povrchu zdiva tl do 80 mm přizděním</t>
  </si>
  <si>
    <t>-1124836560</t>
  </si>
  <si>
    <t>(23,3+13,6+1,8+1,45)*2*(2,5-0,9+1,2)</t>
  </si>
  <si>
    <t>Mezisoučet                "po odsekání kamenného soklu"</t>
  </si>
  <si>
    <t>16</t>
  </si>
  <si>
    <t>319231212</t>
  </si>
  <si>
    <t>Dodatečná izolace PE fólií zdiva cihelného tl do 300 mm podřezáním řetězovou pilou</t>
  </si>
  <si>
    <t>-1284279288</t>
  </si>
  <si>
    <t>(6,88-1,0+5,45-1,0+4,92-1,0)*0,30</t>
  </si>
  <si>
    <t>(1,85-0,6+3,8+2,35-0,7)*0,15</t>
  </si>
  <si>
    <t>17</t>
  </si>
  <si>
    <t>319231213</t>
  </si>
  <si>
    <t>Dodatečná izolace PE fólií zdiva cihelného tl do 600 mm podřezáním řetězovou pilou</t>
  </si>
  <si>
    <t>1348991479</t>
  </si>
  <si>
    <t>(23,3+13,6-0,6*2+1,8+1,45)*2*0,6        "vnější obvodové zdivo"</t>
  </si>
  <si>
    <t>(23,3-0,6*2-1,85-1,2-1,0*2+1,2+1,2+0,45+2,85-1,0+0,6+2,8+3,25)*0,6              "vnitřní zdivo"</t>
  </si>
  <si>
    <t>(1,6-0,8+1,7+4,3-1,0+0,45+4,3-1,0+5,43+5,43)*0,45     "vnitřní zdivo"</t>
  </si>
  <si>
    <t>0,6*0,45*3                                 "zděné pilíře"</t>
  </si>
  <si>
    <t>Vodorovné konstrukce</t>
  </si>
  <si>
    <t>18</t>
  </si>
  <si>
    <t>434191423</t>
  </si>
  <si>
    <t>Osazení schodišťových stupňů kamenných pemrlovaných na desku</t>
  </si>
  <si>
    <t>2006701472</t>
  </si>
  <si>
    <t>3,5*4+4,4</t>
  </si>
  <si>
    <t>19</t>
  </si>
  <si>
    <t>5838801501</t>
  </si>
  <si>
    <t>stupeň schodišťový plný žulový 150x300x1000 mm výžlabková podstupnice - pemrlovaný - použitý</t>
  </si>
  <si>
    <t>kus</t>
  </si>
  <si>
    <t>830322067</t>
  </si>
  <si>
    <t>Komunikace pozemní</t>
  </si>
  <si>
    <t>20</t>
  </si>
  <si>
    <t>564750111</t>
  </si>
  <si>
    <t>Podklad z kameniva hrubého drceného vel. 16-32 mm tl 150 mm</t>
  </si>
  <si>
    <t>-1884323029</t>
  </si>
  <si>
    <t>564751111</t>
  </si>
  <si>
    <t>Podklad z kameniva hrubého drceného vel. 32-63 mm tl 150 mm</t>
  </si>
  <si>
    <t>-949836783</t>
  </si>
  <si>
    <t>22</t>
  </si>
  <si>
    <t>596211210</t>
  </si>
  <si>
    <t>Kladení zámkové dlažby komunikací pro pěší tl 80 mm skupiny A pl do 50 m2</t>
  </si>
  <si>
    <t>-1578683142</t>
  </si>
  <si>
    <t>23</t>
  </si>
  <si>
    <t>5924531101</t>
  </si>
  <si>
    <t>dlažba betonová 20 x 10 x 8 cm přírodní - použitá</t>
  </si>
  <si>
    <t>-770890798</t>
  </si>
  <si>
    <t>Úpravy povrchů, podlahy a osazování výplní</t>
  </si>
  <si>
    <t>24</t>
  </si>
  <si>
    <t>611131101</t>
  </si>
  <si>
    <t>Cementový postřik vnitřních stropů nanášený celoplošně ručně</t>
  </si>
  <si>
    <t>-365384561</t>
  </si>
  <si>
    <t>4,37*5,45                                      "1"</t>
  </si>
  <si>
    <t>4,92*5,45+3,5*1,45                  "2"</t>
  </si>
  <si>
    <t>1,85*5,88                                     "3"</t>
  </si>
  <si>
    <t>4,72*5,43+4,02*1,45                "4"</t>
  </si>
  <si>
    <t>4,78*5,43+4,23*1,45                "5"</t>
  </si>
  <si>
    <t xml:space="preserve">4,3*2,9                                          "6" </t>
  </si>
  <si>
    <t>4,0*1,2+4,3*1,7                         "7"</t>
  </si>
  <si>
    <t xml:space="preserve">2,85*2,8                                       "8" </t>
  </si>
  <si>
    <t>2,35*5,05                                    "9"</t>
  </si>
  <si>
    <t xml:space="preserve">4,37*4,92                                    "10" </t>
  </si>
  <si>
    <t>16,98*1,67+1,08*3,25             "11"</t>
  </si>
  <si>
    <t>25</t>
  </si>
  <si>
    <t>611321141</t>
  </si>
  <si>
    <t>Vápenocementová omítka štuková dvouvrstvá vnitřních stropů rovných nanášená ručně</t>
  </si>
  <si>
    <t>876362092</t>
  </si>
  <si>
    <t>26</t>
  </si>
  <si>
    <t>611321191</t>
  </si>
  <si>
    <t>Příplatek k vápenocementové omítce vnitřních stropů za každých dalších 5 mm tloušťky ručně</t>
  </si>
  <si>
    <t>86866553</t>
  </si>
  <si>
    <t>27</t>
  </si>
  <si>
    <t>612821002</t>
  </si>
  <si>
    <t>Vnitřní sanační štuková omítka pro vlhké zdivo prováděná ručně</t>
  </si>
  <si>
    <t>-1141211720</t>
  </si>
  <si>
    <t>28</t>
  </si>
  <si>
    <t>612821031</t>
  </si>
  <si>
    <t>Vnitřní vyrovnávací sanační omítka prováděná ručně</t>
  </si>
  <si>
    <t>-951361337</t>
  </si>
  <si>
    <t>29</t>
  </si>
  <si>
    <t>622211021</t>
  </si>
  <si>
    <t>Montáž kontaktního zateplení vnějších stěn z polystyrénových desek tl do 120 mm</t>
  </si>
  <si>
    <t>-793589459</t>
  </si>
  <si>
    <t>(23,3+13,6+1,8+1,45)*2*1,2</t>
  </si>
  <si>
    <t>30</t>
  </si>
  <si>
    <t>28376354</t>
  </si>
  <si>
    <t>deska fasádní polystyrénová pro tepelné izolace spodní stavby tl 100mm</t>
  </si>
  <si>
    <t>1083998795</t>
  </si>
  <si>
    <t>fig31*1,02</t>
  </si>
  <si>
    <t>31</t>
  </si>
  <si>
    <t>622511111</t>
  </si>
  <si>
    <t>Tenkovrstvá akrylátová mozaiková střednězrnná omítka včetně penetrace vnějších stěn</t>
  </si>
  <si>
    <t>-1645859013</t>
  </si>
  <si>
    <t>32</t>
  </si>
  <si>
    <t>631311123</t>
  </si>
  <si>
    <t>Mazanina tl do 120 mm z betonu prostého bez zvýšených nároků na prostředí tř. C 12/15</t>
  </si>
  <si>
    <t>2040776274</t>
  </si>
  <si>
    <t>6,5*1,0*0,1                           "garáž - podkladní beton"</t>
  </si>
  <si>
    <t>33</t>
  </si>
  <si>
    <t>631311124</t>
  </si>
  <si>
    <t>Mazanina tl do 120 mm z betonu prostého bez zvýšených nároků na prostředí tř. C 16/20</t>
  </si>
  <si>
    <t>-1813432604</t>
  </si>
  <si>
    <t>34</t>
  </si>
  <si>
    <t>464408940</t>
  </si>
  <si>
    <t>35</t>
  </si>
  <si>
    <t>637121114</t>
  </si>
  <si>
    <t>Okapový chodník z kačírku tl 250 mm s udusáním</t>
  </si>
  <si>
    <t>470826251</t>
  </si>
  <si>
    <t>((23,3+0,5*2+13,6+1,8+1,45)*2-23,3+5,05+0,45)*0,5</t>
  </si>
  <si>
    <t>36</t>
  </si>
  <si>
    <t>637311131</t>
  </si>
  <si>
    <t>Okapový chodník z betonových záhonových obrubníků lože beton</t>
  </si>
  <si>
    <t>1285743108</t>
  </si>
  <si>
    <t>((23,3+0,5*2+13,6+1,8+1,45)*2-23,3+5,05+0,45)</t>
  </si>
  <si>
    <t>37</t>
  </si>
  <si>
    <t>642944121</t>
  </si>
  <si>
    <t>Osazování ocelových zárubní dodatečné pl do 2,5 m2</t>
  </si>
  <si>
    <t>-1410621690</t>
  </si>
  <si>
    <t>1+1+8</t>
  </si>
  <si>
    <t>38</t>
  </si>
  <si>
    <t>553311520</t>
  </si>
  <si>
    <t>zárubeň ocelová pro běžné zdění H 160 600 L/P</t>
  </si>
  <si>
    <t>1796460825</t>
  </si>
  <si>
    <t>39</t>
  </si>
  <si>
    <t>553311540</t>
  </si>
  <si>
    <t>zárubeň ocelová pro běžné zdění H 160 700 L/P</t>
  </si>
  <si>
    <t>1279972494</t>
  </si>
  <si>
    <t>40</t>
  </si>
  <si>
    <t>553311560</t>
  </si>
  <si>
    <t>zárubeň ocelová pro běžné zdění H 160 800 L/P</t>
  </si>
  <si>
    <t>-1806926222</t>
  </si>
  <si>
    <t>Trubní vedení</t>
  </si>
  <si>
    <t>41</t>
  </si>
  <si>
    <t>894812201</t>
  </si>
  <si>
    <t>Revizní a čistící šachta z PP šachtové dno DN 425/150 průtočné</t>
  </si>
  <si>
    <t>396486733</t>
  </si>
  <si>
    <t>42</t>
  </si>
  <si>
    <t>894812231</t>
  </si>
  <si>
    <t>Revizní a čistící šachta z PP DN 425 šachtová roura korugovaná bez hrdla světlé hloubky 1500 mm</t>
  </si>
  <si>
    <t>382269200</t>
  </si>
  <si>
    <t>43</t>
  </si>
  <si>
    <t>894812249</t>
  </si>
  <si>
    <t>Příplatek k rourám revizní a čistící šachty z PP DN 425 za uříznutí šachtové roury</t>
  </si>
  <si>
    <t>421333116</t>
  </si>
  <si>
    <t>44</t>
  </si>
  <si>
    <t>894812255</t>
  </si>
  <si>
    <t>Revizní a čistící šachta z PP DN 425 poklop pro šachtu plastový pachotěsný s madlem</t>
  </si>
  <si>
    <t>-1131223090</t>
  </si>
  <si>
    <t>Ostatní konstrukce a práce, bourání</t>
  </si>
  <si>
    <t>45</t>
  </si>
  <si>
    <t>949101111</t>
  </si>
  <si>
    <t>Lešení pomocné pro objekty pozemních staveb s lešeňovou podlahou v do 1,9 m zatížení do 150 kg/m2</t>
  </si>
  <si>
    <t>207810190</t>
  </si>
  <si>
    <t>46</t>
  </si>
  <si>
    <t>952901111</t>
  </si>
  <si>
    <t>Vyčištění budov bytové a občanské výstavby při výšce podlaží do 4 m</t>
  </si>
  <si>
    <t>-1544069140</t>
  </si>
  <si>
    <t>fig4+fig5</t>
  </si>
  <si>
    <t>47</t>
  </si>
  <si>
    <t>953942421</t>
  </si>
  <si>
    <t>Osazování ocelových rámů do 1000x1000 mm bez jejich dodání</t>
  </si>
  <si>
    <t>-1604622732</t>
  </si>
  <si>
    <t>48</t>
  </si>
  <si>
    <t>56230602</t>
  </si>
  <si>
    <t>šachtový poklop z PU + rám HDPE, 12,5t, 500 x 500 x 55 mm</t>
  </si>
  <si>
    <t>-1630605098</t>
  </si>
  <si>
    <t>49</t>
  </si>
  <si>
    <t>962032241</t>
  </si>
  <si>
    <t>Bourání zdiva z cihel pálených nebo vápenopískových na MC přes 1 m3</t>
  </si>
  <si>
    <t>297614784</t>
  </si>
  <si>
    <t>1,55*0,9*1,0                            "zděná kamna"</t>
  </si>
  <si>
    <t>50</t>
  </si>
  <si>
    <t>962052210</t>
  </si>
  <si>
    <t>Bourání zdiva nadzákladového ze ŽB do 1 m3</t>
  </si>
  <si>
    <t>1031912947</t>
  </si>
  <si>
    <t>0,8*2,0*0,6                       "železobetonová vana"</t>
  </si>
  <si>
    <t>51</t>
  </si>
  <si>
    <t>963022819</t>
  </si>
  <si>
    <t>Bourání kamenných schodišťových stupňů zhotovených na místě</t>
  </si>
  <si>
    <t>-1648711507</t>
  </si>
  <si>
    <t>52</t>
  </si>
  <si>
    <t>965043441</t>
  </si>
  <si>
    <t>Bourání podkladů pod dlažby betonových s potěrem nebo teracem tl do 150 mm pl přes 4 m2</t>
  </si>
  <si>
    <t>-287951169</t>
  </si>
  <si>
    <t>6,5*1,0*0,15                       "garáž"</t>
  </si>
  <si>
    <t>53</t>
  </si>
  <si>
    <t>967042713</t>
  </si>
  <si>
    <t>Odsekání zdiva z kamene nebo betonu plošné tl do 150 mm</t>
  </si>
  <si>
    <t>1504010343</t>
  </si>
  <si>
    <t>Mezisoučet                "odsekání kamenného soklu"</t>
  </si>
  <si>
    <t>54</t>
  </si>
  <si>
    <t>968062244</t>
  </si>
  <si>
    <t>Vybourání dřevěných rámů oken jednoduchých včetně křídel pl do 1 m2</t>
  </si>
  <si>
    <t>1540534238</t>
  </si>
  <si>
    <t>0,9*0,6*14</t>
  </si>
  <si>
    <t>55</t>
  </si>
  <si>
    <t>968062455</t>
  </si>
  <si>
    <t>Vybourání dřevěných dveřních zárubní pl do 2 m2</t>
  </si>
  <si>
    <t>-128825911</t>
  </si>
  <si>
    <t>0,8*2,1*8</t>
  </si>
  <si>
    <t>0,7*2,1*1</t>
  </si>
  <si>
    <t>0,6*2,1*1</t>
  </si>
  <si>
    <t>56</t>
  </si>
  <si>
    <t>978013191</t>
  </si>
  <si>
    <t>Otlučení (osekání) vnitřní vápenné nebo vápenocementové omítky stěn v rozsahu do 100 %</t>
  </si>
  <si>
    <t>-316122722</t>
  </si>
  <si>
    <t>(4,37+5,45)*2*2,4-0,8*1,97                     "1"</t>
  </si>
  <si>
    <t>(4,92+5,45+1,45)*2*2,4-0,8*1,97-1,2*2,1    "2"</t>
  </si>
  <si>
    <t xml:space="preserve">(1,85+5,88)*2*2,4-0,6*1,97                      "3" </t>
  </si>
  <si>
    <t>(4,72+5,43+1,45)*2*2,4-0,8*1,97*2       "4"</t>
  </si>
  <si>
    <t>(0,45+0,6)*2*2,4                                          "4"</t>
  </si>
  <si>
    <t>(4,78+6,88+0,45)*2*2,4-0,8*1,97*2       "5"</t>
  </si>
  <si>
    <t>(0,45+0,6)*2*2,4                                          "5"</t>
  </si>
  <si>
    <t>(4,3+2,9)*2*2,4-0,8*1,97                          "6"</t>
  </si>
  <si>
    <t xml:space="preserve">(4,3+2,9)*2*2,4-0,8*1,97                          "7" </t>
  </si>
  <si>
    <t>(2,85+2,8)*2*2,4-0,8*1,97                        "8"</t>
  </si>
  <si>
    <t>(2,35+5,05+3,65)*2*2,4-0,7*1,97           "9"</t>
  </si>
  <si>
    <t>(4,37+4,92)*2*2,4-0,8*1,97                     "10"</t>
  </si>
  <si>
    <t>(16,98+4,92)*2*2,4-0,8*1,97*6-0,7*1,97-0,6*1,97-1,2*2,1   "11"</t>
  </si>
  <si>
    <t>-0,9*0,6*14                                   "okna ve všech místnostech"</t>
  </si>
  <si>
    <t>(0,9+0,6)*2*0,45*14     "ostění a nadpraží okna ve všech místnostech"</t>
  </si>
  <si>
    <t>997</t>
  </si>
  <si>
    <t>Přesun sutě</t>
  </si>
  <si>
    <t>57</t>
  </si>
  <si>
    <t>997013211</t>
  </si>
  <si>
    <t>Vnitrostaveništní doprava suti a vybouraných hmot pro budovy v do 6 m ručně</t>
  </si>
  <si>
    <t>t</t>
  </si>
  <si>
    <t>-550149376</t>
  </si>
  <si>
    <t>58</t>
  </si>
  <si>
    <t>997013501</t>
  </si>
  <si>
    <t>Odvoz suti a vybouraných hmot na skládku nebo meziskládku do 1 km se složením</t>
  </si>
  <si>
    <t>-195891262</t>
  </si>
  <si>
    <t>59</t>
  </si>
  <si>
    <t>997013509</t>
  </si>
  <si>
    <t>Příplatek k odvozu suti a vybouraných hmot na skládku ZKD 1 km přes 1 km</t>
  </si>
  <si>
    <t>-351543366</t>
  </si>
  <si>
    <t>127,078*5 'Přepočtené koeficientem množství</t>
  </si>
  <si>
    <t>60</t>
  </si>
  <si>
    <t>997013803</t>
  </si>
  <si>
    <t>Poplatek za uložení stavebního odpadu cihelného na skládce (skládkovné)</t>
  </si>
  <si>
    <t>-1999051551</t>
  </si>
  <si>
    <t>998</t>
  </si>
  <si>
    <t>Přesun hmot</t>
  </si>
  <si>
    <t>61</t>
  </si>
  <si>
    <t>998018001</t>
  </si>
  <si>
    <t>Přesun hmot ruční pro budovy v do 6 m</t>
  </si>
  <si>
    <t>574960690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</si>
  <si>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</si>
  <si>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</si>
  <si>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</si>
  <si>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</si>
  <si>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</si>
  <si>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</si>
  <si>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</si>
  <si>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-1051446112</t>
  </si>
  <si>
    <t>23,3*13,6</t>
  </si>
  <si>
    <t>3,55*1,8</t>
  </si>
  <si>
    <t>-(5,05+3,15+0,45)*1,45</t>
  </si>
  <si>
    <t>-0,45*(0,75+4,7)</t>
  </si>
  <si>
    <t>-(fig4+fig5)</t>
  </si>
  <si>
    <t>63</t>
  </si>
  <si>
    <t>111631500</t>
  </si>
  <si>
    <t>lak asfaltový ALP/9 (MJ t) bal 9 kg</t>
  </si>
  <si>
    <t>-168023707</t>
  </si>
  <si>
    <t>fig6*0,00030</t>
  </si>
  <si>
    <t>64</t>
  </si>
  <si>
    <t>711112001</t>
  </si>
  <si>
    <t>Provedení izolace proti zemní vlhkosti svislé za studena nátěrem penetračním</t>
  </si>
  <si>
    <t>-1243785181</t>
  </si>
  <si>
    <t>(23,3+13,6+1,8+1,45)*2*(2,5-0,9)</t>
  </si>
  <si>
    <t>65</t>
  </si>
  <si>
    <t>1024672510</t>
  </si>
  <si>
    <t>fig7*0,00035</t>
  </si>
  <si>
    <t>66</t>
  </si>
  <si>
    <t>711141559</t>
  </si>
  <si>
    <t>Provedení izolace proti zemní vlhkosti pásy přitavením vodorovné NAIP</t>
  </si>
  <si>
    <t>-586956425</t>
  </si>
  <si>
    <t>67</t>
  </si>
  <si>
    <t>711142559</t>
  </si>
  <si>
    <t>Provedení izolace proti zemní vlhkosti pásy přitavením svislé NAIP</t>
  </si>
  <si>
    <t>89983228</t>
  </si>
  <si>
    <t>68</t>
  </si>
  <si>
    <t>628522640</t>
  </si>
  <si>
    <t>pás s modifikovaným asfaltem Sklodek 40 Special mineral</t>
  </si>
  <si>
    <t>54655882</t>
  </si>
  <si>
    <t>fig6*1,15</t>
  </si>
  <si>
    <t>fig7*1,20</t>
  </si>
  <si>
    <t>69</t>
  </si>
  <si>
    <t>711161212</t>
  </si>
  <si>
    <t>Izolace proti zemní vlhkosti nopovou fólií svislá, nopek v 8,0 mm, tl do 0,6 mm</t>
  </si>
  <si>
    <t>-502027462</t>
  </si>
  <si>
    <t>(23,3+13,6+1,8+1,45)*2*1,8</t>
  </si>
  <si>
    <t>70</t>
  </si>
  <si>
    <t>711161384</t>
  </si>
  <si>
    <t>Izolace proti zemní vlhkosti nopovou fólií ukončení provětrávací lištou</t>
  </si>
  <si>
    <t>1587837146</t>
  </si>
  <si>
    <t>(23,3+13,6+1,8+1,45)*2</t>
  </si>
  <si>
    <t>71</t>
  </si>
  <si>
    <t>998711101</t>
  </si>
  <si>
    <t>Přesun hmot tonážní pro izolace proti vodě, vlhkosti a plynům v objektech výšky do 6 m</t>
  </si>
  <si>
    <t>-1951332511</t>
  </si>
  <si>
    <t>72</t>
  </si>
  <si>
    <t>998711181</t>
  </si>
  <si>
    <t>Příplatek k přesunu hmot tonážní 711 prováděný bez použití mechanizace</t>
  </si>
  <si>
    <t>1970180063</t>
  </si>
  <si>
    <t>713</t>
  </si>
  <si>
    <t>Izolace tepelné</t>
  </si>
  <si>
    <t>73</t>
  </si>
  <si>
    <t>713131141</t>
  </si>
  <si>
    <t>Montáž izolace tepelné stěn a základů lepením celoplošně rohoží, pásů, dílců, desek</t>
  </si>
  <si>
    <t>707325206</t>
  </si>
  <si>
    <t>Mezisoučet                                             "zateplení soklu pod terénem"</t>
  </si>
  <si>
    <t>74</t>
  </si>
  <si>
    <t>448770985</t>
  </si>
  <si>
    <t>fig30*1,02</t>
  </si>
  <si>
    <t>75</t>
  </si>
  <si>
    <t>998713101</t>
  </si>
  <si>
    <t>Přesun hmot tonážní pro izolace tepelné v objektech v do 6 m</t>
  </si>
  <si>
    <t>1147939948</t>
  </si>
  <si>
    <t>76</t>
  </si>
  <si>
    <t>998713181</t>
  </si>
  <si>
    <t>Příplatek k přesunu hmot tonážní 713 prováděný bez použití mechanizace</t>
  </si>
  <si>
    <t>-1610069790</t>
  </si>
  <si>
    <t>721</t>
  </si>
  <si>
    <t>Zdravotechnika - vnitřní kanalizace</t>
  </si>
  <si>
    <t>77</t>
  </si>
  <si>
    <t>721173723</t>
  </si>
  <si>
    <t>Potrubí kanalizační z PE připojovací DN 50</t>
  </si>
  <si>
    <t>954411785</t>
  </si>
  <si>
    <t>78</t>
  </si>
  <si>
    <t>721174024</t>
  </si>
  <si>
    <t>Potrubí kanalizační z PP odpadní DN 75</t>
  </si>
  <si>
    <t>-512237506</t>
  </si>
  <si>
    <t>79</t>
  </si>
  <si>
    <t>721194104</t>
  </si>
  <si>
    <t>Vyvedení a upevnění odpadních výpustek DN 40</t>
  </si>
  <si>
    <t>1501295043</t>
  </si>
  <si>
    <t>80</t>
  </si>
  <si>
    <t>721220801</t>
  </si>
  <si>
    <t>Demontáž uzávěrek zápachových DN 70</t>
  </si>
  <si>
    <t>1652799343</t>
  </si>
  <si>
    <t>81</t>
  </si>
  <si>
    <t>721290111</t>
  </si>
  <si>
    <t>Zkouška těsnosti potrubí kanalizace vodou do DN 125</t>
  </si>
  <si>
    <t>1551510653</t>
  </si>
  <si>
    <t>82</t>
  </si>
  <si>
    <t>998721101</t>
  </si>
  <si>
    <t>Přesun hmot tonážní pro vnitřní kanalizace v objektech v do 6 m</t>
  </si>
  <si>
    <t>-1904057544</t>
  </si>
  <si>
    <t>83</t>
  </si>
  <si>
    <t>998721181</t>
  </si>
  <si>
    <t>Příplatek k přesunu hmot tonážní 721 prováděný bez použití mechanizace</t>
  </si>
  <si>
    <t>314807088</t>
  </si>
  <si>
    <t>722</t>
  </si>
  <si>
    <t>Zdravotechnika - vnitřní vodovod</t>
  </si>
  <si>
    <t>84</t>
  </si>
  <si>
    <t>722130801</t>
  </si>
  <si>
    <t>Demontáž potrubí ocelové pozinkované závitové do DN 25</t>
  </si>
  <si>
    <t>900860849</t>
  </si>
  <si>
    <t>85</t>
  </si>
  <si>
    <t>722174022</t>
  </si>
  <si>
    <t>Potrubí vodovodní plastové PPR svar polyfuze PN 20 D 20 x 3,4 mm</t>
  </si>
  <si>
    <t>-551220936</t>
  </si>
  <si>
    <t>86</t>
  </si>
  <si>
    <t>722181241</t>
  </si>
  <si>
    <t>Ochrana vodovodního potrubí přilepenými termoizolačními trubicemi z PE tl do 20 mm DN do 22 mm</t>
  </si>
  <si>
    <t>1787338712</t>
  </si>
  <si>
    <t>87</t>
  </si>
  <si>
    <t>722220112</t>
  </si>
  <si>
    <t>Nástěnka pro výtokový ventil G 3/4 s jedním závitem</t>
  </si>
  <si>
    <t>886964358</t>
  </si>
  <si>
    <t>88</t>
  </si>
  <si>
    <t>722231022</t>
  </si>
  <si>
    <t>Ventil přímý G 3/4 s odvodněním a dvěma závity</t>
  </si>
  <si>
    <t>-118412262</t>
  </si>
  <si>
    <t>89</t>
  </si>
  <si>
    <t>722239102</t>
  </si>
  <si>
    <t>Montáž armatur vodovodních se dvěma závity G 3/4</t>
  </si>
  <si>
    <t>1807823677</t>
  </si>
  <si>
    <t>90</t>
  </si>
  <si>
    <t>722290234</t>
  </si>
  <si>
    <t>Proplach a dezinfekce vodovodního potrubí do DN 80</t>
  </si>
  <si>
    <t>-1077990387</t>
  </si>
  <si>
    <t>91</t>
  </si>
  <si>
    <t>998722101</t>
  </si>
  <si>
    <t>Přesun hmot tonážní pro vnitřní vodovod v objektech v do 6 m</t>
  </si>
  <si>
    <t>2073820243</t>
  </si>
  <si>
    <t>92</t>
  </si>
  <si>
    <t>998722181</t>
  </si>
  <si>
    <t>Příplatek k přesunu hmot tonážní 722 prováděný bez použití mechanizace</t>
  </si>
  <si>
    <t>-672619832</t>
  </si>
  <si>
    <t>725</t>
  </si>
  <si>
    <t>Zdravotechnika - zařizovací předměty</t>
  </si>
  <si>
    <t>93</t>
  </si>
  <si>
    <t>725210821</t>
  </si>
  <si>
    <t>Demontáž umyvadel bez výtokových armatur</t>
  </si>
  <si>
    <t>soubor</t>
  </si>
  <si>
    <t>-39774580</t>
  </si>
  <si>
    <t>94</t>
  </si>
  <si>
    <t>725211602</t>
  </si>
  <si>
    <t>Umyvadlo keramické připevněné na stěnu šrouby bílé bez krytu na sifon 550 mm</t>
  </si>
  <si>
    <t>397917764</t>
  </si>
  <si>
    <t>95</t>
  </si>
  <si>
    <t>725980122</t>
  </si>
  <si>
    <t>Dvířka 15/20</t>
  </si>
  <si>
    <t>-1610835707</t>
  </si>
  <si>
    <t>96</t>
  </si>
  <si>
    <t>998725101</t>
  </si>
  <si>
    <t>Přesun hmot tonážní pro zařizovací předměty v objektech v do 6 m</t>
  </si>
  <si>
    <t>-569543339</t>
  </si>
  <si>
    <t>97</t>
  </si>
  <si>
    <t>998725181</t>
  </si>
  <si>
    <t>Příplatek k přesunu hmot tonážní 725 prováděný bez použití mechanizace</t>
  </si>
  <si>
    <t>-1189273021</t>
  </si>
  <si>
    <t>766</t>
  </si>
  <si>
    <t>Konstrukce truhlářské</t>
  </si>
  <si>
    <t>98</t>
  </si>
  <si>
    <t>766622216</t>
  </si>
  <si>
    <t>Montáž plastových oken plochy do 1 m2 otevíravých s rámem do zdiva</t>
  </si>
  <si>
    <t>-631871759</t>
  </si>
  <si>
    <t>99</t>
  </si>
  <si>
    <t>61144210</t>
  </si>
  <si>
    <t>okno plastové jednokřídlové otvíravé a sklápěcí 90x60 cm</t>
  </si>
  <si>
    <t>-535075679</t>
  </si>
  <si>
    <t>100</t>
  </si>
  <si>
    <t>766660001</t>
  </si>
  <si>
    <t>Montáž dveřních křídel otvíravých 1křídlových š do 0,8 m do ocelové zárubně</t>
  </si>
  <si>
    <t>-1594277498</t>
  </si>
  <si>
    <t>101</t>
  </si>
  <si>
    <t>611617130</t>
  </si>
  <si>
    <t>dveře vnitřní hladké dýhované plné 1křídlové 60x197 cm dub</t>
  </si>
  <si>
    <t>25033619</t>
  </si>
  <si>
    <t>102</t>
  </si>
  <si>
    <t>611617170</t>
  </si>
  <si>
    <t>dveře vnitřní hladké dýhované plné 1křídlové 70x197 cm dub</t>
  </si>
  <si>
    <t>1374127379</t>
  </si>
  <si>
    <t>103</t>
  </si>
  <si>
    <t>611617210</t>
  </si>
  <si>
    <t>dveře vnitřní hladké dýhované plné 1křídlové 80x197 cm dub</t>
  </si>
  <si>
    <t>1207778827</t>
  </si>
  <si>
    <t>104</t>
  </si>
  <si>
    <t>766660722</t>
  </si>
  <si>
    <t>Montáž dveřního kování - zámku</t>
  </si>
  <si>
    <t>-150918538</t>
  </si>
  <si>
    <t>105</t>
  </si>
  <si>
    <t>54914620</t>
  </si>
  <si>
    <t>kování vrchní dveřní klika včetně rozet a montážního materiálu R PZ nerez PK</t>
  </si>
  <si>
    <t>-1915666727</t>
  </si>
  <si>
    <t>106</t>
  </si>
  <si>
    <t>998766101</t>
  </si>
  <si>
    <t>Přesun hmot tonážní pro konstrukce truhlářské v objektech v do 6 m</t>
  </si>
  <si>
    <t>-241353539</t>
  </si>
  <si>
    <t>107</t>
  </si>
  <si>
    <t>998766181</t>
  </si>
  <si>
    <t>Příplatek k přesunu hmot tonážní 766 prováděný bez použití mechanizace</t>
  </si>
  <si>
    <t>1487921636</t>
  </si>
  <si>
    <t>771</t>
  </si>
  <si>
    <t>Podlahy z dlaždic</t>
  </si>
  <si>
    <t>108</t>
  </si>
  <si>
    <t>771274123</t>
  </si>
  <si>
    <t>Montáž obkladů stupnic z dlaždic protiskluzných keramických flexibilní lepidlo š do 300 mm</t>
  </si>
  <si>
    <t>708255083</t>
  </si>
  <si>
    <t>1,0*14</t>
  </si>
  <si>
    <t>109</t>
  </si>
  <si>
    <t>771274242</t>
  </si>
  <si>
    <t>Montáž obkladů podstupnic z dlaždic protiskluzných keramických flexibilní lepidlo v do 200 mm</t>
  </si>
  <si>
    <t>-475710535</t>
  </si>
  <si>
    <t>110</t>
  </si>
  <si>
    <t>771474113</t>
  </si>
  <si>
    <t>Montáž soklíků z dlaždic keramických rovných flexibilní lepidlo v do 120 mm</t>
  </si>
  <si>
    <t>1872876596</t>
  </si>
  <si>
    <t>(4,37+5,45)*2-0,8                     "1"</t>
  </si>
  <si>
    <t>(4,92+5,45+1,45)*2-0,8-1,2    "2"</t>
  </si>
  <si>
    <t xml:space="preserve">(1,85+5,88)*2-0,6                      "3" </t>
  </si>
  <si>
    <t>(4,72+5,43+1,45)*2-0,8*2       "4"</t>
  </si>
  <si>
    <t>(0,45+0,6)*2                                          "4"</t>
  </si>
  <si>
    <t>(4,78+6,88+0,45)*2-0,8*2       "5"</t>
  </si>
  <si>
    <t>(0,45+0,6)*2                                          "5"</t>
  </si>
  <si>
    <t>(4,3+2,9)*2-0,8                          "6"</t>
  </si>
  <si>
    <t xml:space="preserve">(4,3+2,9)*2-0,8                          "7" </t>
  </si>
  <si>
    <t>(2,85+2,8)*2-0,8                        "8"</t>
  </si>
  <si>
    <t>(2,35+5,05+3,65)*2-0,7           "9"</t>
  </si>
  <si>
    <t>(4,37+4,92)*2-0,8                     "10"</t>
  </si>
  <si>
    <t>(16,98+4,92)*2-0,8*6-0,7-0,6-1,2   "11"</t>
  </si>
  <si>
    <t>111</t>
  </si>
  <si>
    <t>771474133</t>
  </si>
  <si>
    <t>Montáž soklíků z dlaždic keramických schodišťových stupňovitých flexibilní lepidlo v do 120 mm</t>
  </si>
  <si>
    <t>415834521</t>
  </si>
  <si>
    <t>(0,3+0,2)*2*14</t>
  </si>
  <si>
    <t>112</t>
  </si>
  <si>
    <t>771574116</t>
  </si>
  <si>
    <t>Montáž podlah keramických režných hladkých lepených flexibilním lepidlem do 25 ks/m2</t>
  </si>
  <si>
    <t>-389053038</t>
  </si>
  <si>
    <t>113</t>
  </si>
  <si>
    <t>59761406</t>
  </si>
  <si>
    <t>dlaždice keramické slinuté neglazované mrazuvzdorné přes 19 do 25 ks/m2</t>
  </si>
  <si>
    <t>-1064868154</t>
  </si>
  <si>
    <t>fig11*1,1</t>
  </si>
  <si>
    <t>fig16*(0,3+0,2)*1,1</t>
  </si>
  <si>
    <t>fig17*0,1*1,1</t>
  </si>
  <si>
    <t>fig18*0,1*1,1</t>
  </si>
  <si>
    <t>114</t>
  </si>
  <si>
    <t>771591111</t>
  </si>
  <si>
    <t>Podlahy penetrace podkladu</t>
  </si>
  <si>
    <t>506011035</t>
  </si>
  <si>
    <t>115</t>
  </si>
  <si>
    <t>771990111</t>
  </si>
  <si>
    <t>Vyrovnání podkladu samonivelační stěrkou tl 4 mm pevnosti 15 Mpa</t>
  </si>
  <si>
    <t>774934718</t>
  </si>
  <si>
    <t>116</t>
  </si>
  <si>
    <t>998771101</t>
  </si>
  <si>
    <t>Přesun hmot tonážní pro podlahy z dlaždic v objektech v do 6 m</t>
  </si>
  <si>
    <t>677534148</t>
  </si>
  <si>
    <t>117</t>
  </si>
  <si>
    <t>998771181</t>
  </si>
  <si>
    <t>Příplatek k přesunu hmot tonážní 771 prováděný bez použití mechanizace</t>
  </si>
  <si>
    <t>983330868</t>
  </si>
  <si>
    <t>781</t>
  </si>
  <si>
    <t>Dokončovací práce - obklady</t>
  </si>
  <si>
    <t>118</t>
  </si>
  <si>
    <t>781474115</t>
  </si>
  <si>
    <t>Montáž obkladů vnitřních keramických hladkých do 25 ks/m2 lepených flexibilním lepidlem</t>
  </si>
  <si>
    <t>-144598283</t>
  </si>
  <si>
    <t>119</t>
  </si>
  <si>
    <t>-1759461977</t>
  </si>
  <si>
    <t>120</t>
  </si>
  <si>
    <t>781494111</t>
  </si>
  <si>
    <t>Plastové profily rohové lepené flexibilním lepidlem</t>
  </si>
  <si>
    <t>-1872492871</t>
  </si>
  <si>
    <t>121</t>
  </si>
  <si>
    <t>781494511</t>
  </si>
  <si>
    <t>Plastové profily ukončovací lepené flexibilním lepidlem</t>
  </si>
  <si>
    <t>-1901062761</t>
  </si>
  <si>
    <t>122</t>
  </si>
  <si>
    <t>781495111</t>
  </si>
  <si>
    <t>Penetrace podkladu vnitřních obkladů</t>
  </si>
  <si>
    <t>1002924708</t>
  </si>
  <si>
    <t>123</t>
  </si>
  <si>
    <t>781495141</t>
  </si>
  <si>
    <t>Průnik obkladem kruhový do DN 30 bez izolace</t>
  </si>
  <si>
    <t>-870109299</t>
  </si>
  <si>
    <t>124</t>
  </si>
  <si>
    <t>781495142</t>
  </si>
  <si>
    <t>Průnik obkladem kruhový do DN 90 bez izolace</t>
  </si>
  <si>
    <t>1805494133</t>
  </si>
  <si>
    <t>125</t>
  </si>
  <si>
    <t>998781101</t>
  </si>
  <si>
    <t>Přesun hmot tonážní pro obklady keramické v objektech v do 6 m</t>
  </si>
  <si>
    <t>753704590</t>
  </si>
  <si>
    <t>126</t>
  </si>
  <si>
    <t>998781181</t>
  </si>
  <si>
    <t>Příplatek k přesunu hmot tonážní 781 prováděný bez použití mechanizace</t>
  </si>
  <si>
    <t>-505711765</t>
  </si>
  <si>
    <t>783</t>
  </si>
  <si>
    <t>Dokončovací práce - nátěry</t>
  </si>
  <si>
    <t>127</t>
  </si>
  <si>
    <t>783314101</t>
  </si>
  <si>
    <t>Základní jednonásobný syntetický nátěr zámečnických konstrukcí</t>
  </si>
  <si>
    <t>1224539840</t>
  </si>
  <si>
    <t>(0,6+1,97*2+0,7+1,97*2+(0,8+1,97*2)*8)*0,25</t>
  </si>
  <si>
    <t>Mezisoučet                               "zárubně"</t>
  </si>
  <si>
    <t>128</t>
  </si>
  <si>
    <t>783315101</t>
  </si>
  <si>
    <t>Mezinátěr jednonásobný syntetický standardní zámečnických konstrukcí</t>
  </si>
  <si>
    <t>-1663301824</t>
  </si>
  <si>
    <t>129</t>
  </si>
  <si>
    <t>783317101</t>
  </si>
  <si>
    <t>Krycí jednonásobný syntetický standardní nátěr zámečnických konstrukcí</t>
  </si>
  <si>
    <t>-1024454527</t>
  </si>
  <si>
    <t>784</t>
  </si>
  <si>
    <t>Dokončovací práce - malby a tapety</t>
  </si>
  <si>
    <t>130</t>
  </si>
  <si>
    <t>784181111</t>
  </si>
  <si>
    <t>Základní silikátová jednonásobná penetrace podkladu v místnostech výšky do 3,80m</t>
  </si>
  <si>
    <t>2114155916</t>
  </si>
  <si>
    <t>131</t>
  </si>
  <si>
    <t>784321031</t>
  </si>
  <si>
    <t>Dvojnásobné silikátové bílé malby v místnosti výšky do 3,80 m</t>
  </si>
  <si>
    <t>-516813012</t>
  </si>
  <si>
    <t>HZS</t>
  </si>
  <si>
    <t>Hodinové zúčtovací sazby</t>
  </si>
  <si>
    <t>132</t>
  </si>
  <si>
    <t>HZS2491</t>
  </si>
  <si>
    <t>Hodinová zúčtovací sazba dělník zednických výpomocí</t>
  </si>
  <si>
    <t>hod</t>
  </si>
  <si>
    <t>512</t>
  </si>
  <si>
    <t>-1878559865</t>
  </si>
  <si>
    <t>100                          "stavební přípomoce elektro, ZTI"</t>
  </si>
  <si>
    <t>2 - Elektroinstalace</t>
  </si>
  <si>
    <t>M - Práce a dodávky M</t>
  </si>
  <si>
    <t xml:space="preserve">    214-M - Materiál elektromontážní</t>
  </si>
  <si>
    <t xml:space="preserve">    217-M - Elektromontáže</t>
  </si>
  <si>
    <t>Práce a dodávky M</t>
  </si>
  <si>
    <t>214-M</t>
  </si>
  <si>
    <t>Materiál elektromontážní</t>
  </si>
  <si>
    <t>999000000</t>
  </si>
  <si>
    <t>STROPNI SVITIDLO LED PANEL E30120 48W 4100LM</t>
  </si>
  <si>
    <t>KC</t>
  </si>
  <si>
    <t>256</t>
  </si>
  <si>
    <t>192</t>
  </si>
  <si>
    <t>999000000.1</t>
  </si>
  <si>
    <t>STROPNI SVITIDLO SN 18 LED PANEL 18W 1300 LM</t>
  </si>
  <si>
    <t>194</t>
  </si>
  <si>
    <t>999000000.2</t>
  </si>
  <si>
    <t>NASTENNE SVITIDLO STANDART LED 18W 1300LM</t>
  </si>
  <si>
    <t>196</t>
  </si>
  <si>
    <t>999000000.3</t>
  </si>
  <si>
    <t>REZERVA</t>
  </si>
  <si>
    <t>198</t>
  </si>
  <si>
    <t>357153330</t>
  </si>
  <si>
    <t>ROZVODNICE DOMOVNI PLECH 57 MODUL</t>
  </si>
  <si>
    <t>KUS</t>
  </si>
  <si>
    <t>200</t>
  </si>
  <si>
    <t>345551230</t>
  </si>
  <si>
    <t>ZÁSUVKA  16A</t>
  </si>
  <si>
    <t>202</t>
  </si>
  <si>
    <t>345551160</t>
  </si>
  <si>
    <t>ZÁSUVKA 16A PRO PRIMITOP</t>
  </si>
  <si>
    <t>204</t>
  </si>
  <si>
    <t>345362200</t>
  </si>
  <si>
    <t>ZASUVKA OHRIVAC</t>
  </si>
  <si>
    <t>206</t>
  </si>
  <si>
    <t>345483110</t>
  </si>
  <si>
    <t>ZASUVKA 400V/50H  32 A</t>
  </si>
  <si>
    <t>208</t>
  </si>
  <si>
    <t>345355160</t>
  </si>
  <si>
    <t>SPINAC 10A</t>
  </si>
  <si>
    <t>210</t>
  </si>
  <si>
    <t>345355760</t>
  </si>
  <si>
    <t>PREPINAC 10A</t>
  </si>
  <si>
    <t>212</t>
  </si>
  <si>
    <t>345355870</t>
  </si>
  <si>
    <t>HLAVNI VYPINAC</t>
  </si>
  <si>
    <t>214</t>
  </si>
  <si>
    <t>484326480</t>
  </si>
  <si>
    <t>OHRIVAC PRIMOOHREV 3 KW</t>
  </si>
  <si>
    <t>216</t>
  </si>
  <si>
    <t>484586080</t>
  </si>
  <si>
    <t>EL TELESO PRIMOTOP 2 KW</t>
  </si>
  <si>
    <t>218</t>
  </si>
  <si>
    <t>358221270</t>
  </si>
  <si>
    <t>JISTIC 1+N POL.CHAR B LSN 10B/1+N</t>
  </si>
  <si>
    <t>220</t>
  </si>
  <si>
    <t>358221290</t>
  </si>
  <si>
    <t>JISTIC 1+N POL.CHAR B LSN 16B/1+N</t>
  </si>
  <si>
    <t>222</t>
  </si>
  <si>
    <t>358224010</t>
  </si>
  <si>
    <t>JISTIC 3POLOVY-CHAR B  LSN 16B/3</t>
  </si>
  <si>
    <t>224</t>
  </si>
  <si>
    <t>341110300</t>
  </si>
  <si>
    <t>KABEL CU JADRO CYKY 3 X 1,5</t>
  </si>
  <si>
    <t>226</t>
  </si>
  <si>
    <t>341110360</t>
  </si>
  <si>
    <t>KABEL CU JADRO CYKY 3 X 2,5</t>
  </si>
  <si>
    <t>228</t>
  </si>
  <si>
    <t>341110640</t>
  </si>
  <si>
    <t>KABEL CU JADRO CYKY 4 X 2,5</t>
  </si>
  <si>
    <t>230</t>
  </si>
  <si>
    <t>341110760</t>
  </si>
  <si>
    <t>KABEL CU JADRO CYKY 4 X10</t>
  </si>
  <si>
    <t>232</t>
  </si>
  <si>
    <t>999000000.4</t>
  </si>
  <si>
    <t>ELEKTROOSMOZA DRYPOL 50 M</t>
  </si>
  <si>
    <t>234</t>
  </si>
  <si>
    <t>999000000.5</t>
  </si>
  <si>
    <t>POZARNI HLASIC</t>
  </si>
  <si>
    <t>236</t>
  </si>
  <si>
    <t>999000000.6</t>
  </si>
  <si>
    <t>NOUZOVE OSVETLENI</t>
  </si>
  <si>
    <t>238</t>
  </si>
  <si>
    <t>345715340</t>
  </si>
  <si>
    <t>KRABICE ODBOCOVACI</t>
  </si>
  <si>
    <t>240</t>
  </si>
  <si>
    <t>345715110</t>
  </si>
  <si>
    <t>KRABICE PRISTROJ KRUH KP68/2</t>
  </si>
  <si>
    <t>242</t>
  </si>
  <si>
    <t>345715240</t>
  </si>
  <si>
    <t>KRABICE PRISTR POD ZASUVKU 400V/50HZ</t>
  </si>
  <si>
    <t>244</t>
  </si>
  <si>
    <t>345626900</t>
  </si>
  <si>
    <t>SVORKOVNICE KRAB S-66</t>
  </si>
  <si>
    <t>246</t>
  </si>
  <si>
    <t>999000000.7</t>
  </si>
  <si>
    <t>OST POMOCNY MATERIAL PROPOJE,WAGOSVORKY,SADRA</t>
  </si>
  <si>
    <t>248</t>
  </si>
  <si>
    <t>217-M</t>
  </si>
  <si>
    <t>Elektromontáže</t>
  </si>
  <si>
    <t>210010002</t>
  </si>
  <si>
    <t>MTŽ TRUBKA PLAST OHEB POD OM D 16MM</t>
  </si>
  <si>
    <t>210010301</t>
  </si>
  <si>
    <t>MTŽ KRABICE PŘÍSTR PLAST KRUH KU,KP</t>
  </si>
  <si>
    <t>210010313</t>
  </si>
  <si>
    <t>MTŽ KRABICE ODBOČNÉ KO100, KO125</t>
  </si>
  <si>
    <t>210021014</t>
  </si>
  <si>
    <t>ZHOTOVENÍ OTVORŮ KRUH D -100MM</t>
  </si>
  <si>
    <t>134</t>
  </si>
  <si>
    <t>210021035</t>
  </si>
  <si>
    <t>ZAKRYTÍ OTVORŮ KRUH D -100MM</t>
  </si>
  <si>
    <t>136</t>
  </si>
  <si>
    <t>210000000</t>
  </si>
  <si>
    <t>MTZ HLASICU</t>
  </si>
  <si>
    <t>M2</t>
  </si>
  <si>
    <t>138</t>
  </si>
  <si>
    <t>210100001</t>
  </si>
  <si>
    <t>UKONČENÍ VODIČŮ ROZVÁDĚČ -2,5MM2</t>
  </si>
  <si>
    <t>140</t>
  </si>
  <si>
    <t>210100003</t>
  </si>
  <si>
    <t>UKONČENÍ VODIČŮ ROZVÁDĚČ -16MM2</t>
  </si>
  <si>
    <t>142</t>
  </si>
  <si>
    <t>210110001</t>
  </si>
  <si>
    <t>MTŽ VYPÍNAČ NÁSTĚNNÝ 1PÓL ZÁKLADNÍ</t>
  </si>
  <si>
    <t>144</t>
  </si>
  <si>
    <t>210110002</t>
  </si>
  <si>
    <t>MTŽ PREPÍNAČ NÁSTĚNNÝ</t>
  </si>
  <si>
    <t>146</t>
  </si>
  <si>
    <t>210111021</t>
  </si>
  <si>
    <t>MTŽ ZÁSUVKA KRAB ŠROUB OBYČ 2P+PE</t>
  </si>
  <si>
    <t>148</t>
  </si>
  <si>
    <t>210111034</t>
  </si>
  <si>
    <t>MTŽ ZÁSUVKA KRAB ŠROUB PRIMOTOP DESKA</t>
  </si>
  <si>
    <t>150</t>
  </si>
  <si>
    <t>210111123</t>
  </si>
  <si>
    <t>MTŽ ZÁSUVKA PRŮM SPO 3P+PE 16A</t>
  </si>
  <si>
    <t>152</t>
  </si>
  <si>
    <t>210111031</t>
  </si>
  <si>
    <t>MTŽ ZÁSUVKA KRAB OHRIVAC VODY</t>
  </si>
  <si>
    <t>154</t>
  </si>
  <si>
    <t>210120412</t>
  </si>
  <si>
    <t>MTŽ JISTIČ NN 1PÓL -25A VE SKŘÍNI</t>
  </si>
  <si>
    <t>156</t>
  </si>
  <si>
    <t>210120453</t>
  </si>
  <si>
    <t>MTŽ JISTIČ NN 3PÓL -25A VE SKŘÍNI</t>
  </si>
  <si>
    <t>158</t>
  </si>
  <si>
    <t>210000000.1</t>
  </si>
  <si>
    <t>MTŽ ELEKTROOSMOZNIHO ZARIZENI DRYPOL</t>
  </si>
  <si>
    <t>160</t>
  </si>
  <si>
    <t>210000000.2</t>
  </si>
  <si>
    <t>MTŽ NOUZOVEHO SVITIDLA</t>
  </si>
  <si>
    <t>162</t>
  </si>
  <si>
    <t>210190002</t>
  </si>
  <si>
    <t>MTŽ ROZVODNICE PLECH/PLAST -50KG</t>
  </si>
  <si>
    <t>164</t>
  </si>
  <si>
    <t>210192651</t>
  </si>
  <si>
    <t>MTŽ SKŘÍNÍ DO ZDIVA CIHEL KS I</t>
  </si>
  <si>
    <t>166</t>
  </si>
  <si>
    <t>210192671</t>
  </si>
  <si>
    <t>MTŽ KABELOVÁ VÝVODKA -16MM</t>
  </si>
  <si>
    <t>168</t>
  </si>
  <si>
    <t>210192701</t>
  </si>
  <si>
    <t>ZHOTOVENÍ OTVORU -16MM PRO VÝVODKU</t>
  </si>
  <si>
    <t>170</t>
  </si>
  <si>
    <t>210192722</t>
  </si>
  <si>
    <t>LEPENÍ+ZHOTOVENÍ TABULKA OZNAČOVACÍ</t>
  </si>
  <si>
    <t>172</t>
  </si>
  <si>
    <t>210201045</t>
  </si>
  <si>
    <t>MTŽ SVÍTIDLO NASTROPNI LED BYT PŘISAZ 4Z+KRYT</t>
  </si>
  <si>
    <t>174</t>
  </si>
  <si>
    <t>210201025</t>
  </si>
  <si>
    <t>MTŽ SVÍTIDLO STROPNI LED BYT PŘISAZ 2Z+KRYT</t>
  </si>
  <si>
    <t>176</t>
  </si>
  <si>
    <t>210201056</t>
  </si>
  <si>
    <t>MTŽ SVÍTIDLO LED BYT STĚNA 1ZD KOMP</t>
  </si>
  <si>
    <t>178</t>
  </si>
  <si>
    <t>210230272</t>
  </si>
  <si>
    <t>REVIZE+SEŘÍZENÍ+PROVOZ SKŘÍŇ -400KV</t>
  </si>
  <si>
    <t>180</t>
  </si>
  <si>
    <t>210800125</t>
  </si>
  <si>
    <t>MTŽ CU KABEL CYKY 3X1,5 OMÍT STROPU</t>
  </si>
  <si>
    <t>182</t>
  </si>
  <si>
    <t>210800105</t>
  </si>
  <si>
    <t>MTŽ CU KABEL CYKY 3X1,5 OMÍTKA STĚN</t>
  </si>
  <si>
    <t>184</t>
  </si>
  <si>
    <t>210800106</t>
  </si>
  <si>
    <t>MTŽ CU KABEL CYKY 3X2,5 OMÍTKA STĚN</t>
  </si>
  <si>
    <t>186</t>
  </si>
  <si>
    <t>210800114</t>
  </si>
  <si>
    <t>MTŽ CU KABEL CYKY 4X16 OMÍTKA STĚN</t>
  </si>
  <si>
    <t>188</t>
  </si>
  <si>
    <t>210800508</t>
  </si>
  <si>
    <t>MTŽ CU VODIČ CY 10MM2 V TRUBKÁCH</t>
  </si>
  <si>
    <t>190</t>
  </si>
  <si>
    <t>3 -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</si>
  <si>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</si>
  <si>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</si>
  <si>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</si>
  <si>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</si>
  <si>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</si>
  <si>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</si>
  <si>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</si>
  <si>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</si>
  <si>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</si>
  <si>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</si>
  <si>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</si>
  <si>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</si>
  <si>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</si>
  <si>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</si>
  <si>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</si>
  <si>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kpl</t>
  </si>
  <si>
    <t>1024</t>
  </si>
  <si>
    <t>1273069153</t>
  </si>
  <si>
    <t>1      "podrobný popis prací je v příloze 01 všeobecných podmínek ceníku VRN a na www.cs-urs.cz"</t>
  </si>
  <si>
    <t>VRN2</t>
  </si>
  <si>
    <t>Příprava staveniště</t>
  </si>
  <si>
    <t>020001000</t>
  </si>
  <si>
    <t>-1468673278</t>
  </si>
  <si>
    <t>1      "podrobný popis prací je v příloze 02 všeobecných podmínek ceníku VRN a na www.cs-urs.cz"</t>
  </si>
  <si>
    <t>VRN3</t>
  </si>
  <si>
    <t>Zařízení staveniště</t>
  </si>
  <si>
    <t>030001000</t>
  </si>
  <si>
    <t>827781147</t>
  </si>
  <si>
    <t>1      "podrobný popis prací je v příloze 03 všeobecných podmínek ceníku VRN a na www.cs-urs.cz"</t>
  </si>
  <si>
    <t>VRN4</t>
  </si>
  <si>
    <t>Inženýrská činnost</t>
  </si>
  <si>
    <t>040001000</t>
  </si>
  <si>
    <t>205942768</t>
  </si>
  <si>
    <t>1      "podrobný popis prací je v příloze 04 všeobecných podmínek ceníku VRN a na www.cs-urs.cz"</t>
  </si>
  <si>
    <t>VRN5</t>
  </si>
  <si>
    <t>Finanční náklady</t>
  </si>
  <si>
    <t>050001000</t>
  </si>
  <si>
    <t>1283842464</t>
  </si>
  <si>
    <t>1      "podrobný popis prací je v příloze 05 všeobecných podmínek ceníku VRN a na www.cs-urs.cz"</t>
  </si>
  <si>
    <t>VRN6</t>
  </si>
  <si>
    <t>Územní vlivy</t>
  </si>
  <si>
    <t>060001000</t>
  </si>
  <si>
    <t>209212843</t>
  </si>
  <si>
    <t>1      "podrobný popis prací je v příloze 06 všeobecných podmínek ceníku VRN a na www.cs-urs.cz"</t>
  </si>
  <si>
    <t>VRN7</t>
  </si>
  <si>
    <t>Provozní vlivy</t>
  </si>
  <si>
    <t>070001000</t>
  </si>
  <si>
    <t>329151528</t>
  </si>
  <si>
    <t>1      "podrobný popis prací je v příloze 07 všeobecných podmínek ceníku VRN a na www.cs-urs.cz"</t>
  </si>
  <si>
    <t>VRN8</t>
  </si>
  <si>
    <t>Přesun stavebních kapacit</t>
  </si>
  <si>
    <t>080001000</t>
  </si>
  <si>
    <t>Další náklady na pracovníky</t>
  </si>
  <si>
    <t>1777466990</t>
  </si>
  <si>
    <t>1      "podrobný popis prací je v příloze 08 všeobecných podmínek ceníku VRN a na www.cs-urs.cz"</t>
  </si>
  <si>
    <t>VRN9</t>
  </si>
  <si>
    <t>Ostatní náklady</t>
  </si>
  <si>
    <t>090001000</t>
  </si>
  <si>
    <t>-1849073508</t>
  </si>
  <si>
    <t>1      "podrobný popis prací je v příloze 09 všeobecných podmínek ceníku VRN a na www.cs-urs.cz"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</si>
  <si>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</si>
  <si>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</si>
  <si>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</si>
  <si>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</si>
  <si>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</si>
  <si>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</si>
  <si>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</si>
  <si>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</si>
  <si>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</si>
  <si>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</si>
  <si>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</si>
  <si>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</si>
  <si>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</si>
  <si>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</si>
  <si>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</si>
  <si>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</si>
  <si>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</si>
  <si>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</si>
  <si>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</si>
  <si>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</si>
  <si>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</si>
  <si>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</si>
  <si>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</si>
  <si>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</si>
  <si>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</si>
  <si>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</si>
  <si>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</si>
  <si>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</si>
  <si>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</si>
  <si>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</si>
  <si>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</si>
  <si>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</si>
  <si>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</si>
  <si>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</si>
  <si>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</si>
  <si>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</si>
  <si>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</si>
  <si>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</si>
  <si>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</si>
  <si>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</si>
  <si>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</si>
  <si>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</si>
  <si>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</si>
  <si>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</si>
  <si>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</si>
  <si>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</si>
  <si>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</si>
  <si>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</si>
  <si>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</si>
  <si>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</si>
  <si>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</si>
  <si>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</si>
  <si>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</si>
  <si>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</si>
  <si>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</si>
  <si>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</si>
  <si>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</si>
  <si>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</si>
  <si>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</si>
  <si>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</si>
  <si>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</si>
  <si>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</si>
  <si>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</si>
  <si>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</si>
  <si>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</si>
  <si>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</si>
  <si>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</si>
  <si>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</si>
  <si>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</si>
  <si>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</si>
  <si>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</si>
  <si>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</si>
  <si>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</si>
  <si>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</si>
  <si>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</si>
  <si>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</si>
  <si>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</si>
  <si>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</si>
  <si>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</si>
  <si>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</si>
  <si>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</si>
  <si>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</si>
  <si>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</si>
  <si>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</si>
  <si>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</si>
  <si>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</si>
  <si>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</si>
  <si>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</si>
  <si>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</si>
  <si>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</si>
  <si>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</si>
  <si>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</si>
  <si>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</si>
  <si>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</si>
  <si>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</si>
  <si>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</si>
  <si>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</si>
  <si>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</si>
  <si>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</si>
  <si>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</si>
  <si>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</si>
  <si>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</si>
  <si>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</si>
  <si>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</si>
  <si>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</si>
  <si>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</si>
  <si>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</si>
  <si>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</si>
  <si>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</si>
  <si>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</si>
  <si>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</si>
  <si>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</si>
  <si>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</si>
  <si>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</si>
  <si>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</si>
  <si>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</si>
  <si>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</si>
  <si>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</si>
  <si>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</si>
  <si>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</si>
  <si>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</si>
  <si>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</si>
  <si>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</si>
  <si>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</si>
  <si>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</si>
  <si>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</si>
  <si>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</si>
  <si>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</si>
  <si>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</si>
  <si>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</si>
  <si>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</si>
  <si>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</si>
  <si>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</si>
  <si>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</si>
  <si>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</si>
  <si>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</si>
  <si>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</si>
  <si>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</si>
  <si>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</si>
  <si>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</si>
  <si>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</si>
  <si>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</si>
  <si>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</si>
  <si>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</si>
  <si>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</si>
  <si>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</si>
  <si>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</si>
  <si>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</si>
  <si>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</si>
  <si>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</si>
  <si>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</si>
  <si>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</si>
  <si>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</si>
  <si>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</si>
  <si>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</si>
  <si>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</si>
  <si>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</si>
  <si>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</si>
  <si>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</si>
  <si>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</si>
  <si>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</si>
  <si>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</si>
  <si>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</si>
  <si>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</si>
  <si>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</si>
  <si>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</si>
  <si>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</si>
  <si>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</si>
  <si>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</si>
  <si>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</si>
  <si>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</si>
  <si>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</si>
  <si>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</si>
  <si>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</si>
  <si>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</si>
  <si>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</si>
  <si>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</si>
  <si>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</si>
  <si>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</si>
  <si>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</si>
  <si>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</si>
  <si>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</si>
  <si>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632451136</t>
  </si>
  <si>
    <t xml:space="preserve">Potěr pískocementový  dřevem hlazený  tl do 50 mm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</si>
</sst>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8" fillId="2" borderId="0" xfId="1" applyFont="1" applyFill="1" applyAlignment="1" applyProtection="1">
      <alignment vertical="center"/>
    </xf>
    <xf numFmtId="0" fontId="42" fillId="2" borderId="0" xfId="1" applyFill="1" applyProtection="1"/>
    <xf numFmtId="0" fontId="29" fillId="0" borderId="0" xfId="0" applyFont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4" fillId="0" borderId="28" xfId="0" applyFont="1" applyBorder="1" applyAlignment="1" applyProtection="1">
      <alignment horizontal="center" vertical="center"/>
      <protection locked="0"/>
    </xf>
    <xf numFmtId="49" fontId="34" fillId="0" borderId="28" xfId="0" applyNumberFormat="1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center" vertical="center" wrapText="1"/>
      <protection locked="0"/>
    </xf>
    <xf numFmtId="167" fontId="34" fillId="0" borderId="28" xfId="0" applyNumberFormat="1" applyFont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  <protection locked="0"/>
    </xf>
    <xf numFmtId="0" fontId="34" fillId="0" borderId="5" xfId="0" applyFont="1" applyBorder="1" applyAlignment="1">
      <alignment vertical="center"/>
    </xf>
    <xf numFmtId="0" fontId="34" fillId="0" borderId="28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49" fontId="0" fillId="0" borderId="28" xfId="0" applyNumberFormat="1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5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2" borderId="0" xfId="1" applyFont="1" applyFill="1" applyAlignment="1" applyProtection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workbookViewId="0">
      <pane ySplit="1" topLeftCell="A8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93" t="s">
        <v>8</v>
      </c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11</v>
      </c>
      <c r="BT3" s="22" t="s">
        <v>12</v>
      </c>
    </row>
    <row r="4" spans="1:74" ht="36.950000000000003" customHeight="1">
      <c r="B4" s="26"/>
      <c r="C4" s="27"/>
      <c r="D4" s="2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14</v>
      </c>
      <c r="BS4" s="22" t="s">
        <v>15</v>
      </c>
    </row>
    <row r="5" spans="1:74" ht="14.45" customHeight="1">
      <c r="B5" s="26"/>
      <c r="C5" s="27"/>
      <c r="D5" s="31" t="s">
        <v>16</v>
      </c>
      <c r="E5" s="27"/>
      <c r="F5" s="27"/>
      <c r="G5" s="27"/>
      <c r="H5" s="27"/>
      <c r="I5" s="27"/>
      <c r="J5" s="27"/>
      <c r="K5" s="290" t="s">
        <v>17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7"/>
      <c r="AQ5" s="29"/>
      <c r="BS5" s="22" t="s">
        <v>9</v>
      </c>
    </row>
    <row r="6" spans="1:74" ht="36.950000000000003" customHeight="1">
      <c r="B6" s="26"/>
      <c r="C6" s="27"/>
      <c r="D6" s="33" t="s">
        <v>18</v>
      </c>
      <c r="E6" s="27"/>
      <c r="F6" s="27"/>
      <c r="G6" s="27"/>
      <c r="H6" s="27"/>
      <c r="I6" s="27"/>
      <c r="J6" s="27"/>
      <c r="K6" s="292" t="s">
        <v>19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7"/>
      <c r="AQ6" s="29"/>
      <c r="BS6" s="22" t="s">
        <v>9</v>
      </c>
    </row>
    <row r="7" spans="1:74" ht="14.45" customHeight="1">
      <c r="B7" s="26"/>
      <c r="C7" s="27"/>
      <c r="D7" s="34" t="s">
        <v>20</v>
      </c>
      <c r="E7" s="27"/>
      <c r="F7" s="27"/>
      <c r="G7" s="27"/>
      <c r="H7" s="27"/>
      <c r="I7" s="27"/>
      <c r="J7" s="27"/>
      <c r="K7" s="32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4" t="s">
        <v>21</v>
      </c>
      <c r="AL7" s="27"/>
      <c r="AM7" s="27"/>
      <c r="AN7" s="32" t="s">
        <v>5</v>
      </c>
      <c r="AO7" s="27"/>
      <c r="AP7" s="27"/>
      <c r="AQ7" s="29"/>
      <c r="BS7" s="22" t="s">
        <v>11</v>
      </c>
    </row>
    <row r="8" spans="1:74" ht="14.45" customHeight="1">
      <c r="B8" s="26"/>
      <c r="C8" s="27"/>
      <c r="D8" s="34" t="s">
        <v>22</v>
      </c>
      <c r="E8" s="27"/>
      <c r="F8" s="27"/>
      <c r="G8" s="27"/>
      <c r="H8" s="27"/>
      <c r="I8" s="27"/>
      <c r="J8" s="27"/>
      <c r="K8" s="32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4" t="s">
        <v>24</v>
      </c>
      <c r="AL8" s="27"/>
      <c r="AM8" s="27"/>
      <c r="AN8" s="32" t="s">
        <v>25</v>
      </c>
      <c r="AO8" s="27"/>
      <c r="AP8" s="27"/>
      <c r="AQ8" s="29"/>
      <c r="BS8" s="22" t="s">
        <v>11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S9" s="22" t="s">
        <v>11</v>
      </c>
    </row>
    <row r="10" spans="1:74" ht="14.45" customHeight="1">
      <c r="B10" s="26"/>
      <c r="C10" s="27"/>
      <c r="D10" s="34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4" t="s">
        <v>27</v>
      </c>
      <c r="AL10" s="27"/>
      <c r="AM10" s="27"/>
      <c r="AN10" s="32" t="s">
        <v>5</v>
      </c>
      <c r="AO10" s="27"/>
      <c r="AP10" s="27"/>
      <c r="AQ10" s="29"/>
      <c r="BS10" s="22" t="s">
        <v>9</v>
      </c>
    </row>
    <row r="11" spans="1:74" ht="18.399999999999999" customHeight="1">
      <c r="B11" s="26"/>
      <c r="C11" s="27"/>
      <c r="D11" s="27"/>
      <c r="E11" s="32" t="s">
        <v>28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4" t="s">
        <v>29</v>
      </c>
      <c r="AL11" s="27"/>
      <c r="AM11" s="27"/>
      <c r="AN11" s="32" t="s">
        <v>5</v>
      </c>
      <c r="AO11" s="27"/>
      <c r="AP11" s="27"/>
      <c r="AQ11" s="29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S12" s="22" t="s">
        <v>11</v>
      </c>
    </row>
    <row r="13" spans="1:74" ht="14.45" customHeight="1">
      <c r="B13" s="26"/>
      <c r="C13" s="27"/>
      <c r="D13" s="34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4" t="s">
        <v>27</v>
      </c>
      <c r="AL13" s="27"/>
      <c r="AM13" s="27"/>
      <c r="AN13" s="32" t="s">
        <v>5</v>
      </c>
      <c r="AO13" s="27"/>
      <c r="AP13" s="27"/>
      <c r="AQ13" s="29"/>
      <c r="BS13" s="22" t="s">
        <v>11</v>
      </c>
    </row>
    <row r="14" spans="1:74" ht="15">
      <c r="B14" s="26"/>
      <c r="C14" s="27"/>
      <c r="D14" s="27"/>
      <c r="E14" s="32" t="s">
        <v>31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4" t="s">
        <v>29</v>
      </c>
      <c r="AL14" s="27"/>
      <c r="AM14" s="27"/>
      <c r="AN14" s="32" t="s">
        <v>5</v>
      </c>
      <c r="AO14" s="27"/>
      <c r="AP14" s="27"/>
      <c r="AQ14" s="29"/>
      <c r="BS14" s="22" t="s">
        <v>11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S15" s="22" t="s">
        <v>6</v>
      </c>
    </row>
    <row r="16" spans="1:74" ht="14.45" customHeight="1">
      <c r="B16" s="26"/>
      <c r="C16" s="27"/>
      <c r="D16" s="34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4" t="s">
        <v>27</v>
      </c>
      <c r="AL16" s="27"/>
      <c r="AM16" s="27"/>
      <c r="AN16" s="32" t="s">
        <v>5</v>
      </c>
      <c r="AO16" s="27"/>
      <c r="AP16" s="27"/>
      <c r="AQ16" s="29"/>
      <c r="BS16" s="22" t="s">
        <v>6</v>
      </c>
    </row>
    <row r="17" spans="2:71" ht="18.399999999999999" customHeight="1">
      <c r="B17" s="26"/>
      <c r="C17" s="27"/>
      <c r="D17" s="27"/>
      <c r="E17" s="32" t="s">
        <v>33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4" t="s">
        <v>29</v>
      </c>
      <c r="AL17" s="27"/>
      <c r="AM17" s="27"/>
      <c r="AN17" s="32" t="s">
        <v>5</v>
      </c>
      <c r="AO17" s="27"/>
      <c r="AP17" s="27"/>
      <c r="AQ17" s="29"/>
      <c r="BS17" s="22" t="s">
        <v>34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S18" s="22" t="s">
        <v>11</v>
      </c>
    </row>
    <row r="19" spans="2:71" ht="14.45" customHeight="1">
      <c r="B19" s="26"/>
      <c r="C19" s="27"/>
      <c r="D19" s="34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S19" s="22" t="s">
        <v>11</v>
      </c>
    </row>
    <row r="20" spans="2:71" ht="16.5" customHeight="1">
      <c r="B20" s="26"/>
      <c r="C20" s="27"/>
      <c r="D20" s="27"/>
      <c r="E20" s="281" t="s">
        <v>5</v>
      </c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1"/>
      <c r="R20" s="281"/>
      <c r="S20" s="281"/>
      <c r="T20" s="281"/>
      <c r="U20" s="281"/>
      <c r="V20" s="281"/>
      <c r="W20" s="281"/>
      <c r="X20" s="281"/>
      <c r="Y20" s="281"/>
      <c r="Z20" s="281"/>
      <c r="AA20" s="281"/>
      <c r="AB20" s="281"/>
      <c r="AC20" s="281"/>
      <c r="AD20" s="281"/>
      <c r="AE20" s="281"/>
      <c r="AF20" s="281"/>
      <c r="AG20" s="281"/>
      <c r="AH20" s="281"/>
      <c r="AI20" s="281"/>
      <c r="AJ20" s="281"/>
      <c r="AK20" s="281"/>
      <c r="AL20" s="281"/>
      <c r="AM20" s="281"/>
      <c r="AN20" s="281"/>
      <c r="AO20" s="27"/>
      <c r="AP20" s="27"/>
      <c r="AQ20" s="29"/>
      <c r="BS20" s="22" t="s">
        <v>34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</row>
    <row r="22" spans="2:71" ht="6.95" customHeight="1">
      <c r="B22" s="26"/>
      <c r="C22" s="27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7"/>
      <c r="AQ22" s="29"/>
    </row>
    <row r="23" spans="2:71" s="1" customFormat="1" ht="25.9" customHeight="1">
      <c r="B23" s="36"/>
      <c r="C23" s="37"/>
      <c r="D23" s="38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82">
        <f>ROUND(AG51,0)</f>
        <v>0</v>
      </c>
      <c r="AL23" s="283"/>
      <c r="AM23" s="283"/>
      <c r="AN23" s="283"/>
      <c r="AO23" s="283"/>
      <c r="AP23" s="37"/>
      <c r="AQ23" s="40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84" t="s">
        <v>37</v>
      </c>
      <c r="M25" s="284"/>
      <c r="N25" s="284"/>
      <c r="O25" s="284"/>
      <c r="P25" s="37"/>
      <c r="Q25" s="37"/>
      <c r="R25" s="37"/>
      <c r="S25" s="37"/>
      <c r="T25" s="37"/>
      <c r="U25" s="37"/>
      <c r="V25" s="37"/>
      <c r="W25" s="284" t="s">
        <v>38</v>
      </c>
      <c r="X25" s="284"/>
      <c r="Y25" s="284"/>
      <c r="Z25" s="284"/>
      <c r="AA25" s="284"/>
      <c r="AB25" s="284"/>
      <c r="AC25" s="284"/>
      <c r="AD25" s="284"/>
      <c r="AE25" s="284"/>
      <c r="AF25" s="37"/>
      <c r="AG25" s="37"/>
      <c r="AH25" s="37"/>
      <c r="AI25" s="37"/>
      <c r="AJ25" s="37"/>
      <c r="AK25" s="284" t="s">
        <v>39</v>
      </c>
      <c r="AL25" s="284"/>
      <c r="AM25" s="284"/>
      <c r="AN25" s="284"/>
      <c r="AO25" s="284"/>
      <c r="AP25" s="37"/>
      <c r="AQ25" s="40"/>
    </row>
    <row r="26" spans="2:71" s="2" customFormat="1" ht="14.45" customHeight="1">
      <c r="B26" s="42"/>
      <c r="C26" s="43"/>
      <c r="D26" s="44" t="s">
        <v>40</v>
      </c>
      <c r="E26" s="43"/>
      <c r="F26" s="44" t="s">
        <v>41</v>
      </c>
      <c r="G26" s="43"/>
      <c r="H26" s="43"/>
      <c r="I26" s="43"/>
      <c r="J26" s="43"/>
      <c r="K26" s="43"/>
      <c r="L26" s="289">
        <v>0.21</v>
      </c>
      <c r="M26" s="286"/>
      <c r="N26" s="286"/>
      <c r="O26" s="286"/>
      <c r="P26" s="43"/>
      <c r="Q26" s="43"/>
      <c r="R26" s="43"/>
      <c r="S26" s="43"/>
      <c r="T26" s="43"/>
      <c r="U26" s="43"/>
      <c r="V26" s="43"/>
      <c r="W26" s="285">
        <f>ROUND(AZ51,0)</f>
        <v>0</v>
      </c>
      <c r="X26" s="286"/>
      <c r="Y26" s="286"/>
      <c r="Z26" s="286"/>
      <c r="AA26" s="286"/>
      <c r="AB26" s="286"/>
      <c r="AC26" s="286"/>
      <c r="AD26" s="286"/>
      <c r="AE26" s="286"/>
      <c r="AF26" s="43"/>
      <c r="AG26" s="43"/>
      <c r="AH26" s="43"/>
      <c r="AI26" s="43"/>
      <c r="AJ26" s="43"/>
      <c r="AK26" s="285">
        <f>ROUND(AV51,0)</f>
        <v>0</v>
      </c>
      <c r="AL26" s="286"/>
      <c r="AM26" s="286"/>
      <c r="AN26" s="286"/>
      <c r="AO26" s="286"/>
      <c r="AP26" s="43"/>
      <c r="AQ26" s="45"/>
    </row>
    <row r="27" spans="2:71" s="2" customFormat="1" ht="14.45" customHeight="1">
      <c r="B27" s="42"/>
      <c r="C27" s="43"/>
      <c r="D27" s="43"/>
      <c r="E27" s="43"/>
      <c r="F27" s="44" t="s">
        <v>42</v>
      </c>
      <c r="G27" s="43"/>
      <c r="H27" s="43"/>
      <c r="I27" s="43"/>
      <c r="J27" s="43"/>
      <c r="K27" s="43"/>
      <c r="L27" s="289">
        <v>0.15</v>
      </c>
      <c r="M27" s="286"/>
      <c r="N27" s="286"/>
      <c r="O27" s="286"/>
      <c r="P27" s="43"/>
      <c r="Q27" s="43"/>
      <c r="R27" s="43"/>
      <c r="S27" s="43"/>
      <c r="T27" s="43"/>
      <c r="U27" s="43"/>
      <c r="V27" s="43"/>
      <c r="W27" s="285">
        <f>ROUND(BA51,0)</f>
        <v>0</v>
      </c>
      <c r="X27" s="286"/>
      <c r="Y27" s="286"/>
      <c r="Z27" s="286"/>
      <c r="AA27" s="286"/>
      <c r="AB27" s="286"/>
      <c r="AC27" s="286"/>
      <c r="AD27" s="286"/>
      <c r="AE27" s="286"/>
      <c r="AF27" s="43"/>
      <c r="AG27" s="43"/>
      <c r="AH27" s="43"/>
      <c r="AI27" s="43"/>
      <c r="AJ27" s="43"/>
      <c r="AK27" s="285">
        <f>ROUND(AW51,0)</f>
        <v>0</v>
      </c>
      <c r="AL27" s="286"/>
      <c r="AM27" s="286"/>
      <c r="AN27" s="286"/>
      <c r="AO27" s="286"/>
      <c r="AP27" s="43"/>
      <c r="AQ27" s="45"/>
    </row>
    <row r="28" spans="2:71" s="2" customFormat="1" ht="14.45" hidden="1" customHeight="1">
      <c r="B28" s="42"/>
      <c r="C28" s="43"/>
      <c r="D28" s="43"/>
      <c r="E28" s="43"/>
      <c r="F28" s="44" t="s">
        <v>43</v>
      </c>
      <c r="G28" s="43"/>
      <c r="H28" s="43"/>
      <c r="I28" s="43"/>
      <c r="J28" s="43"/>
      <c r="K28" s="43"/>
      <c r="L28" s="289">
        <v>0.21</v>
      </c>
      <c r="M28" s="286"/>
      <c r="N28" s="286"/>
      <c r="O28" s="286"/>
      <c r="P28" s="43"/>
      <c r="Q28" s="43"/>
      <c r="R28" s="43"/>
      <c r="S28" s="43"/>
      <c r="T28" s="43"/>
      <c r="U28" s="43"/>
      <c r="V28" s="43"/>
      <c r="W28" s="285">
        <f>ROUND(BB51,0)</f>
        <v>0</v>
      </c>
      <c r="X28" s="286"/>
      <c r="Y28" s="286"/>
      <c r="Z28" s="286"/>
      <c r="AA28" s="286"/>
      <c r="AB28" s="286"/>
      <c r="AC28" s="286"/>
      <c r="AD28" s="286"/>
      <c r="AE28" s="286"/>
      <c r="AF28" s="43"/>
      <c r="AG28" s="43"/>
      <c r="AH28" s="43"/>
      <c r="AI28" s="43"/>
      <c r="AJ28" s="43"/>
      <c r="AK28" s="285">
        <v>0</v>
      </c>
      <c r="AL28" s="286"/>
      <c r="AM28" s="286"/>
      <c r="AN28" s="286"/>
      <c r="AO28" s="286"/>
      <c r="AP28" s="43"/>
      <c r="AQ28" s="45"/>
    </row>
    <row r="29" spans="2:71" s="2" customFormat="1" ht="14.45" hidden="1" customHeight="1">
      <c r="B29" s="42"/>
      <c r="C29" s="43"/>
      <c r="D29" s="43"/>
      <c r="E29" s="43"/>
      <c r="F29" s="44" t="s">
        <v>44</v>
      </c>
      <c r="G29" s="43"/>
      <c r="H29" s="43"/>
      <c r="I29" s="43"/>
      <c r="J29" s="43"/>
      <c r="K29" s="43"/>
      <c r="L29" s="289">
        <v>0.15</v>
      </c>
      <c r="M29" s="286"/>
      <c r="N29" s="286"/>
      <c r="O29" s="286"/>
      <c r="P29" s="43"/>
      <c r="Q29" s="43"/>
      <c r="R29" s="43"/>
      <c r="S29" s="43"/>
      <c r="T29" s="43"/>
      <c r="U29" s="43"/>
      <c r="V29" s="43"/>
      <c r="W29" s="285">
        <f>ROUND(BC51,0)</f>
        <v>0</v>
      </c>
      <c r="X29" s="286"/>
      <c r="Y29" s="286"/>
      <c r="Z29" s="286"/>
      <c r="AA29" s="286"/>
      <c r="AB29" s="286"/>
      <c r="AC29" s="286"/>
      <c r="AD29" s="286"/>
      <c r="AE29" s="286"/>
      <c r="AF29" s="43"/>
      <c r="AG29" s="43"/>
      <c r="AH29" s="43"/>
      <c r="AI29" s="43"/>
      <c r="AJ29" s="43"/>
      <c r="AK29" s="285">
        <v>0</v>
      </c>
      <c r="AL29" s="286"/>
      <c r="AM29" s="286"/>
      <c r="AN29" s="286"/>
      <c r="AO29" s="286"/>
      <c r="AP29" s="43"/>
      <c r="AQ29" s="45"/>
    </row>
    <row r="30" spans="2:71" s="2" customFormat="1" ht="14.45" hidden="1" customHeight="1">
      <c r="B30" s="42"/>
      <c r="C30" s="43"/>
      <c r="D30" s="43"/>
      <c r="E30" s="43"/>
      <c r="F30" s="44" t="s">
        <v>45</v>
      </c>
      <c r="G30" s="43"/>
      <c r="H30" s="43"/>
      <c r="I30" s="43"/>
      <c r="J30" s="43"/>
      <c r="K30" s="43"/>
      <c r="L30" s="289">
        <v>0</v>
      </c>
      <c r="M30" s="286"/>
      <c r="N30" s="286"/>
      <c r="O30" s="286"/>
      <c r="P30" s="43"/>
      <c r="Q30" s="43"/>
      <c r="R30" s="43"/>
      <c r="S30" s="43"/>
      <c r="T30" s="43"/>
      <c r="U30" s="43"/>
      <c r="V30" s="43"/>
      <c r="W30" s="285">
        <f>ROUND(BD51,0)</f>
        <v>0</v>
      </c>
      <c r="X30" s="286"/>
      <c r="Y30" s="286"/>
      <c r="Z30" s="286"/>
      <c r="AA30" s="286"/>
      <c r="AB30" s="286"/>
      <c r="AC30" s="286"/>
      <c r="AD30" s="286"/>
      <c r="AE30" s="286"/>
      <c r="AF30" s="43"/>
      <c r="AG30" s="43"/>
      <c r="AH30" s="43"/>
      <c r="AI30" s="43"/>
      <c r="AJ30" s="43"/>
      <c r="AK30" s="285">
        <v>0</v>
      </c>
      <c r="AL30" s="286"/>
      <c r="AM30" s="286"/>
      <c r="AN30" s="286"/>
      <c r="AO30" s="286"/>
      <c r="AP30" s="43"/>
      <c r="AQ30" s="45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</row>
    <row r="32" spans="2:71" s="1" customFormat="1" ht="25.9" customHeight="1">
      <c r="B32" s="36"/>
      <c r="C32" s="46"/>
      <c r="D32" s="47" t="s">
        <v>46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47</v>
      </c>
      <c r="U32" s="48"/>
      <c r="V32" s="48"/>
      <c r="W32" s="48"/>
      <c r="X32" s="299" t="s">
        <v>48</v>
      </c>
      <c r="Y32" s="300"/>
      <c r="Z32" s="300"/>
      <c r="AA32" s="300"/>
      <c r="AB32" s="300"/>
      <c r="AC32" s="48"/>
      <c r="AD32" s="48"/>
      <c r="AE32" s="48"/>
      <c r="AF32" s="48"/>
      <c r="AG32" s="48"/>
      <c r="AH32" s="48"/>
      <c r="AI32" s="48"/>
      <c r="AJ32" s="48"/>
      <c r="AK32" s="301">
        <f>SUM(AK23:AK30)</f>
        <v>0</v>
      </c>
      <c r="AL32" s="300"/>
      <c r="AM32" s="300"/>
      <c r="AN32" s="300"/>
      <c r="AO32" s="302"/>
      <c r="AP32" s="46"/>
      <c r="AQ32" s="50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49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16</v>
      </c>
      <c r="L41" s="3" t="str">
        <f>K5</f>
        <v>Juzl31</v>
      </c>
      <c r="AR41" s="57"/>
    </row>
    <row r="42" spans="2:56" s="4" customFormat="1" ht="36.950000000000003" customHeight="1">
      <c r="B42" s="59"/>
      <c r="C42" s="60" t="s">
        <v>18</v>
      </c>
      <c r="L42" s="303" t="str">
        <f>K6</f>
        <v>Speciální škola v Úpici - oprava suterénu</v>
      </c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04"/>
      <c r="AM42" s="304"/>
      <c r="AN42" s="304"/>
      <c r="AO42" s="304"/>
      <c r="AR42" s="59"/>
    </row>
    <row r="43" spans="2:56" s="1" customFormat="1" ht="6.95" customHeight="1">
      <c r="B43" s="36"/>
      <c r="AR43" s="36"/>
    </row>
    <row r="44" spans="2:56" s="1" customFormat="1" ht="15">
      <c r="B44" s="36"/>
      <c r="C44" s="58" t="s">
        <v>22</v>
      </c>
      <c r="L44" s="61" t="str">
        <f>IF(K8="","",K8)</f>
        <v>Úpice</v>
      </c>
      <c r="AI44" s="58" t="s">
        <v>24</v>
      </c>
      <c r="AM44" s="305" t="str">
        <f>IF(AN8= "","",AN8)</f>
        <v>24. 5. 2019</v>
      </c>
      <c r="AN44" s="305"/>
      <c r="AR44" s="36"/>
    </row>
    <row r="45" spans="2:56" s="1" customFormat="1" ht="6.95" customHeight="1">
      <c r="B45" s="36"/>
      <c r="AR45" s="36"/>
    </row>
    <row r="46" spans="2:56" s="1" customFormat="1" ht="15">
      <c r="B46" s="36"/>
      <c r="C46" s="58" t="s">
        <v>26</v>
      </c>
      <c r="L46" s="3" t="str">
        <f>IF(E11= "","",E11)</f>
        <v>Královéhradecký kraj</v>
      </c>
      <c r="AI46" s="58" t="s">
        <v>32</v>
      </c>
      <c r="AM46" s="287" t="str">
        <f>IF(E17="","",E17)</f>
        <v>ing. Vladimír Juzl, Trutnov</v>
      </c>
      <c r="AN46" s="287"/>
      <c r="AO46" s="287"/>
      <c r="AP46" s="287"/>
      <c r="AR46" s="36"/>
      <c r="AS46" s="295" t="s">
        <v>50</v>
      </c>
      <c r="AT46" s="296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>
      <c r="B47" s="36"/>
      <c r="C47" s="58" t="s">
        <v>30</v>
      </c>
      <c r="L47" s="3" t="str">
        <f>IF(E14="","",E14)</f>
        <v xml:space="preserve"> </v>
      </c>
      <c r="AR47" s="36"/>
      <c r="AS47" s="297"/>
      <c r="AT47" s="298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297"/>
      <c r="AT48" s="298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273" t="s">
        <v>51</v>
      </c>
      <c r="D49" s="274"/>
      <c r="E49" s="274"/>
      <c r="F49" s="274"/>
      <c r="G49" s="274"/>
      <c r="H49" s="66"/>
      <c r="I49" s="275" t="s">
        <v>52</v>
      </c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274"/>
      <c r="Z49" s="274"/>
      <c r="AA49" s="274"/>
      <c r="AB49" s="274"/>
      <c r="AC49" s="274"/>
      <c r="AD49" s="274"/>
      <c r="AE49" s="274"/>
      <c r="AF49" s="274"/>
      <c r="AG49" s="288" t="s">
        <v>53</v>
      </c>
      <c r="AH49" s="274"/>
      <c r="AI49" s="274"/>
      <c r="AJ49" s="274"/>
      <c r="AK49" s="274"/>
      <c r="AL49" s="274"/>
      <c r="AM49" s="274"/>
      <c r="AN49" s="275" t="s">
        <v>54</v>
      </c>
      <c r="AO49" s="274"/>
      <c r="AP49" s="274"/>
      <c r="AQ49" s="67" t="s">
        <v>55</v>
      </c>
      <c r="AR49" s="36"/>
      <c r="AS49" s="68" t="s">
        <v>56</v>
      </c>
      <c r="AT49" s="69" t="s">
        <v>57</v>
      </c>
      <c r="AU49" s="69" t="s">
        <v>58</v>
      </c>
      <c r="AV49" s="69" t="s">
        <v>59</v>
      </c>
      <c r="AW49" s="69" t="s">
        <v>60</v>
      </c>
      <c r="AX49" s="69" t="s">
        <v>61</v>
      </c>
      <c r="AY49" s="69" t="s">
        <v>62</v>
      </c>
      <c r="AZ49" s="69" t="s">
        <v>63</v>
      </c>
      <c r="BA49" s="69" t="s">
        <v>64</v>
      </c>
      <c r="BB49" s="69" t="s">
        <v>65</v>
      </c>
      <c r="BC49" s="69" t="s">
        <v>66</v>
      </c>
      <c r="BD49" s="70" t="s">
        <v>67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68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79">
        <f>ROUND(SUM(AG52:AG54),0)</f>
        <v>0</v>
      </c>
      <c r="AH51" s="279"/>
      <c r="AI51" s="279"/>
      <c r="AJ51" s="279"/>
      <c r="AK51" s="279"/>
      <c r="AL51" s="279"/>
      <c r="AM51" s="279"/>
      <c r="AN51" s="280">
        <f>SUM(AG51,AT51)</f>
        <v>0</v>
      </c>
      <c r="AO51" s="280"/>
      <c r="AP51" s="280"/>
      <c r="AQ51" s="74" t="s">
        <v>5</v>
      </c>
      <c r="AR51" s="59"/>
      <c r="AS51" s="75">
        <f>ROUND(SUM(AS52:AS54),0)</f>
        <v>0</v>
      </c>
      <c r="AT51" s="76">
        <f>ROUND(SUM(AV51:AW51),0)</f>
        <v>0</v>
      </c>
      <c r="AU51" s="77">
        <f>ROUND(SUM(AU52:AU54),5)</f>
        <v>4576.9294900000004</v>
      </c>
      <c r="AV51" s="76">
        <f>ROUND(AZ51*L26,0)</f>
        <v>0</v>
      </c>
      <c r="AW51" s="76">
        <f>ROUND(BA51*L27,0)</f>
        <v>0</v>
      </c>
      <c r="AX51" s="76">
        <f>ROUND(BB51*L26,0)</f>
        <v>0</v>
      </c>
      <c r="AY51" s="76">
        <f>ROUND(BC51*L27,0)</f>
        <v>0</v>
      </c>
      <c r="AZ51" s="76">
        <f>ROUND(SUM(AZ52:AZ54),0)</f>
        <v>0</v>
      </c>
      <c r="BA51" s="76">
        <f>ROUND(SUM(BA52:BA54),0)</f>
        <v>0</v>
      </c>
      <c r="BB51" s="76">
        <f>ROUND(SUM(BB52:BB54),0)</f>
        <v>0</v>
      </c>
      <c r="BC51" s="76">
        <f>ROUND(SUM(BC52:BC54),0)</f>
        <v>0</v>
      </c>
      <c r="BD51" s="78">
        <f>ROUND(SUM(BD52:BD54),0)</f>
        <v>0</v>
      </c>
      <c r="BS51" s="60" t="s">
        <v>69</v>
      </c>
      <c r="BT51" s="60" t="s">
        <v>70</v>
      </c>
      <c r="BU51" s="79" t="s">
        <v>71</v>
      </c>
      <c r="BV51" s="60" t="s">
        <v>72</v>
      </c>
      <c r="BW51" s="60" t="s">
        <v>7</v>
      </c>
      <c r="BX51" s="60" t="s">
        <v>73</v>
      </c>
      <c r="CL51" s="60" t="s">
        <v>5</v>
      </c>
    </row>
    <row r="52" spans="1:91" s="5" customFormat="1" ht="16.5" customHeight="1">
      <c r="A52" s="80" t="s">
        <v>74</v>
      </c>
      <c r="B52" s="81"/>
      <c r="C52" s="82"/>
      <c r="D52" s="276" t="s">
        <v>11</v>
      </c>
      <c r="E52" s="276"/>
      <c r="F52" s="276"/>
      <c r="G52" s="276"/>
      <c r="H52" s="276"/>
      <c r="I52" s="83"/>
      <c r="J52" s="276" t="s">
        <v>75</v>
      </c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7">
        <f>'1 - Oprava suterénu'!J27</f>
        <v>0</v>
      </c>
      <c r="AH52" s="278"/>
      <c r="AI52" s="278"/>
      <c r="AJ52" s="278"/>
      <c r="AK52" s="278"/>
      <c r="AL52" s="278"/>
      <c r="AM52" s="278"/>
      <c r="AN52" s="277">
        <f>SUM(AG52,AT52)</f>
        <v>0</v>
      </c>
      <c r="AO52" s="278"/>
      <c r="AP52" s="278"/>
      <c r="AQ52" s="84" t="s">
        <v>76</v>
      </c>
      <c r="AR52" s="81"/>
      <c r="AS52" s="85">
        <v>0</v>
      </c>
      <c r="AT52" s="86">
        <f>ROUND(SUM(AV52:AW52),0)</f>
        <v>0</v>
      </c>
      <c r="AU52" s="87">
        <f>'1 - Oprava suterénu'!P99</f>
        <v>4576.9294909999999</v>
      </c>
      <c r="AV52" s="86">
        <f>'1 - Oprava suterénu'!J30</f>
        <v>0</v>
      </c>
      <c r="AW52" s="86">
        <f>'1 - Oprava suterénu'!J31</f>
        <v>0</v>
      </c>
      <c r="AX52" s="86">
        <f>'1 - Oprava suterénu'!J32</f>
        <v>0</v>
      </c>
      <c r="AY52" s="86">
        <f>'1 - Oprava suterénu'!J33</f>
        <v>0</v>
      </c>
      <c r="AZ52" s="86">
        <f>'1 - Oprava suterénu'!F30</f>
        <v>0</v>
      </c>
      <c r="BA52" s="86">
        <f>'1 - Oprava suterénu'!F31</f>
        <v>0</v>
      </c>
      <c r="BB52" s="86">
        <f>'1 - Oprava suterénu'!F32</f>
        <v>0</v>
      </c>
      <c r="BC52" s="86">
        <f>'1 - Oprava suterénu'!F33</f>
        <v>0</v>
      </c>
      <c r="BD52" s="88">
        <f>'1 - Oprava suterénu'!F34</f>
        <v>0</v>
      </c>
      <c r="BT52" s="89" t="s">
        <v>11</v>
      </c>
      <c r="BV52" s="89" t="s">
        <v>72</v>
      </c>
      <c r="BW52" s="89" t="s">
        <v>77</v>
      </c>
      <c r="BX52" s="89" t="s">
        <v>7</v>
      </c>
      <c r="CL52" s="89" t="s">
        <v>5</v>
      </c>
      <c r="CM52" s="89" t="s">
        <v>78</v>
      </c>
    </row>
    <row r="53" spans="1:91" s="5" customFormat="1" ht="16.5" customHeight="1">
      <c r="A53" s="80" t="s">
        <v>74</v>
      </c>
      <c r="B53" s="81"/>
      <c r="C53" s="82"/>
      <c r="D53" s="276" t="s">
        <v>78</v>
      </c>
      <c r="E53" s="276"/>
      <c r="F53" s="276"/>
      <c r="G53" s="276"/>
      <c r="H53" s="276"/>
      <c r="I53" s="83"/>
      <c r="J53" s="276" t="s">
        <v>79</v>
      </c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7">
        <f>'2 - Elektroinstalace'!J27</f>
        <v>0</v>
      </c>
      <c r="AH53" s="278"/>
      <c r="AI53" s="278"/>
      <c r="AJ53" s="278"/>
      <c r="AK53" s="278"/>
      <c r="AL53" s="278"/>
      <c r="AM53" s="278"/>
      <c r="AN53" s="277">
        <f>SUM(AG53,AT53)</f>
        <v>0</v>
      </c>
      <c r="AO53" s="278"/>
      <c r="AP53" s="278"/>
      <c r="AQ53" s="84" t="s">
        <v>76</v>
      </c>
      <c r="AR53" s="81"/>
      <c r="AS53" s="85">
        <v>0</v>
      </c>
      <c r="AT53" s="86">
        <f>ROUND(SUM(AV53:AW53),0)</f>
        <v>0</v>
      </c>
      <c r="AU53" s="87">
        <f>'2 - Elektroinstalace'!P79</f>
        <v>0</v>
      </c>
      <c r="AV53" s="86">
        <f>'2 - Elektroinstalace'!J30</f>
        <v>0</v>
      </c>
      <c r="AW53" s="86">
        <f>'2 - Elektroinstalace'!J31</f>
        <v>0</v>
      </c>
      <c r="AX53" s="86">
        <f>'2 - Elektroinstalace'!J32</f>
        <v>0</v>
      </c>
      <c r="AY53" s="86">
        <f>'2 - Elektroinstalace'!J33</f>
        <v>0</v>
      </c>
      <c r="AZ53" s="86">
        <f>'2 - Elektroinstalace'!F30</f>
        <v>0</v>
      </c>
      <c r="BA53" s="86">
        <f>'2 - Elektroinstalace'!F31</f>
        <v>0</v>
      </c>
      <c r="BB53" s="86">
        <f>'2 - Elektroinstalace'!F32</f>
        <v>0</v>
      </c>
      <c r="BC53" s="86">
        <f>'2 - Elektroinstalace'!F33</f>
        <v>0</v>
      </c>
      <c r="BD53" s="88">
        <f>'2 - Elektroinstalace'!F34</f>
        <v>0</v>
      </c>
      <c r="BT53" s="89" t="s">
        <v>11</v>
      </c>
      <c r="BV53" s="89" t="s">
        <v>72</v>
      </c>
      <c r="BW53" s="89" t="s">
        <v>80</v>
      </c>
      <c r="BX53" s="89" t="s">
        <v>7</v>
      </c>
      <c r="CL53" s="89" t="s">
        <v>5</v>
      </c>
      <c r="CM53" s="89" t="s">
        <v>78</v>
      </c>
    </row>
    <row r="54" spans="1:91" s="5" customFormat="1" ht="16.5" customHeight="1">
      <c r="A54" s="80" t="s">
        <v>74</v>
      </c>
      <c r="B54" s="81"/>
      <c r="C54" s="82"/>
      <c r="D54" s="276" t="s">
        <v>81</v>
      </c>
      <c r="E54" s="276"/>
      <c r="F54" s="276"/>
      <c r="G54" s="276"/>
      <c r="H54" s="276"/>
      <c r="I54" s="83"/>
      <c r="J54" s="276" t="s">
        <v>82</v>
      </c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7">
        <f>'3 - Vedlejší náklady'!J27</f>
        <v>0</v>
      </c>
      <c r="AH54" s="278"/>
      <c r="AI54" s="278"/>
      <c r="AJ54" s="278"/>
      <c r="AK54" s="278"/>
      <c r="AL54" s="278"/>
      <c r="AM54" s="278"/>
      <c r="AN54" s="277">
        <f>SUM(AG54,AT54)</f>
        <v>0</v>
      </c>
      <c r="AO54" s="278"/>
      <c r="AP54" s="278"/>
      <c r="AQ54" s="84" t="s">
        <v>76</v>
      </c>
      <c r="AR54" s="81"/>
      <c r="AS54" s="90">
        <v>0</v>
      </c>
      <c r="AT54" s="91">
        <f>ROUND(SUM(AV54:AW54),0)</f>
        <v>0</v>
      </c>
      <c r="AU54" s="92">
        <f>'3 - Vedlejší náklady'!P86</f>
        <v>0</v>
      </c>
      <c r="AV54" s="91">
        <f>'3 - Vedlejší náklady'!J30</f>
        <v>0</v>
      </c>
      <c r="AW54" s="91">
        <f>'3 - Vedlejší náklady'!J31</f>
        <v>0</v>
      </c>
      <c r="AX54" s="91">
        <f>'3 - Vedlejší náklady'!J32</f>
        <v>0</v>
      </c>
      <c r="AY54" s="91">
        <f>'3 - Vedlejší náklady'!J33</f>
        <v>0</v>
      </c>
      <c r="AZ54" s="91">
        <f>'3 - Vedlejší náklady'!F30</f>
        <v>0</v>
      </c>
      <c r="BA54" s="91">
        <f>'3 - Vedlejší náklady'!F31</f>
        <v>0</v>
      </c>
      <c r="BB54" s="91">
        <f>'3 - Vedlejší náklady'!F32</f>
        <v>0</v>
      </c>
      <c r="BC54" s="91">
        <f>'3 - Vedlejší náklady'!F33</f>
        <v>0</v>
      </c>
      <c r="BD54" s="93">
        <f>'3 - Vedlejší náklady'!F34</f>
        <v>0</v>
      </c>
      <c r="BT54" s="89" t="s">
        <v>11</v>
      </c>
      <c r="BV54" s="89" t="s">
        <v>72</v>
      </c>
      <c r="BW54" s="89" t="s">
        <v>83</v>
      </c>
      <c r="BX54" s="89" t="s">
        <v>7</v>
      </c>
      <c r="CL54" s="89" t="s">
        <v>5</v>
      </c>
      <c r="CM54" s="89" t="s">
        <v>78</v>
      </c>
    </row>
    <row r="55" spans="1:91" s="1" customFormat="1" ht="30" customHeight="1">
      <c r="B55" s="36"/>
      <c r="AR55" s="36"/>
    </row>
    <row r="56" spans="1:91" s="1" customFormat="1" ht="6.95" customHeight="1"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36"/>
    </row>
  </sheetData>
  <mergeCells count="47">
    <mergeCell ref="L30:O30"/>
    <mergeCell ref="K5:AO5"/>
    <mergeCell ref="K6:AO6"/>
    <mergeCell ref="AR2:BE2"/>
    <mergeCell ref="AS46:AT48"/>
    <mergeCell ref="W30:AE30"/>
    <mergeCell ref="AK30:AO30"/>
    <mergeCell ref="X32:AB32"/>
    <mergeCell ref="AK32:AO32"/>
    <mergeCell ref="L42:AO42"/>
    <mergeCell ref="L29:O29"/>
    <mergeCell ref="L25:O25"/>
    <mergeCell ref="L26:O26"/>
    <mergeCell ref="L27:O27"/>
    <mergeCell ref="L28:O28"/>
    <mergeCell ref="AM44:AN44"/>
    <mergeCell ref="AM46:AP46"/>
    <mergeCell ref="AN49:AP49"/>
    <mergeCell ref="AN52:AP52"/>
    <mergeCell ref="AG52:AM52"/>
    <mergeCell ref="W27:AE27"/>
    <mergeCell ref="AK27:AO27"/>
    <mergeCell ref="W28:AE28"/>
    <mergeCell ref="AK28:AO28"/>
    <mergeCell ref="W29:AE29"/>
    <mergeCell ref="AK29:AO29"/>
    <mergeCell ref="AG49:AM49"/>
    <mergeCell ref="E20:AN20"/>
    <mergeCell ref="AK23:AO23"/>
    <mergeCell ref="W25:AE25"/>
    <mergeCell ref="AK25:AO25"/>
    <mergeCell ref="W26:AE26"/>
    <mergeCell ref="AK26:AO26"/>
    <mergeCell ref="C49:G49"/>
    <mergeCell ref="I49:AF49"/>
    <mergeCell ref="D52:H52"/>
    <mergeCell ref="J52:AF52"/>
    <mergeCell ref="AN54:AP54"/>
    <mergeCell ref="AG54:AM54"/>
    <mergeCell ref="AG51:AM51"/>
    <mergeCell ref="AN51:AP51"/>
    <mergeCell ref="AN53:AP53"/>
    <mergeCell ref="AG53:AM53"/>
    <mergeCell ref="D53:H53"/>
    <mergeCell ref="J53:AF53"/>
    <mergeCell ref="D54:H54"/>
    <mergeCell ref="J54:AF54"/>
  </mergeCells>
  <hyperlinks>
    <hyperlink ref="K1:S1" location="C2" display="1) Rekapitulace stavby"/>
    <hyperlink ref="W1:AI1" location="C51" display="2) Rekapitulace objektů stavby a soupisů prací"/>
    <hyperlink ref="A52" location="'1 - Oprava suterénu'!C2" display="/"/>
    <hyperlink ref="A53" location="'2 - Elektroinstalace'!C2" display="/"/>
    <hyperlink ref="A54" location="'3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13"/>
  <sheetViews>
    <sheetView showGridLines="0" workbookViewId="0">
      <pane ySplit="1" topLeftCell="A389" activePane="bottomLeft" state="frozen"/>
      <selection pane="bottomLeft" activeCell="L10" sqref="L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4"/>
      <c r="B1" s="15"/>
      <c r="C1" s="15"/>
      <c r="D1" s="16" t="s">
        <v>1</v>
      </c>
      <c r="E1" s="15"/>
      <c r="F1" s="95" t="s">
        <v>84</v>
      </c>
      <c r="G1" s="310" t="s">
        <v>85</v>
      </c>
      <c r="H1" s="310"/>
      <c r="I1" s="15"/>
      <c r="J1" s="95" t="s">
        <v>86</v>
      </c>
      <c r="K1" s="16" t="s">
        <v>87</v>
      </c>
      <c r="L1" s="95" t="s">
        <v>88</v>
      </c>
      <c r="M1" s="95"/>
      <c r="N1" s="95"/>
      <c r="O1" s="95"/>
      <c r="P1" s="95"/>
      <c r="Q1" s="95"/>
      <c r="R1" s="95"/>
      <c r="S1" s="95"/>
      <c r="T1" s="95"/>
      <c r="U1" s="96"/>
      <c r="V1" s="9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3" t="s">
        <v>8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22" t="s">
        <v>77</v>
      </c>
      <c r="AZ2" s="97" t="s">
        <v>89</v>
      </c>
      <c r="BA2" s="97" t="s">
        <v>90</v>
      </c>
      <c r="BB2" s="97" t="s">
        <v>5</v>
      </c>
      <c r="BC2" s="97" t="s">
        <v>91</v>
      </c>
      <c r="BD2" s="97" t="s">
        <v>78</v>
      </c>
    </row>
    <row r="3" spans="1:70" ht="6.95" customHeight="1">
      <c r="B3" s="23"/>
      <c r="C3" s="24"/>
      <c r="D3" s="24"/>
      <c r="E3" s="24"/>
      <c r="F3" s="24"/>
      <c r="G3" s="24"/>
      <c r="H3" s="24"/>
      <c r="I3" s="24"/>
      <c r="J3" s="24"/>
      <c r="K3" s="25"/>
      <c r="AT3" s="22" t="s">
        <v>78</v>
      </c>
      <c r="AZ3" s="97" t="s">
        <v>92</v>
      </c>
      <c r="BA3" s="97" t="s">
        <v>93</v>
      </c>
      <c r="BB3" s="97" t="s">
        <v>5</v>
      </c>
      <c r="BC3" s="97" t="s">
        <v>94</v>
      </c>
      <c r="BD3" s="97" t="s">
        <v>78</v>
      </c>
    </row>
    <row r="4" spans="1:70" ht="36.950000000000003" customHeight="1">
      <c r="B4" s="26"/>
      <c r="C4" s="27"/>
      <c r="D4" s="28" t="s">
        <v>95</v>
      </c>
      <c r="E4" s="27"/>
      <c r="F4" s="27"/>
      <c r="G4" s="27"/>
      <c r="H4" s="27"/>
      <c r="I4" s="27"/>
      <c r="J4" s="27"/>
      <c r="K4" s="29"/>
      <c r="M4" s="30" t="s">
        <v>14</v>
      </c>
      <c r="AT4" s="22" t="s">
        <v>6</v>
      </c>
      <c r="AZ4" s="97" t="s">
        <v>96</v>
      </c>
      <c r="BA4" s="97" t="s">
        <v>97</v>
      </c>
      <c r="BB4" s="97" t="s">
        <v>5</v>
      </c>
      <c r="BC4" s="97" t="s">
        <v>98</v>
      </c>
      <c r="BD4" s="97" t="s">
        <v>78</v>
      </c>
    </row>
    <row r="5" spans="1:70" ht="6.95" customHeight="1">
      <c r="B5" s="26"/>
      <c r="C5" s="27"/>
      <c r="D5" s="27"/>
      <c r="E5" s="27"/>
      <c r="F5" s="27"/>
      <c r="G5" s="27"/>
      <c r="H5" s="27"/>
      <c r="I5" s="27"/>
      <c r="J5" s="27"/>
      <c r="K5" s="29"/>
      <c r="AZ5" s="97" t="s">
        <v>99</v>
      </c>
      <c r="BA5" s="97" t="s">
        <v>100</v>
      </c>
      <c r="BB5" s="97" t="s">
        <v>5</v>
      </c>
      <c r="BC5" s="97" t="s">
        <v>101</v>
      </c>
      <c r="BD5" s="97" t="s">
        <v>78</v>
      </c>
    </row>
    <row r="6" spans="1:70" ht="15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29"/>
      <c r="AZ6" s="97" t="s">
        <v>102</v>
      </c>
      <c r="BA6" s="97" t="s">
        <v>103</v>
      </c>
      <c r="BB6" s="97" t="s">
        <v>5</v>
      </c>
      <c r="BC6" s="97" t="s">
        <v>101</v>
      </c>
      <c r="BD6" s="97" t="s">
        <v>78</v>
      </c>
    </row>
    <row r="7" spans="1:70" ht="16.5" customHeight="1">
      <c r="B7" s="26"/>
      <c r="C7" s="27"/>
      <c r="D7" s="27"/>
      <c r="E7" s="311" t="str">
        <f>'Rekapitulace stavby'!K6</f>
        <v>Speciální škola v Úpici - oprava suterénu</v>
      </c>
      <c r="F7" s="312"/>
      <c r="G7" s="312"/>
      <c r="H7" s="312"/>
      <c r="I7" s="27"/>
      <c r="J7" s="27"/>
      <c r="K7" s="29"/>
      <c r="AZ7" s="97" t="s">
        <v>104</v>
      </c>
      <c r="BA7" s="97" t="s">
        <v>105</v>
      </c>
      <c r="BB7" s="97" t="s">
        <v>5</v>
      </c>
      <c r="BC7" s="97" t="s">
        <v>106</v>
      </c>
      <c r="BD7" s="97" t="s">
        <v>78</v>
      </c>
    </row>
    <row r="8" spans="1:70" s="1" customFormat="1" ht="15">
      <c r="B8" s="36"/>
      <c r="C8" s="37"/>
      <c r="D8" s="34" t="s">
        <v>107</v>
      </c>
      <c r="E8" s="37"/>
      <c r="F8" s="37"/>
      <c r="G8" s="37"/>
      <c r="H8" s="37"/>
      <c r="I8" s="37"/>
      <c r="J8" s="37"/>
      <c r="K8" s="40"/>
      <c r="AZ8" s="97" t="s">
        <v>108</v>
      </c>
      <c r="BA8" s="97" t="s">
        <v>109</v>
      </c>
      <c r="BB8" s="97" t="s">
        <v>5</v>
      </c>
      <c r="BC8" s="97" t="s">
        <v>110</v>
      </c>
      <c r="BD8" s="97" t="s">
        <v>78</v>
      </c>
    </row>
    <row r="9" spans="1:70" s="1" customFormat="1" ht="36.950000000000003" customHeight="1">
      <c r="B9" s="36"/>
      <c r="C9" s="37"/>
      <c r="D9" s="37"/>
      <c r="E9" s="313" t="s">
        <v>111</v>
      </c>
      <c r="F9" s="314"/>
      <c r="G9" s="314"/>
      <c r="H9" s="314"/>
      <c r="I9" s="37"/>
      <c r="J9" s="37"/>
      <c r="K9" s="40"/>
      <c r="AZ9" s="97" t="s">
        <v>112</v>
      </c>
      <c r="BA9" s="97" t="s">
        <v>113</v>
      </c>
      <c r="BB9" s="97" t="s">
        <v>5</v>
      </c>
      <c r="BC9" s="97" t="s">
        <v>114</v>
      </c>
      <c r="BD9" s="97" t="s">
        <v>78</v>
      </c>
    </row>
    <row r="10" spans="1:70" s="1" customFormat="1">
      <c r="B10" s="36"/>
      <c r="C10" s="37"/>
      <c r="D10" s="37"/>
      <c r="E10" s="37"/>
      <c r="F10" s="37"/>
      <c r="G10" s="37"/>
      <c r="H10" s="37"/>
      <c r="I10" s="37"/>
      <c r="J10" s="37"/>
      <c r="K10" s="40"/>
      <c r="AZ10" s="97" t="s">
        <v>115</v>
      </c>
      <c r="BA10" s="97" t="s">
        <v>116</v>
      </c>
      <c r="BB10" s="97" t="s">
        <v>5</v>
      </c>
      <c r="BC10" s="97" t="s">
        <v>117</v>
      </c>
      <c r="BD10" s="97" t="s">
        <v>78</v>
      </c>
    </row>
    <row r="11" spans="1:70" s="1" customFormat="1" ht="14.45" customHeight="1">
      <c r="B11" s="36"/>
      <c r="C11" s="37"/>
      <c r="D11" s="34" t="s">
        <v>20</v>
      </c>
      <c r="E11" s="37"/>
      <c r="F11" s="32" t="s">
        <v>5</v>
      </c>
      <c r="G11" s="37"/>
      <c r="H11" s="37"/>
      <c r="I11" s="34" t="s">
        <v>21</v>
      </c>
      <c r="J11" s="32" t="s">
        <v>5</v>
      </c>
      <c r="K11" s="40"/>
      <c r="AZ11" s="97" t="s">
        <v>118</v>
      </c>
      <c r="BA11" s="97" t="s">
        <v>119</v>
      </c>
      <c r="BB11" s="97" t="s">
        <v>5</v>
      </c>
      <c r="BC11" s="97" t="s">
        <v>120</v>
      </c>
      <c r="BD11" s="97" t="s">
        <v>78</v>
      </c>
    </row>
    <row r="12" spans="1:70" s="1" customFormat="1" ht="14.45" customHeight="1">
      <c r="B12" s="36"/>
      <c r="C12" s="37"/>
      <c r="D12" s="34" t="s">
        <v>22</v>
      </c>
      <c r="E12" s="37"/>
      <c r="F12" s="32" t="s">
        <v>23</v>
      </c>
      <c r="G12" s="37"/>
      <c r="H12" s="37"/>
      <c r="I12" s="34" t="s">
        <v>24</v>
      </c>
      <c r="J12" s="98">
        <v>43654</v>
      </c>
      <c r="K12" s="40"/>
      <c r="AZ12" s="97" t="s">
        <v>121</v>
      </c>
      <c r="BA12" s="97" t="s">
        <v>122</v>
      </c>
      <c r="BB12" s="97" t="s">
        <v>5</v>
      </c>
      <c r="BC12" s="97" t="s">
        <v>123</v>
      </c>
      <c r="BD12" s="97" t="s">
        <v>78</v>
      </c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37"/>
      <c r="J13" s="37"/>
      <c r="K13" s="40"/>
      <c r="AZ13" s="97" t="s">
        <v>124</v>
      </c>
      <c r="BA13" s="97" t="s">
        <v>125</v>
      </c>
      <c r="BB13" s="97" t="s">
        <v>5</v>
      </c>
      <c r="BC13" s="97" t="s">
        <v>126</v>
      </c>
      <c r="BD13" s="97" t="s">
        <v>78</v>
      </c>
    </row>
    <row r="14" spans="1:70" s="1" customFormat="1" ht="14.45" customHeight="1">
      <c r="B14" s="36"/>
      <c r="C14" s="37"/>
      <c r="D14" s="34" t="s">
        <v>26</v>
      </c>
      <c r="E14" s="37"/>
      <c r="F14" s="37"/>
      <c r="G14" s="37"/>
      <c r="H14" s="37"/>
      <c r="I14" s="34" t="s">
        <v>27</v>
      </c>
      <c r="J14" s="32" t="s">
        <v>5</v>
      </c>
      <c r="K14" s="40"/>
      <c r="AZ14" s="97" t="s">
        <v>127</v>
      </c>
      <c r="BA14" s="97" t="s">
        <v>128</v>
      </c>
      <c r="BB14" s="97" t="s">
        <v>5</v>
      </c>
      <c r="BC14" s="97" t="s">
        <v>129</v>
      </c>
      <c r="BD14" s="97" t="s">
        <v>78</v>
      </c>
    </row>
    <row r="15" spans="1:70" s="1" customFormat="1" ht="18" customHeight="1">
      <c r="B15" s="36"/>
      <c r="C15" s="37"/>
      <c r="D15" s="37"/>
      <c r="E15" s="32" t="s">
        <v>28</v>
      </c>
      <c r="F15" s="37"/>
      <c r="G15" s="37"/>
      <c r="H15" s="37"/>
      <c r="I15" s="34" t="s">
        <v>29</v>
      </c>
      <c r="J15" s="32" t="s">
        <v>5</v>
      </c>
      <c r="K15" s="40"/>
      <c r="AZ15" s="97" t="s">
        <v>130</v>
      </c>
      <c r="BA15" s="97" t="s">
        <v>131</v>
      </c>
      <c r="BB15" s="97" t="s">
        <v>5</v>
      </c>
      <c r="BC15" s="97" t="s">
        <v>123</v>
      </c>
      <c r="BD15" s="97" t="s">
        <v>78</v>
      </c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40"/>
    </row>
    <row r="17" spans="2:11" s="1" customFormat="1" ht="14.45" customHeight="1">
      <c r="B17" s="36"/>
      <c r="C17" s="37"/>
      <c r="D17" s="34" t="s">
        <v>30</v>
      </c>
      <c r="E17" s="37"/>
      <c r="F17" s="37"/>
      <c r="G17" s="37"/>
      <c r="H17" s="37"/>
      <c r="I17" s="34" t="s">
        <v>27</v>
      </c>
      <c r="J17" s="32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2" t="str">
        <f>IF('Rekapitulace stavby'!E14="Vyplň údaj","",IF('Rekapitulace stavby'!E14="","",'Rekapitulace stavby'!E14))</f>
        <v xml:space="preserve"> </v>
      </c>
      <c r="F18" s="37"/>
      <c r="G18" s="37"/>
      <c r="H18" s="37"/>
      <c r="I18" s="34" t="s">
        <v>29</v>
      </c>
      <c r="J18" s="32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40"/>
    </row>
    <row r="20" spans="2:11" s="1" customFormat="1" ht="14.45" customHeight="1">
      <c r="B20" s="36"/>
      <c r="C20" s="37"/>
      <c r="D20" s="34" t="s">
        <v>32</v>
      </c>
      <c r="E20" s="37"/>
      <c r="F20" s="37"/>
      <c r="G20" s="37"/>
      <c r="H20" s="37"/>
      <c r="I20" s="34" t="s">
        <v>27</v>
      </c>
      <c r="J20" s="32" t="s">
        <v>5</v>
      </c>
      <c r="K20" s="40"/>
    </row>
    <row r="21" spans="2:11" s="1" customFormat="1" ht="18" customHeight="1">
      <c r="B21" s="36"/>
      <c r="C21" s="37"/>
      <c r="D21" s="37"/>
      <c r="E21" s="32" t="s">
        <v>33</v>
      </c>
      <c r="F21" s="37"/>
      <c r="G21" s="37"/>
      <c r="H21" s="37"/>
      <c r="I21" s="34" t="s">
        <v>29</v>
      </c>
      <c r="J21" s="32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40"/>
    </row>
    <row r="23" spans="2:11" s="1" customFormat="1" ht="14.45" customHeight="1">
      <c r="B23" s="36"/>
      <c r="C23" s="37"/>
      <c r="D23" s="34" t="s">
        <v>35</v>
      </c>
      <c r="E23" s="37"/>
      <c r="F23" s="37"/>
      <c r="G23" s="37"/>
      <c r="H23" s="37"/>
      <c r="I23" s="37"/>
      <c r="J23" s="37"/>
      <c r="K23" s="40"/>
    </row>
    <row r="24" spans="2:11" s="6" customFormat="1" ht="16.5" customHeight="1">
      <c r="B24" s="99"/>
      <c r="C24" s="100"/>
      <c r="D24" s="100"/>
      <c r="E24" s="281" t="s">
        <v>5</v>
      </c>
      <c r="F24" s="281"/>
      <c r="G24" s="281"/>
      <c r="H24" s="281"/>
      <c r="I24" s="100"/>
      <c r="J24" s="100"/>
      <c r="K24" s="101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63"/>
      <c r="J26" s="63"/>
      <c r="K26" s="102"/>
    </row>
    <row r="27" spans="2:11" s="1" customFormat="1" ht="25.35" customHeight="1">
      <c r="B27" s="36"/>
      <c r="C27" s="37"/>
      <c r="D27" s="103" t="s">
        <v>36</v>
      </c>
      <c r="E27" s="37"/>
      <c r="F27" s="37"/>
      <c r="G27" s="37"/>
      <c r="H27" s="37"/>
      <c r="I27" s="37"/>
      <c r="J27" s="104">
        <f>ROUND(J99,0)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63"/>
      <c r="J28" s="63"/>
      <c r="K28" s="102"/>
    </row>
    <row r="29" spans="2:11" s="1" customFormat="1" ht="14.45" customHeight="1">
      <c r="B29" s="36"/>
      <c r="C29" s="37"/>
      <c r="D29" s="37"/>
      <c r="E29" s="37"/>
      <c r="F29" s="41" t="s">
        <v>38</v>
      </c>
      <c r="G29" s="37"/>
      <c r="H29" s="37"/>
      <c r="I29" s="41" t="s">
        <v>37</v>
      </c>
      <c r="J29" s="41" t="s">
        <v>39</v>
      </c>
      <c r="K29" s="40"/>
    </row>
    <row r="30" spans="2:11" s="1" customFormat="1" ht="14.45" customHeight="1">
      <c r="B30" s="36"/>
      <c r="C30" s="37"/>
      <c r="D30" s="44" t="s">
        <v>40</v>
      </c>
      <c r="E30" s="44" t="s">
        <v>41</v>
      </c>
      <c r="F30" s="105">
        <f>ROUND(SUM(BE99:BE412), 0)</f>
        <v>0</v>
      </c>
      <c r="G30" s="37"/>
      <c r="H30" s="37"/>
      <c r="I30" s="106">
        <v>0.21</v>
      </c>
      <c r="J30" s="105">
        <f>ROUND(ROUND((SUM(BE99:BE412)), 0)*I30, 0)</f>
        <v>0</v>
      </c>
      <c r="K30" s="40"/>
    </row>
    <row r="31" spans="2:11" s="1" customFormat="1" ht="14.45" customHeight="1">
      <c r="B31" s="36"/>
      <c r="C31" s="37"/>
      <c r="D31" s="37"/>
      <c r="E31" s="44" t="s">
        <v>42</v>
      </c>
      <c r="F31" s="105">
        <f>ROUND(SUM(BF99:BF412), 0)</f>
        <v>0</v>
      </c>
      <c r="G31" s="37"/>
      <c r="H31" s="37"/>
      <c r="I31" s="106">
        <v>0.15</v>
      </c>
      <c r="J31" s="105">
        <f>ROUND(ROUND((SUM(BF99:BF412)), 0)*I31, 0)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43</v>
      </c>
      <c r="F32" s="105">
        <f>ROUND(SUM(BG99:BG412), 0)</f>
        <v>0</v>
      </c>
      <c r="G32" s="37"/>
      <c r="H32" s="37"/>
      <c r="I32" s="106">
        <v>0.21</v>
      </c>
      <c r="J32" s="105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44</v>
      </c>
      <c r="F33" s="105">
        <f>ROUND(SUM(BH99:BH412), 0)</f>
        <v>0</v>
      </c>
      <c r="G33" s="37"/>
      <c r="H33" s="37"/>
      <c r="I33" s="106">
        <v>0.15</v>
      </c>
      <c r="J33" s="105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45</v>
      </c>
      <c r="F34" s="105">
        <f>ROUND(SUM(BI99:BI412), 0)</f>
        <v>0</v>
      </c>
      <c r="G34" s="37"/>
      <c r="H34" s="37"/>
      <c r="I34" s="106">
        <v>0</v>
      </c>
      <c r="J34" s="105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37"/>
      <c r="J35" s="37"/>
      <c r="K35" s="40"/>
    </row>
    <row r="36" spans="2:11" s="1" customFormat="1" ht="25.35" customHeight="1">
      <c r="B36" s="36"/>
      <c r="C36" s="107"/>
      <c r="D36" s="108" t="s">
        <v>46</v>
      </c>
      <c r="E36" s="66"/>
      <c r="F36" s="66"/>
      <c r="G36" s="109" t="s">
        <v>47</v>
      </c>
      <c r="H36" s="110" t="s">
        <v>48</v>
      </c>
      <c r="I36" s="66"/>
      <c r="J36" s="111">
        <f>SUM(J27:J34)</f>
        <v>0</v>
      </c>
      <c r="K36" s="112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5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55"/>
      <c r="J41" s="55"/>
      <c r="K41" s="113"/>
    </row>
    <row r="42" spans="2:11" s="1" customFormat="1" ht="36.950000000000003" customHeight="1">
      <c r="B42" s="36"/>
      <c r="C42" s="28" t="s">
        <v>132</v>
      </c>
      <c r="D42" s="37"/>
      <c r="E42" s="37"/>
      <c r="F42" s="37"/>
      <c r="G42" s="37"/>
      <c r="H42" s="37"/>
      <c r="I42" s="37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37"/>
      <c r="J43" s="37"/>
      <c r="K43" s="40"/>
    </row>
    <row r="44" spans="2:11" s="1" customFormat="1" ht="14.45" customHeight="1">
      <c r="B44" s="36"/>
      <c r="C44" s="34" t="s">
        <v>18</v>
      </c>
      <c r="D44" s="37"/>
      <c r="E44" s="37"/>
      <c r="F44" s="37"/>
      <c r="G44" s="37"/>
      <c r="H44" s="37"/>
      <c r="I44" s="37"/>
      <c r="J44" s="37"/>
      <c r="K44" s="40"/>
    </row>
    <row r="45" spans="2:11" s="1" customFormat="1" ht="16.5" customHeight="1">
      <c r="B45" s="36"/>
      <c r="C45" s="37"/>
      <c r="D45" s="37"/>
      <c r="E45" s="311" t="str">
        <f>E7</f>
        <v>Speciální škola v Úpici - oprava suterénu</v>
      </c>
      <c r="F45" s="312"/>
      <c r="G45" s="312"/>
      <c r="H45" s="312"/>
      <c r="I45" s="37"/>
      <c r="J45" s="37"/>
      <c r="K45" s="40"/>
    </row>
    <row r="46" spans="2:11" s="1" customFormat="1" ht="14.45" customHeight="1">
      <c r="B46" s="36"/>
      <c r="C46" s="34" t="s">
        <v>107</v>
      </c>
      <c r="D46" s="37"/>
      <c r="E46" s="37"/>
      <c r="F46" s="37"/>
      <c r="G46" s="37"/>
      <c r="H46" s="37"/>
      <c r="I46" s="37"/>
      <c r="J46" s="37"/>
      <c r="K46" s="40"/>
    </row>
    <row r="47" spans="2:11" s="1" customFormat="1" ht="17.25" customHeight="1">
      <c r="B47" s="36"/>
      <c r="C47" s="37"/>
      <c r="D47" s="37"/>
      <c r="E47" s="313" t="str">
        <f>E9</f>
        <v>1 - Oprava suterénu</v>
      </c>
      <c r="F47" s="314"/>
      <c r="G47" s="314"/>
      <c r="H47" s="314"/>
      <c r="I47" s="37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37"/>
      <c r="J48" s="37"/>
      <c r="K48" s="40"/>
    </row>
    <row r="49" spans="2:47" s="1" customFormat="1" ht="18" customHeight="1">
      <c r="B49" s="36"/>
      <c r="C49" s="34" t="s">
        <v>22</v>
      </c>
      <c r="D49" s="37"/>
      <c r="E49" s="37"/>
      <c r="F49" s="32" t="str">
        <f>F12</f>
        <v>Úpice</v>
      </c>
      <c r="G49" s="37"/>
      <c r="H49" s="37"/>
      <c r="I49" s="34" t="s">
        <v>24</v>
      </c>
      <c r="J49" s="98">
        <f>IF(J12="","",J12)</f>
        <v>43654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37"/>
      <c r="J50" s="37"/>
      <c r="K50" s="40"/>
    </row>
    <row r="51" spans="2:47" s="1" customFormat="1" ht="15">
      <c r="B51" s="36"/>
      <c r="C51" s="34" t="s">
        <v>26</v>
      </c>
      <c r="D51" s="37"/>
      <c r="E51" s="37"/>
      <c r="F51" s="32" t="str">
        <f>E15</f>
        <v>Královéhradecký kraj</v>
      </c>
      <c r="G51" s="37"/>
      <c r="H51" s="37"/>
      <c r="I51" s="34" t="s">
        <v>32</v>
      </c>
      <c r="J51" s="281" t="str">
        <f>E21</f>
        <v>ing. Vladimír Juzl, Trutnov</v>
      </c>
      <c r="K51" s="40"/>
    </row>
    <row r="52" spans="2:47" s="1" customFormat="1" ht="14.45" customHeight="1">
      <c r="B52" s="36"/>
      <c r="C52" s="34" t="s">
        <v>30</v>
      </c>
      <c r="D52" s="37"/>
      <c r="E52" s="37"/>
      <c r="F52" s="32" t="str">
        <f>IF(E18="","",E18)</f>
        <v xml:space="preserve"> </v>
      </c>
      <c r="G52" s="37"/>
      <c r="H52" s="37"/>
      <c r="I52" s="37"/>
      <c r="J52" s="306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37"/>
      <c r="J53" s="37"/>
      <c r="K53" s="40"/>
    </row>
    <row r="54" spans="2:47" s="1" customFormat="1" ht="29.25" customHeight="1">
      <c r="B54" s="36"/>
      <c r="C54" s="114" t="s">
        <v>133</v>
      </c>
      <c r="D54" s="107"/>
      <c r="E54" s="107"/>
      <c r="F54" s="107"/>
      <c r="G54" s="107"/>
      <c r="H54" s="107"/>
      <c r="I54" s="107"/>
      <c r="J54" s="115" t="s">
        <v>134</v>
      </c>
      <c r="K54" s="116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37"/>
      <c r="J55" s="37"/>
      <c r="K55" s="40"/>
    </row>
    <row r="56" spans="2:47" s="1" customFormat="1" ht="29.25" customHeight="1">
      <c r="B56" s="36"/>
      <c r="C56" s="117" t="s">
        <v>135</v>
      </c>
      <c r="D56" s="37"/>
      <c r="E56" s="37"/>
      <c r="F56" s="37"/>
      <c r="G56" s="37"/>
      <c r="H56" s="37"/>
      <c r="I56" s="37"/>
      <c r="J56" s="104">
        <f>J99</f>
        <v>0</v>
      </c>
      <c r="K56" s="40"/>
      <c r="AU56" s="22" t="s">
        <v>136</v>
      </c>
    </row>
    <row r="57" spans="2:47" s="7" customFormat="1" ht="24.95" customHeight="1">
      <c r="B57" s="118"/>
      <c r="C57" s="119"/>
      <c r="D57" s="120" t="s">
        <v>137</v>
      </c>
      <c r="E57" s="121"/>
      <c r="F57" s="121"/>
      <c r="G57" s="121"/>
      <c r="H57" s="121"/>
      <c r="I57" s="121"/>
      <c r="J57" s="122">
        <f>J100</f>
        <v>0</v>
      </c>
      <c r="K57" s="123"/>
    </row>
    <row r="58" spans="2:47" s="8" customFormat="1" ht="19.899999999999999" customHeight="1">
      <c r="B58" s="124"/>
      <c r="C58" s="125"/>
      <c r="D58" s="126" t="s">
        <v>138</v>
      </c>
      <c r="E58" s="127"/>
      <c r="F58" s="127"/>
      <c r="G58" s="127"/>
      <c r="H58" s="127"/>
      <c r="I58" s="127"/>
      <c r="J58" s="128">
        <f>J101</f>
        <v>0</v>
      </c>
      <c r="K58" s="129"/>
    </row>
    <row r="59" spans="2:47" s="8" customFormat="1" ht="19.899999999999999" customHeight="1">
      <c r="B59" s="124"/>
      <c r="C59" s="125"/>
      <c r="D59" s="126" t="s">
        <v>139</v>
      </c>
      <c r="E59" s="127"/>
      <c r="F59" s="127"/>
      <c r="G59" s="127"/>
      <c r="H59" s="127"/>
      <c r="I59" s="127"/>
      <c r="J59" s="128">
        <f>J123</f>
        <v>0</v>
      </c>
      <c r="K59" s="129"/>
    </row>
    <row r="60" spans="2:47" s="8" customFormat="1" ht="19.899999999999999" customHeight="1">
      <c r="B60" s="124"/>
      <c r="C60" s="125"/>
      <c r="D60" s="126" t="s">
        <v>140</v>
      </c>
      <c r="E60" s="127"/>
      <c r="F60" s="127"/>
      <c r="G60" s="127"/>
      <c r="H60" s="127"/>
      <c r="I60" s="127"/>
      <c r="J60" s="128">
        <f>J137</f>
        <v>0</v>
      </c>
      <c r="K60" s="129"/>
    </row>
    <row r="61" spans="2:47" s="8" customFormat="1" ht="19.899999999999999" customHeight="1">
      <c r="B61" s="124"/>
      <c r="C61" s="125"/>
      <c r="D61" s="126" t="s">
        <v>141</v>
      </c>
      <c r="E61" s="127"/>
      <c r="F61" s="127"/>
      <c r="G61" s="127"/>
      <c r="H61" s="127"/>
      <c r="I61" s="127"/>
      <c r="J61" s="128">
        <f>J151</f>
        <v>0</v>
      </c>
      <c r="K61" s="129"/>
    </row>
    <row r="62" spans="2:47" s="8" customFormat="1" ht="19.899999999999999" customHeight="1">
      <c r="B62" s="124"/>
      <c r="C62" s="125"/>
      <c r="D62" s="126" t="s">
        <v>142</v>
      </c>
      <c r="E62" s="127"/>
      <c r="F62" s="127"/>
      <c r="G62" s="127"/>
      <c r="H62" s="127"/>
      <c r="I62" s="127"/>
      <c r="J62" s="128">
        <f>J156</f>
        <v>0</v>
      </c>
      <c r="K62" s="129"/>
    </row>
    <row r="63" spans="2:47" s="8" customFormat="1" ht="19.899999999999999" customHeight="1">
      <c r="B63" s="124"/>
      <c r="C63" s="125"/>
      <c r="D63" s="126" t="s">
        <v>143</v>
      </c>
      <c r="E63" s="127"/>
      <c r="F63" s="127"/>
      <c r="G63" s="127"/>
      <c r="H63" s="127"/>
      <c r="I63" s="127"/>
      <c r="J63" s="128">
        <f>J165</f>
        <v>0</v>
      </c>
      <c r="K63" s="129"/>
    </row>
    <row r="64" spans="2:47" s="8" customFormat="1" ht="19.899999999999999" customHeight="1">
      <c r="B64" s="124"/>
      <c r="C64" s="125"/>
      <c r="D64" s="126" t="s">
        <v>144</v>
      </c>
      <c r="E64" s="127"/>
      <c r="F64" s="127"/>
      <c r="G64" s="127"/>
      <c r="H64" s="127"/>
      <c r="I64" s="127"/>
      <c r="J64" s="128">
        <f>J209</f>
        <v>0</v>
      </c>
      <c r="K64" s="129"/>
    </row>
    <row r="65" spans="2:11" s="8" customFormat="1" ht="19.899999999999999" customHeight="1">
      <c r="B65" s="124"/>
      <c r="C65" s="125"/>
      <c r="D65" s="126" t="s">
        <v>145</v>
      </c>
      <c r="E65" s="127"/>
      <c r="F65" s="127"/>
      <c r="G65" s="127"/>
      <c r="H65" s="127"/>
      <c r="I65" s="127"/>
      <c r="J65" s="128">
        <f>J215</f>
        <v>0</v>
      </c>
      <c r="K65" s="129"/>
    </row>
    <row r="66" spans="2:11" s="8" customFormat="1" ht="19.899999999999999" customHeight="1">
      <c r="B66" s="124"/>
      <c r="C66" s="125"/>
      <c r="D66" s="126" t="s">
        <v>146</v>
      </c>
      <c r="E66" s="127"/>
      <c r="F66" s="127"/>
      <c r="G66" s="127"/>
      <c r="H66" s="127"/>
      <c r="I66" s="127"/>
      <c r="J66" s="128">
        <f>J260</f>
        <v>0</v>
      </c>
      <c r="K66" s="129"/>
    </row>
    <row r="67" spans="2:11" s="8" customFormat="1" ht="19.899999999999999" customHeight="1">
      <c r="B67" s="124"/>
      <c r="C67" s="125"/>
      <c r="D67" s="126" t="s">
        <v>147</v>
      </c>
      <c r="E67" s="127"/>
      <c r="F67" s="127"/>
      <c r="G67" s="127"/>
      <c r="H67" s="127"/>
      <c r="I67" s="127"/>
      <c r="J67" s="128">
        <f>J266</f>
        <v>0</v>
      </c>
      <c r="K67" s="129"/>
    </row>
    <row r="68" spans="2:11" s="7" customFormat="1" ht="24.95" customHeight="1">
      <c r="B68" s="118"/>
      <c r="C68" s="119"/>
      <c r="D68" s="120" t="s">
        <v>148</v>
      </c>
      <c r="E68" s="121"/>
      <c r="F68" s="121"/>
      <c r="G68" s="121"/>
      <c r="H68" s="121"/>
      <c r="I68" s="121"/>
      <c r="J68" s="122">
        <f>J268</f>
        <v>0</v>
      </c>
      <c r="K68" s="123"/>
    </row>
    <row r="69" spans="2:11" s="8" customFormat="1" ht="19.899999999999999" customHeight="1">
      <c r="B69" s="124"/>
      <c r="C69" s="125"/>
      <c r="D69" s="126" t="s">
        <v>149</v>
      </c>
      <c r="E69" s="127"/>
      <c r="F69" s="127"/>
      <c r="G69" s="127"/>
      <c r="H69" s="127"/>
      <c r="I69" s="127"/>
      <c r="J69" s="128">
        <f>J269</f>
        <v>0</v>
      </c>
      <c r="K69" s="129"/>
    </row>
    <row r="70" spans="2:11" s="8" customFormat="1" ht="19.899999999999999" customHeight="1">
      <c r="B70" s="124"/>
      <c r="C70" s="125"/>
      <c r="D70" s="126" t="s">
        <v>150</v>
      </c>
      <c r="E70" s="127"/>
      <c r="F70" s="127"/>
      <c r="G70" s="127"/>
      <c r="H70" s="127"/>
      <c r="I70" s="127"/>
      <c r="J70" s="128">
        <f>J300</f>
        <v>0</v>
      </c>
      <c r="K70" s="129"/>
    </row>
    <row r="71" spans="2:11" s="8" customFormat="1" ht="19.899999999999999" customHeight="1">
      <c r="B71" s="124"/>
      <c r="C71" s="125"/>
      <c r="D71" s="126" t="s">
        <v>151</v>
      </c>
      <c r="E71" s="127"/>
      <c r="F71" s="127"/>
      <c r="G71" s="127"/>
      <c r="H71" s="127"/>
      <c r="I71" s="127"/>
      <c r="J71" s="128">
        <f>J309</f>
        <v>0</v>
      </c>
      <c r="K71" s="129"/>
    </row>
    <row r="72" spans="2:11" s="8" customFormat="1" ht="19.899999999999999" customHeight="1">
      <c r="B72" s="124"/>
      <c r="C72" s="125"/>
      <c r="D72" s="126" t="s">
        <v>152</v>
      </c>
      <c r="E72" s="127"/>
      <c r="F72" s="127"/>
      <c r="G72" s="127"/>
      <c r="H72" s="127"/>
      <c r="I72" s="127"/>
      <c r="J72" s="128">
        <f>J317</f>
        <v>0</v>
      </c>
      <c r="K72" s="129"/>
    </row>
    <row r="73" spans="2:11" s="8" customFormat="1" ht="19.899999999999999" customHeight="1">
      <c r="B73" s="124"/>
      <c r="C73" s="125"/>
      <c r="D73" s="126" t="s">
        <v>153</v>
      </c>
      <c r="E73" s="127"/>
      <c r="F73" s="127"/>
      <c r="G73" s="127"/>
      <c r="H73" s="127"/>
      <c r="I73" s="127"/>
      <c r="J73" s="128">
        <f>J327</f>
        <v>0</v>
      </c>
      <c r="K73" s="129"/>
    </row>
    <row r="74" spans="2:11" s="8" customFormat="1" ht="19.899999999999999" customHeight="1">
      <c r="B74" s="124"/>
      <c r="C74" s="125"/>
      <c r="D74" s="126" t="s">
        <v>154</v>
      </c>
      <c r="E74" s="127"/>
      <c r="F74" s="127"/>
      <c r="G74" s="127"/>
      <c r="H74" s="127"/>
      <c r="I74" s="127"/>
      <c r="J74" s="128">
        <f>J333</f>
        <v>0</v>
      </c>
      <c r="K74" s="129"/>
    </row>
    <row r="75" spans="2:11" s="8" customFormat="1" ht="19.899999999999999" customHeight="1">
      <c r="B75" s="124"/>
      <c r="C75" s="125"/>
      <c r="D75" s="126" t="s">
        <v>155</v>
      </c>
      <c r="E75" s="127"/>
      <c r="F75" s="127"/>
      <c r="G75" s="127"/>
      <c r="H75" s="127"/>
      <c r="I75" s="127"/>
      <c r="J75" s="128">
        <f>J347</f>
        <v>0</v>
      </c>
      <c r="K75" s="129"/>
    </row>
    <row r="76" spans="2:11" s="8" customFormat="1" ht="19.899999999999999" customHeight="1">
      <c r="B76" s="124"/>
      <c r="C76" s="125"/>
      <c r="D76" s="126" t="s">
        <v>156</v>
      </c>
      <c r="E76" s="127"/>
      <c r="F76" s="127"/>
      <c r="G76" s="127"/>
      <c r="H76" s="127"/>
      <c r="I76" s="127"/>
      <c r="J76" s="128">
        <f>J385</f>
        <v>0</v>
      </c>
      <c r="K76" s="129"/>
    </row>
    <row r="77" spans="2:11" s="8" customFormat="1" ht="19.899999999999999" customHeight="1">
      <c r="B77" s="124"/>
      <c r="C77" s="125"/>
      <c r="D77" s="126" t="s">
        <v>157</v>
      </c>
      <c r="E77" s="127"/>
      <c r="F77" s="127"/>
      <c r="G77" s="127"/>
      <c r="H77" s="127"/>
      <c r="I77" s="127"/>
      <c r="J77" s="128">
        <f>J395</f>
        <v>0</v>
      </c>
      <c r="K77" s="129"/>
    </row>
    <row r="78" spans="2:11" s="8" customFormat="1" ht="19.899999999999999" customHeight="1">
      <c r="B78" s="124"/>
      <c r="C78" s="125"/>
      <c r="D78" s="126" t="s">
        <v>158</v>
      </c>
      <c r="E78" s="127"/>
      <c r="F78" s="127"/>
      <c r="G78" s="127"/>
      <c r="H78" s="127"/>
      <c r="I78" s="127"/>
      <c r="J78" s="128">
        <f>J401</f>
        <v>0</v>
      </c>
      <c r="K78" s="129"/>
    </row>
    <row r="79" spans="2:11" s="7" customFormat="1" ht="24.95" customHeight="1">
      <c r="B79" s="118"/>
      <c r="C79" s="119"/>
      <c r="D79" s="120" t="s">
        <v>159</v>
      </c>
      <c r="E79" s="121"/>
      <c r="F79" s="121"/>
      <c r="G79" s="121"/>
      <c r="H79" s="121"/>
      <c r="I79" s="121"/>
      <c r="J79" s="122">
        <f>J410</f>
        <v>0</v>
      </c>
      <c r="K79" s="123"/>
    </row>
    <row r="80" spans="2:11" s="1" customFormat="1" ht="21.75" customHeight="1">
      <c r="B80" s="36"/>
      <c r="C80" s="37"/>
      <c r="D80" s="37"/>
      <c r="E80" s="37"/>
      <c r="F80" s="37"/>
      <c r="G80" s="37"/>
      <c r="H80" s="37"/>
      <c r="I80" s="37"/>
      <c r="J80" s="37"/>
      <c r="K80" s="40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3"/>
    </row>
    <row r="85" spans="2:12" s="1" customFormat="1" ht="6.95" customHeight="1">
      <c r="B85" s="54"/>
      <c r="C85" s="55"/>
      <c r="D85" s="55"/>
      <c r="E85" s="55"/>
      <c r="F85" s="55"/>
      <c r="G85" s="55"/>
      <c r="H85" s="55"/>
      <c r="I85" s="55"/>
      <c r="J85" s="55"/>
      <c r="K85" s="55"/>
      <c r="L85" s="36"/>
    </row>
    <row r="86" spans="2:12" s="1" customFormat="1" ht="36.950000000000003" customHeight="1">
      <c r="B86" s="36"/>
      <c r="C86" s="56" t="s">
        <v>160</v>
      </c>
      <c r="L86" s="36"/>
    </row>
    <row r="87" spans="2:12" s="1" customFormat="1" ht="6.95" customHeight="1">
      <c r="B87" s="36"/>
      <c r="L87" s="36"/>
    </row>
    <row r="88" spans="2:12" s="1" customFormat="1" ht="14.45" customHeight="1">
      <c r="B88" s="36"/>
      <c r="C88" s="58" t="s">
        <v>18</v>
      </c>
      <c r="L88" s="36"/>
    </row>
    <row r="89" spans="2:12" s="1" customFormat="1" ht="16.5" customHeight="1">
      <c r="B89" s="36"/>
      <c r="E89" s="307" t="str">
        <f>E7</f>
        <v>Speciální škola v Úpici - oprava suterénu</v>
      </c>
      <c r="F89" s="308"/>
      <c r="G89" s="308"/>
      <c r="H89" s="308"/>
      <c r="L89" s="36"/>
    </row>
    <row r="90" spans="2:12" s="1" customFormat="1" ht="14.45" customHeight="1">
      <c r="B90" s="36"/>
      <c r="C90" s="58" t="s">
        <v>107</v>
      </c>
      <c r="L90" s="36"/>
    </row>
    <row r="91" spans="2:12" s="1" customFormat="1" ht="17.25" customHeight="1">
      <c r="B91" s="36"/>
      <c r="E91" s="303" t="str">
        <f>E9</f>
        <v>1 - Oprava suterénu</v>
      </c>
      <c r="F91" s="309"/>
      <c r="G91" s="309"/>
      <c r="H91" s="309"/>
      <c r="L91" s="36"/>
    </row>
    <row r="92" spans="2:12" s="1" customFormat="1" ht="6.95" customHeight="1">
      <c r="B92" s="36"/>
      <c r="L92" s="36"/>
    </row>
    <row r="93" spans="2:12" s="1" customFormat="1" ht="18" customHeight="1">
      <c r="B93" s="36"/>
      <c r="C93" s="58" t="s">
        <v>22</v>
      </c>
      <c r="F93" s="130" t="str">
        <f>F12</f>
        <v>Úpice</v>
      </c>
      <c r="I93" s="58" t="s">
        <v>24</v>
      </c>
      <c r="J93" s="62">
        <f>IF(J12="","",J12)</f>
        <v>43654</v>
      </c>
      <c r="L93" s="36"/>
    </row>
    <row r="94" spans="2:12" s="1" customFormat="1" ht="6.95" customHeight="1">
      <c r="B94" s="36"/>
      <c r="L94" s="36"/>
    </row>
    <row r="95" spans="2:12" s="1" customFormat="1" ht="15">
      <c r="B95" s="36"/>
      <c r="C95" s="58" t="s">
        <v>26</v>
      </c>
      <c r="F95" s="130" t="str">
        <f>E15</f>
        <v>Královéhradecký kraj</v>
      </c>
      <c r="I95" s="58" t="s">
        <v>32</v>
      </c>
      <c r="J95" s="130" t="str">
        <f>E21</f>
        <v>ing. Vladimír Juzl, Trutnov</v>
      </c>
      <c r="L95" s="36"/>
    </row>
    <row r="96" spans="2:12" s="1" customFormat="1" ht="14.45" customHeight="1">
      <c r="B96" s="36"/>
      <c r="C96" s="58" t="s">
        <v>30</v>
      </c>
      <c r="F96" s="130" t="str">
        <f>IF(E18="","",E18)</f>
        <v xml:space="preserve"> </v>
      </c>
      <c r="L96" s="36"/>
    </row>
    <row r="97" spans="2:65" s="1" customFormat="1" ht="10.35" customHeight="1">
      <c r="B97" s="36"/>
      <c r="L97" s="36"/>
    </row>
    <row r="98" spans="2:65" s="9" customFormat="1" ht="29.25" customHeight="1">
      <c r="B98" s="131"/>
      <c r="C98" s="132" t="s">
        <v>161</v>
      </c>
      <c r="D98" s="133" t="s">
        <v>55</v>
      </c>
      <c r="E98" s="133" t="s">
        <v>51</v>
      </c>
      <c r="F98" s="133" t="s">
        <v>162</v>
      </c>
      <c r="G98" s="133" t="s">
        <v>163</v>
      </c>
      <c r="H98" s="133" t="s">
        <v>164</v>
      </c>
      <c r="I98" s="133" t="s">
        <v>165</v>
      </c>
      <c r="J98" s="133" t="s">
        <v>134</v>
      </c>
      <c r="K98" s="134" t="s">
        <v>166</v>
      </c>
      <c r="L98" s="131"/>
      <c r="M98" s="68" t="s">
        <v>167</v>
      </c>
      <c r="N98" s="69" t="s">
        <v>40</v>
      </c>
      <c r="O98" s="69" t="s">
        <v>168</v>
      </c>
      <c r="P98" s="69" t="s">
        <v>169</v>
      </c>
      <c r="Q98" s="69" t="s">
        <v>170</v>
      </c>
      <c r="R98" s="69" t="s">
        <v>171</v>
      </c>
      <c r="S98" s="69" t="s">
        <v>172</v>
      </c>
      <c r="T98" s="70" t="s">
        <v>173</v>
      </c>
    </row>
    <row r="99" spans="2:65" s="1" customFormat="1" ht="29.25" customHeight="1">
      <c r="B99" s="36"/>
      <c r="C99" s="72" t="s">
        <v>135</v>
      </c>
      <c r="J99" s="135">
        <f>BK99</f>
        <v>0</v>
      </c>
      <c r="L99" s="36"/>
      <c r="M99" s="71"/>
      <c r="N99" s="63"/>
      <c r="O99" s="63"/>
      <c r="P99" s="136">
        <f>P100+P268+P410</f>
        <v>4576.9294909999999</v>
      </c>
      <c r="Q99" s="63"/>
      <c r="R99" s="136">
        <f>R100+R268+R410</f>
        <v>185.67666035316003</v>
      </c>
      <c r="S99" s="63"/>
      <c r="T99" s="137">
        <f>T100+T268+T410</f>
        <v>127.07841800000001</v>
      </c>
      <c r="AT99" s="22" t="s">
        <v>69</v>
      </c>
      <c r="AU99" s="22" t="s">
        <v>136</v>
      </c>
      <c r="BK99" s="138">
        <f>BK100+BK268+BK410</f>
        <v>0</v>
      </c>
    </row>
    <row r="100" spans="2:65" s="10" customFormat="1" ht="37.35" customHeight="1">
      <c r="B100" s="139"/>
      <c r="D100" s="140" t="s">
        <v>69</v>
      </c>
      <c r="E100" s="141" t="s">
        <v>174</v>
      </c>
      <c r="F100" s="141" t="s">
        <v>175</v>
      </c>
      <c r="J100" s="142">
        <f>BK100</f>
        <v>0</v>
      </c>
      <c r="L100" s="139"/>
      <c r="M100" s="143"/>
      <c r="N100" s="144"/>
      <c r="O100" s="144"/>
      <c r="P100" s="145">
        <f>P101+P123+P137+P151+P156+P165+P209+P215+P260+P266</f>
        <v>3841.4859350000002</v>
      </c>
      <c r="Q100" s="144"/>
      <c r="R100" s="145">
        <f>R101+R123+R137+R151+R156+R165+R209+R215+R260+R266</f>
        <v>173.59131202816002</v>
      </c>
      <c r="S100" s="144"/>
      <c r="T100" s="146">
        <f>T101+T123+T137+T151+T156+T165+T209+T215+T260+T266</f>
        <v>127.05159800000001</v>
      </c>
      <c r="AR100" s="140" t="s">
        <v>11</v>
      </c>
      <c r="AT100" s="147" t="s">
        <v>69</v>
      </c>
      <c r="AU100" s="147" t="s">
        <v>70</v>
      </c>
      <c r="AY100" s="140" t="s">
        <v>176</v>
      </c>
      <c r="BK100" s="148">
        <f>BK101+BK123+BK137+BK151+BK156+BK165+BK209+BK215+BK260+BK266</f>
        <v>0</v>
      </c>
    </row>
    <row r="101" spans="2:65" s="10" customFormat="1" ht="19.899999999999999" customHeight="1">
      <c r="B101" s="139"/>
      <c r="D101" s="140" t="s">
        <v>69</v>
      </c>
      <c r="E101" s="149" t="s">
        <v>11</v>
      </c>
      <c r="F101" s="149" t="s">
        <v>177</v>
      </c>
      <c r="J101" s="150">
        <f>BK101</f>
        <v>0</v>
      </c>
      <c r="L101" s="139"/>
      <c r="M101" s="143"/>
      <c r="N101" s="144"/>
      <c r="O101" s="144"/>
      <c r="P101" s="145">
        <f>SUM(P102:P122)</f>
        <v>476.44247999999993</v>
      </c>
      <c r="Q101" s="144"/>
      <c r="R101" s="145">
        <f>SUM(R102:R122)</f>
        <v>0</v>
      </c>
      <c r="S101" s="144"/>
      <c r="T101" s="146">
        <f>SUM(T102:T122)</f>
        <v>6.9420000000000002</v>
      </c>
      <c r="AR101" s="140" t="s">
        <v>11</v>
      </c>
      <c r="AT101" s="147" t="s">
        <v>69</v>
      </c>
      <c r="AU101" s="147" t="s">
        <v>11</v>
      </c>
      <c r="AY101" s="140" t="s">
        <v>176</v>
      </c>
      <c r="BK101" s="148">
        <f>SUM(BK102:BK122)</f>
        <v>0</v>
      </c>
    </row>
    <row r="102" spans="2:65" s="1" customFormat="1" ht="16.5" customHeight="1">
      <c r="B102" s="151"/>
      <c r="C102" s="152" t="s">
        <v>11</v>
      </c>
      <c r="D102" s="152" t="s">
        <v>178</v>
      </c>
      <c r="E102" s="153" t="s">
        <v>179</v>
      </c>
      <c r="F102" s="154" t="s">
        <v>180</v>
      </c>
      <c r="G102" s="155" t="s">
        <v>181</v>
      </c>
      <c r="H102" s="156">
        <v>26.7</v>
      </c>
      <c r="I102" s="157">
        <v>0</v>
      </c>
      <c r="J102" s="157">
        <f>ROUND(I102*H102,0)</f>
        <v>0</v>
      </c>
      <c r="K102" s="154" t="s">
        <v>182</v>
      </c>
      <c r="L102" s="36"/>
      <c r="M102" s="158" t="s">
        <v>5</v>
      </c>
      <c r="N102" s="159" t="s">
        <v>41</v>
      </c>
      <c r="O102" s="160">
        <v>0.27200000000000002</v>
      </c>
      <c r="P102" s="160">
        <f>O102*H102</f>
        <v>7.2624000000000004</v>
      </c>
      <c r="Q102" s="160">
        <v>0</v>
      </c>
      <c r="R102" s="160">
        <f>Q102*H102</f>
        <v>0</v>
      </c>
      <c r="S102" s="160">
        <v>0.26</v>
      </c>
      <c r="T102" s="161">
        <f>S102*H102</f>
        <v>6.9420000000000002</v>
      </c>
      <c r="AR102" s="22" t="s">
        <v>183</v>
      </c>
      <c r="AT102" s="22" t="s">
        <v>178</v>
      </c>
      <c r="AU102" s="22" t="s">
        <v>78</v>
      </c>
      <c r="AY102" s="22" t="s">
        <v>176</v>
      </c>
      <c r="BE102" s="162">
        <f>IF(N102="základní",J102,0)</f>
        <v>0</v>
      </c>
      <c r="BF102" s="162">
        <f>IF(N102="snížená",J102,0)</f>
        <v>0</v>
      </c>
      <c r="BG102" s="162">
        <f>IF(N102="zákl. přenesená",J102,0)</f>
        <v>0</v>
      </c>
      <c r="BH102" s="162">
        <f>IF(N102="sníž. přenesená",J102,0)</f>
        <v>0</v>
      </c>
      <c r="BI102" s="162">
        <f>IF(N102="nulová",J102,0)</f>
        <v>0</v>
      </c>
      <c r="BJ102" s="22" t="s">
        <v>11</v>
      </c>
      <c r="BK102" s="162">
        <f>ROUND(I102*H102,0)</f>
        <v>0</v>
      </c>
      <c r="BL102" s="22" t="s">
        <v>183</v>
      </c>
      <c r="BM102" s="22" t="s">
        <v>184</v>
      </c>
    </row>
    <row r="103" spans="2:65" s="11" customFormat="1">
      <c r="B103" s="163"/>
      <c r="D103" s="164" t="s">
        <v>185</v>
      </c>
      <c r="E103" s="165" t="s">
        <v>5</v>
      </c>
      <c r="F103" s="166" t="s">
        <v>186</v>
      </c>
      <c r="H103" s="167">
        <v>26.7</v>
      </c>
      <c r="L103" s="163"/>
      <c r="M103" s="168"/>
      <c r="N103" s="169"/>
      <c r="O103" s="169"/>
      <c r="P103" s="169"/>
      <c r="Q103" s="169"/>
      <c r="R103" s="169"/>
      <c r="S103" s="169"/>
      <c r="T103" s="170"/>
      <c r="AT103" s="165" t="s">
        <v>185</v>
      </c>
      <c r="AU103" s="165" t="s">
        <v>78</v>
      </c>
      <c r="AV103" s="11" t="s">
        <v>78</v>
      </c>
      <c r="AW103" s="11" t="s">
        <v>34</v>
      </c>
      <c r="AX103" s="11" t="s">
        <v>70</v>
      </c>
      <c r="AY103" s="165" t="s">
        <v>176</v>
      </c>
    </row>
    <row r="104" spans="2:65" s="12" customFormat="1">
      <c r="B104" s="171"/>
      <c r="D104" s="164" t="s">
        <v>185</v>
      </c>
      <c r="E104" s="172" t="s">
        <v>108</v>
      </c>
      <c r="F104" s="173" t="s">
        <v>187</v>
      </c>
      <c r="H104" s="174">
        <v>26.7</v>
      </c>
      <c r="L104" s="171"/>
      <c r="M104" s="175"/>
      <c r="N104" s="176"/>
      <c r="O104" s="176"/>
      <c r="P104" s="176"/>
      <c r="Q104" s="176"/>
      <c r="R104" s="176"/>
      <c r="S104" s="176"/>
      <c r="T104" s="177"/>
      <c r="AT104" s="172" t="s">
        <v>185</v>
      </c>
      <c r="AU104" s="172" t="s">
        <v>78</v>
      </c>
      <c r="AV104" s="12" t="s">
        <v>81</v>
      </c>
      <c r="AW104" s="12" t="s">
        <v>34</v>
      </c>
      <c r="AX104" s="12" t="s">
        <v>11</v>
      </c>
      <c r="AY104" s="172" t="s">
        <v>176</v>
      </c>
    </row>
    <row r="105" spans="2:65" s="1" customFormat="1" ht="25.5" customHeight="1">
      <c r="B105" s="151"/>
      <c r="C105" s="152" t="s">
        <v>78</v>
      </c>
      <c r="D105" s="152" t="s">
        <v>178</v>
      </c>
      <c r="E105" s="153" t="s">
        <v>188</v>
      </c>
      <c r="F105" s="154" t="s">
        <v>189</v>
      </c>
      <c r="G105" s="155" t="s">
        <v>190</v>
      </c>
      <c r="H105" s="156">
        <v>67.44</v>
      </c>
      <c r="I105" s="157">
        <v>0</v>
      </c>
      <c r="J105" s="157">
        <f>ROUND(I105*H105,0)</f>
        <v>0</v>
      </c>
      <c r="K105" s="154" t="s">
        <v>182</v>
      </c>
      <c r="L105" s="36"/>
      <c r="M105" s="158" t="s">
        <v>5</v>
      </c>
      <c r="N105" s="159" t="s">
        <v>41</v>
      </c>
      <c r="O105" s="160">
        <v>0.78100000000000003</v>
      </c>
      <c r="P105" s="160">
        <f>O105*H105</f>
        <v>52.670639999999999</v>
      </c>
      <c r="Q105" s="160">
        <v>0</v>
      </c>
      <c r="R105" s="160">
        <f>Q105*H105</f>
        <v>0</v>
      </c>
      <c r="S105" s="160">
        <v>0</v>
      </c>
      <c r="T105" s="161">
        <f>S105*H105</f>
        <v>0</v>
      </c>
      <c r="AR105" s="22" t="s">
        <v>183</v>
      </c>
      <c r="AT105" s="22" t="s">
        <v>178</v>
      </c>
      <c r="AU105" s="22" t="s">
        <v>78</v>
      </c>
      <c r="AY105" s="22" t="s">
        <v>176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22" t="s">
        <v>11</v>
      </c>
      <c r="BK105" s="162">
        <f>ROUND(I105*H105,0)</f>
        <v>0</v>
      </c>
      <c r="BL105" s="22" t="s">
        <v>183</v>
      </c>
      <c r="BM105" s="22" t="s">
        <v>191</v>
      </c>
    </row>
    <row r="106" spans="2:65" s="11" customFormat="1">
      <c r="B106" s="163"/>
      <c r="D106" s="164" t="s">
        <v>185</v>
      </c>
      <c r="E106" s="165" t="s">
        <v>5</v>
      </c>
      <c r="F106" s="166" t="s">
        <v>192</v>
      </c>
      <c r="H106" s="167">
        <v>134.88</v>
      </c>
      <c r="L106" s="163"/>
      <c r="M106" s="168"/>
      <c r="N106" s="169"/>
      <c r="O106" s="169"/>
      <c r="P106" s="169"/>
      <c r="Q106" s="169"/>
      <c r="R106" s="169"/>
      <c r="S106" s="169"/>
      <c r="T106" s="170"/>
      <c r="AT106" s="165" t="s">
        <v>185</v>
      </c>
      <c r="AU106" s="165" t="s">
        <v>78</v>
      </c>
      <c r="AV106" s="11" t="s">
        <v>78</v>
      </c>
      <c r="AW106" s="11" t="s">
        <v>34</v>
      </c>
      <c r="AX106" s="11" t="s">
        <v>70</v>
      </c>
      <c r="AY106" s="165" t="s">
        <v>176</v>
      </c>
    </row>
    <row r="107" spans="2:65" s="12" customFormat="1">
      <c r="B107" s="171"/>
      <c r="D107" s="164" t="s">
        <v>185</v>
      </c>
      <c r="E107" s="172" t="s">
        <v>89</v>
      </c>
      <c r="F107" s="173" t="s">
        <v>187</v>
      </c>
      <c r="H107" s="174">
        <v>134.88</v>
      </c>
      <c r="L107" s="171"/>
      <c r="M107" s="175"/>
      <c r="N107" s="176"/>
      <c r="O107" s="176"/>
      <c r="P107" s="176"/>
      <c r="Q107" s="176"/>
      <c r="R107" s="176"/>
      <c r="S107" s="176"/>
      <c r="T107" s="177"/>
      <c r="AT107" s="172" t="s">
        <v>185</v>
      </c>
      <c r="AU107" s="172" t="s">
        <v>78</v>
      </c>
      <c r="AV107" s="12" t="s">
        <v>81</v>
      </c>
      <c r="AW107" s="12" t="s">
        <v>34</v>
      </c>
      <c r="AX107" s="12" t="s">
        <v>70</v>
      </c>
      <c r="AY107" s="172" t="s">
        <v>176</v>
      </c>
    </row>
    <row r="108" spans="2:65" s="11" customFormat="1">
      <c r="B108" s="163"/>
      <c r="D108" s="164" t="s">
        <v>185</v>
      </c>
      <c r="E108" s="165" t="s">
        <v>5</v>
      </c>
      <c r="F108" s="166" t="s">
        <v>193</v>
      </c>
      <c r="H108" s="167">
        <v>67.44</v>
      </c>
      <c r="L108" s="163"/>
      <c r="M108" s="168"/>
      <c r="N108" s="169"/>
      <c r="O108" s="169"/>
      <c r="P108" s="169"/>
      <c r="Q108" s="169"/>
      <c r="R108" s="169"/>
      <c r="S108" s="169"/>
      <c r="T108" s="170"/>
      <c r="AT108" s="165" t="s">
        <v>185</v>
      </c>
      <c r="AU108" s="165" t="s">
        <v>78</v>
      </c>
      <c r="AV108" s="11" t="s">
        <v>78</v>
      </c>
      <c r="AW108" s="11" t="s">
        <v>34</v>
      </c>
      <c r="AX108" s="11" t="s">
        <v>11</v>
      </c>
      <c r="AY108" s="165" t="s">
        <v>176</v>
      </c>
    </row>
    <row r="109" spans="2:65" s="1" customFormat="1" ht="16.5" customHeight="1">
      <c r="B109" s="151"/>
      <c r="C109" s="152" t="s">
        <v>81</v>
      </c>
      <c r="D109" s="152" t="s">
        <v>178</v>
      </c>
      <c r="E109" s="153" t="s">
        <v>194</v>
      </c>
      <c r="F109" s="154" t="s">
        <v>195</v>
      </c>
      <c r="G109" s="155" t="s">
        <v>190</v>
      </c>
      <c r="H109" s="156">
        <v>67.44</v>
      </c>
      <c r="I109" s="157">
        <v>0</v>
      </c>
      <c r="J109" s="157">
        <f>ROUND(I109*H109,0)</f>
        <v>0</v>
      </c>
      <c r="K109" s="154" t="s">
        <v>182</v>
      </c>
      <c r="L109" s="36"/>
      <c r="M109" s="158" t="s">
        <v>5</v>
      </c>
      <c r="N109" s="159" t="s">
        <v>41</v>
      </c>
      <c r="O109" s="160">
        <v>1.43</v>
      </c>
      <c r="P109" s="160">
        <f>O109*H109</f>
        <v>96.4392</v>
      </c>
      <c r="Q109" s="160">
        <v>0</v>
      </c>
      <c r="R109" s="160">
        <f>Q109*H109</f>
        <v>0</v>
      </c>
      <c r="S109" s="160">
        <v>0</v>
      </c>
      <c r="T109" s="161">
        <f>S109*H109</f>
        <v>0</v>
      </c>
      <c r="AR109" s="22" t="s">
        <v>183</v>
      </c>
      <c r="AT109" s="22" t="s">
        <v>178</v>
      </c>
      <c r="AU109" s="22" t="s">
        <v>78</v>
      </c>
      <c r="AY109" s="22" t="s">
        <v>176</v>
      </c>
      <c r="BE109" s="162">
        <f>IF(N109="základní",J109,0)</f>
        <v>0</v>
      </c>
      <c r="BF109" s="162">
        <f>IF(N109="snížená",J109,0)</f>
        <v>0</v>
      </c>
      <c r="BG109" s="162">
        <f>IF(N109="zákl. přenesená",J109,0)</f>
        <v>0</v>
      </c>
      <c r="BH109" s="162">
        <f>IF(N109="sníž. přenesená",J109,0)</f>
        <v>0</v>
      </c>
      <c r="BI109" s="162">
        <f>IF(N109="nulová",J109,0)</f>
        <v>0</v>
      </c>
      <c r="BJ109" s="22" t="s">
        <v>11</v>
      </c>
      <c r="BK109" s="162">
        <f>ROUND(I109*H109,0)</f>
        <v>0</v>
      </c>
      <c r="BL109" s="22" t="s">
        <v>183</v>
      </c>
      <c r="BM109" s="22" t="s">
        <v>196</v>
      </c>
    </row>
    <row r="110" spans="2:65" s="11" customFormat="1">
      <c r="B110" s="163"/>
      <c r="D110" s="164" t="s">
        <v>185</v>
      </c>
      <c r="E110" s="165" t="s">
        <v>5</v>
      </c>
      <c r="F110" s="166" t="s">
        <v>193</v>
      </c>
      <c r="H110" s="167">
        <v>67.44</v>
      </c>
      <c r="L110" s="163"/>
      <c r="M110" s="168"/>
      <c r="N110" s="169"/>
      <c r="O110" s="169"/>
      <c r="P110" s="169"/>
      <c r="Q110" s="169"/>
      <c r="R110" s="169"/>
      <c r="S110" s="169"/>
      <c r="T110" s="170"/>
      <c r="AT110" s="165" t="s">
        <v>185</v>
      </c>
      <c r="AU110" s="165" t="s">
        <v>78</v>
      </c>
      <c r="AV110" s="11" t="s">
        <v>78</v>
      </c>
      <c r="AW110" s="11" t="s">
        <v>34</v>
      </c>
      <c r="AX110" s="11" t="s">
        <v>11</v>
      </c>
      <c r="AY110" s="165" t="s">
        <v>176</v>
      </c>
    </row>
    <row r="111" spans="2:65" s="1" customFormat="1" ht="16.5" customHeight="1">
      <c r="B111" s="151"/>
      <c r="C111" s="152" t="s">
        <v>183</v>
      </c>
      <c r="D111" s="152" t="s">
        <v>178</v>
      </c>
      <c r="E111" s="153" t="s">
        <v>197</v>
      </c>
      <c r="F111" s="154" t="s">
        <v>198</v>
      </c>
      <c r="G111" s="155" t="s">
        <v>190</v>
      </c>
      <c r="H111" s="156">
        <v>67.44</v>
      </c>
      <c r="I111" s="157">
        <v>0</v>
      </c>
      <c r="J111" s="157">
        <f>ROUND(I111*H111,0)</f>
        <v>0</v>
      </c>
      <c r="K111" s="154" t="s">
        <v>182</v>
      </c>
      <c r="L111" s="36"/>
      <c r="M111" s="158" t="s">
        <v>5</v>
      </c>
      <c r="N111" s="159" t="s">
        <v>41</v>
      </c>
      <c r="O111" s="160">
        <v>0.1</v>
      </c>
      <c r="P111" s="160">
        <f>O111*H111</f>
        <v>6.7439999999999998</v>
      </c>
      <c r="Q111" s="160">
        <v>0</v>
      </c>
      <c r="R111" s="160">
        <f>Q111*H111</f>
        <v>0</v>
      </c>
      <c r="S111" s="160">
        <v>0</v>
      </c>
      <c r="T111" s="161">
        <f>S111*H111</f>
        <v>0</v>
      </c>
      <c r="AR111" s="22" t="s">
        <v>183</v>
      </c>
      <c r="AT111" s="22" t="s">
        <v>178</v>
      </c>
      <c r="AU111" s="22" t="s">
        <v>78</v>
      </c>
      <c r="AY111" s="22" t="s">
        <v>176</v>
      </c>
      <c r="BE111" s="162">
        <f>IF(N111="základní",J111,0)</f>
        <v>0</v>
      </c>
      <c r="BF111" s="162">
        <f>IF(N111="snížená",J111,0)</f>
        <v>0</v>
      </c>
      <c r="BG111" s="162">
        <f>IF(N111="zákl. přenesená",J111,0)</f>
        <v>0</v>
      </c>
      <c r="BH111" s="162">
        <f>IF(N111="sníž. přenesená",J111,0)</f>
        <v>0</v>
      </c>
      <c r="BI111" s="162">
        <f>IF(N111="nulová",J111,0)</f>
        <v>0</v>
      </c>
      <c r="BJ111" s="22" t="s">
        <v>11</v>
      </c>
      <c r="BK111" s="162">
        <f>ROUND(I111*H111,0)</f>
        <v>0</v>
      </c>
      <c r="BL111" s="22" t="s">
        <v>183</v>
      </c>
      <c r="BM111" s="22" t="s">
        <v>199</v>
      </c>
    </row>
    <row r="112" spans="2:65" s="11" customFormat="1">
      <c r="B112" s="163"/>
      <c r="D112" s="164" t="s">
        <v>185</v>
      </c>
      <c r="E112" s="165" t="s">
        <v>5</v>
      </c>
      <c r="F112" s="166" t="s">
        <v>193</v>
      </c>
      <c r="H112" s="167">
        <v>67.44</v>
      </c>
      <c r="L112" s="163"/>
      <c r="M112" s="168"/>
      <c r="N112" s="169"/>
      <c r="O112" s="169"/>
      <c r="P112" s="169"/>
      <c r="Q112" s="169"/>
      <c r="R112" s="169"/>
      <c r="S112" s="169"/>
      <c r="T112" s="170"/>
      <c r="AT112" s="165" t="s">
        <v>185</v>
      </c>
      <c r="AU112" s="165" t="s">
        <v>78</v>
      </c>
      <c r="AV112" s="11" t="s">
        <v>78</v>
      </c>
      <c r="AW112" s="11" t="s">
        <v>34</v>
      </c>
      <c r="AX112" s="11" t="s">
        <v>11</v>
      </c>
      <c r="AY112" s="165" t="s">
        <v>176</v>
      </c>
    </row>
    <row r="113" spans="2:65" s="1" customFormat="1" ht="25.5" customHeight="1">
      <c r="B113" s="151"/>
      <c r="C113" s="152" t="s">
        <v>200</v>
      </c>
      <c r="D113" s="152" t="s">
        <v>178</v>
      </c>
      <c r="E113" s="153" t="s">
        <v>201</v>
      </c>
      <c r="F113" s="154" t="s">
        <v>202</v>
      </c>
      <c r="G113" s="155" t="s">
        <v>190</v>
      </c>
      <c r="H113" s="156">
        <v>134.88</v>
      </c>
      <c r="I113" s="157">
        <v>0</v>
      </c>
      <c r="J113" s="157">
        <f>ROUND(I113*H113,0)</f>
        <v>0</v>
      </c>
      <c r="K113" s="154" t="s">
        <v>182</v>
      </c>
      <c r="L113" s="36"/>
      <c r="M113" s="158" t="s">
        <v>5</v>
      </c>
      <c r="N113" s="159" t="s">
        <v>41</v>
      </c>
      <c r="O113" s="160">
        <v>0.34499999999999997</v>
      </c>
      <c r="P113" s="160">
        <f>O113*H113</f>
        <v>46.533599999999993</v>
      </c>
      <c r="Q113" s="160">
        <v>0</v>
      </c>
      <c r="R113" s="160">
        <f>Q113*H113</f>
        <v>0</v>
      </c>
      <c r="S113" s="160">
        <v>0</v>
      </c>
      <c r="T113" s="161">
        <f>S113*H113</f>
        <v>0</v>
      </c>
      <c r="AR113" s="22" t="s">
        <v>183</v>
      </c>
      <c r="AT113" s="22" t="s">
        <v>178</v>
      </c>
      <c r="AU113" s="22" t="s">
        <v>78</v>
      </c>
      <c r="AY113" s="22" t="s">
        <v>176</v>
      </c>
      <c r="BE113" s="162">
        <f>IF(N113="základní",J113,0)</f>
        <v>0</v>
      </c>
      <c r="BF113" s="162">
        <f>IF(N113="snížená",J113,0)</f>
        <v>0</v>
      </c>
      <c r="BG113" s="162">
        <f>IF(N113="zákl. přenesená",J113,0)</f>
        <v>0</v>
      </c>
      <c r="BH113" s="162">
        <f>IF(N113="sníž. přenesená",J113,0)</f>
        <v>0</v>
      </c>
      <c r="BI113" s="162">
        <f>IF(N113="nulová",J113,0)</f>
        <v>0</v>
      </c>
      <c r="BJ113" s="22" t="s">
        <v>11</v>
      </c>
      <c r="BK113" s="162">
        <f>ROUND(I113*H113,0)</f>
        <v>0</v>
      </c>
      <c r="BL113" s="22" t="s">
        <v>183</v>
      </c>
      <c r="BM113" s="22" t="s">
        <v>203</v>
      </c>
    </row>
    <row r="114" spans="2:65" s="11" customFormat="1">
      <c r="B114" s="163"/>
      <c r="D114" s="164" t="s">
        <v>185</v>
      </c>
      <c r="E114" s="165" t="s">
        <v>5</v>
      </c>
      <c r="F114" s="166" t="s">
        <v>89</v>
      </c>
      <c r="H114" s="167">
        <v>134.88</v>
      </c>
      <c r="L114" s="163"/>
      <c r="M114" s="168"/>
      <c r="N114" s="169"/>
      <c r="O114" s="169"/>
      <c r="P114" s="169"/>
      <c r="Q114" s="169"/>
      <c r="R114" s="169"/>
      <c r="S114" s="169"/>
      <c r="T114" s="170"/>
      <c r="AT114" s="165" t="s">
        <v>185</v>
      </c>
      <c r="AU114" s="165" t="s">
        <v>78</v>
      </c>
      <c r="AV114" s="11" t="s">
        <v>78</v>
      </c>
      <c r="AW114" s="11" t="s">
        <v>34</v>
      </c>
      <c r="AX114" s="11" t="s">
        <v>11</v>
      </c>
      <c r="AY114" s="165" t="s">
        <v>176</v>
      </c>
    </row>
    <row r="115" spans="2:65" s="1" customFormat="1" ht="25.5" customHeight="1">
      <c r="B115" s="151"/>
      <c r="C115" s="152" t="s">
        <v>204</v>
      </c>
      <c r="D115" s="152" t="s">
        <v>178</v>
      </c>
      <c r="E115" s="153" t="s">
        <v>205</v>
      </c>
      <c r="F115" s="154" t="s">
        <v>206</v>
      </c>
      <c r="G115" s="155" t="s">
        <v>190</v>
      </c>
      <c r="H115" s="156">
        <v>134.88</v>
      </c>
      <c r="I115" s="157">
        <v>0</v>
      </c>
      <c r="J115" s="157">
        <f>ROUND(I115*H115,0)</f>
        <v>0</v>
      </c>
      <c r="K115" s="154" t="s">
        <v>182</v>
      </c>
      <c r="L115" s="36"/>
      <c r="M115" s="158" t="s">
        <v>5</v>
      </c>
      <c r="N115" s="159" t="s">
        <v>41</v>
      </c>
      <c r="O115" s="160">
        <v>0.38200000000000001</v>
      </c>
      <c r="P115" s="160">
        <f>O115*H115</f>
        <v>51.524160000000002</v>
      </c>
      <c r="Q115" s="160">
        <v>0</v>
      </c>
      <c r="R115" s="160">
        <f>Q115*H115</f>
        <v>0</v>
      </c>
      <c r="S115" s="160">
        <v>0</v>
      </c>
      <c r="T115" s="161">
        <f>S115*H115</f>
        <v>0</v>
      </c>
      <c r="AR115" s="22" t="s">
        <v>183</v>
      </c>
      <c r="AT115" s="22" t="s">
        <v>178</v>
      </c>
      <c r="AU115" s="22" t="s">
        <v>78</v>
      </c>
      <c r="AY115" s="22" t="s">
        <v>176</v>
      </c>
      <c r="BE115" s="162">
        <f>IF(N115="základní",J115,0)</f>
        <v>0</v>
      </c>
      <c r="BF115" s="162">
        <f>IF(N115="snížená",J115,0)</f>
        <v>0</v>
      </c>
      <c r="BG115" s="162">
        <f>IF(N115="zákl. přenesená",J115,0)</f>
        <v>0</v>
      </c>
      <c r="BH115" s="162">
        <f>IF(N115="sníž. přenesená",J115,0)</f>
        <v>0</v>
      </c>
      <c r="BI115" s="162">
        <f>IF(N115="nulová",J115,0)</f>
        <v>0</v>
      </c>
      <c r="BJ115" s="22" t="s">
        <v>11</v>
      </c>
      <c r="BK115" s="162">
        <f>ROUND(I115*H115,0)</f>
        <v>0</v>
      </c>
      <c r="BL115" s="22" t="s">
        <v>183</v>
      </c>
      <c r="BM115" s="22" t="s">
        <v>207</v>
      </c>
    </row>
    <row r="116" spans="2:65" s="11" customFormat="1">
      <c r="B116" s="163"/>
      <c r="D116" s="164" t="s">
        <v>185</v>
      </c>
      <c r="E116" s="165" t="s">
        <v>5</v>
      </c>
      <c r="F116" s="166" t="s">
        <v>89</v>
      </c>
      <c r="H116" s="167">
        <v>134.88</v>
      </c>
      <c r="L116" s="163"/>
      <c r="M116" s="168"/>
      <c r="N116" s="169"/>
      <c r="O116" s="169"/>
      <c r="P116" s="169"/>
      <c r="Q116" s="169"/>
      <c r="R116" s="169"/>
      <c r="S116" s="169"/>
      <c r="T116" s="170"/>
      <c r="AT116" s="165" t="s">
        <v>185</v>
      </c>
      <c r="AU116" s="165" t="s">
        <v>78</v>
      </c>
      <c r="AV116" s="11" t="s">
        <v>78</v>
      </c>
      <c r="AW116" s="11" t="s">
        <v>34</v>
      </c>
      <c r="AX116" s="11" t="s">
        <v>11</v>
      </c>
      <c r="AY116" s="165" t="s">
        <v>176</v>
      </c>
    </row>
    <row r="117" spans="2:65" s="1" customFormat="1" ht="25.5" customHeight="1">
      <c r="B117" s="151"/>
      <c r="C117" s="152" t="s">
        <v>208</v>
      </c>
      <c r="D117" s="152" t="s">
        <v>178</v>
      </c>
      <c r="E117" s="153" t="s">
        <v>209</v>
      </c>
      <c r="F117" s="154" t="s">
        <v>210</v>
      </c>
      <c r="G117" s="155" t="s">
        <v>190</v>
      </c>
      <c r="H117" s="156">
        <v>134.88</v>
      </c>
      <c r="I117" s="157">
        <v>0</v>
      </c>
      <c r="J117" s="157">
        <f>ROUND(I117*H117,0)</f>
        <v>0</v>
      </c>
      <c r="K117" s="154" t="s">
        <v>182</v>
      </c>
      <c r="L117" s="36"/>
      <c r="M117" s="158" t="s">
        <v>5</v>
      </c>
      <c r="N117" s="159" t="s">
        <v>41</v>
      </c>
      <c r="O117" s="160">
        <v>0.34799999999999998</v>
      </c>
      <c r="P117" s="160">
        <f>O117*H117</f>
        <v>46.938239999999993</v>
      </c>
      <c r="Q117" s="160">
        <v>0</v>
      </c>
      <c r="R117" s="160">
        <f>Q117*H117</f>
        <v>0</v>
      </c>
      <c r="S117" s="160">
        <v>0</v>
      </c>
      <c r="T117" s="161">
        <f>S117*H117</f>
        <v>0</v>
      </c>
      <c r="AR117" s="22" t="s">
        <v>183</v>
      </c>
      <c r="AT117" s="22" t="s">
        <v>178</v>
      </c>
      <c r="AU117" s="22" t="s">
        <v>78</v>
      </c>
      <c r="AY117" s="22" t="s">
        <v>176</v>
      </c>
      <c r="BE117" s="162">
        <f>IF(N117="základní",J117,0)</f>
        <v>0</v>
      </c>
      <c r="BF117" s="162">
        <f>IF(N117="snížená",J117,0)</f>
        <v>0</v>
      </c>
      <c r="BG117" s="162">
        <f>IF(N117="zákl. přenesená",J117,0)</f>
        <v>0</v>
      </c>
      <c r="BH117" s="162">
        <f>IF(N117="sníž. přenesená",J117,0)</f>
        <v>0</v>
      </c>
      <c r="BI117" s="162">
        <f>IF(N117="nulová",J117,0)</f>
        <v>0</v>
      </c>
      <c r="BJ117" s="22" t="s">
        <v>11</v>
      </c>
      <c r="BK117" s="162">
        <f>ROUND(I117*H117,0)</f>
        <v>0</v>
      </c>
      <c r="BL117" s="22" t="s">
        <v>183</v>
      </c>
      <c r="BM117" s="22" t="s">
        <v>211</v>
      </c>
    </row>
    <row r="118" spans="2:65" s="11" customFormat="1">
      <c r="B118" s="163"/>
      <c r="D118" s="164" t="s">
        <v>185</v>
      </c>
      <c r="E118" s="165" t="s">
        <v>5</v>
      </c>
      <c r="F118" s="166" t="s">
        <v>89</v>
      </c>
      <c r="H118" s="167">
        <v>134.88</v>
      </c>
      <c r="L118" s="163"/>
      <c r="M118" s="168"/>
      <c r="N118" s="169"/>
      <c r="O118" s="169"/>
      <c r="P118" s="169"/>
      <c r="Q118" s="169"/>
      <c r="R118" s="169"/>
      <c r="S118" s="169"/>
      <c r="T118" s="170"/>
      <c r="AT118" s="165" t="s">
        <v>185</v>
      </c>
      <c r="AU118" s="165" t="s">
        <v>78</v>
      </c>
      <c r="AV118" s="11" t="s">
        <v>78</v>
      </c>
      <c r="AW118" s="11" t="s">
        <v>34</v>
      </c>
      <c r="AX118" s="11" t="s">
        <v>11</v>
      </c>
      <c r="AY118" s="165" t="s">
        <v>176</v>
      </c>
    </row>
    <row r="119" spans="2:65" s="1" customFormat="1" ht="16.5" customHeight="1">
      <c r="B119" s="151"/>
      <c r="C119" s="152" t="s">
        <v>212</v>
      </c>
      <c r="D119" s="152" t="s">
        <v>178</v>
      </c>
      <c r="E119" s="153" t="s">
        <v>213</v>
      </c>
      <c r="F119" s="154" t="s">
        <v>214</v>
      </c>
      <c r="G119" s="155" t="s">
        <v>190</v>
      </c>
      <c r="H119" s="156">
        <v>134.88</v>
      </c>
      <c r="I119" s="157">
        <v>0</v>
      </c>
      <c r="J119" s="157">
        <f>ROUND(I119*H119,0)</f>
        <v>0</v>
      </c>
      <c r="K119" s="154" t="s">
        <v>182</v>
      </c>
      <c r="L119" s="36"/>
      <c r="M119" s="158" t="s">
        <v>5</v>
      </c>
      <c r="N119" s="159" t="s">
        <v>41</v>
      </c>
      <c r="O119" s="160">
        <v>8.9999999999999993E-3</v>
      </c>
      <c r="P119" s="160">
        <f>O119*H119</f>
        <v>1.2139199999999999</v>
      </c>
      <c r="Q119" s="160">
        <v>0</v>
      </c>
      <c r="R119" s="160">
        <f>Q119*H119</f>
        <v>0</v>
      </c>
      <c r="S119" s="160">
        <v>0</v>
      </c>
      <c r="T119" s="161">
        <f>S119*H119</f>
        <v>0</v>
      </c>
      <c r="AR119" s="22" t="s">
        <v>183</v>
      </c>
      <c r="AT119" s="22" t="s">
        <v>178</v>
      </c>
      <c r="AU119" s="22" t="s">
        <v>78</v>
      </c>
      <c r="AY119" s="22" t="s">
        <v>176</v>
      </c>
      <c r="BE119" s="162">
        <f>IF(N119="základní",J119,0)</f>
        <v>0</v>
      </c>
      <c r="BF119" s="162">
        <f>IF(N119="snížená",J119,0)</f>
        <v>0</v>
      </c>
      <c r="BG119" s="162">
        <f>IF(N119="zákl. přenesená",J119,0)</f>
        <v>0</v>
      </c>
      <c r="BH119" s="162">
        <f>IF(N119="sníž. přenesená",J119,0)</f>
        <v>0</v>
      </c>
      <c r="BI119" s="162">
        <f>IF(N119="nulová",J119,0)</f>
        <v>0</v>
      </c>
      <c r="BJ119" s="22" t="s">
        <v>11</v>
      </c>
      <c r="BK119" s="162">
        <f>ROUND(I119*H119,0)</f>
        <v>0</v>
      </c>
      <c r="BL119" s="22" t="s">
        <v>183</v>
      </c>
      <c r="BM119" s="22" t="s">
        <v>215</v>
      </c>
    </row>
    <row r="120" spans="2:65" s="11" customFormat="1">
      <c r="B120" s="163"/>
      <c r="D120" s="164" t="s">
        <v>185</v>
      </c>
      <c r="E120" s="165" t="s">
        <v>5</v>
      </c>
      <c r="F120" s="166" t="s">
        <v>89</v>
      </c>
      <c r="H120" s="167">
        <v>134.88</v>
      </c>
      <c r="L120" s="163"/>
      <c r="M120" s="168"/>
      <c r="N120" s="169"/>
      <c r="O120" s="169"/>
      <c r="P120" s="169"/>
      <c r="Q120" s="169"/>
      <c r="R120" s="169"/>
      <c r="S120" s="169"/>
      <c r="T120" s="170"/>
      <c r="AT120" s="165" t="s">
        <v>185</v>
      </c>
      <c r="AU120" s="165" t="s">
        <v>78</v>
      </c>
      <c r="AV120" s="11" t="s">
        <v>78</v>
      </c>
      <c r="AW120" s="11" t="s">
        <v>34</v>
      </c>
      <c r="AX120" s="11" t="s">
        <v>11</v>
      </c>
      <c r="AY120" s="165" t="s">
        <v>176</v>
      </c>
    </row>
    <row r="121" spans="2:65" s="1" customFormat="1" ht="16.5" customHeight="1">
      <c r="B121" s="151"/>
      <c r="C121" s="152" t="s">
        <v>216</v>
      </c>
      <c r="D121" s="152" t="s">
        <v>178</v>
      </c>
      <c r="E121" s="153" t="s">
        <v>217</v>
      </c>
      <c r="F121" s="154" t="s">
        <v>218</v>
      </c>
      <c r="G121" s="155" t="s">
        <v>190</v>
      </c>
      <c r="H121" s="156">
        <v>134.88</v>
      </c>
      <c r="I121" s="157">
        <v>0</v>
      </c>
      <c r="J121" s="157">
        <f>ROUND(I121*H121,0)</f>
        <v>0</v>
      </c>
      <c r="K121" s="154" t="s">
        <v>182</v>
      </c>
      <c r="L121" s="36"/>
      <c r="M121" s="158" t="s">
        <v>5</v>
      </c>
      <c r="N121" s="159" t="s">
        <v>41</v>
      </c>
      <c r="O121" s="160">
        <v>1.2390000000000001</v>
      </c>
      <c r="P121" s="160">
        <f>O121*H121</f>
        <v>167.11632</v>
      </c>
      <c r="Q121" s="160">
        <v>0</v>
      </c>
      <c r="R121" s="160">
        <f>Q121*H121</f>
        <v>0</v>
      </c>
      <c r="S121" s="160">
        <v>0</v>
      </c>
      <c r="T121" s="161">
        <f>S121*H121</f>
        <v>0</v>
      </c>
      <c r="AR121" s="22" t="s">
        <v>183</v>
      </c>
      <c r="AT121" s="22" t="s">
        <v>178</v>
      </c>
      <c r="AU121" s="22" t="s">
        <v>78</v>
      </c>
      <c r="AY121" s="22" t="s">
        <v>176</v>
      </c>
      <c r="BE121" s="162">
        <f>IF(N121="základní",J121,0)</f>
        <v>0</v>
      </c>
      <c r="BF121" s="162">
        <f>IF(N121="snížená",J121,0)</f>
        <v>0</v>
      </c>
      <c r="BG121" s="162">
        <f>IF(N121="zákl. přenesená",J121,0)</f>
        <v>0</v>
      </c>
      <c r="BH121" s="162">
        <f>IF(N121="sníž. přenesená",J121,0)</f>
        <v>0</v>
      </c>
      <c r="BI121" s="162">
        <f>IF(N121="nulová",J121,0)</f>
        <v>0</v>
      </c>
      <c r="BJ121" s="22" t="s">
        <v>11</v>
      </c>
      <c r="BK121" s="162">
        <f>ROUND(I121*H121,0)</f>
        <v>0</v>
      </c>
      <c r="BL121" s="22" t="s">
        <v>183</v>
      </c>
      <c r="BM121" s="22" t="s">
        <v>219</v>
      </c>
    </row>
    <row r="122" spans="2:65" s="11" customFormat="1">
      <c r="B122" s="163"/>
      <c r="D122" s="164" t="s">
        <v>185</v>
      </c>
      <c r="E122" s="165" t="s">
        <v>5</v>
      </c>
      <c r="F122" s="166" t="s">
        <v>89</v>
      </c>
      <c r="H122" s="167">
        <v>134.88</v>
      </c>
      <c r="L122" s="163"/>
      <c r="M122" s="168"/>
      <c r="N122" s="169"/>
      <c r="O122" s="169"/>
      <c r="P122" s="169"/>
      <c r="Q122" s="169"/>
      <c r="R122" s="169"/>
      <c r="S122" s="169"/>
      <c r="T122" s="170"/>
      <c r="AT122" s="165" t="s">
        <v>185</v>
      </c>
      <c r="AU122" s="165" t="s">
        <v>78</v>
      </c>
      <c r="AV122" s="11" t="s">
        <v>78</v>
      </c>
      <c r="AW122" s="11" t="s">
        <v>34</v>
      </c>
      <c r="AX122" s="11" t="s">
        <v>11</v>
      </c>
      <c r="AY122" s="165" t="s">
        <v>176</v>
      </c>
    </row>
    <row r="123" spans="2:65" s="10" customFormat="1" ht="29.85" customHeight="1">
      <c r="B123" s="139"/>
      <c r="D123" s="140" t="s">
        <v>69</v>
      </c>
      <c r="E123" s="149" t="s">
        <v>78</v>
      </c>
      <c r="F123" s="149" t="s">
        <v>220</v>
      </c>
      <c r="J123" s="150">
        <f>BK123</f>
        <v>0</v>
      </c>
      <c r="L123" s="139"/>
      <c r="M123" s="143"/>
      <c r="N123" s="144"/>
      <c r="O123" s="144"/>
      <c r="P123" s="145">
        <f>SUM(P124:P136)</f>
        <v>50.897599999999997</v>
      </c>
      <c r="Q123" s="144"/>
      <c r="R123" s="145">
        <f>SUM(R124:R136)</f>
        <v>56.92108459896</v>
      </c>
      <c r="S123" s="144"/>
      <c r="T123" s="146">
        <f>SUM(T124:T136)</f>
        <v>0</v>
      </c>
      <c r="AR123" s="140" t="s">
        <v>11</v>
      </c>
      <c r="AT123" s="147" t="s">
        <v>69</v>
      </c>
      <c r="AU123" s="147" t="s">
        <v>11</v>
      </c>
      <c r="AY123" s="140" t="s">
        <v>176</v>
      </c>
      <c r="BK123" s="148">
        <f>SUM(BK124:BK136)</f>
        <v>0</v>
      </c>
    </row>
    <row r="124" spans="2:65" s="1" customFormat="1" ht="25.5" customHeight="1">
      <c r="B124" s="151"/>
      <c r="C124" s="152" t="s">
        <v>221</v>
      </c>
      <c r="D124" s="152" t="s">
        <v>178</v>
      </c>
      <c r="E124" s="153" t="s">
        <v>222</v>
      </c>
      <c r="F124" s="154" t="s">
        <v>223</v>
      </c>
      <c r="G124" s="155" t="s">
        <v>190</v>
      </c>
      <c r="H124" s="156">
        <v>26.49</v>
      </c>
      <c r="I124" s="157">
        <v>0</v>
      </c>
      <c r="J124" s="157">
        <f>ROUND(I124*H124,0)</f>
        <v>0</v>
      </c>
      <c r="K124" s="154" t="s">
        <v>182</v>
      </c>
      <c r="L124" s="36"/>
      <c r="M124" s="158" t="s">
        <v>5</v>
      </c>
      <c r="N124" s="159" t="s">
        <v>41</v>
      </c>
      <c r="O124" s="160">
        <v>0.92</v>
      </c>
      <c r="P124" s="160">
        <f>O124*H124</f>
        <v>24.370799999999999</v>
      </c>
      <c r="Q124" s="160">
        <v>1.63</v>
      </c>
      <c r="R124" s="160">
        <f>Q124*H124</f>
        <v>43.178699999999992</v>
      </c>
      <c r="S124" s="160">
        <v>0</v>
      </c>
      <c r="T124" s="161">
        <f>S124*H124</f>
        <v>0</v>
      </c>
      <c r="AR124" s="22" t="s">
        <v>183</v>
      </c>
      <c r="AT124" s="22" t="s">
        <v>178</v>
      </c>
      <c r="AU124" s="22" t="s">
        <v>78</v>
      </c>
      <c r="AY124" s="22" t="s">
        <v>176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22" t="s">
        <v>11</v>
      </c>
      <c r="BK124" s="162">
        <f>ROUND(I124*H124,0)</f>
        <v>0</v>
      </c>
      <c r="BL124" s="22" t="s">
        <v>183</v>
      </c>
      <c r="BM124" s="22" t="s">
        <v>224</v>
      </c>
    </row>
    <row r="125" spans="2:65" s="11" customFormat="1">
      <c r="B125" s="163"/>
      <c r="D125" s="164" t="s">
        <v>185</v>
      </c>
      <c r="E125" s="165" t="s">
        <v>5</v>
      </c>
      <c r="F125" s="166" t="s">
        <v>225</v>
      </c>
      <c r="H125" s="167">
        <v>26.49</v>
      </c>
      <c r="L125" s="163"/>
      <c r="M125" s="168"/>
      <c r="N125" s="169"/>
      <c r="O125" s="169"/>
      <c r="P125" s="169"/>
      <c r="Q125" s="169"/>
      <c r="R125" s="169"/>
      <c r="S125" s="169"/>
      <c r="T125" s="170"/>
      <c r="AT125" s="165" t="s">
        <v>185</v>
      </c>
      <c r="AU125" s="165" t="s">
        <v>78</v>
      </c>
      <c r="AV125" s="11" t="s">
        <v>78</v>
      </c>
      <c r="AW125" s="11" t="s">
        <v>34</v>
      </c>
      <c r="AX125" s="11" t="s">
        <v>11</v>
      </c>
      <c r="AY125" s="165" t="s">
        <v>176</v>
      </c>
    </row>
    <row r="126" spans="2:65" s="1" customFormat="1" ht="25.5" customHeight="1">
      <c r="B126" s="151"/>
      <c r="C126" s="152" t="s">
        <v>226</v>
      </c>
      <c r="D126" s="152" t="s">
        <v>178</v>
      </c>
      <c r="E126" s="153" t="s">
        <v>227</v>
      </c>
      <c r="F126" s="154" t="s">
        <v>228</v>
      </c>
      <c r="G126" s="155" t="s">
        <v>181</v>
      </c>
      <c r="H126" s="156">
        <v>194.26</v>
      </c>
      <c r="I126" s="157">
        <v>0</v>
      </c>
      <c r="J126" s="157">
        <f>ROUND(I126*H126,0)</f>
        <v>0</v>
      </c>
      <c r="K126" s="154" t="s">
        <v>182</v>
      </c>
      <c r="L126" s="36"/>
      <c r="M126" s="158" t="s">
        <v>5</v>
      </c>
      <c r="N126" s="159" t="s">
        <v>41</v>
      </c>
      <c r="O126" s="160">
        <v>8.8999999999999996E-2</v>
      </c>
      <c r="P126" s="160">
        <f>O126*H126</f>
        <v>17.28914</v>
      </c>
      <c r="Q126" s="160">
        <v>3.0945000000000001E-4</v>
      </c>
      <c r="R126" s="160">
        <f>Q126*H126</f>
        <v>6.0113756999999997E-2</v>
      </c>
      <c r="S126" s="160">
        <v>0</v>
      </c>
      <c r="T126" s="161">
        <f>S126*H126</f>
        <v>0</v>
      </c>
      <c r="AR126" s="22" t="s">
        <v>183</v>
      </c>
      <c r="AT126" s="22" t="s">
        <v>178</v>
      </c>
      <c r="AU126" s="22" t="s">
        <v>78</v>
      </c>
      <c r="AY126" s="22" t="s">
        <v>176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22" t="s">
        <v>11</v>
      </c>
      <c r="BK126" s="162">
        <f>ROUND(I126*H126,0)</f>
        <v>0</v>
      </c>
      <c r="BL126" s="22" t="s">
        <v>183</v>
      </c>
      <c r="BM126" s="22" t="s">
        <v>229</v>
      </c>
    </row>
    <row r="127" spans="2:65" s="11" customFormat="1">
      <c r="B127" s="163"/>
      <c r="D127" s="164" t="s">
        <v>185</v>
      </c>
      <c r="E127" s="165" t="s">
        <v>5</v>
      </c>
      <c r="F127" s="166" t="s">
        <v>230</v>
      </c>
      <c r="H127" s="167">
        <v>194.26</v>
      </c>
      <c r="L127" s="163"/>
      <c r="M127" s="168"/>
      <c r="N127" s="169"/>
      <c r="O127" s="169"/>
      <c r="P127" s="169"/>
      <c r="Q127" s="169"/>
      <c r="R127" s="169"/>
      <c r="S127" s="169"/>
      <c r="T127" s="170"/>
      <c r="AT127" s="165" t="s">
        <v>185</v>
      </c>
      <c r="AU127" s="165" t="s">
        <v>78</v>
      </c>
      <c r="AV127" s="11" t="s">
        <v>78</v>
      </c>
      <c r="AW127" s="11" t="s">
        <v>34</v>
      </c>
      <c r="AX127" s="11" t="s">
        <v>11</v>
      </c>
      <c r="AY127" s="165" t="s">
        <v>176</v>
      </c>
    </row>
    <row r="128" spans="2:65" s="1" customFormat="1" ht="16.5" customHeight="1">
      <c r="B128" s="151"/>
      <c r="C128" s="178" t="s">
        <v>231</v>
      </c>
      <c r="D128" s="178" t="s">
        <v>232</v>
      </c>
      <c r="E128" s="179" t="s">
        <v>233</v>
      </c>
      <c r="F128" s="180" t="s">
        <v>234</v>
      </c>
      <c r="G128" s="181" t="s">
        <v>181</v>
      </c>
      <c r="H128" s="182">
        <v>213.68600000000001</v>
      </c>
      <c r="I128" s="183">
        <v>0</v>
      </c>
      <c r="J128" s="183">
        <f>ROUND(I128*H128,0)</f>
        <v>0</v>
      </c>
      <c r="K128" s="180" t="s">
        <v>182</v>
      </c>
      <c r="L128" s="184"/>
      <c r="M128" s="185" t="s">
        <v>5</v>
      </c>
      <c r="N128" s="186" t="s">
        <v>41</v>
      </c>
      <c r="O128" s="160">
        <v>0</v>
      </c>
      <c r="P128" s="160">
        <f>O128*H128</f>
        <v>0</v>
      </c>
      <c r="Q128" s="160">
        <v>2.9999999999999997E-4</v>
      </c>
      <c r="R128" s="160">
        <f>Q128*H128</f>
        <v>6.4105799999999991E-2</v>
      </c>
      <c r="S128" s="160">
        <v>0</v>
      </c>
      <c r="T128" s="161">
        <f>S128*H128</f>
        <v>0</v>
      </c>
      <c r="AR128" s="22" t="s">
        <v>212</v>
      </c>
      <c r="AT128" s="22" t="s">
        <v>232</v>
      </c>
      <c r="AU128" s="22" t="s">
        <v>78</v>
      </c>
      <c r="AY128" s="22" t="s">
        <v>176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22" t="s">
        <v>11</v>
      </c>
      <c r="BK128" s="162">
        <f>ROUND(I128*H128,0)</f>
        <v>0</v>
      </c>
      <c r="BL128" s="22" t="s">
        <v>183</v>
      </c>
      <c r="BM128" s="22" t="s">
        <v>235</v>
      </c>
    </row>
    <row r="129" spans="2:65" s="11" customFormat="1">
      <c r="B129" s="163"/>
      <c r="D129" s="164" t="s">
        <v>185</v>
      </c>
      <c r="E129" s="165" t="s">
        <v>5</v>
      </c>
      <c r="F129" s="166" t="s">
        <v>236</v>
      </c>
      <c r="H129" s="167">
        <v>213.68600000000001</v>
      </c>
      <c r="L129" s="163"/>
      <c r="M129" s="168"/>
      <c r="N129" s="169"/>
      <c r="O129" s="169"/>
      <c r="P129" s="169"/>
      <c r="Q129" s="169"/>
      <c r="R129" s="169"/>
      <c r="S129" s="169"/>
      <c r="T129" s="170"/>
      <c r="AT129" s="165" t="s">
        <v>185</v>
      </c>
      <c r="AU129" s="165" t="s">
        <v>78</v>
      </c>
      <c r="AV129" s="11" t="s">
        <v>78</v>
      </c>
      <c r="AW129" s="11" t="s">
        <v>34</v>
      </c>
      <c r="AX129" s="11" t="s">
        <v>11</v>
      </c>
      <c r="AY129" s="165" t="s">
        <v>176</v>
      </c>
    </row>
    <row r="130" spans="2:65" s="1" customFormat="1" ht="25.5" customHeight="1">
      <c r="B130" s="151"/>
      <c r="C130" s="152" t="s">
        <v>237</v>
      </c>
      <c r="D130" s="152" t="s">
        <v>178</v>
      </c>
      <c r="E130" s="153" t="s">
        <v>238</v>
      </c>
      <c r="F130" s="154" t="s">
        <v>239</v>
      </c>
      <c r="G130" s="155" t="s">
        <v>240</v>
      </c>
      <c r="H130" s="156">
        <v>88.3</v>
      </c>
      <c r="I130" s="157">
        <v>0</v>
      </c>
      <c r="J130" s="157">
        <f>ROUND(I130*H130,0)</f>
        <v>0</v>
      </c>
      <c r="K130" s="154" t="s">
        <v>182</v>
      </c>
      <c r="L130" s="36"/>
      <c r="M130" s="158" t="s">
        <v>5</v>
      </c>
      <c r="N130" s="159" t="s">
        <v>41</v>
      </c>
      <c r="O130" s="160">
        <v>6.5000000000000002E-2</v>
      </c>
      <c r="P130" s="160">
        <f>O130*H130</f>
        <v>5.7394999999999996</v>
      </c>
      <c r="Q130" s="160">
        <v>1.1628000000000001E-3</v>
      </c>
      <c r="R130" s="160">
        <f>Q130*H130</f>
        <v>0.10267524</v>
      </c>
      <c r="S130" s="160">
        <v>0</v>
      </c>
      <c r="T130" s="161">
        <f>S130*H130</f>
        <v>0</v>
      </c>
      <c r="AR130" s="22" t="s">
        <v>183</v>
      </c>
      <c r="AT130" s="22" t="s">
        <v>178</v>
      </c>
      <c r="AU130" s="22" t="s">
        <v>78</v>
      </c>
      <c r="AY130" s="22" t="s">
        <v>176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22" t="s">
        <v>11</v>
      </c>
      <c r="BK130" s="162">
        <f>ROUND(I130*H130,0)</f>
        <v>0</v>
      </c>
      <c r="BL130" s="22" t="s">
        <v>183</v>
      </c>
      <c r="BM130" s="22" t="s">
        <v>241</v>
      </c>
    </row>
    <row r="131" spans="2:65" s="11" customFormat="1">
      <c r="B131" s="163"/>
      <c r="D131" s="164" t="s">
        <v>185</v>
      </c>
      <c r="E131" s="165" t="s">
        <v>5</v>
      </c>
      <c r="F131" s="166" t="s">
        <v>242</v>
      </c>
      <c r="H131" s="167">
        <v>88.3</v>
      </c>
      <c r="L131" s="163"/>
      <c r="M131" s="168"/>
      <c r="N131" s="169"/>
      <c r="O131" s="169"/>
      <c r="P131" s="169"/>
      <c r="Q131" s="169"/>
      <c r="R131" s="169"/>
      <c r="S131" s="169"/>
      <c r="T131" s="170"/>
      <c r="AT131" s="165" t="s">
        <v>185</v>
      </c>
      <c r="AU131" s="165" t="s">
        <v>78</v>
      </c>
      <c r="AV131" s="11" t="s">
        <v>78</v>
      </c>
      <c r="AW131" s="11" t="s">
        <v>34</v>
      </c>
      <c r="AX131" s="11" t="s">
        <v>70</v>
      </c>
      <c r="AY131" s="165" t="s">
        <v>176</v>
      </c>
    </row>
    <row r="132" spans="2:65" s="12" customFormat="1">
      <c r="B132" s="171"/>
      <c r="D132" s="164" t="s">
        <v>185</v>
      </c>
      <c r="E132" s="172" t="s">
        <v>124</v>
      </c>
      <c r="F132" s="173" t="s">
        <v>187</v>
      </c>
      <c r="H132" s="174">
        <v>88.3</v>
      </c>
      <c r="L132" s="171"/>
      <c r="M132" s="175"/>
      <c r="N132" s="176"/>
      <c r="O132" s="176"/>
      <c r="P132" s="176"/>
      <c r="Q132" s="176"/>
      <c r="R132" s="176"/>
      <c r="S132" s="176"/>
      <c r="T132" s="177"/>
      <c r="AT132" s="172" t="s">
        <v>185</v>
      </c>
      <c r="AU132" s="172" t="s">
        <v>78</v>
      </c>
      <c r="AV132" s="12" t="s">
        <v>81</v>
      </c>
      <c r="AW132" s="12" t="s">
        <v>34</v>
      </c>
      <c r="AX132" s="12" t="s">
        <v>11</v>
      </c>
      <c r="AY132" s="172" t="s">
        <v>176</v>
      </c>
    </row>
    <row r="133" spans="2:65" s="1" customFormat="1" ht="16.5" customHeight="1">
      <c r="B133" s="151"/>
      <c r="C133" s="152" t="s">
        <v>101</v>
      </c>
      <c r="D133" s="152" t="s">
        <v>178</v>
      </c>
      <c r="E133" s="153" t="s">
        <v>243</v>
      </c>
      <c r="F133" s="154" t="s">
        <v>244</v>
      </c>
      <c r="G133" s="155" t="s">
        <v>190</v>
      </c>
      <c r="H133" s="156">
        <v>5.99</v>
      </c>
      <c r="I133" s="157">
        <v>0</v>
      </c>
      <c r="J133" s="157">
        <f>ROUND(I133*H133,0)</f>
        <v>0</v>
      </c>
      <c r="K133" s="154" t="s">
        <v>182</v>
      </c>
      <c r="L133" s="36"/>
      <c r="M133" s="158" t="s">
        <v>5</v>
      </c>
      <c r="N133" s="159" t="s">
        <v>41</v>
      </c>
      <c r="O133" s="160">
        <v>0.58399999999999996</v>
      </c>
      <c r="P133" s="160">
        <f>O133*H133</f>
        <v>3.4981599999999999</v>
      </c>
      <c r="Q133" s="160">
        <v>2.2563422040000001</v>
      </c>
      <c r="R133" s="160">
        <f>Q133*H133</f>
        <v>13.515489801960001</v>
      </c>
      <c r="S133" s="160">
        <v>0</v>
      </c>
      <c r="T133" s="161">
        <f>S133*H133</f>
        <v>0</v>
      </c>
      <c r="AR133" s="22" t="s">
        <v>183</v>
      </c>
      <c r="AT133" s="22" t="s">
        <v>178</v>
      </c>
      <c r="AU133" s="22" t="s">
        <v>78</v>
      </c>
      <c r="AY133" s="22" t="s">
        <v>176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22" t="s">
        <v>11</v>
      </c>
      <c r="BK133" s="162">
        <f>ROUND(I133*H133,0)</f>
        <v>0</v>
      </c>
      <c r="BL133" s="22" t="s">
        <v>183</v>
      </c>
      <c r="BM133" s="22" t="s">
        <v>245</v>
      </c>
    </row>
    <row r="134" spans="2:65" s="11" customFormat="1">
      <c r="B134" s="163"/>
      <c r="D134" s="164" t="s">
        <v>185</v>
      </c>
      <c r="E134" s="165" t="s">
        <v>5</v>
      </c>
      <c r="F134" s="166" t="s">
        <v>246</v>
      </c>
      <c r="H134" s="167">
        <v>1.575</v>
      </c>
      <c r="L134" s="163"/>
      <c r="M134" s="168"/>
      <c r="N134" s="169"/>
      <c r="O134" s="169"/>
      <c r="P134" s="169"/>
      <c r="Q134" s="169"/>
      <c r="R134" s="169"/>
      <c r="S134" s="169"/>
      <c r="T134" s="170"/>
      <c r="AT134" s="165" t="s">
        <v>185</v>
      </c>
      <c r="AU134" s="165" t="s">
        <v>78</v>
      </c>
      <c r="AV134" s="11" t="s">
        <v>78</v>
      </c>
      <c r="AW134" s="11" t="s">
        <v>34</v>
      </c>
      <c r="AX134" s="11" t="s">
        <v>70</v>
      </c>
      <c r="AY134" s="165" t="s">
        <v>176</v>
      </c>
    </row>
    <row r="135" spans="2:65" s="11" customFormat="1">
      <c r="B135" s="163"/>
      <c r="D135" s="164" t="s">
        <v>185</v>
      </c>
      <c r="E135" s="165" t="s">
        <v>5</v>
      </c>
      <c r="F135" s="166" t="s">
        <v>247</v>
      </c>
      <c r="H135" s="167">
        <v>4.415</v>
      </c>
      <c r="L135" s="163"/>
      <c r="M135" s="168"/>
      <c r="N135" s="169"/>
      <c r="O135" s="169"/>
      <c r="P135" s="169"/>
      <c r="Q135" s="169"/>
      <c r="R135" s="169"/>
      <c r="S135" s="169"/>
      <c r="T135" s="170"/>
      <c r="AT135" s="165" t="s">
        <v>185</v>
      </c>
      <c r="AU135" s="165" t="s">
        <v>78</v>
      </c>
      <c r="AV135" s="11" t="s">
        <v>78</v>
      </c>
      <c r="AW135" s="11" t="s">
        <v>34</v>
      </c>
      <c r="AX135" s="11" t="s">
        <v>70</v>
      </c>
      <c r="AY135" s="165" t="s">
        <v>176</v>
      </c>
    </row>
    <row r="136" spans="2:65" s="12" customFormat="1">
      <c r="B136" s="171"/>
      <c r="D136" s="164" t="s">
        <v>185</v>
      </c>
      <c r="E136" s="172" t="s">
        <v>5</v>
      </c>
      <c r="F136" s="173" t="s">
        <v>187</v>
      </c>
      <c r="H136" s="174">
        <v>5.99</v>
      </c>
      <c r="L136" s="171"/>
      <c r="M136" s="175"/>
      <c r="N136" s="176"/>
      <c r="O136" s="176"/>
      <c r="P136" s="176"/>
      <c r="Q136" s="176"/>
      <c r="R136" s="176"/>
      <c r="S136" s="176"/>
      <c r="T136" s="177"/>
      <c r="AT136" s="172" t="s">
        <v>185</v>
      </c>
      <c r="AU136" s="172" t="s">
        <v>78</v>
      </c>
      <c r="AV136" s="12" t="s">
        <v>81</v>
      </c>
      <c r="AW136" s="12" t="s">
        <v>34</v>
      </c>
      <c r="AX136" s="12" t="s">
        <v>11</v>
      </c>
      <c r="AY136" s="172" t="s">
        <v>176</v>
      </c>
    </row>
    <row r="137" spans="2:65" s="10" customFormat="1" ht="29.85" customHeight="1">
      <c r="B137" s="139"/>
      <c r="D137" s="140" t="s">
        <v>69</v>
      </c>
      <c r="E137" s="149" t="s">
        <v>81</v>
      </c>
      <c r="F137" s="149" t="s">
        <v>248</v>
      </c>
      <c r="J137" s="150">
        <f>BK137</f>
        <v>0</v>
      </c>
      <c r="L137" s="139"/>
      <c r="M137" s="143"/>
      <c r="N137" s="144"/>
      <c r="O137" s="144"/>
      <c r="P137" s="145">
        <f>SUM(P138:P150)</f>
        <v>420.79060000000004</v>
      </c>
      <c r="Q137" s="144"/>
      <c r="R137" s="145">
        <f>SUM(R138:R150)</f>
        <v>12.739190496600001</v>
      </c>
      <c r="S137" s="144"/>
      <c r="T137" s="146">
        <f>SUM(T138:T150)</f>
        <v>0</v>
      </c>
      <c r="AR137" s="140" t="s">
        <v>11</v>
      </c>
      <c r="AT137" s="147" t="s">
        <v>69</v>
      </c>
      <c r="AU137" s="147" t="s">
        <v>11</v>
      </c>
      <c r="AY137" s="140" t="s">
        <v>176</v>
      </c>
      <c r="BK137" s="148">
        <f>SUM(BK138:BK150)</f>
        <v>0</v>
      </c>
    </row>
    <row r="138" spans="2:65" s="1" customFormat="1" ht="16.5" customHeight="1">
      <c r="B138" s="151"/>
      <c r="C138" s="152" t="s">
        <v>12</v>
      </c>
      <c r="D138" s="152" t="s">
        <v>178</v>
      </c>
      <c r="E138" s="153" t="s">
        <v>249</v>
      </c>
      <c r="F138" s="154" t="s">
        <v>250</v>
      </c>
      <c r="G138" s="155" t="s">
        <v>181</v>
      </c>
      <c r="H138" s="156">
        <v>224.84</v>
      </c>
      <c r="I138" s="157">
        <v>0</v>
      </c>
      <c r="J138" s="157">
        <f>ROUND(I138*H138,0)</f>
        <v>0</v>
      </c>
      <c r="K138" s="154" t="s">
        <v>182</v>
      </c>
      <c r="L138" s="36"/>
      <c r="M138" s="158" t="s">
        <v>5</v>
      </c>
      <c r="N138" s="159" t="s">
        <v>41</v>
      </c>
      <c r="O138" s="160">
        <v>0.61</v>
      </c>
      <c r="P138" s="160">
        <f>O138*H138</f>
        <v>137.1524</v>
      </c>
      <c r="Q138" s="160">
        <v>4.795E-2</v>
      </c>
      <c r="R138" s="160">
        <f>Q138*H138</f>
        <v>10.781078000000001</v>
      </c>
      <c r="S138" s="160">
        <v>0</v>
      </c>
      <c r="T138" s="161">
        <f>S138*H138</f>
        <v>0</v>
      </c>
      <c r="AR138" s="22" t="s">
        <v>183</v>
      </c>
      <c r="AT138" s="22" t="s">
        <v>178</v>
      </c>
      <c r="AU138" s="22" t="s">
        <v>78</v>
      </c>
      <c r="AY138" s="22" t="s">
        <v>176</v>
      </c>
      <c r="BE138" s="162">
        <f>IF(N138="základní",J138,0)</f>
        <v>0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22" t="s">
        <v>11</v>
      </c>
      <c r="BK138" s="162">
        <f>ROUND(I138*H138,0)</f>
        <v>0</v>
      </c>
      <c r="BL138" s="22" t="s">
        <v>183</v>
      </c>
      <c r="BM138" s="22" t="s">
        <v>251</v>
      </c>
    </row>
    <row r="139" spans="2:65" s="11" customFormat="1">
      <c r="B139" s="163"/>
      <c r="D139" s="164" t="s">
        <v>185</v>
      </c>
      <c r="E139" s="165" t="s">
        <v>5</v>
      </c>
      <c r="F139" s="166" t="s">
        <v>252</v>
      </c>
      <c r="H139" s="167">
        <v>224.84</v>
      </c>
      <c r="L139" s="163"/>
      <c r="M139" s="168"/>
      <c r="N139" s="169"/>
      <c r="O139" s="169"/>
      <c r="P139" s="169"/>
      <c r="Q139" s="169"/>
      <c r="R139" s="169"/>
      <c r="S139" s="169"/>
      <c r="T139" s="170"/>
      <c r="AT139" s="165" t="s">
        <v>185</v>
      </c>
      <c r="AU139" s="165" t="s">
        <v>78</v>
      </c>
      <c r="AV139" s="11" t="s">
        <v>78</v>
      </c>
      <c r="AW139" s="11" t="s">
        <v>34</v>
      </c>
      <c r="AX139" s="11" t="s">
        <v>70</v>
      </c>
      <c r="AY139" s="165" t="s">
        <v>176</v>
      </c>
    </row>
    <row r="140" spans="2:65" s="12" customFormat="1">
      <c r="B140" s="171"/>
      <c r="D140" s="164" t="s">
        <v>185</v>
      </c>
      <c r="E140" s="172" t="s">
        <v>5</v>
      </c>
      <c r="F140" s="173" t="s">
        <v>253</v>
      </c>
      <c r="H140" s="174">
        <v>224.84</v>
      </c>
      <c r="L140" s="171"/>
      <c r="M140" s="175"/>
      <c r="N140" s="176"/>
      <c r="O140" s="176"/>
      <c r="P140" s="176"/>
      <c r="Q140" s="176"/>
      <c r="R140" s="176"/>
      <c r="S140" s="176"/>
      <c r="T140" s="177"/>
      <c r="AT140" s="172" t="s">
        <v>185</v>
      </c>
      <c r="AU140" s="172" t="s">
        <v>78</v>
      </c>
      <c r="AV140" s="12" t="s">
        <v>81</v>
      </c>
      <c r="AW140" s="12" t="s">
        <v>34</v>
      </c>
      <c r="AX140" s="12" t="s">
        <v>11</v>
      </c>
      <c r="AY140" s="172" t="s">
        <v>176</v>
      </c>
    </row>
    <row r="141" spans="2:65" s="1" customFormat="1" ht="25.5" customHeight="1">
      <c r="B141" s="151"/>
      <c r="C141" s="152" t="s">
        <v>254</v>
      </c>
      <c r="D141" s="152" t="s">
        <v>178</v>
      </c>
      <c r="E141" s="153" t="s">
        <v>255</v>
      </c>
      <c r="F141" s="154" t="s">
        <v>256</v>
      </c>
      <c r="G141" s="155" t="s">
        <v>181</v>
      </c>
      <c r="H141" s="156">
        <v>5.28</v>
      </c>
      <c r="I141" s="157">
        <v>0</v>
      </c>
      <c r="J141" s="157">
        <f>ROUND(I141*H141,0)</f>
        <v>0</v>
      </c>
      <c r="K141" s="154" t="s">
        <v>182</v>
      </c>
      <c r="L141" s="36"/>
      <c r="M141" s="158" t="s">
        <v>5</v>
      </c>
      <c r="N141" s="159" t="s">
        <v>41</v>
      </c>
      <c r="O141" s="160">
        <v>3.53</v>
      </c>
      <c r="P141" s="160">
        <f>O141*H141</f>
        <v>18.638400000000001</v>
      </c>
      <c r="Q141" s="160">
        <v>2.2117419999999999E-2</v>
      </c>
      <c r="R141" s="160">
        <f>Q141*H141</f>
        <v>0.1167799776</v>
      </c>
      <c r="S141" s="160">
        <v>0</v>
      </c>
      <c r="T141" s="161">
        <f>S141*H141</f>
        <v>0</v>
      </c>
      <c r="AR141" s="22" t="s">
        <v>183</v>
      </c>
      <c r="AT141" s="22" t="s">
        <v>178</v>
      </c>
      <c r="AU141" s="22" t="s">
        <v>78</v>
      </c>
      <c r="AY141" s="22" t="s">
        <v>176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22" t="s">
        <v>11</v>
      </c>
      <c r="BK141" s="162">
        <f>ROUND(I141*H141,0)</f>
        <v>0</v>
      </c>
      <c r="BL141" s="22" t="s">
        <v>183</v>
      </c>
      <c r="BM141" s="22" t="s">
        <v>257</v>
      </c>
    </row>
    <row r="142" spans="2:65" s="11" customFormat="1">
      <c r="B142" s="163"/>
      <c r="D142" s="164" t="s">
        <v>185</v>
      </c>
      <c r="E142" s="165" t="s">
        <v>5</v>
      </c>
      <c r="F142" s="166" t="s">
        <v>258</v>
      </c>
      <c r="H142" s="167">
        <v>4.2750000000000004</v>
      </c>
      <c r="L142" s="163"/>
      <c r="M142" s="168"/>
      <c r="N142" s="169"/>
      <c r="O142" s="169"/>
      <c r="P142" s="169"/>
      <c r="Q142" s="169"/>
      <c r="R142" s="169"/>
      <c r="S142" s="169"/>
      <c r="T142" s="170"/>
      <c r="AT142" s="165" t="s">
        <v>185</v>
      </c>
      <c r="AU142" s="165" t="s">
        <v>78</v>
      </c>
      <c r="AV142" s="11" t="s">
        <v>78</v>
      </c>
      <c r="AW142" s="11" t="s">
        <v>34</v>
      </c>
      <c r="AX142" s="11" t="s">
        <v>70</v>
      </c>
      <c r="AY142" s="165" t="s">
        <v>176</v>
      </c>
    </row>
    <row r="143" spans="2:65" s="11" customFormat="1">
      <c r="B143" s="163"/>
      <c r="D143" s="164" t="s">
        <v>185</v>
      </c>
      <c r="E143" s="165" t="s">
        <v>5</v>
      </c>
      <c r="F143" s="166" t="s">
        <v>259</v>
      </c>
      <c r="H143" s="167">
        <v>1.0049999999999999</v>
      </c>
      <c r="L143" s="163"/>
      <c r="M143" s="168"/>
      <c r="N143" s="169"/>
      <c r="O143" s="169"/>
      <c r="P143" s="169"/>
      <c r="Q143" s="169"/>
      <c r="R143" s="169"/>
      <c r="S143" s="169"/>
      <c r="T143" s="170"/>
      <c r="AT143" s="165" t="s">
        <v>185</v>
      </c>
      <c r="AU143" s="165" t="s">
        <v>78</v>
      </c>
      <c r="AV143" s="11" t="s">
        <v>78</v>
      </c>
      <c r="AW143" s="11" t="s">
        <v>34</v>
      </c>
      <c r="AX143" s="11" t="s">
        <v>70</v>
      </c>
      <c r="AY143" s="165" t="s">
        <v>176</v>
      </c>
    </row>
    <row r="144" spans="2:65" s="12" customFormat="1">
      <c r="B144" s="171"/>
      <c r="D144" s="164" t="s">
        <v>185</v>
      </c>
      <c r="E144" s="172" t="s">
        <v>112</v>
      </c>
      <c r="F144" s="173" t="s">
        <v>187</v>
      </c>
      <c r="H144" s="174">
        <v>5.28</v>
      </c>
      <c r="L144" s="171"/>
      <c r="M144" s="175"/>
      <c r="N144" s="176"/>
      <c r="O144" s="176"/>
      <c r="P144" s="176"/>
      <c r="Q144" s="176"/>
      <c r="R144" s="176"/>
      <c r="S144" s="176"/>
      <c r="T144" s="177"/>
      <c r="AT144" s="172" t="s">
        <v>185</v>
      </c>
      <c r="AU144" s="172" t="s">
        <v>78</v>
      </c>
      <c r="AV144" s="12" t="s">
        <v>81</v>
      </c>
      <c r="AW144" s="12" t="s">
        <v>34</v>
      </c>
      <c r="AX144" s="12" t="s">
        <v>11</v>
      </c>
      <c r="AY144" s="172" t="s">
        <v>176</v>
      </c>
    </row>
    <row r="145" spans="2:65" s="1" customFormat="1" ht="25.5" customHeight="1">
      <c r="B145" s="151"/>
      <c r="C145" s="152" t="s">
        <v>260</v>
      </c>
      <c r="D145" s="152" t="s">
        <v>178</v>
      </c>
      <c r="E145" s="153" t="s">
        <v>261</v>
      </c>
      <c r="F145" s="154" t="s">
        <v>262</v>
      </c>
      <c r="G145" s="155" t="s">
        <v>181</v>
      </c>
      <c r="H145" s="156">
        <v>73.775000000000006</v>
      </c>
      <c r="I145" s="157">
        <v>0</v>
      </c>
      <c r="J145" s="157">
        <f>ROUND(I145*H145,0)</f>
        <v>0</v>
      </c>
      <c r="K145" s="154" t="s">
        <v>182</v>
      </c>
      <c r="L145" s="36"/>
      <c r="M145" s="158" t="s">
        <v>5</v>
      </c>
      <c r="N145" s="159" t="s">
        <v>41</v>
      </c>
      <c r="O145" s="160">
        <v>3.5920000000000001</v>
      </c>
      <c r="P145" s="160">
        <f>O145*H145</f>
        <v>264.99980000000005</v>
      </c>
      <c r="Q145" s="160">
        <v>2.495876E-2</v>
      </c>
      <c r="R145" s="160">
        <f>Q145*H145</f>
        <v>1.8413325190000001</v>
      </c>
      <c r="S145" s="160">
        <v>0</v>
      </c>
      <c r="T145" s="161">
        <f>S145*H145</f>
        <v>0</v>
      </c>
      <c r="AR145" s="22" t="s">
        <v>183</v>
      </c>
      <c r="AT145" s="22" t="s">
        <v>178</v>
      </c>
      <c r="AU145" s="22" t="s">
        <v>78</v>
      </c>
      <c r="AY145" s="22" t="s">
        <v>176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22" t="s">
        <v>11</v>
      </c>
      <c r="BK145" s="162">
        <f>ROUND(I145*H145,0)</f>
        <v>0</v>
      </c>
      <c r="BL145" s="22" t="s">
        <v>183</v>
      </c>
      <c r="BM145" s="22" t="s">
        <v>263</v>
      </c>
    </row>
    <row r="146" spans="2:65" s="11" customFormat="1">
      <c r="B146" s="163"/>
      <c r="D146" s="164" t="s">
        <v>185</v>
      </c>
      <c r="E146" s="165" t="s">
        <v>5</v>
      </c>
      <c r="F146" s="166" t="s">
        <v>264</v>
      </c>
      <c r="H146" s="167">
        <v>46.74</v>
      </c>
      <c r="L146" s="163"/>
      <c r="M146" s="168"/>
      <c r="N146" s="169"/>
      <c r="O146" s="169"/>
      <c r="P146" s="169"/>
      <c r="Q146" s="169"/>
      <c r="R146" s="169"/>
      <c r="S146" s="169"/>
      <c r="T146" s="170"/>
      <c r="AT146" s="165" t="s">
        <v>185</v>
      </c>
      <c r="AU146" s="165" t="s">
        <v>78</v>
      </c>
      <c r="AV146" s="11" t="s">
        <v>78</v>
      </c>
      <c r="AW146" s="11" t="s">
        <v>34</v>
      </c>
      <c r="AX146" s="11" t="s">
        <v>70</v>
      </c>
      <c r="AY146" s="165" t="s">
        <v>176</v>
      </c>
    </row>
    <row r="147" spans="2:65" s="11" customFormat="1" ht="27">
      <c r="B147" s="163"/>
      <c r="D147" s="164" t="s">
        <v>185</v>
      </c>
      <c r="E147" s="165" t="s">
        <v>5</v>
      </c>
      <c r="F147" s="166" t="s">
        <v>265</v>
      </c>
      <c r="H147" s="167">
        <v>17.04</v>
      </c>
      <c r="L147" s="163"/>
      <c r="M147" s="168"/>
      <c r="N147" s="169"/>
      <c r="O147" s="169"/>
      <c r="P147" s="169"/>
      <c r="Q147" s="169"/>
      <c r="R147" s="169"/>
      <c r="S147" s="169"/>
      <c r="T147" s="170"/>
      <c r="AT147" s="165" t="s">
        <v>185</v>
      </c>
      <c r="AU147" s="165" t="s">
        <v>78</v>
      </c>
      <c r="AV147" s="11" t="s">
        <v>78</v>
      </c>
      <c r="AW147" s="11" t="s">
        <v>34</v>
      </c>
      <c r="AX147" s="11" t="s">
        <v>70</v>
      </c>
      <c r="AY147" s="165" t="s">
        <v>176</v>
      </c>
    </row>
    <row r="148" spans="2:65" s="11" customFormat="1">
      <c r="B148" s="163"/>
      <c r="D148" s="164" t="s">
        <v>185</v>
      </c>
      <c r="E148" s="165" t="s">
        <v>5</v>
      </c>
      <c r="F148" s="166" t="s">
        <v>266</v>
      </c>
      <c r="H148" s="167">
        <v>9.1850000000000005</v>
      </c>
      <c r="L148" s="163"/>
      <c r="M148" s="168"/>
      <c r="N148" s="169"/>
      <c r="O148" s="169"/>
      <c r="P148" s="169"/>
      <c r="Q148" s="169"/>
      <c r="R148" s="169"/>
      <c r="S148" s="169"/>
      <c r="T148" s="170"/>
      <c r="AT148" s="165" t="s">
        <v>185</v>
      </c>
      <c r="AU148" s="165" t="s">
        <v>78</v>
      </c>
      <c r="AV148" s="11" t="s">
        <v>78</v>
      </c>
      <c r="AW148" s="11" t="s">
        <v>34</v>
      </c>
      <c r="AX148" s="11" t="s">
        <v>70</v>
      </c>
      <c r="AY148" s="165" t="s">
        <v>176</v>
      </c>
    </row>
    <row r="149" spans="2:65" s="11" customFormat="1">
      <c r="B149" s="163"/>
      <c r="D149" s="164" t="s">
        <v>185</v>
      </c>
      <c r="E149" s="165" t="s">
        <v>5</v>
      </c>
      <c r="F149" s="166" t="s">
        <v>267</v>
      </c>
      <c r="H149" s="167">
        <v>0.81</v>
      </c>
      <c r="L149" s="163"/>
      <c r="M149" s="168"/>
      <c r="N149" s="169"/>
      <c r="O149" s="169"/>
      <c r="P149" s="169"/>
      <c r="Q149" s="169"/>
      <c r="R149" s="169"/>
      <c r="S149" s="169"/>
      <c r="T149" s="170"/>
      <c r="AT149" s="165" t="s">
        <v>185</v>
      </c>
      <c r="AU149" s="165" t="s">
        <v>78</v>
      </c>
      <c r="AV149" s="11" t="s">
        <v>78</v>
      </c>
      <c r="AW149" s="11" t="s">
        <v>34</v>
      </c>
      <c r="AX149" s="11" t="s">
        <v>70</v>
      </c>
      <c r="AY149" s="165" t="s">
        <v>176</v>
      </c>
    </row>
    <row r="150" spans="2:65" s="12" customFormat="1">
      <c r="B150" s="171"/>
      <c r="D150" s="164" t="s">
        <v>185</v>
      </c>
      <c r="E150" s="172" t="s">
        <v>115</v>
      </c>
      <c r="F150" s="173" t="s">
        <v>187</v>
      </c>
      <c r="H150" s="174">
        <v>73.775000000000006</v>
      </c>
      <c r="L150" s="171"/>
      <c r="M150" s="175"/>
      <c r="N150" s="176"/>
      <c r="O150" s="176"/>
      <c r="P150" s="176"/>
      <c r="Q150" s="176"/>
      <c r="R150" s="176"/>
      <c r="S150" s="176"/>
      <c r="T150" s="177"/>
      <c r="AT150" s="172" t="s">
        <v>185</v>
      </c>
      <c r="AU150" s="172" t="s">
        <v>78</v>
      </c>
      <c r="AV150" s="12" t="s">
        <v>81</v>
      </c>
      <c r="AW150" s="12" t="s">
        <v>34</v>
      </c>
      <c r="AX150" s="12" t="s">
        <v>11</v>
      </c>
      <c r="AY150" s="172" t="s">
        <v>176</v>
      </c>
    </row>
    <row r="151" spans="2:65" s="10" customFormat="1" ht="29.85" customHeight="1">
      <c r="B151" s="139"/>
      <c r="D151" s="140" t="s">
        <v>69</v>
      </c>
      <c r="E151" s="149" t="s">
        <v>183</v>
      </c>
      <c r="F151" s="149" t="s">
        <v>268</v>
      </c>
      <c r="J151" s="150">
        <f>BK151</f>
        <v>0</v>
      </c>
      <c r="L151" s="139"/>
      <c r="M151" s="143"/>
      <c r="N151" s="144"/>
      <c r="O151" s="144"/>
      <c r="P151" s="145">
        <f>SUM(P152:P155)</f>
        <v>20.203199999999999</v>
      </c>
      <c r="Q151" s="144"/>
      <c r="R151" s="145">
        <f>SUM(R152:R155)</f>
        <v>3.1767375520000001</v>
      </c>
      <c r="S151" s="144"/>
      <c r="T151" s="146">
        <f>SUM(T152:T155)</f>
        <v>0</v>
      </c>
      <c r="AR151" s="140" t="s">
        <v>11</v>
      </c>
      <c r="AT151" s="147" t="s">
        <v>69</v>
      </c>
      <c r="AU151" s="147" t="s">
        <v>11</v>
      </c>
      <c r="AY151" s="140" t="s">
        <v>176</v>
      </c>
      <c r="BK151" s="148">
        <f>SUM(BK152:BK155)</f>
        <v>0</v>
      </c>
    </row>
    <row r="152" spans="2:65" s="1" customFormat="1" ht="16.5" customHeight="1">
      <c r="B152" s="151"/>
      <c r="C152" s="152" t="s">
        <v>269</v>
      </c>
      <c r="D152" s="152" t="s">
        <v>178</v>
      </c>
      <c r="E152" s="153" t="s">
        <v>270</v>
      </c>
      <c r="F152" s="154" t="s">
        <v>271</v>
      </c>
      <c r="G152" s="155" t="s">
        <v>240</v>
      </c>
      <c r="H152" s="156">
        <v>18.399999999999999</v>
      </c>
      <c r="I152" s="157">
        <v>0</v>
      </c>
      <c r="J152" s="157">
        <f>ROUND(I152*H152,0)</f>
        <v>0</v>
      </c>
      <c r="K152" s="154" t="s">
        <v>182</v>
      </c>
      <c r="L152" s="36"/>
      <c r="M152" s="158" t="s">
        <v>5</v>
      </c>
      <c r="N152" s="159" t="s">
        <v>41</v>
      </c>
      <c r="O152" s="160">
        <v>1.0980000000000001</v>
      </c>
      <c r="P152" s="160">
        <f>O152*H152</f>
        <v>20.203199999999999</v>
      </c>
      <c r="Q152" s="160">
        <v>3.4648779999999997E-2</v>
      </c>
      <c r="R152" s="160">
        <f>Q152*H152</f>
        <v>0.63753755199999995</v>
      </c>
      <c r="S152" s="160">
        <v>0</v>
      </c>
      <c r="T152" s="161">
        <f>S152*H152</f>
        <v>0</v>
      </c>
      <c r="AR152" s="22" t="s">
        <v>183</v>
      </c>
      <c r="AT152" s="22" t="s">
        <v>178</v>
      </c>
      <c r="AU152" s="22" t="s">
        <v>78</v>
      </c>
      <c r="AY152" s="22" t="s">
        <v>176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22" t="s">
        <v>11</v>
      </c>
      <c r="BK152" s="162">
        <f>ROUND(I152*H152,0)</f>
        <v>0</v>
      </c>
      <c r="BL152" s="22" t="s">
        <v>183</v>
      </c>
      <c r="BM152" s="22" t="s">
        <v>272</v>
      </c>
    </row>
    <row r="153" spans="2:65" s="11" customFormat="1">
      <c r="B153" s="163"/>
      <c r="D153" s="164" t="s">
        <v>185</v>
      </c>
      <c r="E153" s="165" t="s">
        <v>5</v>
      </c>
      <c r="F153" s="166" t="s">
        <v>273</v>
      </c>
      <c r="H153" s="167">
        <v>18.399999999999999</v>
      </c>
      <c r="L153" s="163"/>
      <c r="M153" s="168"/>
      <c r="N153" s="169"/>
      <c r="O153" s="169"/>
      <c r="P153" s="169"/>
      <c r="Q153" s="169"/>
      <c r="R153" s="169"/>
      <c r="S153" s="169"/>
      <c r="T153" s="170"/>
      <c r="AT153" s="165" t="s">
        <v>185</v>
      </c>
      <c r="AU153" s="165" t="s">
        <v>78</v>
      </c>
      <c r="AV153" s="11" t="s">
        <v>78</v>
      </c>
      <c r="AW153" s="11" t="s">
        <v>34</v>
      </c>
      <c r="AX153" s="11" t="s">
        <v>11</v>
      </c>
      <c r="AY153" s="165" t="s">
        <v>176</v>
      </c>
    </row>
    <row r="154" spans="2:65" s="1" customFormat="1" ht="25.5" customHeight="1">
      <c r="B154" s="151"/>
      <c r="C154" s="178" t="s">
        <v>274</v>
      </c>
      <c r="D154" s="178" t="s">
        <v>232</v>
      </c>
      <c r="E154" s="179" t="s">
        <v>275</v>
      </c>
      <c r="F154" s="180" t="s">
        <v>276</v>
      </c>
      <c r="G154" s="181" t="s">
        <v>277</v>
      </c>
      <c r="H154" s="182">
        <v>18.399999999999999</v>
      </c>
      <c r="I154" s="183">
        <v>0</v>
      </c>
      <c r="J154" s="183">
        <f>ROUND(I154*H154,0)</f>
        <v>0</v>
      </c>
      <c r="K154" s="180" t="s">
        <v>5</v>
      </c>
      <c r="L154" s="184"/>
      <c r="M154" s="185" t="s">
        <v>5</v>
      </c>
      <c r="N154" s="186" t="s">
        <v>41</v>
      </c>
      <c r="O154" s="160">
        <v>0</v>
      </c>
      <c r="P154" s="160">
        <f>O154*H154</f>
        <v>0</v>
      </c>
      <c r="Q154" s="160">
        <v>0.13800000000000001</v>
      </c>
      <c r="R154" s="160">
        <f>Q154*H154</f>
        <v>2.5392000000000001</v>
      </c>
      <c r="S154" s="160">
        <v>0</v>
      </c>
      <c r="T154" s="161">
        <f>S154*H154</f>
        <v>0</v>
      </c>
      <c r="AR154" s="22" t="s">
        <v>212</v>
      </c>
      <c r="AT154" s="22" t="s">
        <v>232</v>
      </c>
      <c r="AU154" s="22" t="s">
        <v>78</v>
      </c>
      <c r="AY154" s="22" t="s">
        <v>176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22" t="s">
        <v>11</v>
      </c>
      <c r="BK154" s="162">
        <f>ROUND(I154*H154,0)</f>
        <v>0</v>
      </c>
      <c r="BL154" s="22" t="s">
        <v>183</v>
      </c>
      <c r="BM154" s="22" t="s">
        <v>278</v>
      </c>
    </row>
    <row r="155" spans="2:65" s="11" customFormat="1">
      <c r="B155" s="163"/>
      <c r="D155" s="164" t="s">
        <v>185</v>
      </c>
      <c r="E155" s="165" t="s">
        <v>5</v>
      </c>
      <c r="F155" s="166" t="s">
        <v>273</v>
      </c>
      <c r="H155" s="167">
        <v>18.399999999999999</v>
      </c>
      <c r="L155" s="163"/>
      <c r="M155" s="168"/>
      <c r="N155" s="169"/>
      <c r="O155" s="169"/>
      <c r="P155" s="169"/>
      <c r="Q155" s="169"/>
      <c r="R155" s="169"/>
      <c r="S155" s="169"/>
      <c r="T155" s="170"/>
      <c r="AT155" s="165" t="s">
        <v>185</v>
      </c>
      <c r="AU155" s="165" t="s">
        <v>78</v>
      </c>
      <c r="AV155" s="11" t="s">
        <v>78</v>
      </c>
      <c r="AW155" s="11" t="s">
        <v>34</v>
      </c>
      <c r="AX155" s="11" t="s">
        <v>11</v>
      </c>
      <c r="AY155" s="165" t="s">
        <v>176</v>
      </c>
    </row>
    <row r="156" spans="2:65" s="10" customFormat="1" ht="29.85" customHeight="1">
      <c r="B156" s="139"/>
      <c r="D156" s="140" t="s">
        <v>69</v>
      </c>
      <c r="E156" s="149" t="s">
        <v>200</v>
      </c>
      <c r="F156" s="149" t="s">
        <v>279</v>
      </c>
      <c r="J156" s="150">
        <f>BK156</f>
        <v>0</v>
      </c>
      <c r="L156" s="139"/>
      <c r="M156" s="143"/>
      <c r="N156" s="144"/>
      <c r="O156" s="144"/>
      <c r="P156" s="145">
        <f>SUM(P157:P164)</f>
        <v>22.321200000000001</v>
      </c>
      <c r="Q156" s="144"/>
      <c r="R156" s="145">
        <f>SUM(R157:R164)</f>
        <v>22.701675000000002</v>
      </c>
      <c r="S156" s="144"/>
      <c r="T156" s="146">
        <f>SUM(T157:T164)</f>
        <v>0</v>
      </c>
      <c r="AR156" s="140" t="s">
        <v>11</v>
      </c>
      <c r="AT156" s="147" t="s">
        <v>69</v>
      </c>
      <c r="AU156" s="147" t="s">
        <v>11</v>
      </c>
      <c r="AY156" s="140" t="s">
        <v>176</v>
      </c>
      <c r="BK156" s="148">
        <f>SUM(BK157:BK164)</f>
        <v>0</v>
      </c>
    </row>
    <row r="157" spans="2:65" s="1" customFormat="1" ht="16.5" customHeight="1">
      <c r="B157" s="151"/>
      <c r="C157" s="152" t="s">
        <v>280</v>
      </c>
      <c r="D157" s="152" t="s">
        <v>178</v>
      </c>
      <c r="E157" s="153" t="s">
        <v>281</v>
      </c>
      <c r="F157" s="154" t="s">
        <v>282</v>
      </c>
      <c r="G157" s="155" t="s">
        <v>181</v>
      </c>
      <c r="H157" s="156">
        <v>26.7</v>
      </c>
      <c r="I157" s="157">
        <v>0</v>
      </c>
      <c r="J157" s="157">
        <f>ROUND(I157*H157,0)</f>
        <v>0</v>
      </c>
      <c r="K157" s="154" t="s">
        <v>182</v>
      </c>
      <c r="L157" s="36"/>
      <c r="M157" s="158" t="s">
        <v>5</v>
      </c>
      <c r="N157" s="159" t="s">
        <v>41</v>
      </c>
      <c r="O157" s="160">
        <v>2.5999999999999999E-2</v>
      </c>
      <c r="P157" s="160">
        <f>O157*H157</f>
        <v>0.69419999999999993</v>
      </c>
      <c r="Q157" s="160">
        <v>0.29699999999999999</v>
      </c>
      <c r="R157" s="160">
        <f>Q157*H157</f>
        <v>7.9298999999999991</v>
      </c>
      <c r="S157" s="160">
        <v>0</v>
      </c>
      <c r="T157" s="161">
        <f>S157*H157</f>
        <v>0</v>
      </c>
      <c r="AR157" s="22" t="s">
        <v>183</v>
      </c>
      <c r="AT157" s="22" t="s">
        <v>178</v>
      </c>
      <c r="AU157" s="22" t="s">
        <v>78</v>
      </c>
      <c r="AY157" s="22" t="s">
        <v>176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22" t="s">
        <v>11</v>
      </c>
      <c r="BK157" s="162">
        <f>ROUND(I157*H157,0)</f>
        <v>0</v>
      </c>
      <c r="BL157" s="22" t="s">
        <v>183</v>
      </c>
      <c r="BM157" s="22" t="s">
        <v>283</v>
      </c>
    </row>
    <row r="158" spans="2:65" s="11" customFormat="1">
      <c r="B158" s="163"/>
      <c r="D158" s="164" t="s">
        <v>185</v>
      </c>
      <c r="E158" s="165" t="s">
        <v>5</v>
      </c>
      <c r="F158" s="166" t="s">
        <v>108</v>
      </c>
      <c r="H158" s="167">
        <v>26.7</v>
      </c>
      <c r="L158" s="163"/>
      <c r="M158" s="168"/>
      <c r="N158" s="169"/>
      <c r="O158" s="169"/>
      <c r="P158" s="169"/>
      <c r="Q158" s="169"/>
      <c r="R158" s="169"/>
      <c r="S158" s="169"/>
      <c r="T158" s="170"/>
      <c r="AT158" s="165" t="s">
        <v>185</v>
      </c>
      <c r="AU158" s="165" t="s">
        <v>78</v>
      </c>
      <c r="AV158" s="11" t="s">
        <v>78</v>
      </c>
      <c r="AW158" s="11" t="s">
        <v>34</v>
      </c>
      <c r="AX158" s="11" t="s">
        <v>11</v>
      </c>
      <c r="AY158" s="165" t="s">
        <v>176</v>
      </c>
    </row>
    <row r="159" spans="2:65" s="1" customFormat="1" ht="16.5" customHeight="1">
      <c r="B159" s="151"/>
      <c r="C159" s="152" t="s">
        <v>10</v>
      </c>
      <c r="D159" s="152" t="s">
        <v>178</v>
      </c>
      <c r="E159" s="153" t="s">
        <v>284</v>
      </c>
      <c r="F159" s="154" t="s">
        <v>285</v>
      </c>
      <c r="G159" s="155" t="s">
        <v>181</v>
      </c>
      <c r="H159" s="156">
        <v>26.7</v>
      </c>
      <c r="I159" s="157">
        <v>0</v>
      </c>
      <c r="J159" s="157">
        <f>ROUND(I159*H159,0)</f>
        <v>0</v>
      </c>
      <c r="K159" s="154" t="s">
        <v>182</v>
      </c>
      <c r="L159" s="36"/>
      <c r="M159" s="158" t="s">
        <v>5</v>
      </c>
      <c r="N159" s="159" t="s">
        <v>41</v>
      </c>
      <c r="O159" s="160">
        <v>2.5999999999999999E-2</v>
      </c>
      <c r="P159" s="160">
        <f>O159*H159</f>
        <v>0.69419999999999993</v>
      </c>
      <c r="Q159" s="160">
        <v>0.29160000000000003</v>
      </c>
      <c r="R159" s="160">
        <f>Q159*H159</f>
        <v>7.7857200000000004</v>
      </c>
      <c r="S159" s="160">
        <v>0</v>
      </c>
      <c r="T159" s="161">
        <f>S159*H159</f>
        <v>0</v>
      </c>
      <c r="AR159" s="22" t="s">
        <v>183</v>
      </c>
      <c r="AT159" s="22" t="s">
        <v>178</v>
      </c>
      <c r="AU159" s="22" t="s">
        <v>78</v>
      </c>
      <c r="AY159" s="22" t="s">
        <v>176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22" t="s">
        <v>11</v>
      </c>
      <c r="BK159" s="162">
        <f>ROUND(I159*H159,0)</f>
        <v>0</v>
      </c>
      <c r="BL159" s="22" t="s">
        <v>183</v>
      </c>
      <c r="BM159" s="22" t="s">
        <v>286</v>
      </c>
    </row>
    <row r="160" spans="2:65" s="11" customFormat="1">
      <c r="B160" s="163"/>
      <c r="D160" s="164" t="s">
        <v>185</v>
      </c>
      <c r="E160" s="165" t="s">
        <v>5</v>
      </c>
      <c r="F160" s="166" t="s">
        <v>108</v>
      </c>
      <c r="H160" s="167">
        <v>26.7</v>
      </c>
      <c r="L160" s="163"/>
      <c r="M160" s="168"/>
      <c r="N160" s="169"/>
      <c r="O160" s="169"/>
      <c r="P160" s="169"/>
      <c r="Q160" s="169"/>
      <c r="R160" s="169"/>
      <c r="S160" s="169"/>
      <c r="T160" s="170"/>
      <c r="AT160" s="165" t="s">
        <v>185</v>
      </c>
      <c r="AU160" s="165" t="s">
        <v>78</v>
      </c>
      <c r="AV160" s="11" t="s">
        <v>78</v>
      </c>
      <c r="AW160" s="11" t="s">
        <v>34</v>
      </c>
      <c r="AX160" s="11" t="s">
        <v>11</v>
      </c>
      <c r="AY160" s="165" t="s">
        <v>176</v>
      </c>
    </row>
    <row r="161" spans="2:65" s="1" customFormat="1" ht="25.5" customHeight="1">
      <c r="B161" s="151"/>
      <c r="C161" s="152" t="s">
        <v>287</v>
      </c>
      <c r="D161" s="152" t="s">
        <v>178</v>
      </c>
      <c r="E161" s="153" t="s">
        <v>288</v>
      </c>
      <c r="F161" s="154" t="s">
        <v>289</v>
      </c>
      <c r="G161" s="155" t="s">
        <v>181</v>
      </c>
      <c r="H161" s="156">
        <v>26.7</v>
      </c>
      <c r="I161" s="157">
        <v>0</v>
      </c>
      <c r="J161" s="157">
        <f>ROUND(I161*H161,0)</f>
        <v>0</v>
      </c>
      <c r="K161" s="154" t="s">
        <v>182</v>
      </c>
      <c r="L161" s="36"/>
      <c r="M161" s="158" t="s">
        <v>5</v>
      </c>
      <c r="N161" s="159" t="s">
        <v>41</v>
      </c>
      <c r="O161" s="160">
        <v>0.78400000000000003</v>
      </c>
      <c r="P161" s="160">
        <f>O161*H161</f>
        <v>20.9328</v>
      </c>
      <c r="Q161" s="160">
        <v>8.5650000000000004E-2</v>
      </c>
      <c r="R161" s="160">
        <f>Q161*H161</f>
        <v>2.2868550000000001</v>
      </c>
      <c r="S161" s="160">
        <v>0</v>
      </c>
      <c r="T161" s="161">
        <f>S161*H161</f>
        <v>0</v>
      </c>
      <c r="AR161" s="22" t="s">
        <v>183</v>
      </c>
      <c r="AT161" s="22" t="s">
        <v>178</v>
      </c>
      <c r="AU161" s="22" t="s">
        <v>78</v>
      </c>
      <c r="AY161" s="22" t="s">
        <v>176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22" t="s">
        <v>11</v>
      </c>
      <c r="BK161" s="162">
        <f>ROUND(I161*H161,0)</f>
        <v>0</v>
      </c>
      <c r="BL161" s="22" t="s">
        <v>183</v>
      </c>
      <c r="BM161" s="22" t="s">
        <v>290</v>
      </c>
    </row>
    <row r="162" spans="2:65" s="11" customFormat="1">
      <c r="B162" s="163"/>
      <c r="D162" s="164" t="s">
        <v>185</v>
      </c>
      <c r="E162" s="165" t="s">
        <v>5</v>
      </c>
      <c r="F162" s="166" t="s">
        <v>108</v>
      </c>
      <c r="H162" s="167">
        <v>26.7</v>
      </c>
      <c r="L162" s="163"/>
      <c r="M162" s="168"/>
      <c r="N162" s="169"/>
      <c r="O162" s="169"/>
      <c r="P162" s="169"/>
      <c r="Q162" s="169"/>
      <c r="R162" s="169"/>
      <c r="S162" s="169"/>
      <c r="T162" s="170"/>
      <c r="AT162" s="165" t="s">
        <v>185</v>
      </c>
      <c r="AU162" s="165" t="s">
        <v>78</v>
      </c>
      <c r="AV162" s="11" t="s">
        <v>78</v>
      </c>
      <c r="AW162" s="11" t="s">
        <v>34</v>
      </c>
      <c r="AX162" s="11" t="s">
        <v>11</v>
      </c>
      <c r="AY162" s="165" t="s">
        <v>176</v>
      </c>
    </row>
    <row r="163" spans="2:65" s="1" customFormat="1" ht="16.5" customHeight="1">
      <c r="B163" s="151"/>
      <c r="C163" s="178" t="s">
        <v>291</v>
      </c>
      <c r="D163" s="178" t="s">
        <v>232</v>
      </c>
      <c r="E163" s="179" t="s">
        <v>292</v>
      </c>
      <c r="F163" s="180" t="s">
        <v>293</v>
      </c>
      <c r="G163" s="181" t="s">
        <v>181</v>
      </c>
      <c r="H163" s="182">
        <v>26.7</v>
      </c>
      <c r="I163" s="183">
        <v>0</v>
      </c>
      <c r="J163" s="183">
        <f>ROUND(I163*H163,0)</f>
        <v>0</v>
      </c>
      <c r="K163" s="180" t="s">
        <v>5</v>
      </c>
      <c r="L163" s="184"/>
      <c r="M163" s="185" t="s">
        <v>5</v>
      </c>
      <c r="N163" s="186" t="s">
        <v>41</v>
      </c>
      <c r="O163" s="160">
        <v>0</v>
      </c>
      <c r="P163" s="160">
        <f>O163*H163</f>
        <v>0</v>
      </c>
      <c r="Q163" s="160">
        <v>0.17599999999999999</v>
      </c>
      <c r="R163" s="160">
        <f>Q163*H163</f>
        <v>4.6991999999999994</v>
      </c>
      <c r="S163" s="160">
        <v>0</v>
      </c>
      <c r="T163" s="161">
        <f>S163*H163</f>
        <v>0</v>
      </c>
      <c r="AR163" s="22" t="s">
        <v>212</v>
      </c>
      <c r="AT163" s="22" t="s">
        <v>232</v>
      </c>
      <c r="AU163" s="22" t="s">
        <v>78</v>
      </c>
      <c r="AY163" s="22" t="s">
        <v>176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22" t="s">
        <v>11</v>
      </c>
      <c r="BK163" s="162">
        <f>ROUND(I163*H163,0)</f>
        <v>0</v>
      </c>
      <c r="BL163" s="22" t="s">
        <v>183</v>
      </c>
      <c r="BM163" s="22" t="s">
        <v>294</v>
      </c>
    </row>
    <row r="164" spans="2:65" s="11" customFormat="1">
      <c r="B164" s="163"/>
      <c r="D164" s="164" t="s">
        <v>185</v>
      </c>
      <c r="E164" s="165" t="s">
        <v>5</v>
      </c>
      <c r="F164" s="166" t="s">
        <v>108</v>
      </c>
      <c r="H164" s="167">
        <v>26.7</v>
      </c>
      <c r="L164" s="163"/>
      <c r="M164" s="168"/>
      <c r="N164" s="169"/>
      <c r="O164" s="169"/>
      <c r="P164" s="169"/>
      <c r="Q164" s="169"/>
      <c r="R164" s="169"/>
      <c r="S164" s="169"/>
      <c r="T164" s="170"/>
      <c r="AT164" s="165" t="s">
        <v>185</v>
      </c>
      <c r="AU164" s="165" t="s">
        <v>78</v>
      </c>
      <c r="AV164" s="11" t="s">
        <v>78</v>
      </c>
      <c r="AW164" s="11" t="s">
        <v>34</v>
      </c>
      <c r="AX164" s="11" t="s">
        <v>11</v>
      </c>
      <c r="AY164" s="165" t="s">
        <v>176</v>
      </c>
    </row>
    <row r="165" spans="2:65" s="10" customFormat="1" ht="29.85" customHeight="1">
      <c r="B165" s="139"/>
      <c r="D165" s="140" t="s">
        <v>69</v>
      </c>
      <c r="E165" s="149" t="s">
        <v>204</v>
      </c>
      <c r="F165" s="149" t="s">
        <v>295</v>
      </c>
      <c r="J165" s="150">
        <f>BK165</f>
        <v>0</v>
      </c>
      <c r="L165" s="139"/>
      <c r="M165" s="143"/>
      <c r="N165" s="144"/>
      <c r="O165" s="144"/>
      <c r="P165" s="145">
        <f>SUM(P166:P208)</f>
        <v>1047.864988</v>
      </c>
      <c r="Q165" s="144"/>
      <c r="R165" s="145">
        <f>SUM(R166:R208)</f>
        <v>77.235646487600022</v>
      </c>
      <c r="S165" s="144"/>
      <c r="T165" s="146">
        <f>SUM(T166:T208)</f>
        <v>0</v>
      </c>
      <c r="AR165" s="140" t="s">
        <v>11</v>
      </c>
      <c r="AT165" s="147" t="s">
        <v>69</v>
      </c>
      <c r="AU165" s="147" t="s">
        <v>11</v>
      </c>
      <c r="AY165" s="140" t="s">
        <v>176</v>
      </c>
      <c r="BK165" s="148">
        <f>SUM(BK166:BK208)</f>
        <v>0</v>
      </c>
    </row>
    <row r="166" spans="2:65" s="1" customFormat="1" ht="16.5" customHeight="1">
      <c r="B166" s="151"/>
      <c r="C166" s="152" t="s">
        <v>296</v>
      </c>
      <c r="D166" s="152" t="s">
        <v>178</v>
      </c>
      <c r="E166" s="153" t="s">
        <v>297</v>
      </c>
      <c r="F166" s="154" t="s">
        <v>298</v>
      </c>
      <c r="G166" s="155" t="s">
        <v>181</v>
      </c>
      <c r="H166" s="156">
        <v>227.92699999999999</v>
      </c>
      <c r="I166" s="157">
        <v>0</v>
      </c>
      <c r="J166" s="157">
        <f>ROUND(I166*H166,0)</f>
        <v>0</v>
      </c>
      <c r="K166" s="154" t="s">
        <v>182</v>
      </c>
      <c r="L166" s="36"/>
      <c r="M166" s="158" t="s">
        <v>5</v>
      </c>
      <c r="N166" s="159" t="s">
        <v>41</v>
      </c>
      <c r="O166" s="160">
        <v>0.154</v>
      </c>
      <c r="P166" s="160">
        <f>O166*H166</f>
        <v>35.100757999999999</v>
      </c>
      <c r="Q166" s="160">
        <v>7.3499999999999998E-3</v>
      </c>
      <c r="R166" s="160">
        <f>Q166*H166</f>
        <v>1.6752634499999999</v>
      </c>
      <c r="S166" s="160">
        <v>0</v>
      </c>
      <c r="T166" s="161">
        <f>S166*H166</f>
        <v>0</v>
      </c>
      <c r="AR166" s="22" t="s">
        <v>183</v>
      </c>
      <c r="AT166" s="22" t="s">
        <v>178</v>
      </c>
      <c r="AU166" s="22" t="s">
        <v>78</v>
      </c>
      <c r="AY166" s="22" t="s">
        <v>176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22" t="s">
        <v>11</v>
      </c>
      <c r="BK166" s="162">
        <f>ROUND(I166*H166,0)</f>
        <v>0</v>
      </c>
      <c r="BL166" s="22" t="s">
        <v>183</v>
      </c>
      <c r="BM166" s="22" t="s">
        <v>299</v>
      </c>
    </row>
    <row r="167" spans="2:65" s="11" customFormat="1">
      <c r="B167" s="163"/>
      <c r="D167" s="164" t="s">
        <v>185</v>
      </c>
      <c r="E167" s="165" t="s">
        <v>5</v>
      </c>
      <c r="F167" s="166" t="s">
        <v>300</v>
      </c>
      <c r="H167" s="167">
        <v>23.817</v>
      </c>
      <c r="L167" s="163"/>
      <c r="M167" s="168"/>
      <c r="N167" s="169"/>
      <c r="O167" s="169"/>
      <c r="P167" s="169"/>
      <c r="Q167" s="169"/>
      <c r="R167" s="169"/>
      <c r="S167" s="169"/>
      <c r="T167" s="170"/>
      <c r="AT167" s="165" t="s">
        <v>185</v>
      </c>
      <c r="AU167" s="165" t="s">
        <v>78</v>
      </c>
      <c r="AV167" s="11" t="s">
        <v>78</v>
      </c>
      <c r="AW167" s="11" t="s">
        <v>34</v>
      </c>
      <c r="AX167" s="11" t="s">
        <v>70</v>
      </c>
      <c r="AY167" s="165" t="s">
        <v>176</v>
      </c>
    </row>
    <row r="168" spans="2:65" s="11" customFormat="1">
      <c r="B168" s="163"/>
      <c r="D168" s="164" t="s">
        <v>185</v>
      </c>
      <c r="E168" s="165" t="s">
        <v>5</v>
      </c>
      <c r="F168" s="166" t="s">
        <v>301</v>
      </c>
      <c r="H168" s="167">
        <v>31.888999999999999</v>
      </c>
      <c r="L168" s="163"/>
      <c r="M168" s="168"/>
      <c r="N168" s="169"/>
      <c r="O168" s="169"/>
      <c r="P168" s="169"/>
      <c r="Q168" s="169"/>
      <c r="R168" s="169"/>
      <c r="S168" s="169"/>
      <c r="T168" s="170"/>
      <c r="AT168" s="165" t="s">
        <v>185</v>
      </c>
      <c r="AU168" s="165" t="s">
        <v>78</v>
      </c>
      <c r="AV168" s="11" t="s">
        <v>78</v>
      </c>
      <c r="AW168" s="11" t="s">
        <v>34</v>
      </c>
      <c r="AX168" s="11" t="s">
        <v>70</v>
      </c>
      <c r="AY168" s="165" t="s">
        <v>176</v>
      </c>
    </row>
    <row r="169" spans="2:65" s="11" customFormat="1">
      <c r="B169" s="163"/>
      <c r="D169" s="164" t="s">
        <v>185</v>
      </c>
      <c r="E169" s="165" t="s">
        <v>5</v>
      </c>
      <c r="F169" s="166" t="s">
        <v>302</v>
      </c>
      <c r="H169" s="167">
        <v>10.878</v>
      </c>
      <c r="L169" s="163"/>
      <c r="M169" s="168"/>
      <c r="N169" s="169"/>
      <c r="O169" s="169"/>
      <c r="P169" s="169"/>
      <c r="Q169" s="169"/>
      <c r="R169" s="169"/>
      <c r="S169" s="169"/>
      <c r="T169" s="170"/>
      <c r="AT169" s="165" t="s">
        <v>185</v>
      </c>
      <c r="AU169" s="165" t="s">
        <v>78</v>
      </c>
      <c r="AV169" s="11" t="s">
        <v>78</v>
      </c>
      <c r="AW169" s="11" t="s">
        <v>34</v>
      </c>
      <c r="AX169" s="11" t="s">
        <v>70</v>
      </c>
      <c r="AY169" s="165" t="s">
        <v>176</v>
      </c>
    </row>
    <row r="170" spans="2:65" s="11" customFormat="1">
      <c r="B170" s="163"/>
      <c r="D170" s="164" t="s">
        <v>185</v>
      </c>
      <c r="E170" s="165" t="s">
        <v>5</v>
      </c>
      <c r="F170" s="166" t="s">
        <v>303</v>
      </c>
      <c r="H170" s="167">
        <v>31.459</v>
      </c>
      <c r="L170" s="163"/>
      <c r="M170" s="168"/>
      <c r="N170" s="169"/>
      <c r="O170" s="169"/>
      <c r="P170" s="169"/>
      <c r="Q170" s="169"/>
      <c r="R170" s="169"/>
      <c r="S170" s="169"/>
      <c r="T170" s="170"/>
      <c r="AT170" s="165" t="s">
        <v>185</v>
      </c>
      <c r="AU170" s="165" t="s">
        <v>78</v>
      </c>
      <c r="AV170" s="11" t="s">
        <v>78</v>
      </c>
      <c r="AW170" s="11" t="s">
        <v>34</v>
      </c>
      <c r="AX170" s="11" t="s">
        <v>70</v>
      </c>
      <c r="AY170" s="165" t="s">
        <v>176</v>
      </c>
    </row>
    <row r="171" spans="2:65" s="11" customFormat="1">
      <c r="B171" s="163"/>
      <c r="D171" s="164" t="s">
        <v>185</v>
      </c>
      <c r="E171" s="165" t="s">
        <v>5</v>
      </c>
      <c r="F171" s="166" t="s">
        <v>304</v>
      </c>
      <c r="H171" s="167">
        <v>32.088999999999999</v>
      </c>
      <c r="L171" s="163"/>
      <c r="M171" s="168"/>
      <c r="N171" s="169"/>
      <c r="O171" s="169"/>
      <c r="P171" s="169"/>
      <c r="Q171" s="169"/>
      <c r="R171" s="169"/>
      <c r="S171" s="169"/>
      <c r="T171" s="170"/>
      <c r="AT171" s="165" t="s">
        <v>185</v>
      </c>
      <c r="AU171" s="165" t="s">
        <v>78</v>
      </c>
      <c r="AV171" s="11" t="s">
        <v>78</v>
      </c>
      <c r="AW171" s="11" t="s">
        <v>34</v>
      </c>
      <c r="AX171" s="11" t="s">
        <v>70</v>
      </c>
      <c r="AY171" s="165" t="s">
        <v>176</v>
      </c>
    </row>
    <row r="172" spans="2:65" s="11" customFormat="1">
      <c r="B172" s="163"/>
      <c r="D172" s="164" t="s">
        <v>185</v>
      </c>
      <c r="E172" s="165" t="s">
        <v>5</v>
      </c>
      <c r="F172" s="166" t="s">
        <v>305</v>
      </c>
      <c r="H172" s="167">
        <v>12.47</v>
      </c>
      <c r="L172" s="163"/>
      <c r="M172" s="168"/>
      <c r="N172" s="169"/>
      <c r="O172" s="169"/>
      <c r="P172" s="169"/>
      <c r="Q172" s="169"/>
      <c r="R172" s="169"/>
      <c r="S172" s="169"/>
      <c r="T172" s="170"/>
      <c r="AT172" s="165" t="s">
        <v>185</v>
      </c>
      <c r="AU172" s="165" t="s">
        <v>78</v>
      </c>
      <c r="AV172" s="11" t="s">
        <v>78</v>
      </c>
      <c r="AW172" s="11" t="s">
        <v>34</v>
      </c>
      <c r="AX172" s="11" t="s">
        <v>70</v>
      </c>
      <c r="AY172" s="165" t="s">
        <v>176</v>
      </c>
    </row>
    <row r="173" spans="2:65" s="11" customFormat="1">
      <c r="B173" s="163"/>
      <c r="D173" s="164" t="s">
        <v>185</v>
      </c>
      <c r="E173" s="165" t="s">
        <v>5</v>
      </c>
      <c r="F173" s="166" t="s">
        <v>306</v>
      </c>
      <c r="H173" s="167">
        <v>12.11</v>
      </c>
      <c r="L173" s="163"/>
      <c r="M173" s="168"/>
      <c r="N173" s="169"/>
      <c r="O173" s="169"/>
      <c r="P173" s="169"/>
      <c r="Q173" s="169"/>
      <c r="R173" s="169"/>
      <c r="S173" s="169"/>
      <c r="T173" s="170"/>
      <c r="AT173" s="165" t="s">
        <v>185</v>
      </c>
      <c r="AU173" s="165" t="s">
        <v>78</v>
      </c>
      <c r="AV173" s="11" t="s">
        <v>78</v>
      </c>
      <c r="AW173" s="11" t="s">
        <v>34</v>
      </c>
      <c r="AX173" s="11" t="s">
        <v>70</v>
      </c>
      <c r="AY173" s="165" t="s">
        <v>176</v>
      </c>
    </row>
    <row r="174" spans="2:65" s="11" customFormat="1">
      <c r="B174" s="163"/>
      <c r="D174" s="164" t="s">
        <v>185</v>
      </c>
      <c r="E174" s="165" t="s">
        <v>5</v>
      </c>
      <c r="F174" s="166" t="s">
        <v>307</v>
      </c>
      <c r="H174" s="167">
        <v>7.98</v>
      </c>
      <c r="L174" s="163"/>
      <c r="M174" s="168"/>
      <c r="N174" s="169"/>
      <c r="O174" s="169"/>
      <c r="P174" s="169"/>
      <c r="Q174" s="169"/>
      <c r="R174" s="169"/>
      <c r="S174" s="169"/>
      <c r="T174" s="170"/>
      <c r="AT174" s="165" t="s">
        <v>185</v>
      </c>
      <c r="AU174" s="165" t="s">
        <v>78</v>
      </c>
      <c r="AV174" s="11" t="s">
        <v>78</v>
      </c>
      <c r="AW174" s="11" t="s">
        <v>34</v>
      </c>
      <c r="AX174" s="11" t="s">
        <v>70</v>
      </c>
      <c r="AY174" s="165" t="s">
        <v>176</v>
      </c>
    </row>
    <row r="175" spans="2:65" s="11" customFormat="1">
      <c r="B175" s="163"/>
      <c r="D175" s="164" t="s">
        <v>185</v>
      </c>
      <c r="E175" s="165" t="s">
        <v>5</v>
      </c>
      <c r="F175" s="166" t="s">
        <v>308</v>
      </c>
      <c r="H175" s="167">
        <v>11.868</v>
      </c>
      <c r="L175" s="163"/>
      <c r="M175" s="168"/>
      <c r="N175" s="169"/>
      <c r="O175" s="169"/>
      <c r="P175" s="169"/>
      <c r="Q175" s="169"/>
      <c r="R175" s="169"/>
      <c r="S175" s="169"/>
      <c r="T175" s="170"/>
      <c r="AT175" s="165" t="s">
        <v>185</v>
      </c>
      <c r="AU175" s="165" t="s">
        <v>78</v>
      </c>
      <c r="AV175" s="11" t="s">
        <v>78</v>
      </c>
      <c r="AW175" s="11" t="s">
        <v>34</v>
      </c>
      <c r="AX175" s="11" t="s">
        <v>70</v>
      </c>
      <c r="AY175" s="165" t="s">
        <v>176</v>
      </c>
    </row>
    <row r="176" spans="2:65" s="11" customFormat="1">
      <c r="B176" s="163"/>
      <c r="D176" s="164" t="s">
        <v>185</v>
      </c>
      <c r="E176" s="165" t="s">
        <v>5</v>
      </c>
      <c r="F176" s="166" t="s">
        <v>309</v>
      </c>
      <c r="H176" s="167">
        <v>21.5</v>
      </c>
      <c r="L176" s="163"/>
      <c r="M176" s="168"/>
      <c r="N176" s="169"/>
      <c r="O176" s="169"/>
      <c r="P176" s="169"/>
      <c r="Q176" s="169"/>
      <c r="R176" s="169"/>
      <c r="S176" s="169"/>
      <c r="T176" s="170"/>
      <c r="AT176" s="165" t="s">
        <v>185</v>
      </c>
      <c r="AU176" s="165" t="s">
        <v>78</v>
      </c>
      <c r="AV176" s="11" t="s">
        <v>78</v>
      </c>
      <c r="AW176" s="11" t="s">
        <v>34</v>
      </c>
      <c r="AX176" s="11" t="s">
        <v>70</v>
      </c>
      <c r="AY176" s="165" t="s">
        <v>176</v>
      </c>
    </row>
    <row r="177" spans="2:65" s="11" customFormat="1">
      <c r="B177" s="163"/>
      <c r="D177" s="164" t="s">
        <v>185</v>
      </c>
      <c r="E177" s="165" t="s">
        <v>5</v>
      </c>
      <c r="F177" s="166" t="s">
        <v>310</v>
      </c>
      <c r="H177" s="167">
        <v>31.867000000000001</v>
      </c>
      <c r="L177" s="163"/>
      <c r="M177" s="168"/>
      <c r="N177" s="169"/>
      <c r="O177" s="169"/>
      <c r="P177" s="169"/>
      <c r="Q177" s="169"/>
      <c r="R177" s="169"/>
      <c r="S177" s="169"/>
      <c r="T177" s="170"/>
      <c r="AT177" s="165" t="s">
        <v>185</v>
      </c>
      <c r="AU177" s="165" t="s">
        <v>78</v>
      </c>
      <c r="AV177" s="11" t="s">
        <v>78</v>
      </c>
      <c r="AW177" s="11" t="s">
        <v>34</v>
      </c>
      <c r="AX177" s="11" t="s">
        <v>70</v>
      </c>
      <c r="AY177" s="165" t="s">
        <v>176</v>
      </c>
    </row>
    <row r="178" spans="2:65" s="12" customFormat="1">
      <c r="B178" s="171"/>
      <c r="D178" s="164" t="s">
        <v>185</v>
      </c>
      <c r="E178" s="172" t="s">
        <v>92</v>
      </c>
      <c r="F178" s="173" t="s">
        <v>187</v>
      </c>
      <c r="H178" s="174">
        <v>227.92699999999999</v>
      </c>
      <c r="L178" s="171"/>
      <c r="M178" s="175"/>
      <c r="N178" s="176"/>
      <c r="O178" s="176"/>
      <c r="P178" s="176"/>
      <c r="Q178" s="176"/>
      <c r="R178" s="176"/>
      <c r="S178" s="176"/>
      <c r="T178" s="177"/>
      <c r="AT178" s="172" t="s">
        <v>185</v>
      </c>
      <c r="AU178" s="172" t="s">
        <v>78</v>
      </c>
      <c r="AV178" s="12" t="s">
        <v>81</v>
      </c>
      <c r="AW178" s="12" t="s">
        <v>34</v>
      </c>
      <c r="AX178" s="12" t="s">
        <v>11</v>
      </c>
      <c r="AY178" s="172" t="s">
        <v>176</v>
      </c>
    </row>
    <row r="179" spans="2:65" s="1" customFormat="1" ht="25.5" customHeight="1">
      <c r="B179" s="151"/>
      <c r="C179" s="152" t="s">
        <v>311</v>
      </c>
      <c r="D179" s="152" t="s">
        <v>178</v>
      </c>
      <c r="E179" s="153" t="s">
        <v>312</v>
      </c>
      <c r="F179" s="154" t="s">
        <v>313</v>
      </c>
      <c r="G179" s="155" t="s">
        <v>181</v>
      </c>
      <c r="H179" s="156">
        <v>227.92699999999999</v>
      </c>
      <c r="I179" s="157">
        <v>0</v>
      </c>
      <c r="J179" s="157">
        <f>ROUND(I179*H179,0)</f>
        <v>0</v>
      </c>
      <c r="K179" s="154" t="s">
        <v>182</v>
      </c>
      <c r="L179" s="36"/>
      <c r="M179" s="158" t="s">
        <v>5</v>
      </c>
      <c r="N179" s="159" t="s">
        <v>41</v>
      </c>
      <c r="O179" s="160">
        <v>0.56999999999999995</v>
      </c>
      <c r="P179" s="160">
        <f>O179*H179</f>
        <v>129.91838999999999</v>
      </c>
      <c r="Q179" s="160">
        <v>1.8380000000000001E-2</v>
      </c>
      <c r="R179" s="160">
        <f>Q179*H179</f>
        <v>4.1892982600000002</v>
      </c>
      <c r="S179" s="160">
        <v>0</v>
      </c>
      <c r="T179" s="161">
        <f>S179*H179</f>
        <v>0</v>
      </c>
      <c r="AR179" s="22" t="s">
        <v>183</v>
      </c>
      <c r="AT179" s="22" t="s">
        <v>178</v>
      </c>
      <c r="AU179" s="22" t="s">
        <v>78</v>
      </c>
      <c r="AY179" s="22" t="s">
        <v>176</v>
      </c>
      <c r="BE179" s="162">
        <f>IF(N179="základní",J179,0)</f>
        <v>0</v>
      </c>
      <c r="BF179" s="162">
        <f>IF(N179="snížená",J179,0)</f>
        <v>0</v>
      </c>
      <c r="BG179" s="162">
        <f>IF(N179="zákl. přenesená",J179,0)</f>
        <v>0</v>
      </c>
      <c r="BH179" s="162">
        <f>IF(N179="sníž. přenesená",J179,0)</f>
        <v>0</v>
      </c>
      <c r="BI179" s="162">
        <f>IF(N179="nulová",J179,0)</f>
        <v>0</v>
      </c>
      <c r="BJ179" s="22" t="s">
        <v>11</v>
      </c>
      <c r="BK179" s="162">
        <f>ROUND(I179*H179,0)</f>
        <v>0</v>
      </c>
      <c r="BL179" s="22" t="s">
        <v>183</v>
      </c>
      <c r="BM179" s="22" t="s">
        <v>314</v>
      </c>
    </row>
    <row r="180" spans="2:65" s="11" customFormat="1">
      <c r="B180" s="163"/>
      <c r="D180" s="164" t="s">
        <v>185</v>
      </c>
      <c r="E180" s="165" t="s">
        <v>5</v>
      </c>
      <c r="F180" s="166" t="s">
        <v>92</v>
      </c>
      <c r="H180" s="167">
        <v>227.92699999999999</v>
      </c>
      <c r="L180" s="163"/>
      <c r="M180" s="168"/>
      <c r="N180" s="169"/>
      <c r="O180" s="169"/>
      <c r="P180" s="169"/>
      <c r="Q180" s="169"/>
      <c r="R180" s="169"/>
      <c r="S180" s="169"/>
      <c r="T180" s="170"/>
      <c r="AT180" s="165" t="s">
        <v>185</v>
      </c>
      <c r="AU180" s="165" t="s">
        <v>78</v>
      </c>
      <c r="AV180" s="11" t="s">
        <v>78</v>
      </c>
      <c r="AW180" s="11" t="s">
        <v>34</v>
      </c>
      <c r="AX180" s="11" t="s">
        <v>11</v>
      </c>
      <c r="AY180" s="165" t="s">
        <v>176</v>
      </c>
    </row>
    <row r="181" spans="2:65" s="1" customFormat="1" ht="25.5" customHeight="1">
      <c r="B181" s="151"/>
      <c r="C181" s="152" t="s">
        <v>315</v>
      </c>
      <c r="D181" s="152" t="s">
        <v>178</v>
      </c>
      <c r="E181" s="153" t="s">
        <v>316</v>
      </c>
      <c r="F181" s="154" t="s">
        <v>317</v>
      </c>
      <c r="G181" s="155" t="s">
        <v>181</v>
      </c>
      <c r="H181" s="156">
        <v>227.92699999999999</v>
      </c>
      <c r="I181" s="157">
        <v>0</v>
      </c>
      <c r="J181" s="157">
        <f>ROUND(I181*H181,0)</f>
        <v>0</v>
      </c>
      <c r="K181" s="154" t="s">
        <v>182</v>
      </c>
      <c r="L181" s="36"/>
      <c r="M181" s="158" t="s">
        <v>5</v>
      </c>
      <c r="N181" s="159" t="s">
        <v>41</v>
      </c>
      <c r="O181" s="160">
        <v>0.1</v>
      </c>
      <c r="P181" s="160">
        <f>O181*H181</f>
        <v>22.7927</v>
      </c>
      <c r="Q181" s="160">
        <v>7.9000000000000008E-3</v>
      </c>
      <c r="R181" s="160">
        <f>Q181*H181</f>
        <v>1.8006233</v>
      </c>
      <c r="S181" s="160">
        <v>0</v>
      </c>
      <c r="T181" s="161">
        <f>S181*H181</f>
        <v>0</v>
      </c>
      <c r="AR181" s="22" t="s">
        <v>183</v>
      </c>
      <c r="AT181" s="22" t="s">
        <v>178</v>
      </c>
      <c r="AU181" s="22" t="s">
        <v>78</v>
      </c>
      <c r="AY181" s="22" t="s">
        <v>176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22" t="s">
        <v>11</v>
      </c>
      <c r="BK181" s="162">
        <f>ROUND(I181*H181,0)</f>
        <v>0</v>
      </c>
      <c r="BL181" s="22" t="s">
        <v>183</v>
      </c>
      <c r="BM181" s="22" t="s">
        <v>318</v>
      </c>
    </row>
    <row r="182" spans="2:65" s="11" customFormat="1">
      <c r="B182" s="163"/>
      <c r="D182" s="164" t="s">
        <v>185</v>
      </c>
      <c r="E182" s="165" t="s">
        <v>5</v>
      </c>
      <c r="F182" s="166" t="s">
        <v>92</v>
      </c>
      <c r="H182" s="167">
        <v>227.92699999999999</v>
      </c>
      <c r="L182" s="163"/>
      <c r="M182" s="168"/>
      <c r="N182" s="169"/>
      <c r="O182" s="169"/>
      <c r="P182" s="169"/>
      <c r="Q182" s="169"/>
      <c r="R182" s="169"/>
      <c r="S182" s="169"/>
      <c r="T182" s="170"/>
      <c r="AT182" s="165" t="s">
        <v>185</v>
      </c>
      <c r="AU182" s="165" t="s">
        <v>78</v>
      </c>
      <c r="AV182" s="11" t="s">
        <v>78</v>
      </c>
      <c r="AW182" s="11" t="s">
        <v>34</v>
      </c>
      <c r="AX182" s="11" t="s">
        <v>11</v>
      </c>
      <c r="AY182" s="165" t="s">
        <v>176</v>
      </c>
    </row>
    <row r="183" spans="2:65" s="1" customFormat="1" ht="16.5" customHeight="1">
      <c r="B183" s="151"/>
      <c r="C183" s="152" t="s">
        <v>319</v>
      </c>
      <c r="D183" s="152" t="s">
        <v>178</v>
      </c>
      <c r="E183" s="153" t="s">
        <v>320</v>
      </c>
      <c r="F183" s="154" t="s">
        <v>321</v>
      </c>
      <c r="G183" s="155" t="s">
        <v>181</v>
      </c>
      <c r="H183" s="156">
        <v>539.81799999999998</v>
      </c>
      <c r="I183" s="157">
        <v>0</v>
      </c>
      <c r="J183" s="157">
        <f>ROUND(I183*H183,0)</f>
        <v>0</v>
      </c>
      <c r="K183" s="154" t="s">
        <v>182</v>
      </c>
      <c r="L183" s="36"/>
      <c r="M183" s="158" t="s">
        <v>5</v>
      </c>
      <c r="N183" s="159" t="s">
        <v>41</v>
      </c>
      <c r="O183" s="160">
        <v>0.69</v>
      </c>
      <c r="P183" s="160">
        <f>O183*H183</f>
        <v>372.47441999999995</v>
      </c>
      <c r="Q183" s="160">
        <v>4.2500000000000003E-2</v>
      </c>
      <c r="R183" s="160">
        <f>Q183*H183</f>
        <v>22.942265000000003</v>
      </c>
      <c r="S183" s="160">
        <v>0</v>
      </c>
      <c r="T183" s="161">
        <f>S183*H183</f>
        <v>0</v>
      </c>
      <c r="AR183" s="22" t="s">
        <v>183</v>
      </c>
      <c r="AT183" s="22" t="s">
        <v>178</v>
      </c>
      <c r="AU183" s="22" t="s">
        <v>78</v>
      </c>
      <c r="AY183" s="22" t="s">
        <v>176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22" t="s">
        <v>11</v>
      </c>
      <c r="BK183" s="162">
        <f>ROUND(I183*H183,0)</f>
        <v>0</v>
      </c>
      <c r="BL183" s="22" t="s">
        <v>183</v>
      </c>
      <c r="BM183" s="22" t="s">
        <v>322</v>
      </c>
    </row>
    <row r="184" spans="2:65" s="11" customFormat="1">
      <c r="B184" s="163"/>
      <c r="D184" s="164" t="s">
        <v>185</v>
      </c>
      <c r="E184" s="165" t="s">
        <v>5</v>
      </c>
      <c r="F184" s="166" t="s">
        <v>96</v>
      </c>
      <c r="H184" s="167">
        <v>539.81799999999998</v>
      </c>
      <c r="L184" s="163"/>
      <c r="M184" s="168"/>
      <c r="N184" s="169"/>
      <c r="O184" s="169"/>
      <c r="P184" s="169"/>
      <c r="Q184" s="169"/>
      <c r="R184" s="169"/>
      <c r="S184" s="169"/>
      <c r="T184" s="170"/>
      <c r="AT184" s="165" t="s">
        <v>185</v>
      </c>
      <c r="AU184" s="165" t="s">
        <v>78</v>
      </c>
      <c r="AV184" s="11" t="s">
        <v>78</v>
      </c>
      <c r="AW184" s="11" t="s">
        <v>34</v>
      </c>
      <c r="AX184" s="11" t="s">
        <v>11</v>
      </c>
      <c r="AY184" s="165" t="s">
        <v>176</v>
      </c>
    </row>
    <row r="185" spans="2:65" s="1" customFormat="1" ht="16.5" customHeight="1">
      <c r="B185" s="151"/>
      <c r="C185" s="152" t="s">
        <v>323</v>
      </c>
      <c r="D185" s="152" t="s">
        <v>178</v>
      </c>
      <c r="E185" s="153" t="s">
        <v>324</v>
      </c>
      <c r="F185" s="154" t="s">
        <v>325</v>
      </c>
      <c r="G185" s="155" t="s">
        <v>181</v>
      </c>
      <c r="H185" s="156">
        <v>539.81799999999998</v>
      </c>
      <c r="I185" s="157">
        <v>0</v>
      </c>
      <c r="J185" s="157">
        <f>ROUND(I185*H185,0)</f>
        <v>0</v>
      </c>
      <c r="K185" s="154" t="s">
        <v>182</v>
      </c>
      <c r="L185" s="36"/>
      <c r="M185" s="158" t="s">
        <v>5</v>
      </c>
      <c r="N185" s="159" t="s">
        <v>41</v>
      </c>
      <c r="O185" s="160">
        <v>0.45200000000000001</v>
      </c>
      <c r="P185" s="160">
        <f>O185*H185</f>
        <v>243.997736</v>
      </c>
      <c r="Q185" s="160">
        <v>1.6E-2</v>
      </c>
      <c r="R185" s="160">
        <f>Q185*H185</f>
        <v>8.6370880000000003</v>
      </c>
      <c r="S185" s="160">
        <v>0</v>
      </c>
      <c r="T185" s="161">
        <f>S185*H185</f>
        <v>0</v>
      </c>
      <c r="AR185" s="22" t="s">
        <v>183</v>
      </c>
      <c r="AT185" s="22" t="s">
        <v>178</v>
      </c>
      <c r="AU185" s="22" t="s">
        <v>78</v>
      </c>
      <c r="AY185" s="22" t="s">
        <v>176</v>
      </c>
      <c r="BE185" s="162">
        <f>IF(N185="základní",J185,0)</f>
        <v>0</v>
      </c>
      <c r="BF185" s="162">
        <f>IF(N185="snížená",J185,0)</f>
        <v>0</v>
      </c>
      <c r="BG185" s="162">
        <f>IF(N185="zákl. přenesená",J185,0)</f>
        <v>0</v>
      </c>
      <c r="BH185" s="162">
        <f>IF(N185="sníž. přenesená",J185,0)</f>
        <v>0</v>
      </c>
      <c r="BI185" s="162">
        <f>IF(N185="nulová",J185,0)</f>
        <v>0</v>
      </c>
      <c r="BJ185" s="22" t="s">
        <v>11</v>
      </c>
      <c r="BK185" s="162">
        <f>ROUND(I185*H185,0)</f>
        <v>0</v>
      </c>
      <c r="BL185" s="22" t="s">
        <v>183</v>
      </c>
      <c r="BM185" s="22" t="s">
        <v>326</v>
      </c>
    </row>
    <row r="186" spans="2:65" s="11" customFormat="1">
      <c r="B186" s="163"/>
      <c r="D186" s="164" t="s">
        <v>185</v>
      </c>
      <c r="E186" s="165" t="s">
        <v>5</v>
      </c>
      <c r="F186" s="166" t="s">
        <v>96</v>
      </c>
      <c r="H186" s="167">
        <v>539.81799999999998</v>
      </c>
      <c r="L186" s="163"/>
      <c r="M186" s="168"/>
      <c r="N186" s="169"/>
      <c r="O186" s="169"/>
      <c r="P186" s="169"/>
      <c r="Q186" s="169"/>
      <c r="R186" s="169"/>
      <c r="S186" s="169"/>
      <c r="T186" s="170"/>
      <c r="AT186" s="165" t="s">
        <v>185</v>
      </c>
      <c r="AU186" s="165" t="s">
        <v>78</v>
      </c>
      <c r="AV186" s="11" t="s">
        <v>78</v>
      </c>
      <c r="AW186" s="11" t="s">
        <v>34</v>
      </c>
      <c r="AX186" s="11" t="s">
        <v>11</v>
      </c>
      <c r="AY186" s="165" t="s">
        <v>176</v>
      </c>
    </row>
    <row r="187" spans="2:65" s="1" customFormat="1" ht="25.5" customHeight="1">
      <c r="B187" s="151"/>
      <c r="C187" s="152" t="s">
        <v>327</v>
      </c>
      <c r="D187" s="152" t="s">
        <v>178</v>
      </c>
      <c r="E187" s="153" t="s">
        <v>328</v>
      </c>
      <c r="F187" s="154" t="s">
        <v>329</v>
      </c>
      <c r="G187" s="155" t="s">
        <v>181</v>
      </c>
      <c r="H187" s="156">
        <v>96.36</v>
      </c>
      <c r="I187" s="157">
        <v>0</v>
      </c>
      <c r="J187" s="157">
        <f>ROUND(I187*H187,0)</f>
        <v>0</v>
      </c>
      <c r="K187" s="154" t="s">
        <v>182</v>
      </c>
      <c r="L187" s="36"/>
      <c r="M187" s="158" t="s">
        <v>5</v>
      </c>
      <c r="N187" s="159" t="s">
        <v>41</v>
      </c>
      <c r="O187" s="160">
        <v>1.04</v>
      </c>
      <c r="P187" s="160">
        <f>O187*H187</f>
        <v>100.2144</v>
      </c>
      <c r="Q187" s="160">
        <v>8.3161599999999995E-3</v>
      </c>
      <c r="R187" s="160">
        <f>Q187*H187</f>
        <v>0.8013451775999999</v>
      </c>
      <c r="S187" s="160">
        <v>0</v>
      </c>
      <c r="T187" s="161">
        <f>S187*H187</f>
        <v>0</v>
      </c>
      <c r="AR187" s="22" t="s">
        <v>183</v>
      </c>
      <c r="AT187" s="22" t="s">
        <v>178</v>
      </c>
      <c r="AU187" s="22" t="s">
        <v>78</v>
      </c>
      <c r="AY187" s="22" t="s">
        <v>176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22" t="s">
        <v>11</v>
      </c>
      <c r="BK187" s="162">
        <f>ROUND(I187*H187,0)</f>
        <v>0</v>
      </c>
      <c r="BL187" s="22" t="s">
        <v>183</v>
      </c>
      <c r="BM187" s="22" t="s">
        <v>330</v>
      </c>
    </row>
    <row r="188" spans="2:65" s="11" customFormat="1">
      <c r="B188" s="163"/>
      <c r="D188" s="164" t="s">
        <v>185</v>
      </c>
      <c r="E188" s="165" t="s">
        <v>5</v>
      </c>
      <c r="F188" s="166" t="s">
        <v>331</v>
      </c>
      <c r="H188" s="167">
        <v>96.36</v>
      </c>
      <c r="L188" s="163"/>
      <c r="M188" s="168"/>
      <c r="N188" s="169"/>
      <c r="O188" s="169"/>
      <c r="P188" s="169"/>
      <c r="Q188" s="169"/>
      <c r="R188" s="169"/>
      <c r="S188" s="169"/>
      <c r="T188" s="170"/>
      <c r="AT188" s="165" t="s">
        <v>185</v>
      </c>
      <c r="AU188" s="165" t="s">
        <v>78</v>
      </c>
      <c r="AV188" s="11" t="s">
        <v>78</v>
      </c>
      <c r="AW188" s="11" t="s">
        <v>34</v>
      </c>
      <c r="AX188" s="11" t="s">
        <v>70</v>
      </c>
      <c r="AY188" s="165" t="s">
        <v>176</v>
      </c>
    </row>
    <row r="189" spans="2:65" s="12" customFormat="1">
      <c r="B189" s="171"/>
      <c r="D189" s="164" t="s">
        <v>185</v>
      </c>
      <c r="E189" s="172" t="s">
        <v>127</v>
      </c>
      <c r="F189" s="173" t="s">
        <v>187</v>
      </c>
      <c r="H189" s="174">
        <v>96.36</v>
      </c>
      <c r="L189" s="171"/>
      <c r="M189" s="175"/>
      <c r="N189" s="176"/>
      <c r="O189" s="176"/>
      <c r="P189" s="176"/>
      <c r="Q189" s="176"/>
      <c r="R189" s="176"/>
      <c r="S189" s="176"/>
      <c r="T189" s="177"/>
      <c r="AT189" s="172" t="s">
        <v>185</v>
      </c>
      <c r="AU189" s="172" t="s">
        <v>78</v>
      </c>
      <c r="AV189" s="12" t="s">
        <v>81</v>
      </c>
      <c r="AW189" s="12" t="s">
        <v>34</v>
      </c>
      <c r="AX189" s="12" t="s">
        <v>11</v>
      </c>
      <c r="AY189" s="172" t="s">
        <v>176</v>
      </c>
    </row>
    <row r="190" spans="2:65" s="1" customFormat="1" ht="25.5" customHeight="1">
      <c r="B190" s="151"/>
      <c r="C190" s="178" t="s">
        <v>332</v>
      </c>
      <c r="D190" s="178" t="s">
        <v>232</v>
      </c>
      <c r="E190" s="179" t="s">
        <v>333</v>
      </c>
      <c r="F190" s="180" t="s">
        <v>334</v>
      </c>
      <c r="G190" s="181" t="s">
        <v>181</v>
      </c>
      <c r="H190" s="182">
        <v>98.287000000000006</v>
      </c>
      <c r="I190" s="183">
        <v>0</v>
      </c>
      <c r="J190" s="183">
        <f>ROUND(I190*H190,0)</f>
        <v>0</v>
      </c>
      <c r="K190" s="180" t="s">
        <v>182</v>
      </c>
      <c r="L190" s="184"/>
      <c r="M190" s="185" t="s">
        <v>5</v>
      </c>
      <c r="N190" s="186" t="s">
        <v>41</v>
      </c>
      <c r="O190" s="160">
        <v>0</v>
      </c>
      <c r="P190" s="160">
        <f>O190*H190</f>
        <v>0</v>
      </c>
      <c r="Q190" s="160">
        <v>3.5000000000000001E-3</v>
      </c>
      <c r="R190" s="160">
        <f>Q190*H190</f>
        <v>0.34400450000000005</v>
      </c>
      <c r="S190" s="160">
        <v>0</v>
      </c>
      <c r="T190" s="161">
        <f>S190*H190</f>
        <v>0</v>
      </c>
      <c r="AR190" s="22" t="s">
        <v>212</v>
      </c>
      <c r="AT190" s="22" t="s">
        <v>232</v>
      </c>
      <c r="AU190" s="22" t="s">
        <v>78</v>
      </c>
      <c r="AY190" s="22" t="s">
        <v>176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22" t="s">
        <v>11</v>
      </c>
      <c r="BK190" s="162">
        <f>ROUND(I190*H190,0)</f>
        <v>0</v>
      </c>
      <c r="BL190" s="22" t="s">
        <v>183</v>
      </c>
      <c r="BM190" s="22" t="s">
        <v>335</v>
      </c>
    </row>
    <row r="191" spans="2:65" s="11" customFormat="1">
      <c r="B191" s="163"/>
      <c r="D191" s="164" t="s">
        <v>185</v>
      </c>
      <c r="E191" s="165" t="s">
        <v>5</v>
      </c>
      <c r="F191" s="166" t="s">
        <v>336</v>
      </c>
      <c r="H191" s="167">
        <v>98.287000000000006</v>
      </c>
      <c r="L191" s="163"/>
      <c r="M191" s="168"/>
      <c r="N191" s="169"/>
      <c r="O191" s="169"/>
      <c r="P191" s="169"/>
      <c r="Q191" s="169"/>
      <c r="R191" s="169"/>
      <c r="S191" s="169"/>
      <c r="T191" s="170"/>
      <c r="AT191" s="165" t="s">
        <v>185</v>
      </c>
      <c r="AU191" s="165" t="s">
        <v>78</v>
      </c>
      <c r="AV191" s="11" t="s">
        <v>78</v>
      </c>
      <c r="AW191" s="11" t="s">
        <v>34</v>
      </c>
      <c r="AX191" s="11" t="s">
        <v>11</v>
      </c>
      <c r="AY191" s="165" t="s">
        <v>176</v>
      </c>
    </row>
    <row r="192" spans="2:65" s="1" customFormat="1" ht="25.5" customHeight="1">
      <c r="B192" s="151"/>
      <c r="C192" s="152" t="s">
        <v>337</v>
      </c>
      <c r="D192" s="152" t="s">
        <v>178</v>
      </c>
      <c r="E192" s="153" t="s">
        <v>338</v>
      </c>
      <c r="F192" s="154" t="s">
        <v>339</v>
      </c>
      <c r="G192" s="155" t="s">
        <v>181</v>
      </c>
      <c r="H192" s="156">
        <v>96.36</v>
      </c>
      <c r="I192" s="157">
        <v>0</v>
      </c>
      <c r="J192" s="157">
        <f>ROUND(I192*H192,0)</f>
        <v>0</v>
      </c>
      <c r="K192" s="154" t="s">
        <v>182</v>
      </c>
      <c r="L192" s="36"/>
      <c r="M192" s="158" t="s">
        <v>5</v>
      </c>
      <c r="N192" s="159" t="s">
        <v>41</v>
      </c>
      <c r="O192" s="160">
        <v>0.29399999999999998</v>
      </c>
      <c r="P192" s="160">
        <f>O192*H192</f>
        <v>28.329839999999997</v>
      </c>
      <c r="Q192" s="160">
        <v>6.28E-3</v>
      </c>
      <c r="R192" s="160">
        <f>Q192*H192</f>
        <v>0.60514080000000003</v>
      </c>
      <c r="S192" s="160">
        <v>0</v>
      </c>
      <c r="T192" s="161">
        <f>S192*H192</f>
        <v>0</v>
      </c>
      <c r="AR192" s="22" t="s">
        <v>183</v>
      </c>
      <c r="AT192" s="22" t="s">
        <v>178</v>
      </c>
      <c r="AU192" s="22" t="s">
        <v>78</v>
      </c>
      <c r="AY192" s="22" t="s">
        <v>176</v>
      </c>
      <c r="BE192" s="162">
        <f>IF(N192="základní",J192,0)</f>
        <v>0</v>
      </c>
      <c r="BF192" s="162">
        <f>IF(N192="snížená",J192,0)</f>
        <v>0</v>
      </c>
      <c r="BG192" s="162">
        <f>IF(N192="zákl. přenesená",J192,0)</f>
        <v>0</v>
      </c>
      <c r="BH192" s="162">
        <f>IF(N192="sníž. přenesená",J192,0)</f>
        <v>0</v>
      </c>
      <c r="BI192" s="162">
        <f>IF(N192="nulová",J192,0)</f>
        <v>0</v>
      </c>
      <c r="BJ192" s="22" t="s">
        <v>11</v>
      </c>
      <c r="BK192" s="162">
        <f>ROUND(I192*H192,0)</f>
        <v>0</v>
      </c>
      <c r="BL192" s="22" t="s">
        <v>183</v>
      </c>
      <c r="BM192" s="22" t="s">
        <v>340</v>
      </c>
    </row>
    <row r="193" spans="2:65" s="11" customFormat="1">
      <c r="B193" s="163"/>
      <c r="D193" s="164" t="s">
        <v>185</v>
      </c>
      <c r="E193" s="165" t="s">
        <v>5</v>
      </c>
      <c r="F193" s="166" t="s">
        <v>127</v>
      </c>
      <c r="H193" s="167">
        <v>96.36</v>
      </c>
      <c r="L193" s="163"/>
      <c r="M193" s="168"/>
      <c r="N193" s="169"/>
      <c r="O193" s="169"/>
      <c r="P193" s="169"/>
      <c r="Q193" s="169"/>
      <c r="R193" s="169"/>
      <c r="S193" s="169"/>
      <c r="T193" s="170"/>
      <c r="AT193" s="165" t="s">
        <v>185</v>
      </c>
      <c r="AU193" s="165" t="s">
        <v>78</v>
      </c>
      <c r="AV193" s="11" t="s">
        <v>78</v>
      </c>
      <c r="AW193" s="11" t="s">
        <v>34</v>
      </c>
      <c r="AX193" s="11" t="s">
        <v>11</v>
      </c>
      <c r="AY193" s="165" t="s">
        <v>176</v>
      </c>
    </row>
    <row r="194" spans="2:65" s="1" customFormat="1" ht="25.5" customHeight="1">
      <c r="B194" s="151"/>
      <c r="C194" s="152" t="s">
        <v>341</v>
      </c>
      <c r="D194" s="152" t="s">
        <v>178</v>
      </c>
      <c r="E194" s="153" t="s">
        <v>342</v>
      </c>
      <c r="F194" s="154" t="s">
        <v>343</v>
      </c>
      <c r="G194" s="155" t="s">
        <v>190</v>
      </c>
      <c r="H194" s="156">
        <v>0.65</v>
      </c>
      <c r="I194" s="157">
        <v>0</v>
      </c>
      <c r="J194" s="157">
        <f>ROUND(I194*H194,0)</f>
        <v>0</v>
      </c>
      <c r="K194" s="154" t="s">
        <v>182</v>
      </c>
      <c r="L194" s="36"/>
      <c r="M194" s="158" t="s">
        <v>5</v>
      </c>
      <c r="N194" s="159" t="s">
        <v>41</v>
      </c>
      <c r="O194" s="160">
        <v>2.58</v>
      </c>
      <c r="P194" s="160">
        <f>O194*H194</f>
        <v>1.677</v>
      </c>
      <c r="Q194" s="160">
        <v>2.2563399999999998</v>
      </c>
      <c r="R194" s="160">
        <f>Q194*H194</f>
        <v>1.466621</v>
      </c>
      <c r="S194" s="160">
        <v>0</v>
      </c>
      <c r="T194" s="161">
        <f>S194*H194</f>
        <v>0</v>
      </c>
      <c r="AR194" s="22" t="s">
        <v>183</v>
      </c>
      <c r="AT194" s="22" t="s">
        <v>178</v>
      </c>
      <c r="AU194" s="22" t="s">
        <v>78</v>
      </c>
      <c r="AY194" s="22" t="s">
        <v>176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22" t="s">
        <v>11</v>
      </c>
      <c r="BK194" s="162">
        <f>ROUND(I194*H194,0)</f>
        <v>0</v>
      </c>
      <c r="BL194" s="22" t="s">
        <v>183</v>
      </c>
      <c r="BM194" s="22" t="s">
        <v>344</v>
      </c>
    </row>
    <row r="195" spans="2:65" s="11" customFormat="1">
      <c r="B195" s="163"/>
      <c r="D195" s="164" t="s">
        <v>185</v>
      </c>
      <c r="E195" s="165" t="s">
        <v>5</v>
      </c>
      <c r="F195" s="166" t="s">
        <v>345</v>
      </c>
      <c r="H195" s="167">
        <v>0.65</v>
      </c>
      <c r="L195" s="163"/>
      <c r="M195" s="168"/>
      <c r="N195" s="169"/>
      <c r="O195" s="169"/>
      <c r="P195" s="169"/>
      <c r="Q195" s="169"/>
      <c r="R195" s="169"/>
      <c r="S195" s="169"/>
      <c r="T195" s="170"/>
      <c r="AT195" s="165" t="s">
        <v>185</v>
      </c>
      <c r="AU195" s="165" t="s">
        <v>78</v>
      </c>
      <c r="AV195" s="11" t="s">
        <v>78</v>
      </c>
      <c r="AW195" s="11" t="s">
        <v>34</v>
      </c>
      <c r="AX195" s="11" t="s">
        <v>11</v>
      </c>
      <c r="AY195" s="165" t="s">
        <v>176</v>
      </c>
    </row>
    <row r="196" spans="2:65" s="1" customFormat="1" ht="25.5" customHeight="1">
      <c r="B196" s="151"/>
      <c r="C196" s="152" t="s">
        <v>346</v>
      </c>
      <c r="D196" s="152" t="s">
        <v>178</v>
      </c>
      <c r="E196" s="153" t="s">
        <v>347</v>
      </c>
      <c r="F196" s="154" t="s">
        <v>348</v>
      </c>
      <c r="G196" s="155" t="s">
        <v>190</v>
      </c>
      <c r="H196" s="156">
        <v>0.65</v>
      </c>
      <c r="I196" s="157">
        <v>0</v>
      </c>
      <c r="J196" s="157">
        <f>ROUND(I196*H196,0)</f>
        <v>0</v>
      </c>
      <c r="K196" s="154" t="s">
        <v>182</v>
      </c>
      <c r="L196" s="36"/>
      <c r="M196" s="158" t="s">
        <v>5</v>
      </c>
      <c r="N196" s="159" t="s">
        <v>41</v>
      </c>
      <c r="O196" s="160">
        <v>2.58</v>
      </c>
      <c r="P196" s="160">
        <f>O196*H196</f>
        <v>1.677</v>
      </c>
      <c r="Q196" s="160">
        <v>2.2563399999999998</v>
      </c>
      <c r="R196" s="160">
        <f>Q196*H196</f>
        <v>1.466621</v>
      </c>
      <c r="S196" s="160">
        <v>0</v>
      </c>
      <c r="T196" s="161">
        <f>S196*H196</f>
        <v>0</v>
      </c>
      <c r="AR196" s="22" t="s">
        <v>183</v>
      </c>
      <c r="AT196" s="22" t="s">
        <v>178</v>
      </c>
      <c r="AU196" s="22" t="s">
        <v>78</v>
      </c>
      <c r="AY196" s="22" t="s">
        <v>176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22" t="s">
        <v>11</v>
      </c>
      <c r="BK196" s="162">
        <f>ROUND(I196*H196,0)</f>
        <v>0</v>
      </c>
      <c r="BL196" s="22" t="s">
        <v>183</v>
      </c>
      <c r="BM196" s="22" t="s">
        <v>349</v>
      </c>
    </row>
    <row r="197" spans="2:65" s="11" customFormat="1">
      <c r="B197" s="163"/>
      <c r="D197" s="164" t="s">
        <v>185</v>
      </c>
      <c r="E197" s="165" t="s">
        <v>5</v>
      </c>
      <c r="F197" s="166" t="s">
        <v>345</v>
      </c>
      <c r="H197" s="167">
        <v>0.65</v>
      </c>
      <c r="L197" s="163"/>
      <c r="M197" s="168"/>
      <c r="N197" s="169"/>
      <c r="O197" s="169"/>
      <c r="P197" s="169"/>
      <c r="Q197" s="169"/>
      <c r="R197" s="169"/>
      <c r="S197" s="169"/>
      <c r="T197" s="170"/>
      <c r="AT197" s="165" t="s">
        <v>185</v>
      </c>
      <c r="AU197" s="165" t="s">
        <v>78</v>
      </c>
      <c r="AV197" s="11" t="s">
        <v>78</v>
      </c>
      <c r="AW197" s="11" t="s">
        <v>34</v>
      </c>
      <c r="AX197" s="11" t="s">
        <v>11</v>
      </c>
      <c r="AY197" s="165" t="s">
        <v>176</v>
      </c>
    </row>
    <row r="198" spans="2:65" s="1" customFormat="1" ht="25.5" customHeight="1">
      <c r="B198" s="151"/>
      <c r="C198" s="152" t="s">
        <v>350</v>
      </c>
      <c r="D198" s="152" t="s">
        <v>178</v>
      </c>
      <c r="E198" s="271" t="s">
        <v>1272</v>
      </c>
      <c r="F198" s="272" t="s">
        <v>1273</v>
      </c>
      <c r="G198" s="155" t="s">
        <v>181</v>
      </c>
      <c r="H198" s="156">
        <v>227.92699999999999</v>
      </c>
      <c r="I198" s="157">
        <v>0</v>
      </c>
      <c r="J198" s="157">
        <f>ROUND(I198*H198,0)</f>
        <v>0</v>
      </c>
      <c r="K198" s="154" t="s">
        <v>182</v>
      </c>
      <c r="L198" s="36"/>
      <c r="M198" s="158" t="s">
        <v>5</v>
      </c>
      <c r="N198" s="159" t="s">
        <v>41</v>
      </c>
      <c r="O198" s="160">
        <v>0.32200000000000001</v>
      </c>
      <c r="P198" s="160">
        <f>O198*H198</f>
        <v>73.392493999999999</v>
      </c>
      <c r="Q198" s="160">
        <v>4.2000000000000003E-2</v>
      </c>
      <c r="R198" s="160">
        <f>Q198*H198</f>
        <v>9.5729340000000001</v>
      </c>
      <c r="S198" s="160">
        <v>0</v>
      </c>
      <c r="T198" s="161">
        <f>S198*H198</f>
        <v>0</v>
      </c>
      <c r="AR198" s="22" t="s">
        <v>183</v>
      </c>
      <c r="AT198" s="22" t="s">
        <v>178</v>
      </c>
      <c r="AU198" s="22" t="s">
        <v>78</v>
      </c>
      <c r="AY198" s="22" t="s">
        <v>176</v>
      </c>
      <c r="BE198" s="162">
        <f>IF(N198="základní",J198,0)</f>
        <v>0</v>
      </c>
      <c r="BF198" s="162">
        <f>IF(N198="snížená",J198,0)</f>
        <v>0</v>
      </c>
      <c r="BG198" s="162">
        <f>IF(N198="zákl. přenesená",J198,0)</f>
        <v>0</v>
      </c>
      <c r="BH198" s="162">
        <f>IF(N198="sníž. přenesená",J198,0)</f>
        <v>0</v>
      </c>
      <c r="BI198" s="162">
        <f>IF(N198="nulová",J198,0)</f>
        <v>0</v>
      </c>
      <c r="BJ198" s="22" t="s">
        <v>11</v>
      </c>
      <c r="BK198" s="162">
        <f>ROUND(I198*H198,0)</f>
        <v>0</v>
      </c>
      <c r="BL198" s="22" t="s">
        <v>183</v>
      </c>
      <c r="BM198" s="22" t="s">
        <v>351</v>
      </c>
    </row>
    <row r="199" spans="2:65" s="11" customFormat="1">
      <c r="B199" s="163"/>
      <c r="D199" s="164" t="s">
        <v>185</v>
      </c>
      <c r="E199" s="165" t="s">
        <v>5</v>
      </c>
      <c r="F199" s="166" t="s">
        <v>92</v>
      </c>
      <c r="H199" s="167">
        <v>227.92699999999999</v>
      </c>
      <c r="L199" s="163"/>
      <c r="M199" s="168"/>
      <c r="N199" s="169"/>
      <c r="O199" s="169"/>
      <c r="P199" s="169"/>
      <c r="Q199" s="169"/>
      <c r="R199" s="169"/>
      <c r="S199" s="169"/>
      <c r="T199" s="170"/>
      <c r="AT199" s="165" t="s">
        <v>185</v>
      </c>
      <c r="AU199" s="165" t="s">
        <v>78</v>
      </c>
      <c r="AV199" s="11" t="s">
        <v>78</v>
      </c>
      <c r="AW199" s="11" t="s">
        <v>34</v>
      </c>
      <c r="AX199" s="11" t="s">
        <v>11</v>
      </c>
      <c r="AY199" s="165" t="s">
        <v>176</v>
      </c>
    </row>
    <row r="200" spans="2:65" s="1" customFormat="1" ht="16.5" customHeight="1">
      <c r="B200" s="151"/>
      <c r="C200" s="152" t="s">
        <v>352</v>
      </c>
      <c r="D200" s="152" t="s">
        <v>178</v>
      </c>
      <c r="E200" s="153" t="s">
        <v>353</v>
      </c>
      <c r="F200" s="154" t="s">
        <v>354</v>
      </c>
      <c r="G200" s="155" t="s">
        <v>181</v>
      </c>
      <c r="H200" s="156">
        <v>32.25</v>
      </c>
      <c r="I200" s="157">
        <v>0</v>
      </c>
      <c r="J200" s="157">
        <f>ROUND(I200*H200,0)</f>
        <v>0</v>
      </c>
      <c r="K200" s="154" t="s">
        <v>182</v>
      </c>
      <c r="L200" s="36"/>
      <c r="M200" s="158" t="s">
        <v>5</v>
      </c>
      <c r="N200" s="159" t="s">
        <v>41</v>
      </c>
      <c r="O200" s="160">
        <v>0.36299999999999999</v>
      </c>
      <c r="P200" s="160">
        <f>O200*H200</f>
        <v>11.70675</v>
      </c>
      <c r="Q200" s="160">
        <v>0.45929999999999999</v>
      </c>
      <c r="R200" s="160">
        <f>Q200*H200</f>
        <v>14.812424999999999</v>
      </c>
      <c r="S200" s="160">
        <v>0</v>
      </c>
      <c r="T200" s="161">
        <f>S200*H200</f>
        <v>0</v>
      </c>
      <c r="AR200" s="22" t="s">
        <v>183</v>
      </c>
      <c r="AT200" s="22" t="s">
        <v>178</v>
      </c>
      <c r="AU200" s="22" t="s">
        <v>78</v>
      </c>
      <c r="AY200" s="22" t="s">
        <v>176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22" t="s">
        <v>11</v>
      </c>
      <c r="BK200" s="162">
        <f>ROUND(I200*H200,0)</f>
        <v>0</v>
      </c>
      <c r="BL200" s="22" t="s">
        <v>183</v>
      </c>
      <c r="BM200" s="22" t="s">
        <v>355</v>
      </c>
    </row>
    <row r="201" spans="2:65" s="11" customFormat="1">
      <c r="B201" s="163"/>
      <c r="D201" s="164" t="s">
        <v>185</v>
      </c>
      <c r="E201" s="165" t="s">
        <v>5</v>
      </c>
      <c r="F201" s="166" t="s">
        <v>356</v>
      </c>
      <c r="H201" s="167">
        <v>32.25</v>
      </c>
      <c r="L201" s="163"/>
      <c r="M201" s="168"/>
      <c r="N201" s="169"/>
      <c r="O201" s="169"/>
      <c r="P201" s="169"/>
      <c r="Q201" s="169"/>
      <c r="R201" s="169"/>
      <c r="S201" s="169"/>
      <c r="T201" s="170"/>
      <c r="AT201" s="165" t="s">
        <v>185</v>
      </c>
      <c r="AU201" s="165" t="s">
        <v>78</v>
      </c>
      <c r="AV201" s="11" t="s">
        <v>78</v>
      </c>
      <c r="AW201" s="11" t="s">
        <v>34</v>
      </c>
      <c r="AX201" s="11" t="s">
        <v>11</v>
      </c>
      <c r="AY201" s="165" t="s">
        <v>176</v>
      </c>
    </row>
    <row r="202" spans="2:65" s="1" customFormat="1" ht="16.5" customHeight="1">
      <c r="B202" s="151"/>
      <c r="C202" s="152" t="s">
        <v>357</v>
      </c>
      <c r="D202" s="152" t="s">
        <v>178</v>
      </c>
      <c r="E202" s="153" t="s">
        <v>358</v>
      </c>
      <c r="F202" s="154" t="s">
        <v>359</v>
      </c>
      <c r="G202" s="155" t="s">
        <v>240</v>
      </c>
      <c r="H202" s="156">
        <v>64.5</v>
      </c>
      <c r="I202" s="157">
        <v>0</v>
      </c>
      <c r="J202" s="157">
        <f>ROUND(I202*H202,0)</f>
        <v>0</v>
      </c>
      <c r="K202" s="154" t="s">
        <v>182</v>
      </c>
      <c r="L202" s="36"/>
      <c r="M202" s="158" t="s">
        <v>5</v>
      </c>
      <c r="N202" s="159" t="s">
        <v>41</v>
      </c>
      <c r="O202" s="160">
        <v>0.16300000000000001</v>
      </c>
      <c r="P202" s="160">
        <f>O202*H202</f>
        <v>10.513500000000001</v>
      </c>
      <c r="Q202" s="160">
        <v>0.12894600000000001</v>
      </c>
      <c r="R202" s="160">
        <f>Q202*H202</f>
        <v>8.3170169999999999</v>
      </c>
      <c r="S202" s="160">
        <v>0</v>
      </c>
      <c r="T202" s="161">
        <f>S202*H202</f>
        <v>0</v>
      </c>
      <c r="AR202" s="22" t="s">
        <v>183</v>
      </c>
      <c r="AT202" s="22" t="s">
        <v>178</v>
      </c>
      <c r="AU202" s="22" t="s">
        <v>78</v>
      </c>
      <c r="AY202" s="22" t="s">
        <v>176</v>
      </c>
      <c r="BE202" s="162">
        <f>IF(N202="základní",J202,0)</f>
        <v>0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22" t="s">
        <v>11</v>
      </c>
      <c r="BK202" s="162">
        <f>ROUND(I202*H202,0)</f>
        <v>0</v>
      </c>
      <c r="BL202" s="22" t="s">
        <v>183</v>
      </c>
      <c r="BM202" s="22" t="s">
        <v>360</v>
      </c>
    </row>
    <row r="203" spans="2:65" s="11" customFormat="1">
      <c r="B203" s="163"/>
      <c r="D203" s="164" t="s">
        <v>185</v>
      </c>
      <c r="E203" s="165" t="s">
        <v>5</v>
      </c>
      <c r="F203" s="166" t="s">
        <v>361</v>
      </c>
      <c r="H203" s="167">
        <v>64.5</v>
      </c>
      <c r="L203" s="163"/>
      <c r="M203" s="168"/>
      <c r="N203" s="169"/>
      <c r="O203" s="169"/>
      <c r="P203" s="169"/>
      <c r="Q203" s="169"/>
      <c r="R203" s="169"/>
      <c r="S203" s="169"/>
      <c r="T203" s="170"/>
      <c r="AT203" s="165" t="s">
        <v>185</v>
      </c>
      <c r="AU203" s="165" t="s">
        <v>78</v>
      </c>
      <c r="AV203" s="11" t="s">
        <v>78</v>
      </c>
      <c r="AW203" s="11" t="s">
        <v>34</v>
      </c>
      <c r="AX203" s="11" t="s">
        <v>11</v>
      </c>
      <c r="AY203" s="165" t="s">
        <v>176</v>
      </c>
    </row>
    <row r="204" spans="2:65" s="1" customFormat="1" ht="16.5" customHeight="1">
      <c r="B204" s="151"/>
      <c r="C204" s="152" t="s">
        <v>362</v>
      </c>
      <c r="D204" s="152" t="s">
        <v>178</v>
      </c>
      <c r="E204" s="153" t="s">
        <v>363</v>
      </c>
      <c r="F204" s="154" t="s">
        <v>364</v>
      </c>
      <c r="G204" s="155" t="s">
        <v>277</v>
      </c>
      <c r="H204" s="156">
        <v>10</v>
      </c>
      <c r="I204" s="157">
        <v>0</v>
      </c>
      <c r="J204" s="157">
        <f>ROUND(I204*H204,0)</f>
        <v>0</v>
      </c>
      <c r="K204" s="154" t="s">
        <v>182</v>
      </c>
      <c r="L204" s="36"/>
      <c r="M204" s="158" t="s">
        <v>5</v>
      </c>
      <c r="N204" s="159" t="s">
        <v>41</v>
      </c>
      <c r="O204" s="160">
        <v>1.607</v>
      </c>
      <c r="P204" s="160">
        <f>O204*H204</f>
        <v>16.07</v>
      </c>
      <c r="Q204" s="160">
        <v>4.684E-2</v>
      </c>
      <c r="R204" s="160">
        <f>Q204*H204</f>
        <v>0.46839999999999998</v>
      </c>
      <c r="S204" s="160">
        <v>0</v>
      </c>
      <c r="T204" s="161">
        <f>S204*H204</f>
        <v>0</v>
      </c>
      <c r="AR204" s="22" t="s">
        <v>183</v>
      </c>
      <c r="AT204" s="22" t="s">
        <v>178</v>
      </c>
      <c r="AU204" s="22" t="s">
        <v>78</v>
      </c>
      <c r="AY204" s="22" t="s">
        <v>176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22" t="s">
        <v>11</v>
      </c>
      <c r="BK204" s="162">
        <f>ROUND(I204*H204,0)</f>
        <v>0</v>
      </c>
      <c r="BL204" s="22" t="s">
        <v>183</v>
      </c>
      <c r="BM204" s="22" t="s">
        <v>365</v>
      </c>
    </row>
    <row r="205" spans="2:65" s="11" customFormat="1">
      <c r="B205" s="163"/>
      <c r="D205" s="164" t="s">
        <v>185</v>
      </c>
      <c r="E205" s="165" t="s">
        <v>5</v>
      </c>
      <c r="F205" s="166" t="s">
        <v>366</v>
      </c>
      <c r="H205" s="167">
        <v>10</v>
      </c>
      <c r="L205" s="163"/>
      <c r="M205" s="168"/>
      <c r="N205" s="169"/>
      <c r="O205" s="169"/>
      <c r="P205" s="169"/>
      <c r="Q205" s="169"/>
      <c r="R205" s="169"/>
      <c r="S205" s="169"/>
      <c r="T205" s="170"/>
      <c r="AT205" s="165" t="s">
        <v>185</v>
      </c>
      <c r="AU205" s="165" t="s">
        <v>78</v>
      </c>
      <c r="AV205" s="11" t="s">
        <v>78</v>
      </c>
      <c r="AW205" s="11" t="s">
        <v>34</v>
      </c>
      <c r="AX205" s="11" t="s">
        <v>11</v>
      </c>
      <c r="AY205" s="165" t="s">
        <v>176</v>
      </c>
    </row>
    <row r="206" spans="2:65" s="1" customFormat="1" ht="16.5" customHeight="1">
      <c r="B206" s="151"/>
      <c r="C206" s="178" t="s">
        <v>367</v>
      </c>
      <c r="D206" s="178" t="s">
        <v>232</v>
      </c>
      <c r="E206" s="179" t="s">
        <v>368</v>
      </c>
      <c r="F206" s="180" t="s">
        <v>369</v>
      </c>
      <c r="G206" s="181" t="s">
        <v>277</v>
      </c>
      <c r="H206" s="182">
        <v>1</v>
      </c>
      <c r="I206" s="183">
        <v>0</v>
      </c>
      <c r="J206" s="183">
        <f>ROUND(I206*H206,0)</f>
        <v>0</v>
      </c>
      <c r="K206" s="180" t="s">
        <v>182</v>
      </c>
      <c r="L206" s="184"/>
      <c r="M206" s="185" t="s">
        <v>5</v>
      </c>
      <c r="N206" s="186" t="s">
        <v>41</v>
      </c>
      <c r="O206" s="160">
        <v>0</v>
      </c>
      <c r="P206" s="160">
        <f>O206*H206</f>
        <v>0</v>
      </c>
      <c r="Q206" s="160">
        <v>1.34E-2</v>
      </c>
      <c r="R206" s="160">
        <f>Q206*H206</f>
        <v>1.34E-2</v>
      </c>
      <c r="S206" s="160">
        <v>0</v>
      </c>
      <c r="T206" s="161">
        <f>S206*H206</f>
        <v>0</v>
      </c>
      <c r="AR206" s="22" t="s">
        <v>212</v>
      </c>
      <c r="AT206" s="22" t="s">
        <v>232</v>
      </c>
      <c r="AU206" s="22" t="s">
        <v>78</v>
      </c>
      <c r="AY206" s="22" t="s">
        <v>176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22" t="s">
        <v>11</v>
      </c>
      <c r="BK206" s="162">
        <f>ROUND(I206*H206,0)</f>
        <v>0</v>
      </c>
      <c r="BL206" s="22" t="s">
        <v>183</v>
      </c>
      <c r="BM206" s="22" t="s">
        <v>370</v>
      </c>
    </row>
    <row r="207" spans="2:65" s="1" customFormat="1" ht="16.5" customHeight="1">
      <c r="B207" s="151"/>
      <c r="C207" s="178" t="s">
        <v>371</v>
      </c>
      <c r="D207" s="178" t="s">
        <v>232</v>
      </c>
      <c r="E207" s="179" t="s">
        <v>372</v>
      </c>
      <c r="F207" s="180" t="s">
        <v>373</v>
      </c>
      <c r="G207" s="181" t="s">
        <v>277</v>
      </c>
      <c r="H207" s="182">
        <v>1</v>
      </c>
      <c r="I207" s="183">
        <v>0</v>
      </c>
      <c r="J207" s="183">
        <f>ROUND(I207*H207,0)</f>
        <v>0</v>
      </c>
      <c r="K207" s="180" t="s">
        <v>182</v>
      </c>
      <c r="L207" s="184"/>
      <c r="M207" s="185" t="s">
        <v>5</v>
      </c>
      <c r="N207" s="186" t="s">
        <v>41</v>
      </c>
      <c r="O207" s="160">
        <v>0</v>
      </c>
      <c r="P207" s="160">
        <f>O207*H207</f>
        <v>0</v>
      </c>
      <c r="Q207" s="160">
        <v>1.3599999999999999E-2</v>
      </c>
      <c r="R207" s="160">
        <f>Q207*H207</f>
        <v>1.3599999999999999E-2</v>
      </c>
      <c r="S207" s="160">
        <v>0</v>
      </c>
      <c r="T207" s="161">
        <f>S207*H207</f>
        <v>0</v>
      </c>
      <c r="AR207" s="22" t="s">
        <v>212</v>
      </c>
      <c r="AT207" s="22" t="s">
        <v>232</v>
      </c>
      <c r="AU207" s="22" t="s">
        <v>78</v>
      </c>
      <c r="AY207" s="22" t="s">
        <v>176</v>
      </c>
      <c r="BE207" s="162">
        <f>IF(N207="základní",J207,0)</f>
        <v>0</v>
      </c>
      <c r="BF207" s="162">
        <f>IF(N207="snížená",J207,0)</f>
        <v>0</v>
      </c>
      <c r="BG207" s="162">
        <f>IF(N207="zákl. přenesená",J207,0)</f>
        <v>0</v>
      </c>
      <c r="BH207" s="162">
        <f>IF(N207="sníž. přenesená",J207,0)</f>
        <v>0</v>
      </c>
      <c r="BI207" s="162">
        <f>IF(N207="nulová",J207,0)</f>
        <v>0</v>
      </c>
      <c r="BJ207" s="22" t="s">
        <v>11</v>
      </c>
      <c r="BK207" s="162">
        <f>ROUND(I207*H207,0)</f>
        <v>0</v>
      </c>
      <c r="BL207" s="22" t="s">
        <v>183</v>
      </c>
      <c r="BM207" s="22" t="s">
        <v>374</v>
      </c>
    </row>
    <row r="208" spans="2:65" s="1" customFormat="1" ht="16.5" customHeight="1">
      <c r="B208" s="151"/>
      <c r="C208" s="178" t="s">
        <v>375</v>
      </c>
      <c r="D208" s="178" t="s">
        <v>232</v>
      </c>
      <c r="E208" s="179" t="s">
        <v>376</v>
      </c>
      <c r="F208" s="180" t="s">
        <v>377</v>
      </c>
      <c r="G208" s="181" t="s">
        <v>277</v>
      </c>
      <c r="H208" s="182">
        <v>8</v>
      </c>
      <c r="I208" s="183">
        <v>0</v>
      </c>
      <c r="J208" s="183">
        <f>ROUND(I208*H208,0)</f>
        <v>0</v>
      </c>
      <c r="K208" s="180" t="s">
        <v>182</v>
      </c>
      <c r="L208" s="184"/>
      <c r="M208" s="185" t="s">
        <v>5</v>
      </c>
      <c r="N208" s="186" t="s">
        <v>41</v>
      </c>
      <c r="O208" s="160">
        <v>0</v>
      </c>
      <c r="P208" s="160">
        <f>O208*H208</f>
        <v>0</v>
      </c>
      <c r="Q208" s="160">
        <v>1.37E-2</v>
      </c>
      <c r="R208" s="160">
        <f>Q208*H208</f>
        <v>0.1096</v>
      </c>
      <c r="S208" s="160">
        <v>0</v>
      </c>
      <c r="T208" s="161">
        <f>S208*H208</f>
        <v>0</v>
      </c>
      <c r="AR208" s="22" t="s">
        <v>212</v>
      </c>
      <c r="AT208" s="22" t="s">
        <v>232</v>
      </c>
      <c r="AU208" s="22" t="s">
        <v>78</v>
      </c>
      <c r="AY208" s="22" t="s">
        <v>176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22" t="s">
        <v>11</v>
      </c>
      <c r="BK208" s="162">
        <f>ROUND(I208*H208,0)</f>
        <v>0</v>
      </c>
      <c r="BL208" s="22" t="s">
        <v>183</v>
      </c>
      <c r="BM208" s="22" t="s">
        <v>378</v>
      </c>
    </row>
    <row r="209" spans="2:65" s="10" customFormat="1" ht="29.85" customHeight="1">
      <c r="B209" s="139"/>
      <c r="D209" s="140" t="s">
        <v>69</v>
      </c>
      <c r="E209" s="149" t="s">
        <v>212</v>
      </c>
      <c r="F209" s="149" t="s">
        <v>379</v>
      </c>
      <c r="J209" s="150">
        <f>BK209</f>
        <v>0</v>
      </c>
      <c r="L209" s="139"/>
      <c r="M209" s="143"/>
      <c r="N209" s="144"/>
      <c r="O209" s="144"/>
      <c r="P209" s="145">
        <f>SUM(P210:P214)</f>
        <v>11.66</v>
      </c>
      <c r="Q209" s="144"/>
      <c r="R209" s="145">
        <f>SUM(R210:R214)</f>
        <v>0.73936099999999993</v>
      </c>
      <c r="S209" s="144"/>
      <c r="T209" s="146">
        <f>SUM(T210:T214)</f>
        <v>0</v>
      </c>
      <c r="AR209" s="140" t="s">
        <v>11</v>
      </c>
      <c r="AT209" s="147" t="s">
        <v>69</v>
      </c>
      <c r="AU209" s="147" t="s">
        <v>11</v>
      </c>
      <c r="AY209" s="140" t="s">
        <v>176</v>
      </c>
      <c r="BK209" s="148">
        <f>SUM(BK210:BK214)</f>
        <v>0</v>
      </c>
    </row>
    <row r="210" spans="2:65" s="1" customFormat="1" ht="16.5" customHeight="1">
      <c r="B210" s="151"/>
      <c r="C210" s="152" t="s">
        <v>380</v>
      </c>
      <c r="D210" s="152" t="s">
        <v>178</v>
      </c>
      <c r="E210" s="153" t="s">
        <v>381</v>
      </c>
      <c r="F210" s="154" t="s">
        <v>382</v>
      </c>
      <c r="G210" s="155" t="s">
        <v>277</v>
      </c>
      <c r="H210" s="156">
        <v>10</v>
      </c>
      <c r="I210" s="157">
        <v>0</v>
      </c>
      <c r="J210" s="157">
        <f>ROUND(I210*H210,0)</f>
        <v>0</v>
      </c>
      <c r="K210" s="154" t="s">
        <v>182</v>
      </c>
      <c r="L210" s="36"/>
      <c r="M210" s="158" t="s">
        <v>5</v>
      </c>
      <c r="N210" s="159" t="s">
        <v>41</v>
      </c>
      <c r="O210" s="160">
        <v>0.58299999999999996</v>
      </c>
      <c r="P210" s="160">
        <f>O210*H210</f>
        <v>5.83</v>
      </c>
      <c r="Q210" s="160">
        <v>5.8034299999999997E-2</v>
      </c>
      <c r="R210" s="160">
        <f>Q210*H210</f>
        <v>0.58034299999999994</v>
      </c>
      <c r="S210" s="160">
        <v>0</v>
      </c>
      <c r="T210" s="161">
        <f>S210*H210</f>
        <v>0</v>
      </c>
      <c r="AR210" s="22" t="s">
        <v>183</v>
      </c>
      <c r="AT210" s="22" t="s">
        <v>178</v>
      </c>
      <c r="AU210" s="22" t="s">
        <v>78</v>
      </c>
      <c r="AY210" s="22" t="s">
        <v>176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22" t="s">
        <v>11</v>
      </c>
      <c r="BK210" s="162">
        <f>ROUND(I210*H210,0)</f>
        <v>0</v>
      </c>
      <c r="BL210" s="22" t="s">
        <v>183</v>
      </c>
      <c r="BM210" s="22" t="s">
        <v>383</v>
      </c>
    </row>
    <row r="211" spans="2:65" s="11" customFormat="1">
      <c r="B211" s="163"/>
      <c r="D211" s="164" t="s">
        <v>185</v>
      </c>
      <c r="E211" s="165" t="s">
        <v>5</v>
      </c>
      <c r="F211" s="166" t="s">
        <v>221</v>
      </c>
      <c r="H211" s="167">
        <v>10</v>
      </c>
      <c r="L211" s="163"/>
      <c r="M211" s="168"/>
      <c r="N211" s="169"/>
      <c r="O211" s="169"/>
      <c r="P211" s="169"/>
      <c r="Q211" s="169"/>
      <c r="R211" s="169"/>
      <c r="S211" s="169"/>
      <c r="T211" s="170"/>
      <c r="AT211" s="165" t="s">
        <v>185</v>
      </c>
      <c r="AU211" s="165" t="s">
        <v>78</v>
      </c>
      <c r="AV211" s="11" t="s">
        <v>78</v>
      </c>
      <c r="AW211" s="11" t="s">
        <v>34</v>
      </c>
      <c r="AX211" s="11" t="s">
        <v>11</v>
      </c>
      <c r="AY211" s="165" t="s">
        <v>176</v>
      </c>
    </row>
    <row r="212" spans="2:65" s="1" customFormat="1" ht="25.5" customHeight="1">
      <c r="B212" s="151"/>
      <c r="C212" s="152" t="s">
        <v>384</v>
      </c>
      <c r="D212" s="152" t="s">
        <v>178</v>
      </c>
      <c r="E212" s="153" t="s">
        <v>385</v>
      </c>
      <c r="F212" s="154" t="s">
        <v>386</v>
      </c>
      <c r="G212" s="155" t="s">
        <v>277</v>
      </c>
      <c r="H212" s="156">
        <v>10</v>
      </c>
      <c r="I212" s="157">
        <v>0</v>
      </c>
      <c r="J212" s="157">
        <f>ROUND(I212*H212,0)</f>
        <v>0</v>
      </c>
      <c r="K212" s="154" t="s">
        <v>182</v>
      </c>
      <c r="L212" s="36"/>
      <c r="M212" s="158" t="s">
        <v>5</v>
      </c>
      <c r="N212" s="159" t="s">
        <v>41</v>
      </c>
      <c r="O212" s="160">
        <v>0.16600000000000001</v>
      </c>
      <c r="P212" s="160">
        <f>O212*H212</f>
        <v>1.6600000000000001</v>
      </c>
      <c r="Q212" s="160">
        <v>1.13568E-2</v>
      </c>
      <c r="R212" s="160">
        <f>Q212*H212</f>
        <v>0.113568</v>
      </c>
      <c r="S212" s="160">
        <v>0</v>
      </c>
      <c r="T212" s="161">
        <f>S212*H212</f>
        <v>0</v>
      </c>
      <c r="AR212" s="22" t="s">
        <v>183</v>
      </c>
      <c r="AT212" s="22" t="s">
        <v>178</v>
      </c>
      <c r="AU212" s="22" t="s">
        <v>78</v>
      </c>
      <c r="AY212" s="22" t="s">
        <v>176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22" t="s">
        <v>11</v>
      </c>
      <c r="BK212" s="162">
        <f>ROUND(I212*H212,0)</f>
        <v>0</v>
      </c>
      <c r="BL212" s="22" t="s">
        <v>183</v>
      </c>
      <c r="BM212" s="22" t="s">
        <v>387</v>
      </c>
    </row>
    <row r="213" spans="2:65" s="1" customFormat="1" ht="25.5" customHeight="1">
      <c r="B213" s="151"/>
      <c r="C213" s="152" t="s">
        <v>388</v>
      </c>
      <c r="D213" s="152" t="s">
        <v>178</v>
      </c>
      <c r="E213" s="153" t="s">
        <v>389</v>
      </c>
      <c r="F213" s="154" t="s">
        <v>390</v>
      </c>
      <c r="G213" s="155" t="s">
        <v>277</v>
      </c>
      <c r="H213" s="156">
        <v>10</v>
      </c>
      <c r="I213" s="157">
        <v>0</v>
      </c>
      <c r="J213" s="157">
        <f>ROUND(I213*H213,0)</f>
        <v>0</v>
      </c>
      <c r="K213" s="154" t="s">
        <v>182</v>
      </c>
      <c r="L213" s="36"/>
      <c r="M213" s="158" t="s">
        <v>5</v>
      </c>
      <c r="N213" s="159" t="s">
        <v>41</v>
      </c>
      <c r="O213" s="160">
        <v>0.25</v>
      </c>
      <c r="P213" s="160">
        <f>O213*H213</f>
        <v>2.5</v>
      </c>
      <c r="Q213" s="160">
        <v>0</v>
      </c>
      <c r="R213" s="160">
        <f>Q213*H213</f>
        <v>0</v>
      </c>
      <c r="S213" s="160">
        <v>0</v>
      </c>
      <c r="T213" s="161">
        <f>S213*H213</f>
        <v>0</v>
      </c>
      <c r="AR213" s="22" t="s">
        <v>183</v>
      </c>
      <c r="AT213" s="22" t="s">
        <v>178</v>
      </c>
      <c r="AU213" s="22" t="s">
        <v>78</v>
      </c>
      <c r="AY213" s="22" t="s">
        <v>176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22" t="s">
        <v>11</v>
      </c>
      <c r="BK213" s="162">
        <f>ROUND(I213*H213,0)</f>
        <v>0</v>
      </c>
      <c r="BL213" s="22" t="s">
        <v>183</v>
      </c>
      <c r="BM213" s="22" t="s">
        <v>391</v>
      </c>
    </row>
    <row r="214" spans="2:65" s="1" customFormat="1" ht="25.5" customHeight="1">
      <c r="B214" s="151"/>
      <c r="C214" s="152" t="s">
        <v>392</v>
      </c>
      <c r="D214" s="152" t="s">
        <v>178</v>
      </c>
      <c r="E214" s="153" t="s">
        <v>393</v>
      </c>
      <c r="F214" s="154" t="s">
        <v>394</v>
      </c>
      <c r="G214" s="155" t="s">
        <v>277</v>
      </c>
      <c r="H214" s="156">
        <v>10</v>
      </c>
      <c r="I214" s="157">
        <v>0</v>
      </c>
      <c r="J214" s="157">
        <f>ROUND(I214*H214,0)</f>
        <v>0</v>
      </c>
      <c r="K214" s="154" t="s">
        <v>182</v>
      </c>
      <c r="L214" s="36"/>
      <c r="M214" s="158" t="s">
        <v>5</v>
      </c>
      <c r="N214" s="159" t="s">
        <v>41</v>
      </c>
      <c r="O214" s="160">
        <v>0.16700000000000001</v>
      </c>
      <c r="P214" s="160">
        <f>O214*H214</f>
        <v>1.6700000000000002</v>
      </c>
      <c r="Q214" s="160">
        <v>4.5450000000000004E-3</v>
      </c>
      <c r="R214" s="160">
        <f>Q214*H214</f>
        <v>4.5450000000000004E-2</v>
      </c>
      <c r="S214" s="160">
        <v>0</v>
      </c>
      <c r="T214" s="161">
        <f>S214*H214</f>
        <v>0</v>
      </c>
      <c r="AR214" s="22" t="s">
        <v>183</v>
      </c>
      <c r="AT214" s="22" t="s">
        <v>178</v>
      </c>
      <c r="AU214" s="22" t="s">
        <v>78</v>
      </c>
      <c r="AY214" s="22" t="s">
        <v>176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22" t="s">
        <v>11</v>
      </c>
      <c r="BK214" s="162">
        <f>ROUND(I214*H214,0)</f>
        <v>0</v>
      </c>
      <c r="BL214" s="22" t="s">
        <v>183</v>
      </c>
      <c r="BM214" s="22" t="s">
        <v>395</v>
      </c>
    </row>
    <row r="215" spans="2:65" s="10" customFormat="1" ht="29.85" customHeight="1">
      <c r="B215" s="139"/>
      <c r="D215" s="140" t="s">
        <v>69</v>
      </c>
      <c r="E215" s="149" t="s">
        <v>216</v>
      </c>
      <c r="F215" s="149" t="s">
        <v>396</v>
      </c>
      <c r="J215" s="150">
        <f>BK215</f>
        <v>0</v>
      </c>
      <c r="L215" s="139"/>
      <c r="M215" s="143"/>
      <c r="N215" s="144"/>
      <c r="O215" s="144"/>
      <c r="P215" s="145">
        <f>SUM(P216:P259)</f>
        <v>832.20877700000005</v>
      </c>
      <c r="Q215" s="144"/>
      <c r="R215" s="145">
        <f>SUM(R216:R259)</f>
        <v>7.7616893000000006E-2</v>
      </c>
      <c r="S215" s="144"/>
      <c r="T215" s="146">
        <f>SUM(T216:T259)</f>
        <v>120.10959800000001</v>
      </c>
      <c r="AR215" s="140" t="s">
        <v>11</v>
      </c>
      <c r="AT215" s="147" t="s">
        <v>69</v>
      </c>
      <c r="AU215" s="147" t="s">
        <v>11</v>
      </c>
      <c r="AY215" s="140" t="s">
        <v>176</v>
      </c>
      <c r="BK215" s="148">
        <f>SUM(BK216:BK259)</f>
        <v>0</v>
      </c>
    </row>
    <row r="216" spans="2:65" s="1" customFormat="1" ht="25.5" customHeight="1">
      <c r="B216" s="151"/>
      <c r="C216" s="152" t="s">
        <v>397</v>
      </c>
      <c r="D216" s="152" t="s">
        <v>178</v>
      </c>
      <c r="E216" s="153" t="s">
        <v>398</v>
      </c>
      <c r="F216" s="154" t="s">
        <v>399</v>
      </c>
      <c r="G216" s="155" t="s">
        <v>181</v>
      </c>
      <c r="H216" s="156">
        <v>229.21899999999999</v>
      </c>
      <c r="I216" s="157">
        <v>0</v>
      </c>
      <c r="J216" s="157">
        <f>ROUND(I216*H216,0)</f>
        <v>0</v>
      </c>
      <c r="K216" s="154" t="s">
        <v>182</v>
      </c>
      <c r="L216" s="36"/>
      <c r="M216" s="158" t="s">
        <v>5</v>
      </c>
      <c r="N216" s="159" t="s">
        <v>41</v>
      </c>
      <c r="O216" s="160">
        <v>0.105</v>
      </c>
      <c r="P216" s="160">
        <f>O216*H216</f>
        <v>24.067995</v>
      </c>
      <c r="Q216" s="160">
        <v>1.2999999999999999E-4</v>
      </c>
      <c r="R216" s="160">
        <f>Q216*H216</f>
        <v>2.9798469999999997E-2</v>
      </c>
      <c r="S216" s="160">
        <v>0</v>
      </c>
      <c r="T216" s="161">
        <f>S216*H216</f>
        <v>0</v>
      </c>
      <c r="AR216" s="22" t="s">
        <v>183</v>
      </c>
      <c r="AT216" s="22" t="s">
        <v>178</v>
      </c>
      <c r="AU216" s="22" t="s">
        <v>78</v>
      </c>
      <c r="AY216" s="22" t="s">
        <v>176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22" t="s">
        <v>11</v>
      </c>
      <c r="BK216" s="162">
        <f>ROUND(I216*H216,0)</f>
        <v>0</v>
      </c>
      <c r="BL216" s="22" t="s">
        <v>183</v>
      </c>
      <c r="BM216" s="22" t="s">
        <v>400</v>
      </c>
    </row>
    <row r="217" spans="2:65" s="11" customFormat="1">
      <c r="B217" s="163"/>
      <c r="D217" s="164" t="s">
        <v>185</v>
      </c>
      <c r="E217" s="165" t="s">
        <v>5</v>
      </c>
      <c r="F217" s="166" t="s">
        <v>118</v>
      </c>
      <c r="H217" s="167">
        <v>229.21899999999999</v>
      </c>
      <c r="L217" s="163"/>
      <c r="M217" s="168"/>
      <c r="N217" s="169"/>
      <c r="O217" s="169"/>
      <c r="P217" s="169"/>
      <c r="Q217" s="169"/>
      <c r="R217" s="169"/>
      <c r="S217" s="169"/>
      <c r="T217" s="170"/>
      <c r="AT217" s="165" t="s">
        <v>185</v>
      </c>
      <c r="AU217" s="165" t="s">
        <v>78</v>
      </c>
      <c r="AV217" s="11" t="s">
        <v>78</v>
      </c>
      <c r="AW217" s="11" t="s">
        <v>34</v>
      </c>
      <c r="AX217" s="11" t="s">
        <v>11</v>
      </c>
      <c r="AY217" s="165" t="s">
        <v>176</v>
      </c>
    </row>
    <row r="218" spans="2:65" s="1" customFormat="1" ht="25.5" customHeight="1">
      <c r="B218" s="151"/>
      <c r="C218" s="152" t="s">
        <v>401</v>
      </c>
      <c r="D218" s="152" t="s">
        <v>178</v>
      </c>
      <c r="E218" s="153" t="s">
        <v>402</v>
      </c>
      <c r="F218" s="154" t="s">
        <v>403</v>
      </c>
      <c r="G218" s="155" t="s">
        <v>181</v>
      </c>
      <c r="H218" s="156">
        <v>308.274</v>
      </c>
      <c r="I218" s="157">
        <v>0</v>
      </c>
      <c r="J218" s="157">
        <f>ROUND(I218*H218,0)</f>
        <v>0</v>
      </c>
      <c r="K218" s="154" t="s">
        <v>182</v>
      </c>
      <c r="L218" s="36"/>
      <c r="M218" s="158" t="s">
        <v>5</v>
      </c>
      <c r="N218" s="159" t="s">
        <v>41</v>
      </c>
      <c r="O218" s="160">
        <v>0.308</v>
      </c>
      <c r="P218" s="160">
        <f>O218*H218</f>
        <v>94.948391999999998</v>
      </c>
      <c r="Q218" s="160">
        <v>3.9499999999999998E-5</v>
      </c>
      <c r="R218" s="160">
        <f>Q218*H218</f>
        <v>1.2176823E-2</v>
      </c>
      <c r="S218" s="160">
        <v>0</v>
      </c>
      <c r="T218" s="161">
        <f>S218*H218</f>
        <v>0</v>
      </c>
      <c r="AR218" s="22" t="s">
        <v>183</v>
      </c>
      <c r="AT218" s="22" t="s">
        <v>178</v>
      </c>
      <c r="AU218" s="22" t="s">
        <v>78</v>
      </c>
      <c r="AY218" s="22" t="s">
        <v>176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22" t="s">
        <v>11</v>
      </c>
      <c r="BK218" s="162">
        <f>ROUND(I218*H218,0)</f>
        <v>0</v>
      </c>
      <c r="BL218" s="22" t="s">
        <v>183</v>
      </c>
      <c r="BM218" s="22" t="s">
        <v>404</v>
      </c>
    </row>
    <row r="219" spans="2:65" s="11" customFormat="1">
      <c r="B219" s="163"/>
      <c r="D219" s="164" t="s">
        <v>185</v>
      </c>
      <c r="E219" s="165" t="s">
        <v>5</v>
      </c>
      <c r="F219" s="166" t="s">
        <v>405</v>
      </c>
      <c r="H219" s="167">
        <v>79.055000000000007</v>
      </c>
      <c r="L219" s="163"/>
      <c r="M219" s="168"/>
      <c r="N219" s="169"/>
      <c r="O219" s="169"/>
      <c r="P219" s="169"/>
      <c r="Q219" s="169"/>
      <c r="R219" s="169"/>
      <c r="S219" s="169"/>
      <c r="T219" s="170"/>
      <c r="AT219" s="165" t="s">
        <v>185</v>
      </c>
      <c r="AU219" s="165" t="s">
        <v>78</v>
      </c>
      <c r="AV219" s="11" t="s">
        <v>78</v>
      </c>
      <c r="AW219" s="11" t="s">
        <v>34</v>
      </c>
      <c r="AX219" s="11" t="s">
        <v>70</v>
      </c>
      <c r="AY219" s="165" t="s">
        <v>176</v>
      </c>
    </row>
    <row r="220" spans="2:65" s="11" customFormat="1">
      <c r="B220" s="163"/>
      <c r="D220" s="164" t="s">
        <v>185</v>
      </c>
      <c r="E220" s="165" t="s">
        <v>5</v>
      </c>
      <c r="F220" s="166" t="s">
        <v>118</v>
      </c>
      <c r="H220" s="167">
        <v>229.21899999999999</v>
      </c>
      <c r="L220" s="163"/>
      <c r="M220" s="168"/>
      <c r="N220" s="169"/>
      <c r="O220" s="169"/>
      <c r="P220" s="169"/>
      <c r="Q220" s="169"/>
      <c r="R220" s="169"/>
      <c r="S220" s="169"/>
      <c r="T220" s="170"/>
      <c r="AT220" s="165" t="s">
        <v>185</v>
      </c>
      <c r="AU220" s="165" t="s">
        <v>78</v>
      </c>
      <c r="AV220" s="11" t="s">
        <v>78</v>
      </c>
      <c r="AW220" s="11" t="s">
        <v>34</v>
      </c>
      <c r="AX220" s="11" t="s">
        <v>70</v>
      </c>
      <c r="AY220" s="165" t="s">
        <v>176</v>
      </c>
    </row>
    <row r="221" spans="2:65" s="12" customFormat="1">
      <c r="B221" s="171"/>
      <c r="D221" s="164" t="s">
        <v>185</v>
      </c>
      <c r="E221" s="172" t="s">
        <v>5</v>
      </c>
      <c r="F221" s="173" t="s">
        <v>187</v>
      </c>
      <c r="H221" s="174">
        <v>308.274</v>
      </c>
      <c r="L221" s="171"/>
      <c r="M221" s="175"/>
      <c r="N221" s="176"/>
      <c r="O221" s="176"/>
      <c r="P221" s="176"/>
      <c r="Q221" s="176"/>
      <c r="R221" s="176"/>
      <c r="S221" s="176"/>
      <c r="T221" s="177"/>
      <c r="AT221" s="172" t="s">
        <v>185</v>
      </c>
      <c r="AU221" s="172" t="s">
        <v>78</v>
      </c>
      <c r="AV221" s="12" t="s">
        <v>81</v>
      </c>
      <c r="AW221" s="12" t="s">
        <v>34</v>
      </c>
      <c r="AX221" s="12" t="s">
        <v>11</v>
      </c>
      <c r="AY221" s="172" t="s">
        <v>176</v>
      </c>
    </row>
    <row r="222" spans="2:65" s="1" customFormat="1" ht="16.5" customHeight="1">
      <c r="B222" s="151"/>
      <c r="C222" s="152" t="s">
        <v>406</v>
      </c>
      <c r="D222" s="152" t="s">
        <v>178</v>
      </c>
      <c r="E222" s="153" t="s">
        <v>407</v>
      </c>
      <c r="F222" s="154" t="s">
        <v>408</v>
      </c>
      <c r="G222" s="155" t="s">
        <v>277</v>
      </c>
      <c r="H222" s="156">
        <v>1</v>
      </c>
      <c r="I222" s="157">
        <v>0</v>
      </c>
      <c r="J222" s="157">
        <f>ROUND(I222*H222,0)</f>
        <v>0</v>
      </c>
      <c r="K222" s="154" t="s">
        <v>182</v>
      </c>
      <c r="L222" s="36"/>
      <c r="M222" s="158" t="s">
        <v>5</v>
      </c>
      <c r="N222" s="159" t="s">
        <v>41</v>
      </c>
      <c r="O222" s="160">
        <v>0.52</v>
      </c>
      <c r="P222" s="160">
        <f>O222*H222</f>
        <v>0.52</v>
      </c>
      <c r="Q222" s="160">
        <v>2.86416E-2</v>
      </c>
      <c r="R222" s="160">
        <f>Q222*H222</f>
        <v>2.86416E-2</v>
      </c>
      <c r="S222" s="160">
        <v>0</v>
      </c>
      <c r="T222" s="161">
        <f>S222*H222</f>
        <v>0</v>
      </c>
      <c r="AR222" s="22" t="s">
        <v>183</v>
      </c>
      <c r="AT222" s="22" t="s">
        <v>178</v>
      </c>
      <c r="AU222" s="22" t="s">
        <v>78</v>
      </c>
      <c r="AY222" s="22" t="s">
        <v>176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22" t="s">
        <v>11</v>
      </c>
      <c r="BK222" s="162">
        <f>ROUND(I222*H222,0)</f>
        <v>0</v>
      </c>
      <c r="BL222" s="22" t="s">
        <v>183</v>
      </c>
      <c r="BM222" s="22" t="s">
        <v>409</v>
      </c>
    </row>
    <row r="223" spans="2:65" s="11" customFormat="1">
      <c r="B223" s="163"/>
      <c r="D223" s="164" t="s">
        <v>185</v>
      </c>
      <c r="E223" s="165" t="s">
        <v>5</v>
      </c>
      <c r="F223" s="166" t="s">
        <v>11</v>
      </c>
      <c r="H223" s="167">
        <v>1</v>
      </c>
      <c r="L223" s="163"/>
      <c r="M223" s="168"/>
      <c r="N223" s="169"/>
      <c r="O223" s="169"/>
      <c r="P223" s="169"/>
      <c r="Q223" s="169"/>
      <c r="R223" s="169"/>
      <c r="S223" s="169"/>
      <c r="T223" s="170"/>
      <c r="AT223" s="165" t="s">
        <v>185</v>
      </c>
      <c r="AU223" s="165" t="s">
        <v>78</v>
      </c>
      <c r="AV223" s="11" t="s">
        <v>78</v>
      </c>
      <c r="AW223" s="11" t="s">
        <v>34</v>
      </c>
      <c r="AX223" s="11" t="s">
        <v>11</v>
      </c>
      <c r="AY223" s="165" t="s">
        <v>176</v>
      </c>
    </row>
    <row r="224" spans="2:65" s="1" customFormat="1" ht="16.5" customHeight="1">
      <c r="B224" s="151"/>
      <c r="C224" s="178" t="s">
        <v>410</v>
      </c>
      <c r="D224" s="178" t="s">
        <v>232</v>
      </c>
      <c r="E224" s="179" t="s">
        <v>411</v>
      </c>
      <c r="F224" s="180" t="s">
        <v>412</v>
      </c>
      <c r="G224" s="181" t="s">
        <v>277</v>
      </c>
      <c r="H224" s="182">
        <v>1</v>
      </c>
      <c r="I224" s="183">
        <v>0</v>
      </c>
      <c r="J224" s="183">
        <f>ROUND(I224*H224,0)</f>
        <v>0</v>
      </c>
      <c r="K224" s="180" t="s">
        <v>182</v>
      </c>
      <c r="L224" s="184"/>
      <c r="M224" s="185" t="s">
        <v>5</v>
      </c>
      <c r="N224" s="186" t="s">
        <v>41</v>
      </c>
      <c r="O224" s="160">
        <v>0</v>
      </c>
      <c r="P224" s="160">
        <f>O224*H224</f>
        <v>0</v>
      </c>
      <c r="Q224" s="160">
        <v>7.0000000000000001E-3</v>
      </c>
      <c r="R224" s="160">
        <f>Q224*H224</f>
        <v>7.0000000000000001E-3</v>
      </c>
      <c r="S224" s="160">
        <v>0</v>
      </c>
      <c r="T224" s="161">
        <f>S224*H224</f>
        <v>0</v>
      </c>
      <c r="AR224" s="22" t="s">
        <v>212</v>
      </c>
      <c r="AT224" s="22" t="s">
        <v>232</v>
      </c>
      <c r="AU224" s="22" t="s">
        <v>78</v>
      </c>
      <c r="AY224" s="22" t="s">
        <v>176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22" t="s">
        <v>11</v>
      </c>
      <c r="BK224" s="162">
        <f>ROUND(I224*H224,0)</f>
        <v>0</v>
      </c>
      <c r="BL224" s="22" t="s">
        <v>183</v>
      </c>
      <c r="BM224" s="22" t="s">
        <v>413</v>
      </c>
    </row>
    <row r="225" spans="2:65" s="1" customFormat="1" ht="25.5" customHeight="1">
      <c r="B225" s="151"/>
      <c r="C225" s="152" t="s">
        <v>414</v>
      </c>
      <c r="D225" s="152" t="s">
        <v>178</v>
      </c>
      <c r="E225" s="153" t="s">
        <v>415</v>
      </c>
      <c r="F225" s="154" t="s">
        <v>416</v>
      </c>
      <c r="G225" s="155" t="s">
        <v>190</v>
      </c>
      <c r="H225" s="156">
        <v>1.395</v>
      </c>
      <c r="I225" s="157">
        <v>0</v>
      </c>
      <c r="J225" s="157">
        <f>ROUND(I225*H225,0)</f>
        <v>0</v>
      </c>
      <c r="K225" s="154" t="s">
        <v>182</v>
      </c>
      <c r="L225" s="36"/>
      <c r="M225" s="158" t="s">
        <v>5</v>
      </c>
      <c r="N225" s="159" t="s">
        <v>41</v>
      </c>
      <c r="O225" s="160">
        <v>1.7010000000000001</v>
      </c>
      <c r="P225" s="160">
        <f>O225*H225</f>
        <v>2.3728950000000002</v>
      </c>
      <c r="Q225" s="160">
        <v>0</v>
      </c>
      <c r="R225" s="160">
        <f>Q225*H225</f>
        <v>0</v>
      </c>
      <c r="S225" s="160">
        <v>1.95</v>
      </c>
      <c r="T225" s="161">
        <f>S225*H225</f>
        <v>2.7202500000000001</v>
      </c>
      <c r="AR225" s="22" t="s">
        <v>183</v>
      </c>
      <c r="AT225" s="22" t="s">
        <v>178</v>
      </c>
      <c r="AU225" s="22" t="s">
        <v>78</v>
      </c>
      <c r="AY225" s="22" t="s">
        <v>176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22" t="s">
        <v>11</v>
      </c>
      <c r="BK225" s="162">
        <f>ROUND(I225*H225,0)</f>
        <v>0</v>
      </c>
      <c r="BL225" s="22" t="s">
        <v>183</v>
      </c>
      <c r="BM225" s="22" t="s">
        <v>417</v>
      </c>
    </row>
    <row r="226" spans="2:65" s="11" customFormat="1">
      <c r="B226" s="163"/>
      <c r="D226" s="164" t="s">
        <v>185</v>
      </c>
      <c r="E226" s="165" t="s">
        <v>5</v>
      </c>
      <c r="F226" s="166" t="s">
        <v>418</v>
      </c>
      <c r="H226" s="167">
        <v>1.395</v>
      </c>
      <c r="L226" s="163"/>
      <c r="M226" s="168"/>
      <c r="N226" s="169"/>
      <c r="O226" s="169"/>
      <c r="P226" s="169"/>
      <c r="Q226" s="169"/>
      <c r="R226" s="169"/>
      <c r="S226" s="169"/>
      <c r="T226" s="170"/>
      <c r="AT226" s="165" t="s">
        <v>185</v>
      </c>
      <c r="AU226" s="165" t="s">
        <v>78</v>
      </c>
      <c r="AV226" s="11" t="s">
        <v>78</v>
      </c>
      <c r="AW226" s="11" t="s">
        <v>34</v>
      </c>
      <c r="AX226" s="11" t="s">
        <v>11</v>
      </c>
      <c r="AY226" s="165" t="s">
        <v>176</v>
      </c>
    </row>
    <row r="227" spans="2:65" s="1" customFormat="1" ht="16.5" customHeight="1">
      <c r="B227" s="151"/>
      <c r="C227" s="152" t="s">
        <v>419</v>
      </c>
      <c r="D227" s="152" t="s">
        <v>178</v>
      </c>
      <c r="E227" s="153" t="s">
        <v>420</v>
      </c>
      <c r="F227" s="154" t="s">
        <v>421</v>
      </c>
      <c r="G227" s="155" t="s">
        <v>190</v>
      </c>
      <c r="H227" s="156">
        <v>0.96</v>
      </c>
      <c r="I227" s="157">
        <v>0</v>
      </c>
      <c r="J227" s="157">
        <f>ROUND(I227*H227,0)</f>
        <v>0</v>
      </c>
      <c r="K227" s="154" t="s">
        <v>182</v>
      </c>
      <c r="L227" s="36"/>
      <c r="M227" s="158" t="s">
        <v>5</v>
      </c>
      <c r="N227" s="159" t="s">
        <v>41</v>
      </c>
      <c r="O227" s="160">
        <v>16.449000000000002</v>
      </c>
      <c r="P227" s="160">
        <f>O227*H227</f>
        <v>15.791040000000001</v>
      </c>
      <c r="Q227" s="160">
        <v>0</v>
      </c>
      <c r="R227" s="160">
        <f>Q227*H227</f>
        <v>0</v>
      </c>
      <c r="S227" s="160">
        <v>2.4</v>
      </c>
      <c r="T227" s="161">
        <f>S227*H227</f>
        <v>2.3039999999999998</v>
      </c>
      <c r="AR227" s="22" t="s">
        <v>183</v>
      </c>
      <c r="AT227" s="22" t="s">
        <v>178</v>
      </c>
      <c r="AU227" s="22" t="s">
        <v>78</v>
      </c>
      <c r="AY227" s="22" t="s">
        <v>176</v>
      </c>
      <c r="BE227" s="162">
        <f>IF(N227="základní",J227,0)</f>
        <v>0</v>
      </c>
      <c r="BF227" s="162">
        <f>IF(N227="snížená",J227,0)</f>
        <v>0</v>
      </c>
      <c r="BG227" s="162">
        <f>IF(N227="zákl. přenesená",J227,0)</f>
        <v>0</v>
      </c>
      <c r="BH227" s="162">
        <f>IF(N227="sníž. přenesená",J227,0)</f>
        <v>0</v>
      </c>
      <c r="BI227" s="162">
        <f>IF(N227="nulová",J227,0)</f>
        <v>0</v>
      </c>
      <c r="BJ227" s="22" t="s">
        <v>11</v>
      </c>
      <c r="BK227" s="162">
        <f>ROUND(I227*H227,0)</f>
        <v>0</v>
      </c>
      <c r="BL227" s="22" t="s">
        <v>183</v>
      </c>
      <c r="BM227" s="22" t="s">
        <v>422</v>
      </c>
    </row>
    <row r="228" spans="2:65" s="11" customFormat="1">
      <c r="B228" s="163"/>
      <c r="D228" s="164" t="s">
        <v>185</v>
      </c>
      <c r="E228" s="165" t="s">
        <v>5</v>
      </c>
      <c r="F228" s="166" t="s">
        <v>423</v>
      </c>
      <c r="H228" s="167">
        <v>0.96</v>
      </c>
      <c r="L228" s="163"/>
      <c r="M228" s="168"/>
      <c r="N228" s="169"/>
      <c r="O228" s="169"/>
      <c r="P228" s="169"/>
      <c r="Q228" s="169"/>
      <c r="R228" s="169"/>
      <c r="S228" s="169"/>
      <c r="T228" s="170"/>
      <c r="AT228" s="165" t="s">
        <v>185</v>
      </c>
      <c r="AU228" s="165" t="s">
        <v>78</v>
      </c>
      <c r="AV228" s="11" t="s">
        <v>78</v>
      </c>
      <c r="AW228" s="11" t="s">
        <v>34</v>
      </c>
      <c r="AX228" s="11" t="s">
        <v>11</v>
      </c>
      <c r="AY228" s="165" t="s">
        <v>176</v>
      </c>
    </row>
    <row r="229" spans="2:65" s="1" customFormat="1" ht="16.5" customHeight="1">
      <c r="B229" s="151"/>
      <c r="C229" s="152" t="s">
        <v>424</v>
      </c>
      <c r="D229" s="152" t="s">
        <v>178</v>
      </c>
      <c r="E229" s="153" t="s">
        <v>425</v>
      </c>
      <c r="F229" s="154" t="s">
        <v>426</v>
      </c>
      <c r="G229" s="155" t="s">
        <v>240</v>
      </c>
      <c r="H229" s="156">
        <v>18.399999999999999</v>
      </c>
      <c r="I229" s="157">
        <v>0</v>
      </c>
      <c r="J229" s="157">
        <f>ROUND(I229*H229,0)</f>
        <v>0</v>
      </c>
      <c r="K229" s="154" t="s">
        <v>182</v>
      </c>
      <c r="L229" s="36"/>
      <c r="M229" s="158" t="s">
        <v>5</v>
      </c>
      <c r="N229" s="159" t="s">
        <v>41</v>
      </c>
      <c r="O229" s="160">
        <v>0.28499999999999998</v>
      </c>
      <c r="P229" s="160">
        <f>O229*H229</f>
        <v>5.2439999999999989</v>
      </c>
      <c r="Q229" s="160">
        <v>0</v>
      </c>
      <c r="R229" s="160">
        <f>Q229*H229</f>
        <v>0</v>
      </c>
      <c r="S229" s="160">
        <v>0.112</v>
      </c>
      <c r="T229" s="161">
        <f>S229*H229</f>
        <v>2.0608</v>
      </c>
      <c r="AR229" s="22" t="s">
        <v>183</v>
      </c>
      <c r="AT229" s="22" t="s">
        <v>178</v>
      </c>
      <c r="AU229" s="22" t="s">
        <v>78</v>
      </c>
      <c r="AY229" s="22" t="s">
        <v>176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22" t="s">
        <v>11</v>
      </c>
      <c r="BK229" s="162">
        <f>ROUND(I229*H229,0)</f>
        <v>0</v>
      </c>
      <c r="BL229" s="22" t="s">
        <v>183</v>
      </c>
      <c r="BM229" s="22" t="s">
        <v>427</v>
      </c>
    </row>
    <row r="230" spans="2:65" s="11" customFormat="1">
      <c r="B230" s="163"/>
      <c r="D230" s="164" t="s">
        <v>185</v>
      </c>
      <c r="E230" s="165" t="s">
        <v>5</v>
      </c>
      <c r="F230" s="166" t="s">
        <v>273</v>
      </c>
      <c r="H230" s="167">
        <v>18.399999999999999</v>
      </c>
      <c r="L230" s="163"/>
      <c r="M230" s="168"/>
      <c r="N230" s="169"/>
      <c r="O230" s="169"/>
      <c r="P230" s="169"/>
      <c r="Q230" s="169"/>
      <c r="R230" s="169"/>
      <c r="S230" s="169"/>
      <c r="T230" s="170"/>
      <c r="AT230" s="165" t="s">
        <v>185</v>
      </c>
      <c r="AU230" s="165" t="s">
        <v>78</v>
      </c>
      <c r="AV230" s="11" t="s">
        <v>78</v>
      </c>
      <c r="AW230" s="11" t="s">
        <v>34</v>
      </c>
      <c r="AX230" s="11" t="s">
        <v>11</v>
      </c>
      <c r="AY230" s="165" t="s">
        <v>176</v>
      </c>
    </row>
    <row r="231" spans="2:65" s="1" customFormat="1" ht="25.5" customHeight="1">
      <c r="B231" s="151"/>
      <c r="C231" s="152" t="s">
        <v>428</v>
      </c>
      <c r="D231" s="152" t="s">
        <v>178</v>
      </c>
      <c r="E231" s="153" t="s">
        <v>429</v>
      </c>
      <c r="F231" s="154" t="s">
        <v>430</v>
      </c>
      <c r="G231" s="155" t="s">
        <v>190</v>
      </c>
      <c r="H231" s="156">
        <v>0.97499999999999998</v>
      </c>
      <c r="I231" s="157">
        <v>0</v>
      </c>
      <c r="J231" s="157">
        <f>ROUND(I231*H231,0)</f>
        <v>0</v>
      </c>
      <c r="K231" s="154" t="s">
        <v>182</v>
      </c>
      <c r="L231" s="36"/>
      <c r="M231" s="158" t="s">
        <v>5</v>
      </c>
      <c r="N231" s="159" t="s">
        <v>41</v>
      </c>
      <c r="O231" s="160">
        <v>6.3449999999999998</v>
      </c>
      <c r="P231" s="160">
        <f>O231*H231</f>
        <v>6.186375</v>
      </c>
      <c r="Q231" s="160">
        <v>0</v>
      </c>
      <c r="R231" s="160">
        <f>Q231*H231</f>
        <v>0</v>
      </c>
      <c r="S231" s="160">
        <v>2.2000000000000002</v>
      </c>
      <c r="T231" s="161">
        <f>S231*H231</f>
        <v>2.145</v>
      </c>
      <c r="AR231" s="22" t="s">
        <v>183</v>
      </c>
      <c r="AT231" s="22" t="s">
        <v>178</v>
      </c>
      <c r="AU231" s="22" t="s">
        <v>78</v>
      </c>
      <c r="AY231" s="22" t="s">
        <v>176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22" t="s">
        <v>11</v>
      </c>
      <c r="BK231" s="162">
        <f>ROUND(I231*H231,0)</f>
        <v>0</v>
      </c>
      <c r="BL231" s="22" t="s">
        <v>183</v>
      </c>
      <c r="BM231" s="22" t="s">
        <v>431</v>
      </c>
    </row>
    <row r="232" spans="2:65" s="11" customFormat="1">
      <c r="B232" s="163"/>
      <c r="D232" s="164" t="s">
        <v>185</v>
      </c>
      <c r="E232" s="165" t="s">
        <v>5</v>
      </c>
      <c r="F232" s="166" t="s">
        <v>432</v>
      </c>
      <c r="H232" s="167">
        <v>0.97499999999999998</v>
      </c>
      <c r="L232" s="163"/>
      <c r="M232" s="168"/>
      <c r="N232" s="169"/>
      <c r="O232" s="169"/>
      <c r="P232" s="169"/>
      <c r="Q232" s="169"/>
      <c r="R232" s="169"/>
      <c r="S232" s="169"/>
      <c r="T232" s="170"/>
      <c r="AT232" s="165" t="s">
        <v>185</v>
      </c>
      <c r="AU232" s="165" t="s">
        <v>78</v>
      </c>
      <c r="AV232" s="11" t="s">
        <v>78</v>
      </c>
      <c r="AW232" s="11" t="s">
        <v>34</v>
      </c>
      <c r="AX232" s="11" t="s">
        <v>11</v>
      </c>
      <c r="AY232" s="165" t="s">
        <v>176</v>
      </c>
    </row>
    <row r="233" spans="2:65" s="1" customFormat="1" ht="16.5" customHeight="1">
      <c r="B233" s="151"/>
      <c r="C233" s="152" t="s">
        <v>433</v>
      </c>
      <c r="D233" s="152" t="s">
        <v>178</v>
      </c>
      <c r="E233" s="153" t="s">
        <v>434</v>
      </c>
      <c r="F233" s="154" t="s">
        <v>435</v>
      </c>
      <c r="G233" s="155" t="s">
        <v>181</v>
      </c>
      <c r="H233" s="156">
        <v>224.84</v>
      </c>
      <c r="I233" s="157">
        <v>0</v>
      </c>
      <c r="J233" s="157">
        <f>ROUND(I233*H233,0)</f>
        <v>0</v>
      </c>
      <c r="K233" s="154" t="s">
        <v>182</v>
      </c>
      <c r="L233" s="36"/>
      <c r="M233" s="158" t="s">
        <v>5</v>
      </c>
      <c r="N233" s="159" t="s">
        <v>41</v>
      </c>
      <c r="O233" s="160">
        <v>2.347</v>
      </c>
      <c r="P233" s="160">
        <f>O233*H233</f>
        <v>527.69947999999999</v>
      </c>
      <c r="Q233" s="160">
        <v>0</v>
      </c>
      <c r="R233" s="160">
        <f>Q233*H233</f>
        <v>0</v>
      </c>
      <c r="S233" s="160">
        <v>0.375</v>
      </c>
      <c r="T233" s="161">
        <f>S233*H233</f>
        <v>84.314999999999998</v>
      </c>
      <c r="AR233" s="22" t="s">
        <v>183</v>
      </c>
      <c r="AT233" s="22" t="s">
        <v>178</v>
      </c>
      <c r="AU233" s="22" t="s">
        <v>78</v>
      </c>
      <c r="AY233" s="22" t="s">
        <v>176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22" t="s">
        <v>11</v>
      </c>
      <c r="BK233" s="162">
        <f>ROUND(I233*H233,0)</f>
        <v>0</v>
      </c>
      <c r="BL233" s="22" t="s">
        <v>183</v>
      </c>
      <c r="BM233" s="22" t="s">
        <v>436</v>
      </c>
    </row>
    <row r="234" spans="2:65" s="11" customFormat="1">
      <c r="B234" s="163"/>
      <c r="D234" s="164" t="s">
        <v>185</v>
      </c>
      <c r="E234" s="165" t="s">
        <v>5</v>
      </c>
      <c r="F234" s="166" t="s">
        <v>252</v>
      </c>
      <c r="H234" s="167">
        <v>224.84</v>
      </c>
      <c r="L234" s="163"/>
      <c r="M234" s="168"/>
      <c r="N234" s="169"/>
      <c r="O234" s="169"/>
      <c r="P234" s="169"/>
      <c r="Q234" s="169"/>
      <c r="R234" s="169"/>
      <c r="S234" s="169"/>
      <c r="T234" s="170"/>
      <c r="AT234" s="165" t="s">
        <v>185</v>
      </c>
      <c r="AU234" s="165" t="s">
        <v>78</v>
      </c>
      <c r="AV234" s="11" t="s">
        <v>78</v>
      </c>
      <c r="AW234" s="11" t="s">
        <v>34</v>
      </c>
      <c r="AX234" s="11" t="s">
        <v>70</v>
      </c>
      <c r="AY234" s="165" t="s">
        <v>176</v>
      </c>
    </row>
    <row r="235" spans="2:65" s="12" customFormat="1">
      <c r="B235" s="171"/>
      <c r="D235" s="164" t="s">
        <v>185</v>
      </c>
      <c r="E235" s="172" t="s">
        <v>5</v>
      </c>
      <c r="F235" s="173" t="s">
        <v>437</v>
      </c>
      <c r="H235" s="174">
        <v>224.84</v>
      </c>
      <c r="L235" s="171"/>
      <c r="M235" s="175"/>
      <c r="N235" s="176"/>
      <c r="O235" s="176"/>
      <c r="P235" s="176"/>
      <c r="Q235" s="176"/>
      <c r="R235" s="176"/>
      <c r="S235" s="176"/>
      <c r="T235" s="177"/>
      <c r="AT235" s="172" t="s">
        <v>185</v>
      </c>
      <c r="AU235" s="172" t="s">
        <v>78</v>
      </c>
      <c r="AV235" s="12" t="s">
        <v>81</v>
      </c>
      <c r="AW235" s="12" t="s">
        <v>34</v>
      </c>
      <c r="AX235" s="12" t="s">
        <v>11</v>
      </c>
      <c r="AY235" s="172" t="s">
        <v>176</v>
      </c>
    </row>
    <row r="236" spans="2:65" s="1" customFormat="1" ht="25.5" customHeight="1">
      <c r="B236" s="151"/>
      <c r="C236" s="152" t="s">
        <v>438</v>
      </c>
      <c r="D236" s="152" t="s">
        <v>178</v>
      </c>
      <c r="E236" s="153" t="s">
        <v>439</v>
      </c>
      <c r="F236" s="154" t="s">
        <v>440</v>
      </c>
      <c r="G236" s="155" t="s">
        <v>181</v>
      </c>
      <c r="H236" s="156">
        <v>7.56</v>
      </c>
      <c r="I236" s="157">
        <v>0</v>
      </c>
      <c r="J236" s="157">
        <f>ROUND(I236*H236,0)</f>
        <v>0</v>
      </c>
      <c r="K236" s="154" t="s">
        <v>182</v>
      </c>
      <c r="L236" s="36"/>
      <c r="M236" s="158" t="s">
        <v>5</v>
      </c>
      <c r="N236" s="159" t="s">
        <v>41</v>
      </c>
      <c r="O236" s="160">
        <v>0.67</v>
      </c>
      <c r="P236" s="160">
        <f>O236*H236</f>
        <v>5.0651999999999999</v>
      </c>
      <c r="Q236" s="160">
        <v>0</v>
      </c>
      <c r="R236" s="160">
        <f>Q236*H236</f>
        <v>0</v>
      </c>
      <c r="S236" s="160">
        <v>4.1000000000000002E-2</v>
      </c>
      <c r="T236" s="161">
        <f>S236*H236</f>
        <v>0.30996000000000001</v>
      </c>
      <c r="AR236" s="22" t="s">
        <v>183</v>
      </c>
      <c r="AT236" s="22" t="s">
        <v>178</v>
      </c>
      <c r="AU236" s="22" t="s">
        <v>78</v>
      </c>
      <c r="AY236" s="22" t="s">
        <v>176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22" t="s">
        <v>11</v>
      </c>
      <c r="BK236" s="162">
        <f>ROUND(I236*H236,0)</f>
        <v>0</v>
      </c>
      <c r="BL236" s="22" t="s">
        <v>183</v>
      </c>
      <c r="BM236" s="22" t="s">
        <v>441</v>
      </c>
    </row>
    <row r="237" spans="2:65" s="11" customFormat="1">
      <c r="B237" s="163"/>
      <c r="D237" s="164" t="s">
        <v>185</v>
      </c>
      <c r="E237" s="165" t="s">
        <v>5</v>
      </c>
      <c r="F237" s="166" t="s">
        <v>442</v>
      </c>
      <c r="H237" s="167">
        <v>7.56</v>
      </c>
      <c r="L237" s="163"/>
      <c r="M237" s="168"/>
      <c r="N237" s="169"/>
      <c r="O237" s="169"/>
      <c r="P237" s="169"/>
      <c r="Q237" s="169"/>
      <c r="R237" s="169"/>
      <c r="S237" s="169"/>
      <c r="T237" s="170"/>
      <c r="AT237" s="165" t="s">
        <v>185</v>
      </c>
      <c r="AU237" s="165" t="s">
        <v>78</v>
      </c>
      <c r="AV237" s="11" t="s">
        <v>78</v>
      </c>
      <c r="AW237" s="11" t="s">
        <v>34</v>
      </c>
      <c r="AX237" s="11" t="s">
        <v>11</v>
      </c>
      <c r="AY237" s="165" t="s">
        <v>176</v>
      </c>
    </row>
    <row r="238" spans="2:65" s="1" customFormat="1" ht="16.5" customHeight="1">
      <c r="B238" s="151"/>
      <c r="C238" s="152" t="s">
        <v>443</v>
      </c>
      <c r="D238" s="152" t="s">
        <v>178</v>
      </c>
      <c r="E238" s="153" t="s">
        <v>444</v>
      </c>
      <c r="F238" s="154" t="s">
        <v>445</v>
      </c>
      <c r="G238" s="155" t="s">
        <v>181</v>
      </c>
      <c r="H238" s="156">
        <v>16.170000000000002</v>
      </c>
      <c r="I238" s="157">
        <v>0</v>
      </c>
      <c r="J238" s="157">
        <f>ROUND(I238*H238,0)</f>
        <v>0</v>
      </c>
      <c r="K238" s="154" t="s">
        <v>182</v>
      </c>
      <c r="L238" s="36"/>
      <c r="M238" s="158" t="s">
        <v>5</v>
      </c>
      <c r="N238" s="159" t="s">
        <v>41</v>
      </c>
      <c r="O238" s="160">
        <v>0.61599999999999999</v>
      </c>
      <c r="P238" s="160">
        <f>O238*H238</f>
        <v>9.9607200000000002</v>
      </c>
      <c r="Q238" s="160">
        <v>0</v>
      </c>
      <c r="R238" s="160">
        <f>Q238*H238</f>
        <v>0</v>
      </c>
      <c r="S238" s="160">
        <v>8.7999999999999995E-2</v>
      </c>
      <c r="T238" s="161">
        <f>S238*H238</f>
        <v>1.42296</v>
      </c>
      <c r="AR238" s="22" t="s">
        <v>183</v>
      </c>
      <c r="AT238" s="22" t="s">
        <v>178</v>
      </c>
      <c r="AU238" s="22" t="s">
        <v>78</v>
      </c>
      <c r="AY238" s="22" t="s">
        <v>176</v>
      </c>
      <c r="BE238" s="162">
        <f>IF(N238="základní",J238,0)</f>
        <v>0</v>
      </c>
      <c r="BF238" s="162">
        <f>IF(N238="snížená",J238,0)</f>
        <v>0</v>
      </c>
      <c r="BG238" s="162">
        <f>IF(N238="zákl. přenesená",J238,0)</f>
        <v>0</v>
      </c>
      <c r="BH238" s="162">
        <f>IF(N238="sníž. přenesená",J238,0)</f>
        <v>0</v>
      </c>
      <c r="BI238" s="162">
        <f>IF(N238="nulová",J238,0)</f>
        <v>0</v>
      </c>
      <c r="BJ238" s="22" t="s">
        <v>11</v>
      </c>
      <c r="BK238" s="162">
        <f>ROUND(I238*H238,0)</f>
        <v>0</v>
      </c>
      <c r="BL238" s="22" t="s">
        <v>183</v>
      </c>
      <c r="BM238" s="22" t="s">
        <v>446</v>
      </c>
    </row>
    <row r="239" spans="2:65" s="11" customFormat="1">
      <c r="B239" s="163"/>
      <c r="D239" s="164" t="s">
        <v>185</v>
      </c>
      <c r="E239" s="165" t="s">
        <v>5</v>
      </c>
      <c r="F239" s="166" t="s">
        <v>447</v>
      </c>
      <c r="H239" s="167">
        <v>13.44</v>
      </c>
      <c r="L239" s="163"/>
      <c r="M239" s="168"/>
      <c r="N239" s="169"/>
      <c r="O239" s="169"/>
      <c r="P239" s="169"/>
      <c r="Q239" s="169"/>
      <c r="R239" s="169"/>
      <c r="S239" s="169"/>
      <c r="T239" s="170"/>
      <c r="AT239" s="165" t="s">
        <v>185</v>
      </c>
      <c r="AU239" s="165" t="s">
        <v>78</v>
      </c>
      <c r="AV239" s="11" t="s">
        <v>78</v>
      </c>
      <c r="AW239" s="11" t="s">
        <v>34</v>
      </c>
      <c r="AX239" s="11" t="s">
        <v>70</v>
      </c>
      <c r="AY239" s="165" t="s">
        <v>176</v>
      </c>
    </row>
    <row r="240" spans="2:65" s="11" customFormat="1">
      <c r="B240" s="163"/>
      <c r="D240" s="164" t="s">
        <v>185</v>
      </c>
      <c r="E240" s="165" t="s">
        <v>5</v>
      </c>
      <c r="F240" s="166" t="s">
        <v>448</v>
      </c>
      <c r="H240" s="167">
        <v>1.47</v>
      </c>
      <c r="L240" s="163"/>
      <c r="M240" s="168"/>
      <c r="N240" s="169"/>
      <c r="O240" s="169"/>
      <c r="P240" s="169"/>
      <c r="Q240" s="169"/>
      <c r="R240" s="169"/>
      <c r="S240" s="169"/>
      <c r="T240" s="170"/>
      <c r="AT240" s="165" t="s">
        <v>185</v>
      </c>
      <c r="AU240" s="165" t="s">
        <v>78</v>
      </c>
      <c r="AV240" s="11" t="s">
        <v>78</v>
      </c>
      <c r="AW240" s="11" t="s">
        <v>34</v>
      </c>
      <c r="AX240" s="11" t="s">
        <v>70</v>
      </c>
      <c r="AY240" s="165" t="s">
        <v>176</v>
      </c>
    </row>
    <row r="241" spans="2:65" s="11" customFormat="1">
      <c r="B241" s="163"/>
      <c r="D241" s="164" t="s">
        <v>185</v>
      </c>
      <c r="E241" s="165" t="s">
        <v>5</v>
      </c>
      <c r="F241" s="166" t="s">
        <v>449</v>
      </c>
      <c r="H241" s="167">
        <v>1.26</v>
      </c>
      <c r="L241" s="163"/>
      <c r="M241" s="168"/>
      <c r="N241" s="169"/>
      <c r="O241" s="169"/>
      <c r="P241" s="169"/>
      <c r="Q241" s="169"/>
      <c r="R241" s="169"/>
      <c r="S241" s="169"/>
      <c r="T241" s="170"/>
      <c r="AT241" s="165" t="s">
        <v>185</v>
      </c>
      <c r="AU241" s="165" t="s">
        <v>78</v>
      </c>
      <c r="AV241" s="11" t="s">
        <v>78</v>
      </c>
      <c r="AW241" s="11" t="s">
        <v>34</v>
      </c>
      <c r="AX241" s="11" t="s">
        <v>70</v>
      </c>
      <c r="AY241" s="165" t="s">
        <v>176</v>
      </c>
    </row>
    <row r="242" spans="2:65" s="12" customFormat="1">
      <c r="B242" s="171"/>
      <c r="D242" s="164" t="s">
        <v>185</v>
      </c>
      <c r="E242" s="172" t="s">
        <v>5</v>
      </c>
      <c r="F242" s="173" t="s">
        <v>187</v>
      </c>
      <c r="H242" s="174">
        <v>16.170000000000002</v>
      </c>
      <c r="L242" s="171"/>
      <c r="M242" s="175"/>
      <c r="N242" s="176"/>
      <c r="O242" s="176"/>
      <c r="P242" s="176"/>
      <c r="Q242" s="176"/>
      <c r="R242" s="176"/>
      <c r="S242" s="176"/>
      <c r="T242" s="177"/>
      <c r="AT242" s="172" t="s">
        <v>185</v>
      </c>
      <c r="AU242" s="172" t="s">
        <v>78</v>
      </c>
      <c r="AV242" s="12" t="s">
        <v>81</v>
      </c>
      <c r="AW242" s="12" t="s">
        <v>34</v>
      </c>
      <c r="AX242" s="12" t="s">
        <v>11</v>
      </c>
      <c r="AY242" s="172" t="s">
        <v>176</v>
      </c>
    </row>
    <row r="243" spans="2:65" s="1" customFormat="1" ht="25.5" customHeight="1">
      <c r="B243" s="151"/>
      <c r="C243" s="152" t="s">
        <v>450</v>
      </c>
      <c r="D243" s="152" t="s">
        <v>178</v>
      </c>
      <c r="E243" s="153" t="s">
        <v>451</v>
      </c>
      <c r="F243" s="154" t="s">
        <v>452</v>
      </c>
      <c r="G243" s="155" t="s">
        <v>181</v>
      </c>
      <c r="H243" s="156">
        <v>539.81799999999998</v>
      </c>
      <c r="I243" s="157">
        <v>0</v>
      </c>
      <c r="J243" s="157">
        <f>ROUND(I243*H243,0)</f>
        <v>0</v>
      </c>
      <c r="K243" s="154" t="s">
        <v>182</v>
      </c>
      <c r="L243" s="36"/>
      <c r="M243" s="158" t="s">
        <v>5</v>
      </c>
      <c r="N243" s="159" t="s">
        <v>41</v>
      </c>
      <c r="O243" s="160">
        <v>0.26</v>
      </c>
      <c r="P243" s="160">
        <f>O243*H243</f>
        <v>140.35267999999999</v>
      </c>
      <c r="Q243" s="160">
        <v>0</v>
      </c>
      <c r="R243" s="160">
        <f>Q243*H243</f>
        <v>0</v>
      </c>
      <c r="S243" s="160">
        <v>4.5999999999999999E-2</v>
      </c>
      <c r="T243" s="161">
        <f>S243*H243</f>
        <v>24.831627999999998</v>
      </c>
      <c r="AR243" s="22" t="s">
        <v>183</v>
      </c>
      <c r="AT243" s="22" t="s">
        <v>178</v>
      </c>
      <c r="AU243" s="22" t="s">
        <v>78</v>
      </c>
      <c r="AY243" s="22" t="s">
        <v>176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22" t="s">
        <v>11</v>
      </c>
      <c r="BK243" s="162">
        <f>ROUND(I243*H243,0)</f>
        <v>0</v>
      </c>
      <c r="BL243" s="22" t="s">
        <v>183</v>
      </c>
      <c r="BM243" s="22" t="s">
        <v>453</v>
      </c>
    </row>
    <row r="244" spans="2:65" s="11" customFormat="1">
      <c r="B244" s="163"/>
      <c r="D244" s="164" t="s">
        <v>185</v>
      </c>
      <c r="E244" s="165" t="s">
        <v>5</v>
      </c>
      <c r="F244" s="166" t="s">
        <v>454</v>
      </c>
      <c r="H244" s="167">
        <v>45.56</v>
      </c>
      <c r="L244" s="163"/>
      <c r="M244" s="168"/>
      <c r="N244" s="169"/>
      <c r="O244" s="169"/>
      <c r="P244" s="169"/>
      <c r="Q244" s="169"/>
      <c r="R244" s="169"/>
      <c r="S244" s="169"/>
      <c r="T244" s="170"/>
      <c r="AT244" s="165" t="s">
        <v>185</v>
      </c>
      <c r="AU244" s="165" t="s">
        <v>78</v>
      </c>
      <c r="AV244" s="11" t="s">
        <v>78</v>
      </c>
      <c r="AW244" s="11" t="s">
        <v>34</v>
      </c>
      <c r="AX244" s="11" t="s">
        <v>70</v>
      </c>
      <c r="AY244" s="165" t="s">
        <v>176</v>
      </c>
    </row>
    <row r="245" spans="2:65" s="11" customFormat="1">
      <c r="B245" s="163"/>
      <c r="D245" s="164" t="s">
        <v>185</v>
      </c>
      <c r="E245" s="165" t="s">
        <v>5</v>
      </c>
      <c r="F245" s="166" t="s">
        <v>455</v>
      </c>
      <c r="H245" s="167">
        <v>52.64</v>
      </c>
      <c r="L245" s="163"/>
      <c r="M245" s="168"/>
      <c r="N245" s="169"/>
      <c r="O245" s="169"/>
      <c r="P245" s="169"/>
      <c r="Q245" s="169"/>
      <c r="R245" s="169"/>
      <c r="S245" s="169"/>
      <c r="T245" s="170"/>
      <c r="AT245" s="165" t="s">
        <v>185</v>
      </c>
      <c r="AU245" s="165" t="s">
        <v>78</v>
      </c>
      <c r="AV245" s="11" t="s">
        <v>78</v>
      </c>
      <c r="AW245" s="11" t="s">
        <v>34</v>
      </c>
      <c r="AX245" s="11" t="s">
        <v>70</v>
      </c>
      <c r="AY245" s="165" t="s">
        <v>176</v>
      </c>
    </row>
    <row r="246" spans="2:65" s="11" customFormat="1">
      <c r="B246" s="163"/>
      <c r="D246" s="164" t="s">
        <v>185</v>
      </c>
      <c r="E246" s="165" t="s">
        <v>5</v>
      </c>
      <c r="F246" s="166" t="s">
        <v>456</v>
      </c>
      <c r="H246" s="167">
        <v>35.921999999999997</v>
      </c>
      <c r="L246" s="163"/>
      <c r="M246" s="168"/>
      <c r="N246" s="169"/>
      <c r="O246" s="169"/>
      <c r="P246" s="169"/>
      <c r="Q246" s="169"/>
      <c r="R246" s="169"/>
      <c r="S246" s="169"/>
      <c r="T246" s="170"/>
      <c r="AT246" s="165" t="s">
        <v>185</v>
      </c>
      <c r="AU246" s="165" t="s">
        <v>78</v>
      </c>
      <c r="AV246" s="11" t="s">
        <v>78</v>
      </c>
      <c r="AW246" s="11" t="s">
        <v>34</v>
      </c>
      <c r="AX246" s="11" t="s">
        <v>70</v>
      </c>
      <c r="AY246" s="165" t="s">
        <v>176</v>
      </c>
    </row>
    <row r="247" spans="2:65" s="11" customFormat="1">
      <c r="B247" s="163"/>
      <c r="D247" s="164" t="s">
        <v>185</v>
      </c>
      <c r="E247" s="165" t="s">
        <v>5</v>
      </c>
      <c r="F247" s="166" t="s">
        <v>457</v>
      </c>
      <c r="H247" s="167">
        <v>52.527999999999999</v>
      </c>
      <c r="L247" s="163"/>
      <c r="M247" s="168"/>
      <c r="N247" s="169"/>
      <c r="O247" s="169"/>
      <c r="P247" s="169"/>
      <c r="Q247" s="169"/>
      <c r="R247" s="169"/>
      <c r="S247" s="169"/>
      <c r="T247" s="170"/>
      <c r="AT247" s="165" t="s">
        <v>185</v>
      </c>
      <c r="AU247" s="165" t="s">
        <v>78</v>
      </c>
      <c r="AV247" s="11" t="s">
        <v>78</v>
      </c>
      <c r="AW247" s="11" t="s">
        <v>34</v>
      </c>
      <c r="AX247" s="11" t="s">
        <v>70</v>
      </c>
      <c r="AY247" s="165" t="s">
        <v>176</v>
      </c>
    </row>
    <row r="248" spans="2:65" s="11" customFormat="1">
      <c r="B248" s="163"/>
      <c r="D248" s="164" t="s">
        <v>185</v>
      </c>
      <c r="E248" s="165" t="s">
        <v>5</v>
      </c>
      <c r="F248" s="166" t="s">
        <v>458</v>
      </c>
      <c r="H248" s="167">
        <v>5.04</v>
      </c>
      <c r="L248" s="163"/>
      <c r="M248" s="168"/>
      <c r="N248" s="169"/>
      <c r="O248" s="169"/>
      <c r="P248" s="169"/>
      <c r="Q248" s="169"/>
      <c r="R248" s="169"/>
      <c r="S248" s="169"/>
      <c r="T248" s="170"/>
      <c r="AT248" s="165" t="s">
        <v>185</v>
      </c>
      <c r="AU248" s="165" t="s">
        <v>78</v>
      </c>
      <c r="AV248" s="11" t="s">
        <v>78</v>
      </c>
      <c r="AW248" s="11" t="s">
        <v>34</v>
      </c>
      <c r="AX248" s="11" t="s">
        <v>70</v>
      </c>
      <c r="AY248" s="165" t="s">
        <v>176</v>
      </c>
    </row>
    <row r="249" spans="2:65" s="11" customFormat="1">
      <c r="B249" s="163"/>
      <c r="D249" s="164" t="s">
        <v>185</v>
      </c>
      <c r="E249" s="165" t="s">
        <v>5</v>
      </c>
      <c r="F249" s="166" t="s">
        <v>459</v>
      </c>
      <c r="H249" s="167">
        <v>54.975999999999999</v>
      </c>
      <c r="L249" s="163"/>
      <c r="M249" s="168"/>
      <c r="N249" s="169"/>
      <c r="O249" s="169"/>
      <c r="P249" s="169"/>
      <c r="Q249" s="169"/>
      <c r="R249" s="169"/>
      <c r="S249" s="169"/>
      <c r="T249" s="170"/>
      <c r="AT249" s="165" t="s">
        <v>185</v>
      </c>
      <c r="AU249" s="165" t="s">
        <v>78</v>
      </c>
      <c r="AV249" s="11" t="s">
        <v>78</v>
      </c>
      <c r="AW249" s="11" t="s">
        <v>34</v>
      </c>
      <c r="AX249" s="11" t="s">
        <v>70</v>
      </c>
      <c r="AY249" s="165" t="s">
        <v>176</v>
      </c>
    </row>
    <row r="250" spans="2:65" s="11" customFormat="1">
      <c r="B250" s="163"/>
      <c r="D250" s="164" t="s">
        <v>185</v>
      </c>
      <c r="E250" s="165" t="s">
        <v>5</v>
      </c>
      <c r="F250" s="166" t="s">
        <v>460</v>
      </c>
      <c r="H250" s="167">
        <v>5.04</v>
      </c>
      <c r="L250" s="163"/>
      <c r="M250" s="168"/>
      <c r="N250" s="169"/>
      <c r="O250" s="169"/>
      <c r="P250" s="169"/>
      <c r="Q250" s="169"/>
      <c r="R250" s="169"/>
      <c r="S250" s="169"/>
      <c r="T250" s="170"/>
      <c r="AT250" s="165" t="s">
        <v>185</v>
      </c>
      <c r="AU250" s="165" t="s">
        <v>78</v>
      </c>
      <c r="AV250" s="11" t="s">
        <v>78</v>
      </c>
      <c r="AW250" s="11" t="s">
        <v>34</v>
      </c>
      <c r="AX250" s="11" t="s">
        <v>70</v>
      </c>
      <c r="AY250" s="165" t="s">
        <v>176</v>
      </c>
    </row>
    <row r="251" spans="2:65" s="11" customFormat="1">
      <c r="B251" s="163"/>
      <c r="D251" s="164" t="s">
        <v>185</v>
      </c>
      <c r="E251" s="165" t="s">
        <v>5</v>
      </c>
      <c r="F251" s="166" t="s">
        <v>461</v>
      </c>
      <c r="H251" s="167">
        <v>32.984000000000002</v>
      </c>
      <c r="L251" s="163"/>
      <c r="M251" s="168"/>
      <c r="N251" s="169"/>
      <c r="O251" s="169"/>
      <c r="P251" s="169"/>
      <c r="Q251" s="169"/>
      <c r="R251" s="169"/>
      <c r="S251" s="169"/>
      <c r="T251" s="170"/>
      <c r="AT251" s="165" t="s">
        <v>185</v>
      </c>
      <c r="AU251" s="165" t="s">
        <v>78</v>
      </c>
      <c r="AV251" s="11" t="s">
        <v>78</v>
      </c>
      <c r="AW251" s="11" t="s">
        <v>34</v>
      </c>
      <c r="AX251" s="11" t="s">
        <v>70</v>
      </c>
      <c r="AY251" s="165" t="s">
        <v>176</v>
      </c>
    </row>
    <row r="252" spans="2:65" s="11" customFormat="1">
      <c r="B252" s="163"/>
      <c r="D252" s="164" t="s">
        <v>185</v>
      </c>
      <c r="E252" s="165" t="s">
        <v>5</v>
      </c>
      <c r="F252" s="166" t="s">
        <v>462</v>
      </c>
      <c r="H252" s="167">
        <v>32.984000000000002</v>
      </c>
      <c r="L252" s="163"/>
      <c r="M252" s="168"/>
      <c r="N252" s="169"/>
      <c r="O252" s="169"/>
      <c r="P252" s="169"/>
      <c r="Q252" s="169"/>
      <c r="R252" s="169"/>
      <c r="S252" s="169"/>
      <c r="T252" s="170"/>
      <c r="AT252" s="165" t="s">
        <v>185</v>
      </c>
      <c r="AU252" s="165" t="s">
        <v>78</v>
      </c>
      <c r="AV252" s="11" t="s">
        <v>78</v>
      </c>
      <c r="AW252" s="11" t="s">
        <v>34</v>
      </c>
      <c r="AX252" s="11" t="s">
        <v>70</v>
      </c>
      <c r="AY252" s="165" t="s">
        <v>176</v>
      </c>
    </row>
    <row r="253" spans="2:65" s="11" customFormat="1">
      <c r="B253" s="163"/>
      <c r="D253" s="164" t="s">
        <v>185</v>
      </c>
      <c r="E253" s="165" t="s">
        <v>5</v>
      </c>
      <c r="F253" s="166" t="s">
        <v>463</v>
      </c>
      <c r="H253" s="167">
        <v>25.544</v>
      </c>
      <c r="L253" s="163"/>
      <c r="M253" s="168"/>
      <c r="N253" s="169"/>
      <c r="O253" s="169"/>
      <c r="P253" s="169"/>
      <c r="Q253" s="169"/>
      <c r="R253" s="169"/>
      <c r="S253" s="169"/>
      <c r="T253" s="170"/>
      <c r="AT253" s="165" t="s">
        <v>185</v>
      </c>
      <c r="AU253" s="165" t="s">
        <v>78</v>
      </c>
      <c r="AV253" s="11" t="s">
        <v>78</v>
      </c>
      <c r="AW253" s="11" t="s">
        <v>34</v>
      </c>
      <c r="AX253" s="11" t="s">
        <v>70</v>
      </c>
      <c r="AY253" s="165" t="s">
        <v>176</v>
      </c>
    </row>
    <row r="254" spans="2:65" s="11" customFormat="1">
      <c r="B254" s="163"/>
      <c r="D254" s="164" t="s">
        <v>185</v>
      </c>
      <c r="E254" s="165" t="s">
        <v>5</v>
      </c>
      <c r="F254" s="166" t="s">
        <v>464</v>
      </c>
      <c r="H254" s="167">
        <v>51.661000000000001</v>
      </c>
      <c r="L254" s="163"/>
      <c r="M254" s="168"/>
      <c r="N254" s="169"/>
      <c r="O254" s="169"/>
      <c r="P254" s="169"/>
      <c r="Q254" s="169"/>
      <c r="R254" s="169"/>
      <c r="S254" s="169"/>
      <c r="T254" s="170"/>
      <c r="AT254" s="165" t="s">
        <v>185</v>
      </c>
      <c r="AU254" s="165" t="s">
        <v>78</v>
      </c>
      <c r="AV254" s="11" t="s">
        <v>78</v>
      </c>
      <c r="AW254" s="11" t="s">
        <v>34</v>
      </c>
      <c r="AX254" s="11" t="s">
        <v>70</v>
      </c>
      <c r="AY254" s="165" t="s">
        <v>176</v>
      </c>
    </row>
    <row r="255" spans="2:65" s="11" customFormat="1">
      <c r="B255" s="163"/>
      <c r="D255" s="164" t="s">
        <v>185</v>
      </c>
      <c r="E255" s="165" t="s">
        <v>5</v>
      </c>
      <c r="F255" s="166" t="s">
        <v>465</v>
      </c>
      <c r="H255" s="167">
        <v>43.015999999999998</v>
      </c>
      <c r="L255" s="163"/>
      <c r="M255" s="168"/>
      <c r="N255" s="169"/>
      <c r="O255" s="169"/>
      <c r="P255" s="169"/>
      <c r="Q255" s="169"/>
      <c r="R255" s="169"/>
      <c r="S255" s="169"/>
      <c r="T255" s="170"/>
      <c r="AT255" s="165" t="s">
        <v>185</v>
      </c>
      <c r="AU255" s="165" t="s">
        <v>78</v>
      </c>
      <c r="AV255" s="11" t="s">
        <v>78</v>
      </c>
      <c r="AW255" s="11" t="s">
        <v>34</v>
      </c>
      <c r="AX255" s="11" t="s">
        <v>70</v>
      </c>
      <c r="AY255" s="165" t="s">
        <v>176</v>
      </c>
    </row>
    <row r="256" spans="2:65" s="11" customFormat="1">
      <c r="B256" s="163"/>
      <c r="D256" s="164" t="s">
        <v>185</v>
      </c>
      <c r="E256" s="165" t="s">
        <v>5</v>
      </c>
      <c r="F256" s="166" t="s">
        <v>466</v>
      </c>
      <c r="H256" s="167">
        <v>90.582999999999998</v>
      </c>
      <c r="L256" s="163"/>
      <c r="M256" s="168"/>
      <c r="N256" s="169"/>
      <c r="O256" s="169"/>
      <c r="P256" s="169"/>
      <c r="Q256" s="169"/>
      <c r="R256" s="169"/>
      <c r="S256" s="169"/>
      <c r="T256" s="170"/>
      <c r="AT256" s="165" t="s">
        <v>185</v>
      </c>
      <c r="AU256" s="165" t="s">
        <v>78</v>
      </c>
      <c r="AV256" s="11" t="s">
        <v>78</v>
      </c>
      <c r="AW256" s="11" t="s">
        <v>34</v>
      </c>
      <c r="AX256" s="11" t="s">
        <v>70</v>
      </c>
      <c r="AY256" s="165" t="s">
        <v>176</v>
      </c>
    </row>
    <row r="257" spans="2:65" s="11" customFormat="1">
      <c r="B257" s="163"/>
      <c r="D257" s="164" t="s">
        <v>185</v>
      </c>
      <c r="E257" s="165" t="s">
        <v>5</v>
      </c>
      <c r="F257" s="166" t="s">
        <v>467</v>
      </c>
      <c r="H257" s="167">
        <v>-7.56</v>
      </c>
      <c r="L257" s="163"/>
      <c r="M257" s="168"/>
      <c r="N257" s="169"/>
      <c r="O257" s="169"/>
      <c r="P257" s="169"/>
      <c r="Q257" s="169"/>
      <c r="R257" s="169"/>
      <c r="S257" s="169"/>
      <c r="T257" s="170"/>
      <c r="AT257" s="165" t="s">
        <v>185</v>
      </c>
      <c r="AU257" s="165" t="s">
        <v>78</v>
      </c>
      <c r="AV257" s="11" t="s">
        <v>78</v>
      </c>
      <c r="AW257" s="11" t="s">
        <v>34</v>
      </c>
      <c r="AX257" s="11" t="s">
        <v>70</v>
      </c>
      <c r="AY257" s="165" t="s">
        <v>176</v>
      </c>
    </row>
    <row r="258" spans="2:65" s="11" customFormat="1">
      <c r="B258" s="163"/>
      <c r="D258" s="164" t="s">
        <v>185</v>
      </c>
      <c r="E258" s="165" t="s">
        <v>5</v>
      </c>
      <c r="F258" s="166" t="s">
        <v>468</v>
      </c>
      <c r="H258" s="167">
        <v>18.899999999999999</v>
      </c>
      <c r="L258" s="163"/>
      <c r="M258" s="168"/>
      <c r="N258" s="169"/>
      <c r="O258" s="169"/>
      <c r="P258" s="169"/>
      <c r="Q258" s="169"/>
      <c r="R258" s="169"/>
      <c r="S258" s="169"/>
      <c r="T258" s="170"/>
      <c r="AT258" s="165" t="s">
        <v>185</v>
      </c>
      <c r="AU258" s="165" t="s">
        <v>78</v>
      </c>
      <c r="AV258" s="11" t="s">
        <v>78</v>
      </c>
      <c r="AW258" s="11" t="s">
        <v>34</v>
      </c>
      <c r="AX258" s="11" t="s">
        <v>70</v>
      </c>
      <c r="AY258" s="165" t="s">
        <v>176</v>
      </c>
    </row>
    <row r="259" spans="2:65" s="12" customFormat="1">
      <c r="B259" s="171"/>
      <c r="D259" s="164" t="s">
        <v>185</v>
      </c>
      <c r="E259" s="172" t="s">
        <v>96</v>
      </c>
      <c r="F259" s="173" t="s">
        <v>187</v>
      </c>
      <c r="H259" s="174">
        <v>539.81799999999998</v>
      </c>
      <c r="L259" s="171"/>
      <c r="M259" s="175"/>
      <c r="N259" s="176"/>
      <c r="O259" s="176"/>
      <c r="P259" s="176"/>
      <c r="Q259" s="176"/>
      <c r="R259" s="176"/>
      <c r="S259" s="176"/>
      <c r="T259" s="177"/>
      <c r="AT259" s="172" t="s">
        <v>185</v>
      </c>
      <c r="AU259" s="172" t="s">
        <v>78</v>
      </c>
      <c r="AV259" s="12" t="s">
        <v>81</v>
      </c>
      <c r="AW259" s="12" t="s">
        <v>34</v>
      </c>
      <c r="AX259" s="12" t="s">
        <v>11</v>
      </c>
      <c r="AY259" s="172" t="s">
        <v>176</v>
      </c>
    </row>
    <row r="260" spans="2:65" s="10" customFormat="1" ht="29.85" customHeight="1">
      <c r="B260" s="139"/>
      <c r="D260" s="140" t="s">
        <v>69</v>
      </c>
      <c r="E260" s="149" t="s">
        <v>469</v>
      </c>
      <c r="F260" s="149" t="s">
        <v>470</v>
      </c>
      <c r="J260" s="150">
        <f>BK260</f>
        <v>0</v>
      </c>
      <c r="L260" s="139"/>
      <c r="M260" s="143"/>
      <c r="N260" s="144"/>
      <c r="O260" s="144"/>
      <c r="P260" s="145">
        <f>SUM(P261:P265)</f>
        <v>327.22584999999998</v>
      </c>
      <c r="Q260" s="144"/>
      <c r="R260" s="145">
        <f>SUM(R261:R265)</f>
        <v>0</v>
      </c>
      <c r="S260" s="144"/>
      <c r="T260" s="146">
        <f>SUM(T261:T265)</f>
        <v>0</v>
      </c>
      <c r="AR260" s="140" t="s">
        <v>11</v>
      </c>
      <c r="AT260" s="147" t="s">
        <v>69</v>
      </c>
      <c r="AU260" s="147" t="s">
        <v>11</v>
      </c>
      <c r="AY260" s="140" t="s">
        <v>176</v>
      </c>
      <c r="BK260" s="148">
        <f>SUM(BK261:BK265)</f>
        <v>0</v>
      </c>
    </row>
    <row r="261" spans="2:65" s="1" customFormat="1" ht="25.5" customHeight="1">
      <c r="B261" s="151"/>
      <c r="C261" s="152" t="s">
        <v>471</v>
      </c>
      <c r="D261" s="152" t="s">
        <v>178</v>
      </c>
      <c r="E261" s="153" t="s">
        <v>472</v>
      </c>
      <c r="F261" s="154" t="s">
        <v>473</v>
      </c>
      <c r="G261" s="155" t="s">
        <v>474</v>
      </c>
      <c r="H261" s="156">
        <v>127.078</v>
      </c>
      <c r="I261" s="157">
        <v>0</v>
      </c>
      <c r="J261" s="157">
        <f>ROUND(I261*H261,0)</f>
        <v>0</v>
      </c>
      <c r="K261" s="154" t="s">
        <v>182</v>
      </c>
      <c r="L261" s="36"/>
      <c r="M261" s="158" t="s">
        <v>5</v>
      </c>
      <c r="N261" s="159" t="s">
        <v>41</v>
      </c>
      <c r="O261" s="160">
        <v>2.42</v>
      </c>
      <c r="P261" s="160">
        <f>O261*H261</f>
        <v>307.52875999999998</v>
      </c>
      <c r="Q261" s="160">
        <v>0</v>
      </c>
      <c r="R261" s="160">
        <f>Q261*H261</f>
        <v>0</v>
      </c>
      <c r="S261" s="160">
        <v>0</v>
      </c>
      <c r="T261" s="161">
        <f>S261*H261</f>
        <v>0</v>
      </c>
      <c r="AR261" s="22" t="s">
        <v>183</v>
      </c>
      <c r="AT261" s="22" t="s">
        <v>178</v>
      </c>
      <c r="AU261" s="22" t="s">
        <v>78</v>
      </c>
      <c r="AY261" s="22" t="s">
        <v>176</v>
      </c>
      <c r="BE261" s="162">
        <f>IF(N261="základní",J261,0)</f>
        <v>0</v>
      </c>
      <c r="BF261" s="162">
        <f>IF(N261="snížená",J261,0)</f>
        <v>0</v>
      </c>
      <c r="BG261" s="162">
        <f>IF(N261="zákl. přenesená",J261,0)</f>
        <v>0</v>
      </c>
      <c r="BH261" s="162">
        <f>IF(N261="sníž. přenesená",J261,0)</f>
        <v>0</v>
      </c>
      <c r="BI261" s="162">
        <f>IF(N261="nulová",J261,0)</f>
        <v>0</v>
      </c>
      <c r="BJ261" s="22" t="s">
        <v>11</v>
      </c>
      <c r="BK261" s="162">
        <f>ROUND(I261*H261,0)</f>
        <v>0</v>
      </c>
      <c r="BL261" s="22" t="s">
        <v>183</v>
      </c>
      <c r="BM261" s="22" t="s">
        <v>475</v>
      </c>
    </row>
    <row r="262" spans="2:65" s="1" customFormat="1" ht="25.5" customHeight="1">
      <c r="B262" s="151"/>
      <c r="C262" s="152" t="s">
        <v>476</v>
      </c>
      <c r="D262" s="152" t="s">
        <v>178</v>
      </c>
      <c r="E262" s="153" t="s">
        <v>477</v>
      </c>
      <c r="F262" s="154" t="s">
        <v>478</v>
      </c>
      <c r="G262" s="155" t="s">
        <v>474</v>
      </c>
      <c r="H262" s="156">
        <v>127.078</v>
      </c>
      <c r="I262" s="157">
        <v>0</v>
      </c>
      <c r="J262" s="157">
        <f>ROUND(I262*H262,0)</f>
        <v>0</v>
      </c>
      <c r="K262" s="154" t="s">
        <v>182</v>
      </c>
      <c r="L262" s="36"/>
      <c r="M262" s="158" t="s">
        <v>5</v>
      </c>
      <c r="N262" s="159" t="s">
        <v>41</v>
      </c>
      <c r="O262" s="160">
        <v>0.125</v>
      </c>
      <c r="P262" s="160">
        <f>O262*H262</f>
        <v>15.88475</v>
      </c>
      <c r="Q262" s="160">
        <v>0</v>
      </c>
      <c r="R262" s="160">
        <f>Q262*H262</f>
        <v>0</v>
      </c>
      <c r="S262" s="160">
        <v>0</v>
      </c>
      <c r="T262" s="161">
        <f>S262*H262</f>
        <v>0</v>
      </c>
      <c r="AR262" s="22" t="s">
        <v>183</v>
      </c>
      <c r="AT262" s="22" t="s">
        <v>178</v>
      </c>
      <c r="AU262" s="22" t="s">
        <v>78</v>
      </c>
      <c r="AY262" s="22" t="s">
        <v>176</v>
      </c>
      <c r="BE262" s="162">
        <f>IF(N262="základní",J262,0)</f>
        <v>0</v>
      </c>
      <c r="BF262" s="162">
        <f>IF(N262="snížená",J262,0)</f>
        <v>0</v>
      </c>
      <c r="BG262" s="162">
        <f>IF(N262="zákl. přenesená",J262,0)</f>
        <v>0</v>
      </c>
      <c r="BH262" s="162">
        <f>IF(N262="sníž. přenesená",J262,0)</f>
        <v>0</v>
      </c>
      <c r="BI262" s="162">
        <f>IF(N262="nulová",J262,0)</f>
        <v>0</v>
      </c>
      <c r="BJ262" s="22" t="s">
        <v>11</v>
      </c>
      <c r="BK262" s="162">
        <f>ROUND(I262*H262,0)</f>
        <v>0</v>
      </c>
      <c r="BL262" s="22" t="s">
        <v>183</v>
      </c>
      <c r="BM262" s="22" t="s">
        <v>479</v>
      </c>
    </row>
    <row r="263" spans="2:65" s="1" customFormat="1" ht="25.5" customHeight="1">
      <c r="B263" s="151"/>
      <c r="C263" s="152" t="s">
        <v>480</v>
      </c>
      <c r="D263" s="152" t="s">
        <v>178</v>
      </c>
      <c r="E263" s="153" t="s">
        <v>481</v>
      </c>
      <c r="F263" s="154" t="s">
        <v>482</v>
      </c>
      <c r="G263" s="155" t="s">
        <v>474</v>
      </c>
      <c r="H263" s="156">
        <v>635.39</v>
      </c>
      <c r="I263" s="157">
        <v>0</v>
      </c>
      <c r="J263" s="157">
        <f>ROUND(I263*H263,0)</f>
        <v>0</v>
      </c>
      <c r="K263" s="154" t="s">
        <v>182</v>
      </c>
      <c r="L263" s="36"/>
      <c r="M263" s="158" t="s">
        <v>5</v>
      </c>
      <c r="N263" s="159" t="s">
        <v>41</v>
      </c>
      <c r="O263" s="160">
        <v>6.0000000000000001E-3</v>
      </c>
      <c r="P263" s="160">
        <f>O263*H263</f>
        <v>3.8123399999999998</v>
      </c>
      <c r="Q263" s="160">
        <v>0</v>
      </c>
      <c r="R263" s="160">
        <f>Q263*H263</f>
        <v>0</v>
      </c>
      <c r="S263" s="160">
        <v>0</v>
      </c>
      <c r="T263" s="161">
        <f>S263*H263</f>
        <v>0</v>
      </c>
      <c r="AR263" s="22" t="s">
        <v>183</v>
      </c>
      <c r="AT263" s="22" t="s">
        <v>178</v>
      </c>
      <c r="AU263" s="22" t="s">
        <v>78</v>
      </c>
      <c r="AY263" s="22" t="s">
        <v>176</v>
      </c>
      <c r="BE263" s="162">
        <f>IF(N263="základní",J263,0)</f>
        <v>0</v>
      </c>
      <c r="BF263" s="162">
        <f>IF(N263="snížená",J263,0)</f>
        <v>0</v>
      </c>
      <c r="BG263" s="162">
        <f>IF(N263="zákl. přenesená",J263,0)</f>
        <v>0</v>
      </c>
      <c r="BH263" s="162">
        <f>IF(N263="sníž. přenesená",J263,0)</f>
        <v>0</v>
      </c>
      <c r="BI263" s="162">
        <f>IF(N263="nulová",J263,0)</f>
        <v>0</v>
      </c>
      <c r="BJ263" s="22" t="s">
        <v>11</v>
      </c>
      <c r="BK263" s="162">
        <f>ROUND(I263*H263,0)</f>
        <v>0</v>
      </c>
      <c r="BL263" s="22" t="s">
        <v>183</v>
      </c>
      <c r="BM263" s="22" t="s">
        <v>483</v>
      </c>
    </row>
    <row r="264" spans="2:65" s="11" customFormat="1">
      <c r="B264" s="163"/>
      <c r="D264" s="164" t="s">
        <v>185</v>
      </c>
      <c r="F264" s="166" t="s">
        <v>484</v>
      </c>
      <c r="H264" s="167">
        <v>635.39</v>
      </c>
      <c r="L264" s="163"/>
      <c r="M264" s="168"/>
      <c r="N264" s="169"/>
      <c r="O264" s="169"/>
      <c r="P264" s="169"/>
      <c r="Q264" s="169"/>
      <c r="R264" s="169"/>
      <c r="S264" s="169"/>
      <c r="T264" s="170"/>
      <c r="AT264" s="165" t="s">
        <v>185</v>
      </c>
      <c r="AU264" s="165" t="s">
        <v>78</v>
      </c>
      <c r="AV264" s="11" t="s">
        <v>78</v>
      </c>
      <c r="AW264" s="11" t="s">
        <v>6</v>
      </c>
      <c r="AX264" s="11" t="s">
        <v>11</v>
      </c>
      <c r="AY264" s="165" t="s">
        <v>176</v>
      </c>
    </row>
    <row r="265" spans="2:65" s="1" customFormat="1" ht="25.5" customHeight="1">
      <c r="B265" s="151"/>
      <c r="C265" s="152" t="s">
        <v>485</v>
      </c>
      <c r="D265" s="152" t="s">
        <v>178</v>
      </c>
      <c r="E265" s="153" t="s">
        <v>486</v>
      </c>
      <c r="F265" s="154" t="s">
        <v>487</v>
      </c>
      <c r="G265" s="155" t="s">
        <v>474</v>
      </c>
      <c r="H265" s="156">
        <v>127.078</v>
      </c>
      <c r="I265" s="157">
        <v>0</v>
      </c>
      <c r="J265" s="157">
        <f>ROUND(I265*H265,0)</f>
        <v>0</v>
      </c>
      <c r="K265" s="154" t="s">
        <v>182</v>
      </c>
      <c r="L265" s="36"/>
      <c r="M265" s="158" t="s">
        <v>5</v>
      </c>
      <c r="N265" s="159" t="s">
        <v>41</v>
      </c>
      <c r="O265" s="160">
        <v>0</v>
      </c>
      <c r="P265" s="160">
        <f>O265*H265</f>
        <v>0</v>
      </c>
      <c r="Q265" s="160">
        <v>0</v>
      </c>
      <c r="R265" s="160">
        <f>Q265*H265</f>
        <v>0</v>
      </c>
      <c r="S265" s="160">
        <v>0</v>
      </c>
      <c r="T265" s="161">
        <f>S265*H265</f>
        <v>0</v>
      </c>
      <c r="AR265" s="22" t="s">
        <v>183</v>
      </c>
      <c r="AT265" s="22" t="s">
        <v>178</v>
      </c>
      <c r="AU265" s="22" t="s">
        <v>78</v>
      </c>
      <c r="AY265" s="22" t="s">
        <v>176</v>
      </c>
      <c r="BE265" s="162">
        <f>IF(N265="základní",J265,0)</f>
        <v>0</v>
      </c>
      <c r="BF265" s="162">
        <f>IF(N265="snížená",J265,0)</f>
        <v>0</v>
      </c>
      <c r="BG265" s="162">
        <f>IF(N265="zákl. přenesená",J265,0)</f>
        <v>0</v>
      </c>
      <c r="BH265" s="162">
        <f>IF(N265="sníž. přenesená",J265,0)</f>
        <v>0</v>
      </c>
      <c r="BI265" s="162">
        <f>IF(N265="nulová",J265,0)</f>
        <v>0</v>
      </c>
      <c r="BJ265" s="22" t="s">
        <v>11</v>
      </c>
      <c r="BK265" s="162">
        <f>ROUND(I265*H265,0)</f>
        <v>0</v>
      </c>
      <c r="BL265" s="22" t="s">
        <v>183</v>
      </c>
      <c r="BM265" s="22" t="s">
        <v>488</v>
      </c>
    </row>
    <row r="266" spans="2:65" s="10" customFormat="1" ht="29.85" customHeight="1">
      <c r="B266" s="139"/>
      <c r="D266" s="140" t="s">
        <v>69</v>
      </c>
      <c r="E266" s="149" t="s">
        <v>489</v>
      </c>
      <c r="F266" s="149" t="s">
        <v>490</v>
      </c>
      <c r="J266" s="150">
        <f>BK266</f>
        <v>0</v>
      </c>
      <c r="L266" s="139"/>
      <c r="M266" s="143"/>
      <c r="N266" s="144"/>
      <c r="O266" s="144"/>
      <c r="P266" s="145">
        <f>P267</f>
        <v>631.87124000000006</v>
      </c>
      <c r="Q266" s="144"/>
      <c r="R266" s="145">
        <f>R267</f>
        <v>0</v>
      </c>
      <c r="S266" s="144"/>
      <c r="T266" s="146">
        <f>T267</f>
        <v>0</v>
      </c>
      <c r="AR266" s="140" t="s">
        <v>11</v>
      </c>
      <c r="AT266" s="147" t="s">
        <v>69</v>
      </c>
      <c r="AU266" s="147" t="s">
        <v>11</v>
      </c>
      <c r="AY266" s="140" t="s">
        <v>176</v>
      </c>
      <c r="BK266" s="148">
        <f>BK267</f>
        <v>0</v>
      </c>
    </row>
    <row r="267" spans="2:65" s="1" customFormat="1" ht="16.5" customHeight="1">
      <c r="B267" s="151"/>
      <c r="C267" s="152" t="s">
        <v>491</v>
      </c>
      <c r="D267" s="152" t="s">
        <v>178</v>
      </c>
      <c r="E267" s="153" t="s">
        <v>492</v>
      </c>
      <c r="F267" s="154" t="s">
        <v>493</v>
      </c>
      <c r="G267" s="155" t="s">
        <v>474</v>
      </c>
      <c r="H267" s="156">
        <v>173.59100000000001</v>
      </c>
      <c r="I267" s="157">
        <v>0</v>
      </c>
      <c r="J267" s="157">
        <f>ROUND(I267*H267,0)</f>
        <v>0</v>
      </c>
      <c r="K267" s="154" t="s">
        <v>182</v>
      </c>
      <c r="L267" s="36"/>
      <c r="M267" s="158" t="s">
        <v>5</v>
      </c>
      <c r="N267" s="159" t="s">
        <v>41</v>
      </c>
      <c r="O267" s="160">
        <v>3.64</v>
      </c>
      <c r="P267" s="160">
        <f>O267*H267</f>
        <v>631.87124000000006</v>
      </c>
      <c r="Q267" s="160">
        <v>0</v>
      </c>
      <c r="R267" s="160">
        <f>Q267*H267</f>
        <v>0</v>
      </c>
      <c r="S267" s="160">
        <v>0</v>
      </c>
      <c r="T267" s="161">
        <f>S267*H267</f>
        <v>0</v>
      </c>
      <c r="AR267" s="22" t="s">
        <v>183</v>
      </c>
      <c r="AT267" s="22" t="s">
        <v>178</v>
      </c>
      <c r="AU267" s="22" t="s">
        <v>78</v>
      </c>
      <c r="AY267" s="22" t="s">
        <v>176</v>
      </c>
      <c r="BE267" s="162">
        <f>IF(N267="základní",J267,0)</f>
        <v>0</v>
      </c>
      <c r="BF267" s="162">
        <f>IF(N267="snížená",J267,0)</f>
        <v>0</v>
      </c>
      <c r="BG267" s="162">
        <f>IF(N267="zákl. přenesená",J267,0)</f>
        <v>0</v>
      </c>
      <c r="BH267" s="162">
        <f>IF(N267="sníž. přenesená",J267,0)</f>
        <v>0</v>
      </c>
      <c r="BI267" s="162">
        <f>IF(N267="nulová",J267,0)</f>
        <v>0</v>
      </c>
      <c r="BJ267" s="22" t="s">
        <v>11</v>
      </c>
      <c r="BK267" s="162">
        <f>ROUND(I267*H267,0)</f>
        <v>0</v>
      </c>
      <c r="BL267" s="22" t="s">
        <v>183</v>
      </c>
      <c r="BM267" s="22" t="s">
        <v>494</v>
      </c>
    </row>
    <row r="268" spans="2:65" s="10" customFormat="1" ht="37.35" customHeight="1">
      <c r="B268" s="139"/>
      <c r="D268" s="140" t="s">
        <v>69</v>
      </c>
      <c r="E268" s="141" t="s">
        <v>495</v>
      </c>
      <c r="F268" s="141" t="s">
        <v>496</v>
      </c>
      <c r="J268" s="142">
        <f>BK268</f>
        <v>0</v>
      </c>
      <c r="L268" s="139"/>
      <c r="M268" s="143"/>
      <c r="N268" s="144"/>
      <c r="O268" s="144"/>
      <c r="P268" s="145">
        <f>P269+P300+P309+P317+P327+P333+P347+P385+P395+P401</f>
        <v>635.44355599999994</v>
      </c>
      <c r="Q268" s="144"/>
      <c r="R268" s="145">
        <f>R269+R300+R309+R317+R327+R333+R347+R385+R395+R401</f>
        <v>12.085348325</v>
      </c>
      <c r="S268" s="144"/>
      <c r="T268" s="146">
        <f>T269+T300+T309+T317+T327+T333+T347+T385+T395+T401</f>
        <v>2.6820000000000004E-2</v>
      </c>
      <c r="AR268" s="140" t="s">
        <v>78</v>
      </c>
      <c r="AT268" s="147" t="s">
        <v>69</v>
      </c>
      <c r="AU268" s="147" t="s">
        <v>70</v>
      </c>
      <c r="AY268" s="140" t="s">
        <v>176</v>
      </c>
      <c r="BK268" s="148">
        <f>BK269+BK300+BK309+BK317+BK327+BK333+BK347+BK385+BK395+BK401</f>
        <v>0</v>
      </c>
    </row>
    <row r="269" spans="2:65" s="10" customFormat="1" ht="19.899999999999999" customHeight="1">
      <c r="B269" s="139"/>
      <c r="D269" s="140" t="s">
        <v>69</v>
      </c>
      <c r="E269" s="149" t="s">
        <v>497</v>
      </c>
      <c r="F269" s="149" t="s">
        <v>498</v>
      </c>
      <c r="J269" s="150">
        <f>BK269</f>
        <v>0</v>
      </c>
      <c r="L269" s="139"/>
      <c r="M269" s="143"/>
      <c r="N269" s="144"/>
      <c r="O269" s="144"/>
      <c r="P269" s="145">
        <f>SUM(P270:P299)</f>
        <v>126.48657300000001</v>
      </c>
      <c r="Q269" s="144"/>
      <c r="R269" s="145">
        <f>SUM(R270:R299)</f>
        <v>1.83711912675</v>
      </c>
      <c r="S269" s="144"/>
      <c r="T269" s="146">
        <f>SUM(T270:T299)</f>
        <v>0</v>
      </c>
      <c r="AR269" s="140" t="s">
        <v>78</v>
      </c>
      <c r="AT269" s="147" t="s">
        <v>69</v>
      </c>
      <c r="AU269" s="147" t="s">
        <v>11</v>
      </c>
      <c r="AY269" s="140" t="s">
        <v>176</v>
      </c>
      <c r="BK269" s="148">
        <f>SUM(BK270:BK299)</f>
        <v>0</v>
      </c>
    </row>
    <row r="270" spans="2:65" s="1" customFormat="1" ht="25.5" customHeight="1">
      <c r="B270" s="151"/>
      <c r="C270" s="152" t="s">
        <v>499</v>
      </c>
      <c r="D270" s="152" t="s">
        <v>178</v>
      </c>
      <c r="E270" s="153" t="s">
        <v>500</v>
      </c>
      <c r="F270" s="154" t="s">
        <v>501</v>
      </c>
      <c r="G270" s="155" t="s">
        <v>181</v>
      </c>
      <c r="H270" s="156">
        <v>229.21899999999999</v>
      </c>
      <c r="I270" s="157">
        <v>0</v>
      </c>
      <c r="J270" s="157">
        <f>ROUND(I270*H270,0)</f>
        <v>0</v>
      </c>
      <c r="K270" s="154" t="s">
        <v>182</v>
      </c>
      <c r="L270" s="36"/>
      <c r="M270" s="158" t="s">
        <v>5</v>
      </c>
      <c r="N270" s="159" t="s">
        <v>41</v>
      </c>
      <c r="O270" s="160">
        <v>2.4E-2</v>
      </c>
      <c r="P270" s="160">
        <f>O270*H270</f>
        <v>5.5012559999999997</v>
      </c>
      <c r="Q270" s="160">
        <v>0</v>
      </c>
      <c r="R270" s="160">
        <f>Q270*H270</f>
        <v>0</v>
      </c>
      <c r="S270" s="160">
        <v>0</v>
      </c>
      <c r="T270" s="161">
        <f>S270*H270</f>
        <v>0</v>
      </c>
      <c r="AR270" s="22" t="s">
        <v>254</v>
      </c>
      <c r="AT270" s="22" t="s">
        <v>178</v>
      </c>
      <c r="AU270" s="22" t="s">
        <v>78</v>
      </c>
      <c r="AY270" s="22" t="s">
        <v>176</v>
      </c>
      <c r="BE270" s="162">
        <f>IF(N270="základní",J270,0)</f>
        <v>0</v>
      </c>
      <c r="BF270" s="162">
        <f>IF(N270="snížená",J270,0)</f>
        <v>0</v>
      </c>
      <c r="BG270" s="162">
        <f>IF(N270="zákl. přenesená",J270,0)</f>
        <v>0</v>
      </c>
      <c r="BH270" s="162">
        <f>IF(N270="sníž. přenesená",J270,0)</f>
        <v>0</v>
      </c>
      <c r="BI270" s="162">
        <f>IF(N270="nulová",J270,0)</f>
        <v>0</v>
      </c>
      <c r="BJ270" s="22" t="s">
        <v>11</v>
      </c>
      <c r="BK270" s="162">
        <f>ROUND(I270*H270,0)</f>
        <v>0</v>
      </c>
      <c r="BL270" s="22" t="s">
        <v>254</v>
      </c>
      <c r="BM270" s="22" t="s">
        <v>502</v>
      </c>
    </row>
    <row r="271" spans="2:65" s="11" customFormat="1">
      <c r="B271" s="163"/>
      <c r="D271" s="164" t="s">
        <v>185</v>
      </c>
      <c r="E271" s="165" t="s">
        <v>5</v>
      </c>
      <c r="F271" s="166" t="s">
        <v>503</v>
      </c>
      <c r="H271" s="167">
        <v>316.88</v>
      </c>
      <c r="L271" s="163"/>
      <c r="M271" s="168"/>
      <c r="N271" s="169"/>
      <c r="O271" s="169"/>
      <c r="P271" s="169"/>
      <c r="Q271" s="169"/>
      <c r="R271" s="169"/>
      <c r="S271" s="169"/>
      <c r="T271" s="170"/>
      <c r="AT271" s="165" t="s">
        <v>185</v>
      </c>
      <c r="AU271" s="165" t="s">
        <v>78</v>
      </c>
      <c r="AV271" s="11" t="s">
        <v>78</v>
      </c>
      <c r="AW271" s="11" t="s">
        <v>34</v>
      </c>
      <c r="AX271" s="11" t="s">
        <v>70</v>
      </c>
      <c r="AY271" s="165" t="s">
        <v>176</v>
      </c>
    </row>
    <row r="272" spans="2:65" s="11" customFormat="1">
      <c r="B272" s="163"/>
      <c r="D272" s="164" t="s">
        <v>185</v>
      </c>
      <c r="E272" s="165" t="s">
        <v>5</v>
      </c>
      <c r="F272" s="166" t="s">
        <v>504</v>
      </c>
      <c r="H272" s="167">
        <v>6.39</v>
      </c>
      <c r="L272" s="163"/>
      <c r="M272" s="168"/>
      <c r="N272" s="169"/>
      <c r="O272" s="169"/>
      <c r="P272" s="169"/>
      <c r="Q272" s="169"/>
      <c r="R272" s="169"/>
      <c r="S272" s="169"/>
      <c r="T272" s="170"/>
      <c r="AT272" s="165" t="s">
        <v>185</v>
      </c>
      <c r="AU272" s="165" t="s">
        <v>78</v>
      </c>
      <c r="AV272" s="11" t="s">
        <v>78</v>
      </c>
      <c r="AW272" s="11" t="s">
        <v>34</v>
      </c>
      <c r="AX272" s="11" t="s">
        <v>70</v>
      </c>
      <c r="AY272" s="165" t="s">
        <v>176</v>
      </c>
    </row>
    <row r="273" spans="2:65" s="11" customFormat="1">
      <c r="B273" s="163"/>
      <c r="D273" s="164" t="s">
        <v>185</v>
      </c>
      <c r="E273" s="165" t="s">
        <v>5</v>
      </c>
      <c r="F273" s="166" t="s">
        <v>505</v>
      </c>
      <c r="H273" s="167">
        <v>-12.542999999999999</v>
      </c>
      <c r="L273" s="163"/>
      <c r="M273" s="168"/>
      <c r="N273" s="169"/>
      <c r="O273" s="169"/>
      <c r="P273" s="169"/>
      <c r="Q273" s="169"/>
      <c r="R273" s="169"/>
      <c r="S273" s="169"/>
      <c r="T273" s="170"/>
      <c r="AT273" s="165" t="s">
        <v>185</v>
      </c>
      <c r="AU273" s="165" t="s">
        <v>78</v>
      </c>
      <c r="AV273" s="11" t="s">
        <v>78</v>
      </c>
      <c r="AW273" s="11" t="s">
        <v>34</v>
      </c>
      <c r="AX273" s="11" t="s">
        <v>70</v>
      </c>
      <c r="AY273" s="165" t="s">
        <v>176</v>
      </c>
    </row>
    <row r="274" spans="2:65" s="11" customFormat="1">
      <c r="B274" s="163"/>
      <c r="D274" s="164" t="s">
        <v>185</v>
      </c>
      <c r="E274" s="165" t="s">
        <v>5</v>
      </c>
      <c r="F274" s="166" t="s">
        <v>506</v>
      </c>
      <c r="H274" s="167">
        <v>-2.4529999999999998</v>
      </c>
      <c r="L274" s="163"/>
      <c r="M274" s="168"/>
      <c r="N274" s="169"/>
      <c r="O274" s="169"/>
      <c r="P274" s="169"/>
      <c r="Q274" s="169"/>
      <c r="R274" s="169"/>
      <c r="S274" s="169"/>
      <c r="T274" s="170"/>
      <c r="AT274" s="165" t="s">
        <v>185</v>
      </c>
      <c r="AU274" s="165" t="s">
        <v>78</v>
      </c>
      <c r="AV274" s="11" t="s">
        <v>78</v>
      </c>
      <c r="AW274" s="11" t="s">
        <v>34</v>
      </c>
      <c r="AX274" s="11" t="s">
        <v>70</v>
      </c>
      <c r="AY274" s="165" t="s">
        <v>176</v>
      </c>
    </row>
    <row r="275" spans="2:65" s="11" customFormat="1">
      <c r="B275" s="163"/>
      <c r="D275" s="164" t="s">
        <v>185</v>
      </c>
      <c r="E275" s="165" t="s">
        <v>5</v>
      </c>
      <c r="F275" s="166" t="s">
        <v>507</v>
      </c>
      <c r="H275" s="167">
        <v>-79.055000000000007</v>
      </c>
      <c r="L275" s="163"/>
      <c r="M275" s="168"/>
      <c r="N275" s="169"/>
      <c r="O275" s="169"/>
      <c r="P275" s="169"/>
      <c r="Q275" s="169"/>
      <c r="R275" s="169"/>
      <c r="S275" s="169"/>
      <c r="T275" s="170"/>
      <c r="AT275" s="165" t="s">
        <v>185</v>
      </c>
      <c r="AU275" s="165" t="s">
        <v>78</v>
      </c>
      <c r="AV275" s="11" t="s">
        <v>78</v>
      </c>
      <c r="AW275" s="11" t="s">
        <v>34</v>
      </c>
      <c r="AX275" s="11" t="s">
        <v>70</v>
      </c>
      <c r="AY275" s="165" t="s">
        <v>176</v>
      </c>
    </row>
    <row r="276" spans="2:65" s="12" customFormat="1">
      <c r="B276" s="171"/>
      <c r="D276" s="164" t="s">
        <v>185</v>
      </c>
      <c r="E276" s="172" t="s">
        <v>118</v>
      </c>
      <c r="F276" s="173" t="s">
        <v>187</v>
      </c>
      <c r="H276" s="174">
        <v>229.21899999999999</v>
      </c>
      <c r="L276" s="171"/>
      <c r="M276" s="175"/>
      <c r="N276" s="176"/>
      <c r="O276" s="176"/>
      <c r="P276" s="176"/>
      <c r="Q276" s="176"/>
      <c r="R276" s="176"/>
      <c r="S276" s="176"/>
      <c r="T276" s="177"/>
      <c r="AT276" s="172" t="s">
        <v>185</v>
      </c>
      <c r="AU276" s="172" t="s">
        <v>78</v>
      </c>
      <c r="AV276" s="12" t="s">
        <v>81</v>
      </c>
      <c r="AW276" s="12" t="s">
        <v>34</v>
      </c>
      <c r="AX276" s="12" t="s">
        <v>11</v>
      </c>
      <c r="AY276" s="172" t="s">
        <v>176</v>
      </c>
    </row>
    <row r="277" spans="2:65" s="1" customFormat="1" ht="16.5" customHeight="1">
      <c r="B277" s="151"/>
      <c r="C277" s="178" t="s">
        <v>508</v>
      </c>
      <c r="D277" s="178" t="s">
        <v>232</v>
      </c>
      <c r="E277" s="179" t="s">
        <v>509</v>
      </c>
      <c r="F277" s="180" t="s">
        <v>510</v>
      </c>
      <c r="G277" s="181" t="s">
        <v>474</v>
      </c>
      <c r="H277" s="182">
        <v>6.9000000000000006E-2</v>
      </c>
      <c r="I277" s="183">
        <v>0</v>
      </c>
      <c r="J277" s="183">
        <f>ROUND(I277*H277,0)</f>
        <v>0</v>
      </c>
      <c r="K277" s="180" t="s">
        <v>182</v>
      </c>
      <c r="L277" s="184"/>
      <c r="M277" s="185" t="s">
        <v>5</v>
      </c>
      <c r="N277" s="186" t="s">
        <v>41</v>
      </c>
      <c r="O277" s="160">
        <v>0</v>
      </c>
      <c r="P277" s="160">
        <f>O277*H277</f>
        <v>0</v>
      </c>
      <c r="Q277" s="160">
        <v>1</v>
      </c>
      <c r="R277" s="160">
        <f>Q277*H277</f>
        <v>6.9000000000000006E-2</v>
      </c>
      <c r="S277" s="160">
        <v>0</v>
      </c>
      <c r="T277" s="161">
        <f>S277*H277</f>
        <v>0</v>
      </c>
      <c r="AR277" s="22" t="s">
        <v>341</v>
      </c>
      <c r="AT277" s="22" t="s">
        <v>232</v>
      </c>
      <c r="AU277" s="22" t="s">
        <v>78</v>
      </c>
      <c r="AY277" s="22" t="s">
        <v>176</v>
      </c>
      <c r="BE277" s="162">
        <f>IF(N277="základní",J277,0)</f>
        <v>0</v>
      </c>
      <c r="BF277" s="162">
        <f>IF(N277="snížená",J277,0)</f>
        <v>0</v>
      </c>
      <c r="BG277" s="162">
        <f>IF(N277="zákl. přenesená",J277,0)</f>
        <v>0</v>
      </c>
      <c r="BH277" s="162">
        <f>IF(N277="sníž. přenesená",J277,0)</f>
        <v>0</v>
      </c>
      <c r="BI277" s="162">
        <f>IF(N277="nulová",J277,0)</f>
        <v>0</v>
      </c>
      <c r="BJ277" s="22" t="s">
        <v>11</v>
      </c>
      <c r="BK277" s="162">
        <f>ROUND(I277*H277,0)</f>
        <v>0</v>
      </c>
      <c r="BL277" s="22" t="s">
        <v>254</v>
      </c>
      <c r="BM277" s="22" t="s">
        <v>511</v>
      </c>
    </row>
    <row r="278" spans="2:65" s="11" customFormat="1">
      <c r="B278" s="163"/>
      <c r="D278" s="164" t="s">
        <v>185</v>
      </c>
      <c r="E278" s="165" t="s">
        <v>5</v>
      </c>
      <c r="F278" s="166" t="s">
        <v>512</v>
      </c>
      <c r="H278" s="167">
        <v>6.9000000000000006E-2</v>
      </c>
      <c r="L278" s="163"/>
      <c r="M278" s="168"/>
      <c r="N278" s="169"/>
      <c r="O278" s="169"/>
      <c r="P278" s="169"/>
      <c r="Q278" s="169"/>
      <c r="R278" s="169"/>
      <c r="S278" s="169"/>
      <c r="T278" s="170"/>
      <c r="AT278" s="165" t="s">
        <v>185</v>
      </c>
      <c r="AU278" s="165" t="s">
        <v>78</v>
      </c>
      <c r="AV278" s="11" t="s">
        <v>78</v>
      </c>
      <c r="AW278" s="11" t="s">
        <v>34</v>
      </c>
      <c r="AX278" s="11" t="s">
        <v>11</v>
      </c>
      <c r="AY278" s="165" t="s">
        <v>176</v>
      </c>
    </row>
    <row r="279" spans="2:65" s="1" customFormat="1" ht="25.5" customHeight="1">
      <c r="B279" s="151"/>
      <c r="C279" s="152" t="s">
        <v>513</v>
      </c>
      <c r="D279" s="152" t="s">
        <v>178</v>
      </c>
      <c r="E279" s="153" t="s">
        <v>514</v>
      </c>
      <c r="F279" s="154" t="s">
        <v>515</v>
      </c>
      <c r="G279" s="155" t="s">
        <v>181</v>
      </c>
      <c r="H279" s="156">
        <v>128.47999999999999</v>
      </c>
      <c r="I279" s="157">
        <v>0</v>
      </c>
      <c r="J279" s="157">
        <f>ROUND(I279*H279,0)</f>
        <v>0</v>
      </c>
      <c r="K279" s="154" t="s">
        <v>182</v>
      </c>
      <c r="L279" s="36"/>
      <c r="M279" s="158" t="s">
        <v>5</v>
      </c>
      <c r="N279" s="159" t="s">
        <v>41</v>
      </c>
      <c r="O279" s="160">
        <v>5.3999999999999999E-2</v>
      </c>
      <c r="P279" s="160">
        <f>O279*H279</f>
        <v>6.9379199999999992</v>
      </c>
      <c r="Q279" s="160">
        <v>0</v>
      </c>
      <c r="R279" s="160">
        <f>Q279*H279</f>
        <v>0</v>
      </c>
      <c r="S279" s="160">
        <v>0</v>
      </c>
      <c r="T279" s="161">
        <f>S279*H279</f>
        <v>0</v>
      </c>
      <c r="AR279" s="22" t="s">
        <v>254</v>
      </c>
      <c r="AT279" s="22" t="s">
        <v>178</v>
      </c>
      <c r="AU279" s="22" t="s">
        <v>78</v>
      </c>
      <c r="AY279" s="22" t="s">
        <v>176</v>
      </c>
      <c r="BE279" s="162">
        <f>IF(N279="základní",J279,0)</f>
        <v>0</v>
      </c>
      <c r="BF279" s="162">
        <f>IF(N279="snížená",J279,0)</f>
        <v>0</v>
      </c>
      <c r="BG279" s="162">
        <f>IF(N279="zákl. přenesená",J279,0)</f>
        <v>0</v>
      </c>
      <c r="BH279" s="162">
        <f>IF(N279="sníž. přenesená",J279,0)</f>
        <v>0</v>
      </c>
      <c r="BI279" s="162">
        <f>IF(N279="nulová",J279,0)</f>
        <v>0</v>
      </c>
      <c r="BJ279" s="22" t="s">
        <v>11</v>
      </c>
      <c r="BK279" s="162">
        <f>ROUND(I279*H279,0)</f>
        <v>0</v>
      </c>
      <c r="BL279" s="22" t="s">
        <v>254</v>
      </c>
      <c r="BM279" s="22" t="s">
        <v>516</v>
      </c>
    </row>
    <row r="280" spans="2:65" s="11" customFormat="1">
      <c r="B280" s="163"/>
      <c r="D280" s="164" t="s">
        <v>185</v>
      </c>
      <c r="E280" s="165" t="s">
        <v>5</v>
      </c>
      <c r="F280" s="166" t="s">
        <v>517</v>
      </c>
      <c r="H280" s="167">
        <v>128.47999999999999</v>
      </c>
      <c r="L280" s="163"/>
      <c r="M280" s="168"/>
      <c r="N280" s="169"/>
      <c r="O280" s="169"/>
      <c r="P280" s="169"/>
      <c r="Q280" s="169"/>
      <c r="R280" s="169"/>
      <c r="S280" s="169"/>
      <c r="T280" s="170"/>
      <c r="AT280" s="165" t="s">
        <v>185</v>
      </c>
      <c r="AU280" s="165" t="s">
        <v>78</v>
      </c>
      <c r="AV280" s="11" t="s">
        <v>78</v>
      </c>
      <c r="AW280" s="11" t="s">
        <v>34</v>
      </c>
      <c r="AX280" s="11" t="s">
        <v>70</v>
      </c>
      <c r="AY280" s="165" t="s">
        <v>176</v>
      </c>
    </row>
    <row r="281" spans="2:65" s="12" customFormat="1">
      <c r="B281" s="171"/>
      <c r="D281" s="164" t="s">
        <v>185</v>
      </c>
      <c r="E281" s="172" t="s">
        <v>121</v>
      </c>
      <c r="F281" s="173" t="s">
        <v>187</v>
      </c>
      <c r="H281" s="174">
        <v>128.47999999999999</v>
      </c>
      <c r="L281" s="171"/>
      <c r="M281" s="175"/>
      <c r="N281" s="176"/>
      <c r="O281" s="176"/>
      <c r="P281" s="176"/>
      <c r="Q281" s="176"/>
      <c r="R281" s="176"/>
      <c r="S281" s="176"/>
      <c r="T281" s="177"/>
      <c r="AT281" s="172" t="s">
        <v>185</v>
      </c>
      <c r="AU281" s="172" t="s">
        <v>78</v>
      </c>
      <c r="AV281" s="12" t="s">
        <v>81</v>
      </c>
      <c r="AW281" s="12" t="s">
        <v>34</v>
      </c>
      <c r="AX281" s="12" t="s">
        <v>11</v>
      </c>
      <c r="AY281" s="172" t="s">
        <v>176</v>
      </c>
    </row>
    <row r="282" spans="2:65" s="1" customFormat="1" ht="16.5" customHeight="1">
      <c r="B282" s="151"/>
      <c r="C282" s="178" t="s">
        <v>518</v>
      </c>
      <c r="D282" s="178" t="s">
        <v>232</v>
      </c>
      <c r="E282" s="179" t="s">
        <v>509</v>
      </c>
      <c r="F282" s="180" t="s">
        <v>510</v>
      </c>
      <c r="G282" s="181" t="s">
        <v>474</v>
      </c>
      <c r="H282" s="182">
        <v>4.4999999999999998E-2</v>
      </c>
      <c r="I282" s="183">
        <v>0</v>
      </c>
      <c r="J282" s="183">
        <f>ROUND(I282*H282,0)</f>
        <v>0</v>
      </c>
      <c r="K282" s="180" t="s">
        <v>182</v>
      </c>
      <c r="L282" s="184"/>
      <c r="M282" s="185" t="s">
        <v>5</v>
      </c>
      <c r="N282" s="186" t="s">
        <v>41</v>
      </c>
      <c r="O282" s="160">
        <v>0</v>
      </c>
      <c r="P282" s="160">
        <f>O282*H282</f>
        <v>0</v>
      </c>
      <c r="Q282" s="160">
        <v>1</v>
      </c>
      <c r="R282" s="160">
        <f>Q282*H282</f>
        <v>4.4999999999999998E-2</v>
      </c>
      <c r="S282" s="160">
        <v>0</v>
      </c>
      <c r="T282" s="161">
        <f>S282*H282</f>
        <v>0</v>
      </c>
      <c r="AR282" s="22" t="s">
        <v>341</v>
      </c>
      <c r="AT282" s="22" t="s">
        <v>232</v>
      </c>
      <c r="AU282" s="22" t="s">
        <v>78</v>
      </c>
      <c r="AY282" s="22" t="s">
        <v>176</v>
      </c>
      <c r="BE282" s="162">
        <f>IF(N282="základní",J282,0)</f>
        <v>0</v>
      </c>
      <c r="BF282" s="162">
        <f>IF(N282="snížená",J282,0)</f>
        <v>0</v>
      </c>
      <c r="BG282" s="162">
        <f>IF(N282="zákl. přenesená",J282,0)</f>
        <v>0</v>
      </c>
      <c r="BH282" s="162">
        <f>IF(N282="sníž. přenesená",J282,0)</f>
        <v>0</v>
      </c>
      <c r="BI282" s="162">
        <f>IF(N282="nulová",J282,0)</f>
        <v>0</v>
      </c>
      <c r="BJ282" s="22" t="s">
        <v>11</v>
      </c>
      <c r="BK282" s="162">
        <f>ROUND(I282*H282,0)</f>
        <v>0</v>
      </c>
      <c r="BL282" s="22" t="s">
        <v>254</v>
      </c>
      <c r="BM282" s="22" t="s">
        <v>519</v>
      </c>
    </row>
    <row r="283" spans="2:65" s="11" customFormat="1">
      <c r="B283" s="163"/>
      <c r="D283" s="164" t="s">
        <v>185</v>
      </c>
      <c r="E283" s="165" t="s">
        <v>5</v>
      </c>
      <c r="F283" s="166" t="s">
        <v>520</v>
      </c>
      <c r="H283" s="167">
        <v>4.4999999999999998E-2</v>
      </c>
      <c r="L283" s="163"/>
      <c r="M283" s="168"/>
      <c r="N283" s="169"/>
      <c r="O283" s="169"/>
      <c r="P283" s="169"/>
      <c r="Q283" s="169"/>
      <c r="R283" s="169"/>
      <c r="S283" s="169"/>
      <c r="T283" s="170"/>
      <c r="AT283" s="165" t="s">
        <v>185</v>
      </c>
      <c r="AU283" s="165" t="s">
        <v>78</v>
      </c>
      <c r="AV283" s="11" t="s">
        <v>78</v>
      </c>
      <c r="AW283" s="11" t="s">
        <v>34</v>
      </c>
      <c r="AX283" s="11" t="s">
        <v>11</v>
      </c>
      <c r="AY283" s="165" t="s">
        <v>176</v>
      </c>
    </row>
    <row r="284" spans="2:65" s="1" customFormat="1" ht="25.5" customHeight="1">
      <c r="B284" s="151"/>
      <c r="C284" s="152" t="s">
        <v>521</v>
      </c>
      <c r="D284" s="152" t="s">
        <v>178</v>
      </c>
      <c r="E284" s="153" t="s">
        <v>522</v>
      </c>
      <c r="F284" s="154" t="s">
        <v>523</v>
      </c>
      <c r="G284" s="155" t="s">
        <v>181</v>
      </c>
      <c r="H284" s="156">
        <v>229.21899999999999</v>
      </c>
      <c r="I284" s="157">
        <v>0</v>
      </c>
      <c r="J284" s="157">
        <f>ROUND(I284*H284,0)</f>
        <v>0</v>
      </c>
      <c r="K284" s="154" t="s">
        <v>182</v>
      </c>
      <c r="L284" s="36"/>
      <c r="M284" s="158" t="s">
        <v>5</v>
      </c>
      <c r="N284" s="159" t="s">
        <v>41</v>
      </c>
      <c r="O284" s="160">
        <v>0.222</v>
      </c>
      <c r="P284" s="160">
        <f>O284*H284</f>
        <v>50.886617999999999</v>
      </c>
      <c r="Q284" s="160">
        <v>3.9825E-4</v>
      </c>
      <c r="R284" s="160">
        <f>Q284*H284</f>
        <v>9.1286466750000003E-2</v>
      </c>
      <c r="S284" s="160">
        <v>0</v>
      </c>
      <c r="T284" s="161">
        <f>S284*H284</f>
        <v>0</v>
      </c>
      <c r="AR284" s="22" t="s">
        <v>254</v>
      </c>
      <c r="AT284" s="22" t="s">
        <v>178</v>
      </c>
      <c r="AU284" s="22" t="s">
        <v>78</v>
      </c>
      <c r="AY284" s="22" t="s">
        <v>176</v>
      </c>
      <c r="BE284" s="162">
        <f>IF(N284="základní",J284,0)</f>
        <v>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22" t="s">
        <v>11</v>
      </c>
      <c r="BK284" s="162">
        <f>ROUND(I284*H284,0)</f>
        <v>0</v>
      </c>
      <c r="BL284" s="22" t="s">
        <v>254</v>
      </c>
      <c r="BM284" s="22" t="s">
        <v>524</v>
      </c>
    </row>
    <row r="285" spans="2:65" s="11" customFormat="1">
      <c r="B285" s="163"/>
      <c r="D285" s="164" t="s">
        <v>185</v>
      </c>
      <c r="E285" s="165" t="s">
        <v>5</v>
      </c>
      <c r="F285" s="166" t="s">
        <v>118</v>
      </c>
      <c r="H285" s="167">
        <v>229.21899999999999</v>
      </c>
      <c r="L285" s="163"/>
      <c r="M285" s="168"/>
      <c r="N285" s="169"/>
      <c r="O285" s="169"/>
      <c r="P285" s="169"/>
      <c r="Q285" s="169"/>
      <c r="R285" s="169"/>
      <c r="S285" s="169"/>
      <c r="T285" s="170"/>
      <c r="AT285" s="165" t="s">
        <v>185</v>
      </c>
      <c r="AU285" s="165" t="s">
        <v>78</v>
      </c>
      <c r="AV285" s="11" t="s">
        <v>78</v>
      </c>
      <c r="AW285" s="11" t="s">
        <v>34</v>
      </c>
      <c r="AX285" s="11" t="s">
        <v>11</v>
      </c>
      <c r="AY285" s="165" t="s">
        <v>176</v>
      </c>
    </row>
    <row r="286" spans="2:65" s="1" customFormat="1" ht="16.5" customHeight="1">
      <c r="B286" s="151"/>
      <c r="C286" s="152" t="s">
        <v>525</v>
      </c>
      <c r="D286" s="152" t="s">
        <v>178</v>
      </c>
      <c r="E286" s="153" t="s">
        <v>526</v>
      </c>
      <c r="F286" s="154" t="s">
        <v>527</v>
      </c>
      <c r="G286" s="155" t="s">
        <v>181</v>
      </c>
      <c r="H286" s="156">
        <v>128.47999999999999</v>
      </c>
      <c r="I286" s="157">
        <v>0</v>
      </c>
      <c r="J286" s="157">
        <f>ROUND(I286*H286,0)</f>
        <v>0</v>
      </c>
      <c r="K286" s="154" t="s">
        <v>182</v>
      </c>
      <c r="L286" s="36"/>
      <c r="M286" s="158" t="s">
        <v>5</v>
      </c>
      <c r="N286" s="159" t="s">
        <v>41</v>
      </c>
      <c r="O286" s="160">
        <v>0.26</v>
      </c>
      <c r="P286" s="160">
        <f>O286*H286</f>
        <v>33.404800000000002</v>
      </c>
      <c r="Q286" s="160">
        <v>3.9825E-4</v>
      </c>
      <c r="R286" s="160">
        <f>Q286*H286</f>
        <v>5.1167159999999996E-2</v>
      </c>
      <c r="S286" s="160">
        <v>0</v>
      </c>
      <c r="T286" s="161">
        <f>S286*H286</f>
        <v>0</v>
      </c>
      <c r="AR286" s="22" t="s">
        <v>254</v>
      </c>
      <c r="AT286" s="22" t="s">
        <v>178</v>
      </c>
      <c r="AU286" s="22" t="s">
        <v>78</v>
      </c>
      <c r="AY286" s="22" t="s">
        <v>176</v>
      </c>
      <c r="BE286" s="162">
        <f>IF(N286="základní",J286,0)</f>
        <v>0</v>
      </c>
      <c r="BF286" s="162">
        <f>IF(N286="snížená",J286,0)</f>
        <v>0</v>
      </c>
      <c r="BG286" s="162">
        <f>IF(N286="zákl. přenesená",J286,0)</f>
        <v>0</v>
      </c>
      <c r="BH286" s="162">
        <f>IF(N286="sníž. přenesená",J286,0)</f>
        <v>0</v>
      </c>
      <c r="BI286" s="162">
        <f>IF(N286="nulová",J286,0)</f>
        <v>0</v>
      </c>
      <c r="BJ286" s="22" t="s">
        <v>11</v>
      </c>
      <c r="BK286" s="162">
        <f>ROUND(I286*H286,0)</f>
        <v>0</v>
      </c>
      <c r="BL286" s="22" t="s">
        <v>254</v>
      </c>
      <c r="BM286" s="22" t="s">
        <v>528</v>
      </c>
    </row>
    <row r="287" spans="2:65" s="11" customFormat="1">
      <c r="B287" s="163"/>
      <c r="D287" s="164" t="s">
        <v>185</v>
      </c>
      <c r="E287" s="165" t="s">
        <v>5</v>
      </c>
      <c r="F287" s="166" t="s">
        <v>121</v>
      </c>
      <c r="H287" s="167">
        <v>128.47999999999999</v>
      </c>
      <c r="L287" s="163"/>
      <c r="M287" s="168"/>
      <c r="N287" s="169"/>
      <c r="O287" s="169"/>
      <c r="P287" s="169"/>
      <c r="Q287" s="169"/>
      <c r="R287" s="169"/>
      <c r="S287" s="169"/>
      <c r="T287" s="170"/>
      <c r="AT287" s="165" t="s">
        <v>185</v>
      </c>
      <c r="AU287" s="165" t="s">
        <v>78</v>
      </c>
      <c r="AV287" s="11" t="s">
        <v>78</v>
      </c>
      <c r="AW287" s="11" t="s">
        <v>34</v>
      </c>
      <c r="AX287" s="11" t="s">
        <v>11</v>
      </c>
      <c r="AY287" s="165" t="s">
        <v>176</v>
      </c>
    </row>
    <row r="288" spans="2:65" s="1" customFormat="1" ht="16.5" customHeight="1">
      <c r="B288" s="151"/>
      <c r="C288" s="178" t="s">
        <v>529</v>
      </c>
      <c r="D288" s="178" t="s">
        <v>232</v>
      </c>
      <c r="E288" s="179" t="s">
        <v>530</v>
      </c>
      <c r="F288" s="180" t="s">
        <v>531</v>
      </c>
      <c r="G288" s="181" t="s">
        <v>181</v>
      </c>
      <c r="H288" s="182">
        <v>417.77800000000002</v>
      </c>
      <c r="I288" s="183">
        <v>0</v>
      </c>
      <c r="J288" s="183">
        <f>ROUND(I288*H288,0)</f>
        <v>0</v>
      </c>
      <c r="K288" s="180" t="s">
        <v>182</v>
      </c>
      <c r="L288" s="184"/>
      <c r="M288" s="185" t="s">
        <v>5</v>
      </c>
      <c r="N288" s="186" t="s">
        <v>41</v>
      </c>
      <c r="O288" s="160">
        <v>0</v>
      </c>
      <c r="P288" s="160">
        <f>O288*H288</f>
        <v>0</v>
      </c>
      <c r="Q288" s="160">
        <v>3.5000000000000001E-3</v>
      </c>
      <c r="R288" s="160">
        <f>Q288*H288</f>
        <v>1.4622230000000001</v>
      </c>
      <c r="S288" s="160">
        <v>0</v>
      </c>
      <c r="T288" s="161">
        <f>S288*H288</f>
        <v>0</v>
      </c>
      <c r="AR288" s="22" t="s">
        <v>341</v>
      </c>
      <c r="AT288" s="22" t="s">
        <v>232</v>
      </c>
      <c r="AU288" s="22" t="s">
        <v>78</v>
      </c>
      <c r="AY288" s="22" t="s">
        <v>176</v>
      </c>
      <c r="BE288" s="162">
        <f>IF(N288="základní",J288,0)</f>
        <v>0</v>
      </c>
      <c r="BF288" s="162">
        <f>IF(N288="snížená",J288,0)</f>
        <v>0</v>
      </c>
      <c r="BG288" s="162">
        <f>IF(N288="zákl. přenesená",J288,0)</f>
        <v>0</v>
      </c>
      <c r="BH288" s="162">
        <f>IF(N288="sníž. přenesená",J288,0)</f>
        <v>0</v>
      </c>
      <c r="BI288" s="162">
        <f>IF(N288="nulová",J288,0)</f>
        <v>0</v>
      </c>
      <c r="BJ288" s="22" t="s">
        <v>11</v>
      </c>
      <c r="BK288" s="162">
        <f>ROUND(I288*H288,0)</f>
        <v>0</v>
      </c>
      <c r="BL288" s="22" t="s">
        <v>254</v>
      </c>
      <c r="BM288" s="22" t="s">
        <v>532</v>
      </c>
    </row>
    <row r="289" spans="2:65" s="11" customFormat="1">
      <c r="B289" s="163"/>
      <c r="D289" s="164" t="s">
        <v>185</v>
      </c>
      <c r="E289" s="165" t="s">
        <v>5</v>
      </c>
      <c r="F289" s="166" t="s">
        <v>533</v>
      </c>
      <c r="H289" s="167">
        <v>263.60199999999998</v>
      </c>
      <c r="L289" s="163"/>
      <c r="M289" s="168"/>
      <c r="N289" s="169"/>
      <c r="O289" s="169"/>
      <c r="P289" s="169"/>
      <c r="Q289" s="169"/>
      <c r="R289" s="169"/>
      <c r="S289" s="169"/>
      <c r="T289" s="170"/>
      <c r="AT289" s="165" t="s">
        <v>185</v>
      </c>
      <c r="AU289" s="165" t="s">
        <v>78</v>
      </c>
      <c r="AV289" s="11" t="s">
        <v>78</v>
      </c>
      <c r="AW289" s="11" t="s">
        <v>34</v>
      </c>
      <c r="AX289" s="11" t="s">
        <v>70</v>
      </c>
      <c r="AY289" s="165" t="s">
        <v>176</v>
      </c>
    </row>
    <row r="290" spans="2:65" s="11" customFormat="1">
      <c r="B290" s="163"/>
      <c r="D290" s="164" t="s">
        <v>185</v>
      </c>
      <c r="E290" s="165" t="s">
        <v>5</v>
      </c>
      <c r="F290" s="166" t="s">
        <v>534</v>
      </c>
      <c r="H290" s="167">
        <v>154.17599999999999</v>
      </c>
      <c r="L290" s="163"/>
      <c r="M290" s="168"/>
      <c r="N290" s="169"/>
      <c r="O290" s="169"/>
      <c r="P290" s="169"/>
      <c r="Q290" s="169"/>
      <c r="R290" s="169"/>
      <c r="S290" s="169"/>
      <c r="T290" s="170"/>
      <c r="AT290" s="165" t="s">
        <v>185</v>
      </c>
      <c r="AU290" s="165" t="s">
        <v>78</v>
      </c>
      <c r="AV290" s="11" t="s">
        <v>78</v>
      </c>
      <c r="AW290" s="11" t="s">
        <v>34</v>
      </c>
      <c r="AX290" s="11" t="s">
        <v>70</v>
      </c>
      <c r="AY290" s="165" t="s">
        <v>176</v>
      </c>
    </row>
    <row r="291" spans="2:65" s="12" customFormat="1">
      <c r="B291" s="171"/>
      <c r="D291" s="164" t="s">
        <v>185</v>
      </c>
      <c r="E291" s="172" t="s">
        <v>5</v>
      </c>
      <c r="F291" s="173" t="s">
        <v>187</v>
      </c>
      <c r="H291" s="174">
        <v>417.77800000000002</v>
      </c>
      <c r="L291" s="171"/>
      <c r="M291" s="175"/>
      <c r="N291" s="176"/>
      <c r="O291" s="176"/>
      <c r="P291" s="176"/>
      <c r="Q291" s="176"/>
      <c r="R291" s="176"/>
      <c r="S291" s="176"/>
      <c r="T291" s="177"/>
      <c r="AT291" s="172" t="s">
        <v>185</v>
      </c>
      <c r="AU291" s="172" t="s">
        <v>78</v>
      </c>
      <c r="AV291" s="12" t="s">
        <v>81</v>
      </c>
      <c r="AW291" s="12" t="s">
        <v>34</v>
      </c>
      <c r="AX291" s="12" t="s">
        <v>11</v>
      </c>
      <c r="AY291" s="172" t="s">
        <v>176</v>
      </c>
    </row>
    <row r="292" spans="2:65" s="1" customFormat="1" ht="25.5" customHeight="1">
      <c r="B292" s="151"/>
      <c r="C292" s="152" t="s">
        <v>535</v>
      </c>
      <c r="D292" s="152" t="s">
        <v>178</v>
      </c>
      <c r="E292" s="153" t="s">
        <v>536</v>
      </c>
      <c r="F292" s="154" t="s">
        <v>537</v>
      </c>
      <c r="G292" s="155" t="s">
        <v>181</v>
      </c>
      <c r="H292" s="156">
        <v>144.54</v>
      </c>
      <c r="I292" s="157">
        <v>0</v>
      </c>
      <c r="J292" s="157">
        <f>ROUND(I292*H292,0)</f>
        <v>0</v>
      </c>
      <c r="K292" s="154" t="s">
        <v>182</v>
      </c>
      <c r="L292" s="36"/>
      <c r="M292" s="158" t="s">
        <v>5</v>
      </c>
      <c r="N292" s="159" t="s">
        <v>41</v>
      </c>
      <c r="O292" s="160">
        <v>0.122</v>
      </c>
      <c r="P292" s="160">
        <f>O292*H292</f>
        <v>17.633879999999998</v>
      </c>
      <c r="Q292" s="160">
        <v>6.7500000000000004E-4</v>
      </c>
      <c r="R292" s="160">
        <f>Q292*H292</f>
        <v>9.7564499999999998E-2</v>
      </c>
      <c r="S292" s="160">
        <v>0</v>
      </c>
      <c r="T292" s="161">
        <f>S292*H292</f>
        <v>0</v>
      </c>
      <c r="AR292" s="22" t="s">
        <v>254</v>
      </c>
      <c r="AT292" s="22" t="s">
        <v>178</v>
      </c>
      <c r="AU292" s="22" t="s">
        <v>78</v>
      </c>
      <c r="AY292" s="22" t="s">
        <v>176</v>
      </c>
      <c r="BE292" s="162">
        <f>IF(N292="základní",J292,0)</f>
        <v>0</v>
      </c>
      <c r="BF292" s="162">
        <f>IF(N292="snížená",J292,0)</f>
        <v>0</v>
      </c>
      <c r="BG292" s="162">
        <f>IF(N292="zákl. přenesená",J292,0)</f>
        <v>0</v>
      </c>
      <c r="BH292" s="162">
        <f>IF(N292="sníž. přenesená",J292,0)</f>
        <v>0</v>
      </c>
      <c r="BI292" s="162">
        <f>IF(N292="nulová",J292,0)</f>
        <v>0</v>
      </c>
      <c r="BJ292" s="22" t="s">
        <v>11</v>
      </c>
      <c r="BK292" s="162">
        <f>ROUND(I292*H292,0)</f>
        <v>0</v>
      </c>
      <c r="BL292" s="22" t="s">
        <v>254</v>
      </c>
      <c r="BM292" s="22" t="s">
        <v>538</v>
      </c>
    </row>
    <row r="293" spans="2:65" s="11" customFormat="1">
      <c r="B293" s="163"/>
      <c r="D293" s="164" t="s">
        <v>185</v>
      </c>
      <c r="E293" s="165" t="s">
        <v>5</v>
      </c>
      <c r="F293" s="166" t="s">
        <v>539</v>
      </c>
      <c r="H293" s="167">
        <v>144.54</v>
      </c>
      <c r="L293" s="163"/>
      <c r="M293" s="168"/>
      <c r="N293" s="169"/>
      <c r="O293" s="169"/>
      <c r="P293" s="169"/>
      <c r="Q293" s="169"/>
      <c r="R293" s="169"/>
      <c r="S293" s="169"/>
      <c r="T293" s="170"/>
      <c r="AT293" s="165" t="s">
        <v>185</v>
      </c>
      <c r="AU293" s="165" t="s">
        <v>78</v>
      </c>
      <c r="AV293" s="11" t="s">
        <v>78</v>
      </c>
      <c r="AW293" s="11" t="s">
        <v>34</v>
      </c>
      <c r="AX293" s="11" t="s">
        <v>70</v>
      </c>
      <c r="AY293" s="165" t="s">
        <v>176</v>
      </c>
    </row>
    <row r="294" spans="2:65" s="12" customFormat="1">
      <c r="B294" s="171"/>
      <c r="D294" s="164" t="s">
        <v>185</v>
      </c>
      <c r="E294" s="172" t="s">
        <v>5</v>
      </c>
      <c r="F294" s="173" t="s">
        <v>187</v>
      </c>
      <c r="H294" s="174">
        <v>144.54</v>
      </c>
      <c r="L294" s="171"/>
      <c r="M294" s="175"/>
      <c r="N294" s="176"/>
      <c r="O294" s="176"/>
      <c r="P294" s="176"/>
      <c r="Q294" s="176"/>
      <c r="R294" s="176"/>
      <c r="S294" s="176"/>
      <c r="T294" s="177"/>
      <c r="AT294" s="172" t="s">
        <v>185</v>
      </c>
      <c r="AU294" s="172" t="s">
        <v>78</v>
      </c>
      <c r="AV294" s="12" t="s">
        <v>81</v>
      </c>
      <c r="AW294" s="12" t="s">
        <v>34</v>
      </c>
      <c r="AX294" s="12" t="s">
        <v>11</v>
      </c>
      <c r="AY294" s="172" t="s">
        <v>176</v>
      </c>
    </row>
    <row r="295" spans="2:65" s="1" customFormat="1" ht="16.5" customHeight="1">
      <c r="B295" s="151"/>
      <c r="C295" s="152" t="s">
        <v>540</v>
      </c>
      <c r="D295" s="152" t="s">
        <v>178</v>
      </c>
      <c r="E295" s="153" t="s">
        <v>541</v>
      </c>
      <c r="F295" s="154" t="s">
        <v>542</v>
      </c>
      <c r="G295" s="155" t="s">
        <v>240</v>
      </c>
      <c r="H295" s="156">
        <v>80.3</v>
      </c>
      <c r="I295" s="157">
        <v>0</v>
      </c>
      <c r="J295" s="157">
        <f>ROUND(I295*H295,0)</f>
        <v>0</v>
      </c>
      <c r="K295" s="154" t="s">
        <v>182</v>
      </c>
      <c r="L295" s="36"/>
      <c r="M295" s="158" t="s">
        <v>5</v>
      </c>
      <c r="N295" s="159" t="s">
        <v>41</v>
      </c>
      <c r="O295" s="160">
        <v>8.4000000000000005E-2</v>
      </c>
      <c r="P295" s="160">
        <f>O295*H295</f>
        <v>6.7452000000000005</v>
      </c>
      <c r="Q295" s="160">
        <v>2.5999999999999998E-4</v>
      </c>
      <c r="R295" s="160">
        <f>Q295*H295</f>
        <v>2.0877999999999997E-2</v>
      </c>
      <c r="S295" s="160">
        <v>0</v>
      </c>
      <c r="T295" s="161">
        <f>S295*H295</f>
        <v>0</v>
      </c>
      <c r="AR295" s="22" t="s">
        <v>254</v>
      </c>
      <c r="AT295" s="22" t="s">
        <v>178</v>
      </c>
      <c r="AU295" s="22" t="s">
        <v>78</v>
      </c>
      <c r="AY295" s="22" t="s">
        <v>176</v>
      </c>
      <c r="BE295" s="162">
        <f>IF(N295="základní",J295,0)</f>
        <v>0</v>
      </c>
      <c r="BF295" s="162">
        <f>IF(N295="snížená",J295,0)</f>
        <v>0</v>
      </c>
      <c r="BG295" s="162">
        <f>IF(N295="zákl. přenesená",J295,0)</f>
        <v>0</v>
      </c>
      <c r="BH295" s="162">
        <f>IF(N295="sníž. přenesená",J295,0)</f>
        <v>0</v>
      </c>
      <c r="BI295" s="162">
        <f>IF(N295="nulová",J295,0)</f>
        <v>0</v>
      </c>
      <c r="BJ295" s="22" t="s">
        <v>11</v>
      </c>
      <c r="BK295" s="162">
        <f>ROUND(I295*H295,0)</f>
        <v>0</v>
      </c>
      <c r="BL295" s="22" t="s">
        <v>254</v>
      </c>
      <c r="BM295" s="22" t="s">
        <v>543</v>
      </c>
    </row>
    <row r="296" spans="2:65" s="11" customFormat="1">
      <c r="B296" s="163"/>
      <c r="D296" s="164" t="s">
        <v>185</v>
      </c>
      <c r="E296" s="165" t="s">
        <v>5</v>
      </c>
      <c r="F296" s="166" t="s">
        <v>544</v>
      </c>
      <c r="H296" s="167">
        <v>80.3</v>
      </c>
      <c r="L296" s="163"/>
      <c r="M296" s="168"/>
      <c r="N296" s="169"/>
      <c r="O296" s="169"/>
      <c r="P296" s="169"/>
      <c r="Q296" s="169"/>
      <c r="R296" s="169"/>
      <c r="S296" s="169"/>
      <c r="T296" s="170"/>
      <c r="AT296" s="165" t="s">
        <v>185</v>
      </c>
      <c r="AU296" s="165" t="s">
        <v>78</v>
      </c>
      <c r="AV296" s="11" t="s">
        <v>78</v>
      </c>
      <c r="AW296" s="11" t="s">
        <v>34</v>
      </c>
      <c r="AX296" s="11" t="s">
        <v>70</v>
      </c>
      <c r="AY296" s="165" t="s">
        <v>176</v>
      </c>
    </row>
    <row r="297" spans="2:65" s="12" customFormat="1">
      <c r="B297" s="171"/>
      <c r="D297" s="164" t="s">
        <v>185</v>
      </c>
      <c r="E297" s="172" t="s">
        <v>5</v>
      </c>
      <c r="F297" s="173" t="s">
        <v>187</v>
      </c>
      <c r="H297" s="174">
        <v>80.3</v>
      </c>
      <c r="L297" s="171"/>
      <c r="M297" s="175"/>
      <c r="N297" s="176"/>
      <c r="O297" s="176"/>
      <c r="P297" s="176"/>
      <c r="Q297" s="176"/>
      <c r="R297" s="176"/>
      <c r="S297" s="176"/>
      <c r="T297" s="177"/>
      <c r="AT297" s="172" t="s">
        <v>185</v>
      </c>
      <c r="AU297" s="172" t="s">
        <v>78</v>
      </c>
      <c r="AV297" s="12" t="s">
        <v>81</v>
      </c>
      <c r="AW297" s="12" t="s">
        <v>34</v>
      </c>
      <c r="AX297" s="12" t="s">
        <v>11</v>
      </c>
      <c r="AY297" s="172" t="s">
        <v>176</v>
      </c>
    </row>
    <row r="298" spans="2:65" s="1" customFormat="1" ht="25.5" customHeight="1">
      <c r="B298" s="151"/>
      <c r="C298" s="152" t="s">
        <v>545</v>
      </c>
      <c r="D298" s="152" t="s">
        <v>178</v>
      </c>
      <c r="E298" s="153" t="s">
        <v>546</v>
      </c>
      <c r="F298" s="154" t="s">
        <v>547</v>
      </c>
      <c r="G298" s="155" t="s">
        <v>474</v>
      </c>
      <c r="H298" s="156">
        <v>1.837</v>
      </c>
      <c r="I298" s="157">
        <v>0</v>
      </c>
      <c r="J298" s="157">
        <f>ROUND(I298*H298,0)</f>
        <v>0</v>
      </c>
      <c r="K298" s="154" t="s">
        <v>182</v>
      </c>
      <c r="L298" s="36"/>
      <c r="M298" s="158" t="s">
        <v>5</v>
      </c>
      <c r="N298" s="159" t="s">
        <v>41</v>
      </c>
      <c r="O298" s="160">
        <v>1.5669999999999999</v>
      </c>
      <c r="P298" s="160">
        <f>O298*H298</f>
        <v>2.8785789999999998</v>
      </c>
      <c r="Q298" s="160">
        <v>0</v>
      </c>
      <c r="R298" s="160">
        <f>Q298*H298</f>
        <v>0</v>
      </c>
      <c r="S298" s="160">
        <v>0</v>
      </c>
      <c r="T298" s="161">
        <f>S298*H298</f>
        <v>0</v>
      </c>
      <c r="AR298" s="22" t="s">
        <v>254</v>
      </c>
      <c r="AT298" s="22" t="s">
        <v>178</v>
      </c>
      <c r="AU298" s="22" t="s">
        <v>78</v>
      </c>
      <c r="AY298" s="22" t="s">
        <v>176</v>
      </c>
      <c r="BE298" s="162">
        <f>IF(N298="základní",J298,0)</f>
        <v>0</v>
      </c>
      <c r="BF298" s="162">
        <f>IF(N298="snížená",J298,0)</f>
        <v>0</v>
      </c>
      <c r="BG298" s="162">
        <f>IF(N298="zákl. přenesená",J298,0)</f>
        <v>0</v>
      </c>
      <c r="BH298" s="162">
        <f>IF(N298="sníž. přenesená",J298,0)</f>
        <v>0</v>
      </c>
      <c r="BI298" s="162">
        <f>IF(N298="nulová",J298,0)</f>
        <v>0</v>
      </c>
      <c r="BJ298" s="22" t="s">
        <v>11</v>
      </c>
      <c r="BK298" s="162">
        <f>ROUND(I298*H298,0)</f>
        <v>0</v>
      </c>
      <c r="BL298" s="22" t="s">
        <v>254</v>
      </c>
      <c r="BM298" s="22" t="s">
        <v>548</v>
      </c>
    </row>
    <row r="299" spans="2:65" s="1" customFormat="1" ht="25.5" customHeight="1">
      <c r="B299" s="151"/>
      <c r="C299" s="152" t="s">
        <v>549</v>
      </c>
      <c r="D299" s="152" t="s">
        <v>178</v>
      </c>
      <c r="E299" s="153" t="s">
        <v>550</v>
      </c>
      <c r="F299" s="154" t="s">
        <v>551</v>
      </c>
      <c r="G299" s="155" t="s">
        <v>474</v>
      </c>
      <c r="H299" s="156">
        <v>1.837</v>
      </c>
      <c r="I299" s="157">
        <v>0</v>
      </c>
      <c r="J299" s="157">
        <f>ROUND(I299*H299,0)</f>
        <v>0</v>
      </c>
      <c r="K299" s="154" t="s">
        <v>182</v>
      </c>
      <c r="L299" s="36"/>
      <c r="M299" s="158" t="s">
        <v>5</v>
      </c>
      <c r="N299" s="159" t="s">
        <v>41</v>
      </c>
      <c r="O299" s="160">
        <v>1.36</v>
      </c>
      <c r="P299" s="160">
        <f>O299*H299</f>
        <v>2.4983200000000001</v>
      </c>
      <c r="Q299" s="160">
        <v>0</v>
      </c>
      <c r="R299" s="160">
        <f>Q299*H299</f>
        <v>0</v>
      </c>
      <c r="S299" s="160">
        <v>0</v>
      </c>
      <c r="T299" s="161">
        <f>S299*H299</f>
        <v>0</v>
      </c>
      <c r="AR299" s="22" t="s">
        <v>254</v>
      </c>
      <c r="AT299" s="22" t="s">
        <v>178</v>
      </c>
      <c r="AU299" s="22" t="s">
        <v>78</v>
      </c>
      <c r="AY299" s="22" t="s">
        <v>176</v>
      </c>
      <c r="BE299" s="162">
        <f>IF(N299="základní",J299,0)</f>
        <v>0</v>
      </c>
      <c r="BF299" s="162">
        <f>IF(N299="snížená",J299,0)</f>
        <v>0</v>
      </c>
      <c r="BG299" s="162">
        <f>IF(N299="zákl. přenesená",J299,0)</f>
        <v>0</v>
      </c>
      <c r="BH299" s="162">
        <f>IF(N299="sníž. přenesená",J299,0)</f>
        <v>0</v>
      </c>
      <c r="BI299" s="162">
        <f>IF(N299="nulová",J299,0)</f>
        <v>0</v>
      </c>
      <c r="BJ299" s="22" t="s">
        <v>11</v>
      </c>
      <c r="BK299" s="162">
        <f>ROUND(I299*H299,0)</f>
        <v>0</v>
      </c>
      <c r="BL299" s="22" t="s">
        <v>254</v>
      </c>
      <c r="BM299" s="22" t="s">
        <v>552</v>
      </c>
    </row>
    <row r="300" spans="2:65" s="10" customFormat="1" ht="29.85" customHeight="1">
      <c r="B300" s="139"/>
      <c r="D300" s="140" t="s">
        <v>69</v>
      </c>
      <c r="E300" s="149" t="s">
        <v>553</v>
      </c>
      <c r="F300" s="149" t="s">
        <v>554</v>
      </c>
      <c r="J300" s="150">
        <f>BK300</f>
        <v>0</v>
      </c>
      <c r="L300" s="139"/>
      <c r="M300" s="143"/>
      <c r="N300" s="144"/>
      <c r="O300" s="144"/>
      <c r="P300" s="145">
        <f>SUM(P301:P308)</f>
        <v>31.032979999999998</v>
      </c>
      <c r="Q300" s="144"/>
      <c r="R300" s="145">
        <f>SUM(R301:R308)</f>
        <v>1.229555</v>
      </c>
      <c r="S300" s="144"/>
      <c r="T300" s="146">
        <f>SUM(T301:T308)</f>
        <v>0</v>
      </c>
      <c r="AR300" s="140" t="s">
        <v>78</v>
      </c>
      <c r="AT300" s="147" t="s">
        <v>69</v>
      </c>
      <c r="AU300" s="147" t="s">
        <v>11</v>
      </c>
      <c r="AY300" s="140" t="s">
        <v>176</v>
      </c>
      <c r="BK300" s="148">
        <f>SUM(BK301:BK308)</f>
        <v>0</v>
      </c>
    </row>
    <row r="301" spans="2:65" s="1" customFormat="1" ht="25.5" customHeight="1">
      <c r="B301" s="151"/>
      <c r="C301" s="152" t="s">
        <v>555</v>
      </c>
      <c r="D301" s="152" t="s">
        <v>178</v>
      </c>
      <c r="E301" s="153" t="s">
        <v>556</v>
      </c>
      <c r="F301" s="154" t="s">
        <v>557</v>
      </c>
      <c r="G301" s="155" t="s">
        <v>181</v>
      </c>
      <c r="H301" s="156">
        <v>128.47999999999999</v>
      </c>
      <c r="I301" s="157">
        <v>0</v>
      </c>
      <c r="J301" s="157">
        <f>ROUND(I301*H301,0)</f>
        <v>0</v>
      </c>
      <c r="K301" s="154" t="s">
        <v>182</v>
      </c>
      <c r="L301" s="36"/>
      <c r="M301" s="158" t="s">
        <v>5</v>
      </c>
      <c r="N301" s="159" t="s">
        <v>41</v>
      </c>
      <c r="O301" s="160">
        <v>0.21099999999999999</v>
      </c>
      <c r="P301" s="160">
        <f>O301*H301</f>
        <v>27.109279999999998</v>
      </c>
      <c r="Q301" s="160">
        <v>6.0000000000000001E-3</v>
      </c>
      <c r="R301" s="160">
        <f>Q301*H301</f>
        <v>0.77088000000000001</v>
      </c>
      <c r="S301" s="160">
        <v>0</v>
      </c>
      <c r="T301" s="161">
        <f>S301*H301</f>
        <v>0</v>
      </c>
      <c r="AR301" s="22" t="s">
        <v>254</v>
      </c>
      <c r="AT301" s="22" t="s">
        <v>178</v>
      </c>
      <c r="AU301" s="22" t="s">
        <v>78</v>
      </c>
      <c r="AY301" s="22" t="s">
        <v>176</v>
      </c>
      <c r="BE301" s="162">
        <f>IF(N301="základní",J301,0)</f>
        <v>0</v>
      </c>
      <c r="BF301" s="162">
        <f>IF(N301="snížená",J301,0)</f>
        <v>0</v>
      </c>
      <c r="BG301" s="162">
        <f>IF(N301="zákl. přenesená",J301,0)</f>
        <v>0</v>
      </c>
      <c r="BH301" s="162">
        <f>IF(N301="sníž. přenesená",J301,0)</f>
        <v>0</v>
      </c>
      <c r="BI301" s="162">
        <f>IF(N301="nulová",J301,0)</f>
        <v>0</v>
      </c>
      <c r="BJ301" s="22" t="s">
        <v>11</v>
      </c>
      <c r="BK301" s="162">
        <f>ROUND(I301*H301,0)</f>
        <v>0</v>
      </c>
      <c r="BL301" s="22" t="s">
        <v>254</v>
      </c>
      <c r="BM301" s="22" t="s">
        <v>558</v>
      </c>
    </row>
    <row r="302" spans="2:65" s="11" customFormat="1">
      <c r="B302" s="163"/>
      <c r="D302" s="164" t="s">
        <v>185</v>
      </c>
      <c r="E302" s="165" t="s">
        <v>5</v>
      </c>
      <c r="F302" s="166" t="s">
        <v>517</v>
      </c>
      <c r="H302" s="167">
        <v>128.47999999999999</v>
      </c>
      <c r="L302" s="163"/>
      <c r="M302" s="168"/>
      <c r="N302" s="169"/>
      <c r="O302" s="169"/>
      <c r="P302" s="169"/>
      <c r="Q302" s="169"/>
      <c r="R302" s="169"/>
      <c r="S302" s="169"/>
      <c r="T302" s="170"/>
      <c r="AT302" s="165" t="s">
        <v>185</v>
      </c>
      <c r="AU302" s="165" t="s">
        <v>78</v>
      </c>
      <c r="AV302" s="11" t="s">
        <v>78</v>
      </c>
      <c r="AW302" s="11" t="s">
        <v>34</v>
      </c>
      <c r="AX302" s="11" t="s">
        <v>70</v>
      </c>
      <c r="AY302" s="165" t="s">
        <v>176</v>
      </c>
    </row>
    <row r="303" spans="2:65" s="12" customFormat="1">
      <c r="B303" s="171"/>
      <c r="D303" s="164" t="s">
        <v>185</v>
      </c>
      <c r="E303" s="172" t="s">
        <v>130</v>
      </c>
      <c r="F303" s="173" t="s">
        <v>559</v>
      </c>
      <c r="H303" s="174">
        <v>128.47999999999999</v>
      </c>
      <c r="L303" s="171"/>
      <c r="M303" s="175"/>
      <c r="N303" s="176"/>
      <c r="O303" s="176"/>
      <c r="P303" s="176"/>
      <c r="Q303" s="176"/>
      <c r="R303" s="176"/>
      <c r="S303" s="176"/>
      <c r="T303" s="177"/>
      <c r="AT303" s="172" t="s">
        <v>185</v>
      </c>
      <c r="AU303" s="172" t="s">
        <v>78</v>
      </c>
      <c r="AV303" s="12" t="s">
        <v>81</v>
      </c>
      <c r="AW303" s="12" t="s">
        <v>34</v>
      </c>
      <c r="AX303" s="12" t="s">
        <v>11</v>
      </c>
      <c r="AY303" s="172" t="s">
        <v>176</v>
      </c>
    </row>
    <row r="304" spans="2:65" s="1" customFormat="1" ht="25.5" customHeight="1">
      <c r="B304" s="151"/>
      <c r="C304" s="178" t="s">
        <v>560</v>
      </c>
      <c r="D304" s="178" t="s">
        <v>232</v>
      </c>
      <c r="E304" s="179" t="s">
        <v>333</v>
      </c>
      <c r="F304" s="180" t="s">
        <v>334</v>
      </c>
      <c r="G304" s="181" t="s">
        <v>181</v>
      </c>
      <c r="H304" s="182">
        <v>131.05000000000001</v>
      </c>
      <c r="I304" s="183">
        <v>0</v>
      </c>
      <c r="J304" s="183">
        <f>ROUND(I304*H304,0)</f>
        <v>0</v>
      </c>
      <c r="K304" s="180" t="s">
        <v>182</v>
      </c>
      <c r="L304" s="184"/>
      <c r="M304" s="185" t="s">
        <v>5</v>
      </c>
      <c r="N304" s="186" t="s">
        <v>41</v>
      </c>
      <c r="O304" s="160">
        <v>0</v>
      </c>
      <c r="P304" s="160">
        <f>O304*H304</f>
        <v>0</v>
      </c>
      <c r="Q304" s="160">
        <v>3.5000000000000001E-3</v>
      </c>
      <c r="R304" s="160">
        <f>Q304*H304</f>
        <v>0.45867500000000005</v>
      </c>
      <c r="S304" s="160">
        <v>0</v>
      </c>
      <c r="T304" s="161">
        <f>S304*H304</f>
        <v>0</v>
      </c>
      <c r="AR304" s="22" t="s">
        <v>341</v>
      </c>
      <c r="AT304" s="22" t="s">
        <v>232</v>
      </c>
      <c r="AU304" s="22" t="s">
        <v>78</v>
      </c>
      <c r="AY304" s="22" t="s">
        <v>176</v>
      </c>
      <c r="BE304" s="162">
        <f>IF(N304="základní",J304,0)</f>
        <v>0</v>
      </c>
      <c r="BF304" s="162">
        <f>IF(N304="snížená",J304,0)</f>
        <v>0</v>
      </c>
      <c r="BG304" s="162">
        <f>IF(N304="zákl. přenesená",J304,0)</f>
        <v>0</v>
      </c>
      <c r="BH304" s="162">
        <f>IF(N304="sníž. přenesená",J304,0)</f>
        <v>0</v>
      </c>
      <c r="BI304" s="162">
        <f>IF(N304="nulová",J304,0)</f>
        <v>0</v>
      </c>
      <c r="BJ304" s="22" t="s">
        <v>11</v>
      </c>
      <c r="BK304" s="162">
        <f>ROUND(I304*H304,0)</f>
        <v>0</v>
      </c>
      <c r="BL304" s="22" t="s">
        <v>254</v>
      </c>
      <c r="BM304" s="22" t="s">
        <v>561</v>
      </c>
    </row>
    <row r="305" spans="2:65" s="11" customFormat="1">
      <c r="B305" s="163"/>
      <c r="D305" s="164" t="s">
        <v>185</v>
      </c>
      <c r="E305" s="165" t="s">
        <v>5</v>
      </c>
      <c r="F305" s="166" t="s">
        <v>562</v>
      </c>
      <c r="H305" s="167">
        <v>131.05000000000001</v>
      </c>
      <c r="L305" s="163"/>
      <c r="M305" s="168"/>
      <c r="N305" s="169"/>
      <c r="O305" s="169"/>
      <c r="P305" s="169"/>
      <c r="Q305" s="169"/>
      <c r="R305" s="169"/>
      <c r="S305" s="169"/>
      <c r="T305" s="170"/>
      <c r="AT305" s="165" t="s">
        <v>185</v>
      </c>
      <c r="AU305" s="165" t="s">
        <v>78</v>
      </c>
      <c r="AV305" s="11" t="s">
        <v>78</v>
      </c>
      <c r="AW305" s="11" t="s">
        <v>34</v>
      </c>
      <c r="AX305" s="11" t="s">
        <v>70</v>
      </c>
      <c r="AY305" s="165" t="s">
        <v>176</v>
      </c>
    </row>
    <row r="306" spans="2:65" s="12" customFormat="1">
      <c r="B306" s="171"/>
      <c r="D306" s="164" t="s">
        <v>185</v>
      </c>
      <c r="E306" s="172" t="s">
        <v>5</v>
      </c>
      <c r="F306" s="173" t="s">
        <v>187</v>
      </c>
      <c r="H306" s="174">
        <v>131.05000000000001</v>
      </c>
      <c r="L306" s="171"/>
      <c r="M306" s="175"/>
      <c r="N306" s="176"/>
      <c r="O306" s="176"/>
      <c r="P306" s="176"/>
      <c r="Q306" s="176"/>
      <c r="R306" s="176"/>
      <c r="S306" s="176"/>
      <c r="T306" s="177"/>
      <c r="AT306" s="172" t="s">
        <v>185</v>
      </c>
      <c r="AU306" s="172" t="s">
        <v>78</v>
      </c>
      <c r="AV306" s="12" t="s">
        <v>81</v>
      </c>
      <c r="AW306" s="12" t="s">
        <v>34</v>
      </c>
      <c r="AX306" s="12" t="s">
        <v>11</v>
      </c>
      <c r="AY306" s="172" t="s">
        <v>176</v>
      </c>
    </row>
    <row r="307" spans="2:65" s="1" customFormat="1" ht="16.5" customHeight="1">
      <c r="B307" s="151"/>
      <c r="C307" s="152" t="s">
        <v>563</v>
      </c>
      <c r="D307" s="152" t="s">
        <v>178</v>
      </c>
      <c r="E307" s="153" t="s">
        <v>564</v>
      </c>
      <c r="F307" s="154" t="s">
        <v>565</v>
      </c>
      <c r="G307" s="155" t="s">
        <v>474</v>
      </c>
      <c r="H307" s="156">
        <v>1.23</v>
      </c>
      <c r="I307" s="157">
        <v>0</v>
      </c>
      <c r="J307" s="157">
        <f>ROUND(I307*H307,0)</f>
        <v>0</v>
      </c>
      <c r="K307" s="154" t="s">
        <v>182</v>
      </c>
      <c r="L307" s="36"/>
      <c r="M307" s="158" t="s">
        <v>5</v>
      </c>
      <c r="N307" s="159" t="s">
        <v>41</v>
      </c>
      <c r="O307" s="160">
        <v>1.74</v>
      </c>
      <c r="P307" s="160">
        <f>O307*H307</f>
        <v>2.1402000000000001</v>
      </c>
      <c r="Q307" s="160">
        <v>0</v>
      </c>
      <c r="R307" s="160">
        <f>Q307*H307</f>
        <v>0</v>
      </c>
      <c r="S307" s="160">
        <v>0</v>
      </c>
      <c r="T307" s="161">
        <f>S307*H307</f>
        <v>0</v>
      </c>
      <c r="AR307" s="22" t="s">
        <v>254</v>
      </c>
      <c r="AT307" s="22" t="s">
        <v>178</v>
      </c>
      <c r="AU307" s="22" t="s">
        <v>78</v>
      </c>
      <c r="AY307" s="22" t="s">
        <v>176</v>
      </c>
      <c r="BE307" s="162">
        <f>IF(N307="základní",J307,0)</f>
        <v>0</v>
      </c>
      <c r="BF307" s="162">
        <f>IF(N307="snížená",J307,0)</f>
        <v>0</v>
      </c>
      <c r="BG307" s="162">
        <f>IF(N307="zákl. přenesená",J307,0)</f>
        <v>0</v>
      </c>
      <c r="BH307" s="162">
        <f>IF(N307="sníž. přenesená",J307,0)</f>
        <v>0</v>
      </c>
      <c r="BI307" s="162">
        <f>IF(N307="nulová",J307,0)</f>
        <v>0</v>
      </c>
      <c r="BJ307" s="22" t="s">
        <v>11</v>
      </c>
      <c r="BK307" s="162">
        <f>ROUND(I307*H307,0)</f>
        <v>0</v>
      </c>
      <c r="BL307" s="22" t="s">
        <v>254</v>
      </c>
      <c r="BM307" s="22" t="s">
        <v>566</v>
      </c>
    </row>
    <row r="308" spans="2:65" s="1" customFormat="1" ht="25.5" customHeight="1">
      <c r="B308" s="151"/>
      <c r="C308" s="152" t="s">
        <v>567</v>
      </c>
      <c r="D308" s="152" t="s">
        <v>178</v>
      </c>
      <c r="E308" s="153" t="s">
        <v>568</v>
      </c>
      <c r="F308" s="154" t="s">
        <v>569</v>
      </c>
      <c r="G308" s="155" t="s">
        <v>474</v>
      </c>
      <c r="H308" s="156">
        <v>1.23</v>
      </c>
      <c r="I308" s="157">
        <v>0</v>
      </c>
      <c r="J308" s="157">
        <f>ROUND(I308*H308,0)</f>
        <v>0</v>
      </c>
      <c r="K308" s="154" t="s">
        <v>182</v>
      </c>
      <c r="L308" s="36"/>
      <c r="M308" s="158" t="s">
        <v>5</v>
      </c>
      <c r="N308" s="159" t="s">
        <v>41</v>
      </c>
      <c r="O308" s="160">
        <v>1.45</v>
      </c>
      <c r="P308" s="160">
        <f>O308*H308</f>
        <v>1.7834999999999999</v>
      </c>
      <c r="Q308" s="160">
        <v>0</v>
      </c>
      <c r="R308" s="160">
        <f>Q308*H308</f>
        <v>0</v>
      </c>
      <c r="S308" s="160">
        <v>0</v>
      </c>
      <c r="T308" s="161">
        <f>S308*H308</f>
        <v>0</v>
      </c>
      <c r="AR308" s="22" t="s">
        <v>254</v>
      </c>
      <c r="AT308" s="22" t="s">
        <v>178</v>
      </c>
      <c r="AU308" s="22" t="s">
        <v>78</v>
      </c>
      <c r="AY308" s="22" t="s">
        <v>176</v>
      </c>
      <c r="BE308" s="162">
        <f>IF(N308="základní",J308,0)</f>
        <v>0</v>
      </c>
      <c r="BF308" s="162">
        <f>IF(N308="snížená",J308,0)</f>
        <v>0</v>
      </c>
      <c r="BG308" s="162">
        <f>IF(N308="zákl. přenesená",J308,0)</f>
        <v>0</v>
      </c>
      <c r="BH308" s="162">
        <f>IF(N308="sníž. přenesená",J308,0)</f>
        <v>0</v>
      </c>
      <c r="BI308" s="162">
        <f>IF(N308="nulová",J308,0)</f>
        <v>0</v>
      </c>
      <c r="BJ308" s="22" t="s">
        <v>11</v>
      </c>
      <c r="BK308" s="162">
        <f>ROUND(I308*H308,0)</f>
        <v>0</v>
      </c>
      <c r="BL308" s="22" t="s">
        <v>254</v>
      </c>
      <c r="BM308" s="22" t="s">
        <v>570</v>
      </c>
    </row>
    <row r="309" spans="2:65" s="10" customFormat="1" ht="29.85" customHeight="1">
      <c r="B309" s="139"/>
      <c r="D309" s="140" t="s">
        <v>69</v>
      </c>
      <c r="E309" s="149" t="s">
        <v>571</v>
      </c>
      <c r="F309" s="149" t="s">
        <v>572</v>
      </c>
      <c r="J309" s="150">
        <f>BK309</f>
        <v>0</v>
      </c>
      <c r="L309" s="139"/>
      <c r="M309" s="143"/>
      <c r="N309" s="144"/>
      <c r="O309" s="144"/>
      <c r="P309" s="145">
        <f>SUM(P310:P316)</f>
        <v>2.8193600000000005</v>
      </c>
      <c r="Q309" s="144"/>
      <c r="R309" s="145">
        <f>SUM(R310:R316)</f>
        <v>1.9649999999999997E-3</v>
      </c>
      <c r="S309" s="144"/>
      <c r="T309" s="146">
        <f>SUM(T310:T316)</f>
        <v>3.0999999999999999E-3</v>
      </c>
      <c r="AR309" s="140" t="s">
        <v>78</v>
      </c>
      <c r="AT309" s="147" t="s">
        <v>69</v>
      </c>
      <c r="AU309" s="147" t="s">
        <v>11</v>
      </c>
      <c r="AY309" s="140" t="s">
        <v>176</v>
      </c>
      <c r="BK309" s="148">
        <f>SUM(BK310:BK316)</f>
        <v>0</v>
      </c>
    </row>
    <row r="310" spans="2:65" s="1" customFormat="1" ht="16.5" customHeight="1">
      <c r="B310" s="151"/>
      <c r="C310" s="152" t="s">
        <v>573</v>
      </c>
      <c r="D310" s="152" t="s">
        <v>178</v>
      </c>
      <c r="E310" s="153" t="s">
        <v>574</v>
      </c>
      <c r="F310" s="154" t="s">
        <v>575</v>
      </c>
      <c r="G310" s="155" t="s">
        <v>240</v>
      </c>
      <c r="H310" s="156">
        <v>3</v>
      </c>
      <c r="I310" s="157">
        <v>0</v>
      </c>
      <c r="J310" s="157">
        <f t="shared" ref="J310:J316" si="0">ROUND(I310*H310,0)</f>
        <v>0</v>
      </c>
      <c r="K310" s="154" t="s">
        <v>182</v>
      </c>
      <c r="L310" s="36"/>
      <c r="M310" s="158" t="s">
        <v>5</v>
      </c>
      <c r="N310" s="159" t="s">
        <v>41</v>
      </c>
      <c r="O310" s="160">
        <v>0.42199999999999999</v>
      </c>
      <c r="P310" s="160">
        <f t="shared" ref="P310:P316" si="1">O310*H310</f>
        <v>1.266</v>
      </c>
      <c r="Q310" s="160">
        <v>4.594E-4</v>
      </c>
      <c r="R310" s="160">
        <f t="shared" ref="R310:R316" si="2">Q310*H310</f>
        <v>1.3782E-3</v>
      </c>
      <c r="S310" s="160">
        <v>0</v>
      </c>
      <c r="T310" s="161">
        <f t="shared" ref="T310:T316" si="3">S310*H310</f>
        <v>0</v>
      </c>
      <c r="AR310" s="22" t="s">
        <v>254</v>
      </c>
      <c r="AT310" s="22" t="s">
        <v>178</v>
      </c>
      <c r="AU310" s="22" t="s">
        <v>78</v>
      </c>
      <c r="AY310" s="22" t="s">
        <v>176</v>
      </c>
      <c r="BE310" s="162">
        <f t="shared" ref="BE310:BE316" si="4">IF(N310="základní",J310,0)</f>
        <v>0</v>
      </c>
      <c r="BF310" s="162">
        <f t="shared" ref="BF310:BF316" si="5">IF(N310="snížená",J310,0)</f>
        <v>0</v>
      </c>
      <c r="BG310" s="162">
        <f t="shared" ref="BG310:BG316" si="6">IF(N310="zákl. přenesená",J310,0)</f>
        <v>0</v>
      </c>
      <c r="BH310" s="162">
        <f t="shared" ref="BH310:BH316" si="7">IF(N310="sníž. přenesená",J310,0)</f>
        <v>0</v>
      </c>
      <c r="BI310" s="162">
        <f t="shared" ref="BI310:BI316" si="8">IF(N310="nulová",J310,0)</f>
        <v>0</v>
      </c>
      <c r="BJ310" s="22" t="s">
        <v>11</v>
      </c>
      <c r="BK310" s="162">
        <f t="shared" ref="BK310:BK316" si="9">ROUND(I310*H310,0)</f>
        <v>0</v>
      </c>
      <c r="BL310" s="22" t="s">
        <v>254</v>
      </c>
      <c r="BM310" s="22" t="s">
        <v>576</v>
      </c>
    </row>
    <row r="311" spans="2:65" s="1" customFormat="1" ht="16.5" customHeight="1">
      <c r="B311" s="151"/>
      <c r="C311" s="152" t="s">
        <v>577</v>
      </c>
      <c r="D311" s="152" t="s">
        <v>178</v>
      </c>
      <c r="E311" s="153" t="s">
        <v>578</v>
      </c>
      <c r="F311" s="154" t="s">
        <v>579</v>
      </c>
      <c r="G311" s="155" t="s">
        <v>240</v>
      </c>
      <c r="H311" s="156">
        <v>1</v>
      </c>
      <c r="I311" s="157">
        <v>0</v>
      </c>
      <c r="J311" s="157">
        <f t="shared" si="0"/>
        <v>0</v>
      </c>
      <c r="K311" s="154" t="s">
        <v>182</v>
      </c>
      <c r="L311" s="36"/>
      <c r="M311" s="158" t="s">
        <v>5</v>
      </c>
      <c r="N311" s="159" t="s">
        <v>41</v>
      </c>
      <c r="O311" s="160">
        <v>0.78</v>
      </c>
      <c r="P311" s="160">
        <f t="shared" si="1"/>
        <v>0.78</v>
      </c>
      <c r="Q311" s="160">
        <v>5.8679999999999995E-4</v>
      </c>
      <c r="R311" s="160">
        <f t="shared" si="2"/>
        <v>5.8679999999999995E-4</v>
      </c>
      <c r="S311" s="160">
        <v>0</v>
      </c>
      <c r="T311" s="161">
        <f t="shared" si="3"/>
        <v>0</v>
      </c>
      <c r="AR311" s="22" t="s">
        <v>254</v>
      </c>
      <c r="AT311" s="22" t="s">
        <v>178</v>
      </c>
      <c r="AU311" s="22" t="s">
        <v>78</v>
      </c>
      <c r="AY311" s="22" t="s">
        <v>176</v>
      </c>
      <c r="BE311" s="162">
        <f t="shared" si="4"/>
        <v>0</v>
      </c>
      <c r="BF311" s="162">
        <f t="shared" si="5"/>
        <v>0</v>
      </c>
      <c r="BG311" s="162">
        <f t="shared" si="6"/>
        <v>0</v>
      </c>
      <c r="BH311" s="162">
        <f t="shared" si="7"/>
        <v>0</v>
      </c>
      <c r="BI311" s="162">
        <f t="shared" si="8"/>
        <v>0</v>
      </c>
      <c r="BJ311" s="22" t="s">
        <v>11</v>
      </c>
      <c r="BK311" s="162">
        <f t="shared" si="9"/>
        <v>0</v>
      </c>
      <c r="BL311" s="22" t="s">
        <v>254</v>
      </c>
      <c r="BM311" s="22" t="s">
        <v>580</v>
      </c>
    </row>
    <row r="312" spans="2:65" s="1" customFormat="1" ht="16.5" customHeight="1">
      <c r="B312" s="151"/>
      <c r="C312" s="152" t="s">
        <v>581</v>
      </c>
      <c r="D312" s="152" t="s">
        <v>178</v>
      </c>
      <c r="E312" s="153" t="s">
        <v>582</v>
      </c>
      <c r="F312" s="154" t="s">
        <v>583</v>
      </c>
      <c r="G312" s="155" t="s">
        <v>277</v>
      </c>
      <c r="H312" s="156">
        <v>2</v>
      </c>
      <c r="I312" s="157">
        <v>0</v>
      </c>
      <c r="J312" s="157">
        <f t="shared" si="0"/>
        <v>0</v>
      </c>
      <c r="K312" s="154" t="s">
        <v>182</v>
      </c>
      <c r="L312" s="36"/>
      <c r="M312" s="158" t="s">
        <v>5</v>
      </c>
      <c r="N312" s="159" t="s">
        <v>41</v>
      </c>
      <c r="O312" s="160">
        <v>0.157</v>
      </c>
      <c r="P312" s="160">
        <f t="shared" si="1"/>
        <v>0.314</v>
      </c>
      <c r="Q312" s="160">
        <v>0</v>
      </c>
      <c r="R312" s="160">
        <f t="shared" si="2"/>
        <v>0</v>
      </c>
      <c r="S312" s="160">
        <v>0</v>
      </c>
      <c r="T312" s="161">
        <f t="shared" si="3"/>
        <v>0</v>
      </c>
      <c r="AR312" s="22" t="s">
        <v>254</v>
      </c>
      <c r="AT312" s="22" t="s">
        <v>178</v>
      </c>
      <c r="AU312" s="22" t="s">
        <v>78</v>
      </c>
      <c r="AY312" s="22" t="s">
        <v>176</v>
      </c>
      <c r="BE312" s="162">
        <f t="shared" si="4"/>
        <v>0</v>
      </c>
      <c r="BF312" s="162">
        <f t="shared" si="5"/>
        <v>0</v>
      </c>
      <c r="BG312" s="162">
        <f t="shared" si="6"/>
        <v>0</v>
      </c>
      <c r="BH312" s="162">
        <f t="shared" si="7"/>
        <v>0</v>
      </c>
      <c r="BI312" s="162">
        <f t="shared" si="8"/>
        <v>0</v>
      </c>
      <c r="BJ312" s="22" t="s">
        <v>11</v>
      </c>
      <c r="BK312" s="162">
        <f t="shared" si="9"/>
        <v>0</v>
      </c>
      <c r="BL312" s="22" t="s">
        <v>254</v>
      </c>
      <c r="BM312" s="22" t="s">
        <v>584</v>
      </c>
    </row>
    <row r="313" spans="2:65" s="1" customFormat="1" ht="16.5" customHeight="1">
      <c r="B313" s="151"/>
      <c r="C313" s="152" t="s">
        <v>585</v>
      </c>
      <c r="D313" s="152" t="s">
        <v>178</v>
      </c>
      <c r="E313" s="153" t="s">
        <v>586</v>
      </c>
      <c r="F313" s="154" t="s">
        <v>587</v>
      </c>
      <c r="G313" s="155" t="s">
        <v>277</v>
      </c>
      <c r="H313" s="156">
        <v>1</v>
      </c>
      <c r="I313" s="157">
        <v>0</v>
      </c>
      <c r="J313" s="157">
        <f t="shared" si="0"/>
        <v>0</v>
      </c>
      <c r="K313" s="154" t="s">
        <v>182</v>
      </c>
      <c r="L313" s="36"/>
      <c r="M313" s="158" t="s">
        <v>5</v>
      </c>
      <c r="N313" s="159" t="s">
        <v>41</v>
      </c>
      <c r="O313" s="160">
        <v>0.31</v>
      </c>
      <c r="P313" s="160">
        <f t="shared" si="1"/>
        <v>0.31</v>
      </c>
      <c r="Q313" s="160">
        <v>0</v>
      </c>
      <c r="R313" s="160">
        <f t="shared" si="2"/>
        <v>0</v>
      </c>
      <c r="S313" s="160">
        <v>3.0999999999999999E-3</v>
      </c>
      <c r="T313" s="161">
        <f t="shared" si="3"/>
        <v>3.0999999999999999E-3</v>
      </c>
      <c r="AR313" s="22" t="s">
        <v>254</v>
      </c>
      <c r="AT313" s="22" t="s">
        <v>178</v>
      </c>
      <c r="AU313" s="22" t="s">
        <v>78</v>
      </c>
      <c r="AY313" s="22" t="s">
        <v>176</v>
      </c>
      <c r="BE313" s="162">
        <f t="shared" si="4"/>
        <v>0</v>
      </c>
      <c r="BF313" s="162">
        <f t="shared" si="5"/>
        <v>0</v>
      </c>
      <c r="BG313" s="162">
        <f t="shared" si="6"/>
        <v>0</v>
      </c>
      <c r="BH313" s="162">
        <f t="shared" si="7"/>
        <v>0</v>
      </c>
      <c r="BI313" s="162">
        <f t="shared" si="8"/>
        <v>0</v>
      </c>
      <c r="BJ313" s="22" t="s">
        <v>11</v>
      </c>
      <c r="BK313" s="162">
        <f t="shared" si="9"/>
        <v>0</v>
      </c>
      <c r="BL313" s="22" t="s">
        <v>254</v>
      </c>
      <c r="BM313" s="22" t="s">
        <v>588</v>
      </c>
    </row>
    <row r="314" spans="2:65" s="1" customFormat="1" ht="16.5" customHeight="1">
      <c r="B314" s="151"/>
      <c r="C314" s="152" t="s">
        <v>589</v>
      </c>
      <c r="D314" s="152" t="s">
        <v>178</v>
      </c>
      <c r="E314" s="153" t="s">
        <v>590</v>
      </c>
      <c r="F314" s="154" t="s">
        <v>591</v>
      </c>
      <c r="G314" s="155" t="s">
        <v>240</v>
      </c>
      <c r="H314" s="156">
        <v>3</v>
      </c>
      <c r="I314" s="157">
        <v>0</v>
      </c>
      <c r="J314" s="157">
        <f t="shared" si="0"/>
        <v>0</v>
      </c>
      <c r="K314" s="154" t="s">
        <v>182</v>
      </c>
      <c r="L314" s="36"/>
      <c r="M314" s="158" t="s">
        <v>5</v>
      </c>
      <c r="N314" s="159" t="s">
        <v>41</v>
      </c>
      <c r="O314" s="160">
        <v>4.8000000000000001E-2</v>
      </c>
      <c r="P314" s="160">
        <f t="shared" si="1"/>
        <v>0.14400000000000002</v>
      </c>
      <c r="Q314" s="160">
        <v>0</v>
      </c>
      <c r="R314" s="160">
        <f t="shared" si="2"/>
        <v>0</v>
      </c>
      <c r="S314" s="160">
        <v>0</v>
      </c>
      <c r="T314" s="161">
        <f t="shared" si="3"/>
        <v>0</v>
      </c>
      <c r="AR314" s="22" t="s">
        <v>254</v>
      </c>
      <c r="AT314" s="22" t="s">
        <v>178</v>
      </c>
      <c r="AU314" s="22" t="s">
        <v>78</v>
      </c>
      <c r="AY314" s="22" t="s">
        <v>176</v>
      </c>
      <c r="BE314" s="162">
        <f t="shared" si="4"/>
        <v>0</v>
      </c>
      <c r="BF314" s="162">
        <f t="shared" si="5"/>
        <v>0</v>
      </c>
      <c r="BG314" s="162">
        <f t="shared" si="6"/>
        <v>0</v>
      </c>
      <c r="BH314" s="162">
        <f t="shared" si="7"/>
        <v>0</v>
      </c>
      <c r="BI314" s="162">
        <f t="shared" si="8"/>
        <v>0</v>
      </c>
      <c r="BJ314" s="22" t="s">
        <v>11</v>
      </c>
      <c r="BK314" s="162">
        <f t="shared" si="9"/>
        <v>0</v>
      </c>
      <c r="BL314" s="22" t="s">
        <v>254</v>
      </c>
      <c r="BM314" s="22" t="s">
        <v>592</v>
      </c>
    </row>
    <row r="315" spans="2:65" s="1" customFormat="1" ht="16.5" customHeight="1">
      <c r="B315" s="151"/>
      <c r="C315" s="152" t="s">
        <v>593</v>
      </c>
      <c r="D315" s="152" t="s">
        <v>178</v>
      </c>
      <c r="E315" s="153" t="s">
        <v>594</v>
      </c>
      <c r="F315" s="154" t="s">
        <v>595</v>
      </c>
      <c r="G315" s="155" t="s">
        <v>474</v>
      </c>
      <c r="H315" s="156">
        <v>2E-3</v>
      </c>
      <c r="I315" s="157">
        <v>0</v>
      </c>
      <c r="J315" s="157">
        <f t="shared" si="0"/>
        <v>0</v>
      </c>
      <c r="K315" s="154" t="s">
        <v>182</v>
      </c>
      <c r="L315" s="36"/>
      <c r="M315" s="158" t="s">
        <v>5</v>
      </c>
      <c r="N315" s="159" t="s">
        <v>41</v>
      </c>
      <c r="O315" s="160">
        <v>1.47</v>
      </c>
      <c r="P315" s="160">
        <f t="shared" si="1"/>
        <v>2.9399999999999999E-3</v>
      </c>
      <c r="Q315" s="160">
        <v>0</v>
      </c>
      <c r="R315" s="160">
        <f t="shared" si="2"/>
        <v>0</v>
      </c>
      <c r="S315" s="160">
        <v>0</v>
      </c>
      <c r="T315" s="161">
        <f t="shared" si="3"/>
        <v>0</v>
      </c>
      <c r="AR315" s="22" t="s">
        <v>254</v>
      </c>
      <c r="AT315" s="22" t="s">
        <v>178</v>
      </c>
      <c r="AU315" s="22" t="s">
        <v>78</v>
      </c>
      <c r="AY315" s="22" t="s">
        <v>176</v>
      </c>
      <c r="BE315" s="162">
        <f t="shared" si="4"/>
        <v>0</v>
      </c>
      <c r="BF315" s="162">
        <f t="shared" si="5"/>
        <v>0</v>
      </c>
      <c r="BG315" s="162">
        <f t="shared" si="6"/>
        <v>0</v>
      </c>
      <c r="BH315" s="162">
        <f t="shared" si="7"/>
        <v>0</v>
      </c>
      <c r="BI315" s="162">
        <f t="shared" si="8"/>
        <v>0</v>
      </c>
      <c r="BJ315" s="22" t="s">
        <v>11</v>
      </c>
      <c r="BK315" s="162">
        <f t="shared" si="9"/>
        <v>0</v>
      </c>
      <c r="BL315" s="22" t="s">
        <v>254</v>
      </c>
      <c r="BM315" s="22" t="s">
        <v>596</v>
      </c>
    </row>
    <row r="316" spans="2:65" s="1" customFormat="1" ht="25.5" customHeight="1">
      <c r="B316" s="151"/>
      <c r="C316" s="152" t="s">
        <v>597</v>
      </c>
      <c r="D316" s="152" t="s">
        <v>178</v>
      </c>
      <c r="E316" s="153" t="s">
        <v>598</v>
      </c>
      <c r="F316" s="154" t="s">
        <v>599</v>
      </c>
      <c r="G316" s="155" t="s">
        <v>474</v>
      </c>
      <c r="H316" s="156">
        <v>2E-3</v>
      </c>
      <c r="I316" s="157">
        <v>0</v>
      </c>
      <c r="J316" s="157">
        <f t="shared" si="0"/>
        <v>0</v>
      </c>
      <c r="K316" s="154" t="s">
        <v>182</v>
      </c>
      <c r="L316" s="36"/>
      <c r="M316" s="158" t="s">
        <v>5</v>
      </c>
      <c r="N316" s="159" t="s">
        <v>41</v>
      </c>
      <c r="O316" s="160">
        <v>1.21</v>
      </c>
      <c r="P316" s="160">
        <f t="shared" si="1"/>
        <v>2.4199999999999998E-3</v>
      </c>
      <c r="Q316" s="160">
        <v>0</v>
      </c>
      <c r="R316" s="160">
        <f t="shared" si="2"/>
        <v>0</v>
      </c>
      <c r="S316" s="160">
        <v>0</v>
      </c>
      <c r="T316" s="161">
        <f t="shared" si="3"/>
        <v>0</v>
      </c>
      <c r="AR316" s="22" t="s">
        <v>254</v>
      </c>
      <c r="AT316" s="22" t="s">
        <v>178</v>
      </c>
      <c r="AU316" s="22" t="s">
        <v>78</v>
      </c>
      <c r="AY316" s="22" t="s">
        <v>176</v>
      </c>
      <c r="BE316" s="162">
        <f t="shared" si="4"/>
        <v>0</v>
      </c>
      <c r="BF316" s="162">
        <f t="shared" si="5"/>
        <v>0</v>
      </c>
      <c r="BG316" s="162">
        <f t="shared" si="6"/>
        <v>0</v>
      </c>
      <c r="BH316" s="162">
        <f t="shared" si="7"/>
        <v>0</v>
      </c>
      <c r="BI316" s="162">
        <f t="shared" si="8"/>
        <v>0</v>
      </c>
      <c r="BJ316" s="22" t="s">
        <v>11</v>
      </c>
      <c r="BK316" s="162">
        <f t="shared" si="9"/>
        <v>0</v>
      </c>
      <c r="BL316" s="22" t="s">
        <v>254</v>
      </c>
      <c r="BM316" s="22" t="s">
        <v>600</v>
      </c>
    </row>
    <row r="317" spans="2:65" s="10" customFormat="1" ht="29.85" customHeight="1">
      <c r="B317" s="139"/>
      <c r="D317" s="140" t="s">
        <v>69</v>
      </c>
      <c r="E317" s="149" t="s">
        <v>601</v>
      </c>
      <c r="F317" s="149" t="s">
        <v>602</v>
      </c>
      <c r="J317" s="150">
        <f>BK317</f>
        <v>0</v>
      </c>
      <c r="L317" s="139"/>
      <c r="M317" s="143"/>
      <c r="N317" s="144"/>
      <c r="O317" s="144"/>
      <c r="P317" s="145">
        <f>SUM(P318:P326)</f>
        <v>5.0165350000000002</v>
      </c>
      <c r="Q317" s="144"/>
      <c r="R317" s="145">
        <f>SUM(R318:R326)</f>
        <v>5.2861640000000003E-3</v>
      </c>
      <c r="S317" s="144"/>
      <c r="T317" s="146">
        <f>SUM(T318:T326)</f>
        <v>4.2599999999999999E-3</v>
      </c>
      <c r="AR317" s="140" t="s">
        <v>78</v>
      </c>
      <c r="AT317" s="147" t="s">
        <v>69</v>
      </c>
      <c r="AU317" s="147" t="s">
        <v>11</v>
      </c>
      <c r="AY317" s="140" t="s">
        <v>176</v>
      </c>
      <c r="BK317" s="148">
        <f>SUM(BK318:BK326)</f>
        <v>0</v>
      </c>
    </row>
    <row r="318" spans="2:65" s="1" customFormat="1" ht="16.5" customHeight="1">
      <c r="B318" s="151"/>
      <c r="C318" s="152" t="s">
        <v>603</v>
      </c>
      <c r="D318" s="152" t="s">
        <v>178</v>
      </c>
      <c r="E318" s="153" t="s">
        <v>604</v>
      </c>
      <c r="F318" s="154" t="s">
        <v>605</v>
      </c>
      <c r="G318" s="155" t="s">
        <v>240</v>
      </c>
      <c r="H318" s="156">
        <v>2</v>
      </c>
      <c r="I318" s="157">
        <v>0</v>
      </c>
      <c r="J318" s="157">
        <f t="shared" ref="J318:J326" si="10">ROUND(I318*H318,0)</f>
        <v>0</v>
      </c>
      <c r="K318" s="154" t="s">
        <v>182</v>
      </c>
      <c r="L318" s="36"/>
      <c r="M318" s="158" t="s">
        <v>5</v>
      </c>
      <c r="N318" s="159" t="s">
        <v>41</v>
      </c>
      <c r="O318" s="160">
        <v>0.17299999999999999</v>
      </c>
      <c r="P318" s="160">
        <f t="shared" ref="P318:P326" si="11">O318*H318</f>
        <v>0.34599999999999997</v>
      </c>
      <c r="Q318" s="160">
        <v>0</v>
      </c>
      <c r="R318" s="160">
        <f t="shared" ref="R318:R326" si="12">Q318*H318</f>
        <v>0</v>
      </c>
      <c r="S318" s="160">
        <v>2.1299999999999999E-3</v>
      </c>
      <c r="T318" s="161">
        <f t="shared" ref="T318:T326" si="13">S318*H318</f>
        <v>4.2599999999999999E-3</v>
      </c>
      <c r="AR318" s="22" t="s">
        <v>254</v>
      </c>
      <c r="AT318" s="22" t="s">
        <v>178</v>
      </c>
      <c r="AU318" s="22" t="s">
        <v>78</v>
      </c>
      <c r="AY318" s="22" t="s">
        <v>176</v>
      </c>
      <c r="BE318" s="162">
        <f t="shared" ref="BE318:BE326" si="14">IF(N318="základní",J318,0)</f>
        <v>0</v>
      </c>
      <c r="BF318" s="162">
        <f t="shared" ref="BF318:BF326" si="15">IF(N318="snížená",J318,0)</f>
        <v>0</v>
      </c>
      <c r="BG318" s="162">
        <f t="shared" ref="BG318:BG326" si="16">IF(N318="zákl. přenesená",J318,0)</f>
        <v>0</v>
      </c>
      <c r="BH318" s="162">
        <f t="shared" ref="BH318:BH326" si="17">IF(N318="sníž. přenesená",J318,0)</f>
        <v>0</v>
      </c>
      <c r="BI318" s="162">
        <f t="shared" ref="BI318:BI326" si="18">IF(N318="nulová",J318,0)</f>
        <v>0</v>
      </c>
      <c r="BJ318" s="22" t="s">
        <v>11</v>
      </c>
      <c r="BK318" s="162">
        <f t="shared" ref="BK318:BK326" si="19">ROUND(I318*H318,0)</f>
        <v>0</v>
      </c>
      <c r="BL318" s="22" t="s">
        <v>254</v>
      </c>
      <c r="BM318" s="22" t="s">
        <v>606</v>
      </c>
    </row>
    <row r="319" spans="2:65" s="1" customFormat="1" ht="25.5" customHeight="1">
      <c r="B319" s="151"/>
      <c r="C319" s="152" t="s">
        <v>607</v>
      </c>
      <c r="D319" s="152" t="s">
        <v>178</v>
      </c>
      <c r="E319" s="153" t="s">
        <v>608</v>
      </c>
      <c r="F319" s="154" t="s">
        <v>609</v>
      </c>
      <c r="G319" s="155" t="s">
        <v>240</v>
      </c>
      <c r="H319" s="156">
        <v>4</v>
      </c>
      <c r="I319" s="157">
        <v>0</v>
      </c>
      <c r="J319" s="157">
        <f t="shared" si="10"/>
        <v>0</v>
      </c>
      <c r="K319" s="154" t="s">
        <v>182</v>
      </c>
      <c r="L319" s="36"/>
      <c r="M319" s="158" t="s">
        <v>5</v>
      </c>
      <c r="N319" s="159" t="s">
        <v>41</v>
      </c>
      <c r="O319" s="160">
        <v>0.52900000000000003</v>
      </c>
      <c r="P319" s="160">
        <f t="shared" si="11"/>
        <v>2.1160000000000001</v>
      </c>
      <c r="Q319" s="160">
        <v>7.7688400000000004E-4</v>
      </c>
      <c r="R319" s="160">
        <f t="shared" si="12"/>
        <v>3.1075360000000002E-3</v>
      </c>
      <c r="S319" s="160">
        <v>0</v>
      </c>
      <c r="T319" s="161">
        <f t="shared" si="13"/>
        <v>0</v>
      </c>
      <c r="AR319" s="22" t="s">
        <v>254</v>
      </c>
      <c r="AT319" s="22" t="s">
        <v>178</v>
      </c>
      <c r="AU319" s="22" t="s">
        <v>78</v>
      </c>
      <c r="AY319" s="22" t="s">
        <v>176</v>
      </c>
      <c r="BE319" s="162">
        <f t="shared" si="14"/>
        <v>0</v>
      </c>
      <c r="BF319" s="162">
        <f t="shared" si="15"/>
        <v>0</v>
      </c>
      <c r="BG319" s="162">
        <f t="shared" si="16"/>
        <v>0</v>
      </c>
      <c r="BH319" s="162">
        <f t="shared" si="17"/>
        <v>0</v>
      </c>
      <c r="BI319" s="162">
        <f t="shared" si="18"/>
        <v>0</v>
      </c>
      <c r="BJ319" s="22" t="s">
        <v>11</v>
      </c>
      <c r="BK319" s="162">
        <f t="shared" si="19"/>
        <v>0</v>
      </c>
      <c r="BL319" s="22" t="s">
        <v>254</v>
      </c>
      <c r="BM319" s="22" t="s">
        <v>610</v>
      </c>
    </row>
    <row r="320" spans="2:65" s="1" customFormat="1" ht="25.5" customHeight="1">
      <c r="B320" s="151"/>
      <c r="C320" s="152" t="s">
        <v>611</v>
      </c>
      <c r="D320" s="152" t="s">
        <v>178</v>
      </c>
      <c r="E320" s="153" t="s">
        <v>612</v>
      </c>
      <c r="F320" s="154" t="s">
        <v>613</v>
      </c>
      <c r="G320" s="155" t="s">
        <v>240</v>
      </c>
      <c r="H320" s="156">
        <v>4</v>
      </c>
      <c r="I320" s="157">
        <v>0</v>
      </c>
      <c r="J320" s="157">
        <f t="shared" si="10"/>
        <v>0</v>
      </c>
      <c r="K320" s="154" t="s">
        <v>182</v>
      </c>
      <c r="L320" s="36"/>
      <c r="M320" s="158" t="s">
        <v>5</v>
      </c>
      <c r="N320" s="159" t="s">
        <v>41</v>
      </c>
      <c r="O320" s="160">
        <v>0.113</v>
      </c>
      <c r="P320" s="160">
        <f t="shared" si="11"/>
        <v>0.45200000000000001</v>
      </c>
      <c r="Q320" s="160">
        <v>1.2155999999999999E-4</v>
      </c>
      <c r="R320" s="160">
        <f t="shared" si="12"/>
        <v>4.8623999999999998E-4</v>
      </c>
      <c r="S320" s="160">
        <v>0</v>
      </c>
      <c r="T320" s="161">
        <f t="shared" si="13"/>
        <v>0</v>
      </c>
      <c r="AR320" s="22" t="s">
        <v>254</v>
      </c>
      <c r="AT320" s="22" t="s">
        <v>178</v>
      </c>
      <c r="AU320" s="22" t="s">
        <v>78</v>
      </c>
      <c r="AY320" s="22" t="s">
        <v>176</v>
      </c>
      <c r="BE320" s="162">
        <f t="shared" si="14"/>
        <v>0</v>
      </c>
      <c r="BF320" s="162">
        <f t="shared" si="15"/>
        <v>0</v>
      </c>
      <c r="BG320" s="162">
        <f t="shared" si="16"/>
        <v>0</v>
      </c>
      <c r="BH320" s="162">
        <f t="shared" si="17"/>
        <v>0</v>
      </c>
      <c r="BI320" s="162">
        <f t="shared" si="18"/>
        <v>0</v>
      </c>
      <c r="BJ320" s="22" t="s">
        <v>11</v>
      </c>
      <c r="BK320" s="162">
        <f t="shared" si="19"/>
        <v>0</v>
      </c>
      <c r="BL320" s="22" t="s">
        <v>254</v>
      </c>
      <c r="BM320" s="22" t="s">
        <v>614</v>
      </c>
    </row>
    <row r="321" spans="2:65" s="1" customFormat="1" ht="16.5" customHeight="1">
      <c r="B321" s="151"/>
      <c r="C321" s="152" t="s">
        <v>615</v>
      </c>
      <c r="D321" s="152" t="s">
        <v>178</v>
      </c>
      <c r="E321" s="153" t="s">
        <v>616</v>
      </c>
      <c r="F321" s="154" t="s">
        <v>617</v>
      </c>
      <c r="G321" s="155" t="s">
        <v>277</v>
      </c>
      <c r="H321" s="156">
        <v>2</v>
      </c>
      <c r="I321" s="157">
        <v>0</v>
      </c>
      <c r="J321" s="157">
        <f t="shared" si="10"/>
        <v>0</v>
      </c>
      <c r="K321" s="154" t="s">
        <v>182</v>
      </c>
      <c r="L321" s="36"/>
      <c r="M321" s="158" t="s">
        <v>5</v>
      </c>
      <c r="N321" s="159" t="s">
        <v>41</v>
      </c>
      <c r="O321" s="160">
        <v>0.26</v>
      </c>
      <c r="P321" s="160">
        <f t="shared" si="11"/>
        <v>0.52</v>
      </c>
      <c r="Q321" s="160">
        <v>2.160485E-4</v>
      </c>
      <c r="R321" s="160">
        <f t="shared" si="12"/>
        <v>4.3209699999999999E-4</v>
      </c>
      <c r="S321" s="160">
        <v>0</v>
      </c>
      <c r="T321" s="161">
        <f t="shared" si="13"/>
        <v>0</v>
      </c>
      <c r="AR321" s="22" t="s">
        <v>254</v>
      </c>
      <c r="AT321" s="22" t="s">
        <v>178</v>
      </c>
      <c r="AU321" s="22" t="s">
        <v>78</v>
      </c>
      <c r="AY321" s="22" t="s">
        <v>176</v>
      </c>
      <c r="BE321" s="162">
        <f t="shared" si="14"/>
        <v>0</v>
      </c>
      <c r="BF321" s="162">
        <f t="shared" si="15"/>
        <v>0</v>
      </c>
      <c r="BG321" s="162">
        <f t="shared" si="16"/>
        <v>0</v>
      </c>
      <c r="BH321" s="162">
        <f t="shared" si="17"/>
        <v>0</v>
      </c>
      <c r="BI321" s="162">
        <f t="shared" si="18"/>
        <v>0</v>
      </c>
      <c r="BJ321" s="22" t="s">
        <v>11</v>
      </c>
      <c r="BK321" s="162">
        <f t="shared" si="19"/>
        <v>0</v>
      </c>
      <c r="BL321" s="22" t="s">
        <v>254</v>
      </c>
      <c r="BM321" s="22" t="s">
        <v>618</v>
      </c>
    </row>
    <row r="322" spans="2:65" s="1" customFormat="1" ht="16.5" customHeight="1">
      <c r="B322" s="151"/>
      <c r="C322" s="152" t="s">
        <v>619</v>
      </c>
      <c r="D322" s="152" t="s">
        <v>178</v>
      </c>
      <c r="E322" s="153" t="s">
        <v>620</v>
      </c>
      <c r="F322" s="154" t="s">
        <v>621</v>
      </c>
      <c r="G322" s="155" t="s">
        <v>277</v>
      </c>
      <c r="H322" s="156">
        <v>2</v>
      </c>
      <c r="I322" s="157">
        <v>0</v>
      </c>
      <c r="J322" s="157">
        <f t="shared" si="10"/>
        <v>0</v>
      </c>
      <c r="K322" s="154" t="s">
        <v>182</v>
      </c>
      <c r="L322" s="36"/>
      <c r="M322" s="158" t="s">
        <v>5</v>
      </c>
      <c r="N322" s="159" t="s">
        <v>41</v>
      </c>
      <c r="O322" s="160">
        <v>0.20699999999999999</v>
      </c>
      <c r="P322" s="160">
        <f t="shared" si="11"/>
        <v>0.41399999999999998</v>
      </c>
      <c r="Q322" s="160">
        <v>5.7004850000000004E-4</v>
      </c>
      <c r="R322" s="160">
        <f t="shared" si="12"/>
        <v>1.1400970000000001E-3</v>
      </c>
      <c r="S322" s="160">
        <v>0</v>
      </c>
      <c r="T322" s="161">
        <f t="shared" si="13"/>
        <v>0</v>
      </c>
      <c r="AR322" s="22" t="s">
        <v>254</v>
      </c>
      <c r="AT322" s="22" t="s">
        <v>178</v>
      </c>
      <c r="AU322" s="22" t="s">
        <v>78</v>
      </c>
      <c r="AY322" s="22" t="s">
        <v>176</v>
      </c>
      <c r="BE322" s="162">
        <f t="shared" si="14"/>
        <v>0</v>
      </c>
      <c r="BF322" s="162">
        <f t="shared" si="15"/>
        <v>0</v>
      </c>
      <c r="BG322" s="162">
        <f t="shared" si="16"/>
        <v>0</v>
      </c>
      <c r="BH322" s="162">
        <f t="shared" si="17"/>
        <v>0</v>
      </c>
      <c r="BI322" s="162">
        <f t="shared" si="18"/>
        <v>0</v>
      </c>
      <c r="BJ322" s="22" t="s">
        <v>11</v>
      </c>
      <c r="BK322" s="162">
        <f t="shared" si="19"/>
        <v>0</v>
      </c>
      <c r="BL322" s="22" t="s">
        <v>254</v>
      </c>
      <c r="BM322" s="22" t="s">
        <v>622</v>
      </c>
    </row>
    <row r="323" spans="2:65" s="1" customFormat="1" ht="16.5" customHeight="1">
      <c r="B323" s="151"/>
      <c r="C323" s="152" t="s">
        <v>623</v>
      </c>
      <c r="D323" s="152" t="s">
        <v>178</v>
      </c>
      <c r="E323" s="153" t="s">
        <v>624</v>
      </c>
      <c r="F323" s="154" t="s">
        <v>625</v>
      </c>
      <c r="G323" s="155" t="s">
        <v>277</v>
      </c>
      <c r="H323" s="156">
        <v>4</v>
      </c>
      <c r="I323" s="157">
        <v>0</v>
      </c>
      <c r="J323" s="157">
        <f t="shared" si="10"/>
        <v>0</v>
      </c>
      <c r="K323" s="154" t="s">
        <v>182</v>
      </c>
      <c r="L323" s="36"/>
      <c r="M323" s="158" t="s">
        <v>5</v>
      </c>
      <c r="N323" s="159" t="s">
        <v>41</v>
      </c>
      <c r="O323" s="160">
        <v>0.20699999999999999</v>
      </c>
      <c r="P323" s="160">
        <f t="shared" si="11"/>
        <v>0.82799999999999996</v>
      </c>
      <c r="Q323" s="160">
        <v>2.00485E-5</v>
      </c>
      <c r="R323" s="160">
        <f t="shared" si="12"/>
        <v>8.0193999999999998E-5</v>
      </c>
      <c r="S323" s="160">
        <v>0</v>
      </c>
      <c r="T323" s="161">
        <f t="shared" si="13"/>
        <v>0</v>
      </c>
      <c r="AR323" s="22" t="s">
        <v>254</v>
      </c>
      <c r="AT323" s="22" t="s">
        <v>178</v>
      </c>
      <c r="AU323" s="22" t="s">
        <v>78</v>
      </c>
      <c r="AY323" s="22" t="s">
        <v>176</v>
      </c>
      <c r="BE323" s="162">
        <f t="shared" si="14"/>
        <v>0</v>
      </c>
      <c r="BF323" s="162">
        <f t="shared" si="15"/>
        <v>0</v>
      </c>
      <c r="BG323" s="162">
        <f t="shared" si="16"/>
        <v>0</v>
      </c>
      <c r="BH323" s="162">
        <f t="shared" si="17"/>
        <v>0</v>
      </c>
      <c r="BI323" s="162">
        <f t="shared" si="18"/>
        <v>0</v>
      </c>
      <c r="BJ323" s="22" t="s">
        <v>11</v>
      </c>
      <c r="BK323" s="162">
        <f t="shared" si="19"/>
        <v>0</v>
      </c>
      <c r="BL323" s="22" t="s">
        <v>254</v>
      </c>
      <c r="BM323" s="22" t="s">
        <v>626</v>
      </c>
    </row>
    <row r="324" spans="2:65" s="1" customFormat="1" ht="16.5" customHeight="1">
      <c r="B324" s="151"/>
      <c r="C324" s="152" t="s">
        <v>627</v>
      </c>
      <c r="D324" s="152" t="s">
        <v>178</v>
      </c>
      <c r="E324" s="153" t="s">
        <v>628</v>
      </c>
      <c r="F324" s="154" t="s">
        <v>629</v>
      </c>
      <c r="G324" s="155" t="s">
        <v>240</v>
      </c>
      <c r="H324" s="156">
        <v>4</v>
      </c>
      <c r="I324" s="157">
        <v>0</v>
      </c>
      <c r="J324" s="157">
        <f t="shared" si="10"/>
        <v>0</v>
      </c>
      <c r="K324" s="154" t="s">
        <v>182</v>
      </c>
      <c r="L324" s="36"/>
      <c r="M324" s="158" t="s">
        <v>5</v>
      </c>
      <c r="N324" s="159" t="s">
        <v>41</v>
      </c>
      <c r="O324" s="160">
        <v>8.2000000000000003E-2</v>
      </c>
      <c r="P324" s="160">
        <f t="shared" si="11"/>
        <v>0.32800000000000001</v>
      </c>
      <c r="Q324" s="160">
        <v>1.0000000000000001E-5</v>
      </c>
      <c r="R324" s="160">
        <f t="shared" si="12"/>
        <v>4.0000000000000003E-5</v>
      </c>
      <c r="S324" s="160">
        <v>0</v>
      </c>
      <c r="T324" s="161">
        <f t="shared" si="13"/>
        <v>0</v>
      </c>
      <c r="AR324" s="22" t="s">
        <v>254</v>
      </c>
      <c r="AT324" s="22" t="s">
        <v>178</v>
      </c>
      <c r="AU324" s="22" t="s">
        <v>78</v>
      </c>
      <c r="AY324" s="22" t="s">
        <v>176</v>
      </c>
      <c r="BE324" s="162">
        <f t="shared" si="14"/>
        <v>0</v>
      </c>
      <c r="BF324" s="162">
        <f t="shared" si="15"/>
        <v>0</v>
      </c>
      <c r="BG324" s="162">
        <f t="shared" si="16"/>
        <v>0</v>
      </c>
      <c r="BH324" s="162">
        <f t="shared" si="17"/>
        <v>0</v>
      </c>
      <c r="BI324" s="162">
        <f t="shared" si="18"/>
        <v>0</v>
      </c>
      <c r="BJ324" s="22" t="s">
        <v>11</v>
      </c>
      <c r="BK324" s="162">
        <f t="shared" si="19"/>
        <v>0</v>
      </c>
      <c r="BL324" s="22" t="s">
        <v>254</v>
      </c>
      <c r="BM324" s="22" t="s">
        <v>630</v>
      </c>
    </row>
    <row r="325" spans="2:65" s="1" customFormat="1" ht="16.5" customHeight="1">
      <c r="B325" s="151"/>
      <c r="C325" s="152" t="s">
        <v>631</v>
      </c>
      <c r="D325" s="152" t="s">
        <v>178</v>
      </c>
      <c r="E325" s="153" t="s">
        <v>632</v>
      </c>
      <c r="F325" s="154" t="s">
        <v>633</v>
      </c>
      <c r="G325" s="155" t="s">
        <v>474</v>
      </c>
      <c r="H325" s="156">
        <v>5.0000000000000001E-3</v>
      </c>
      <c r="I325" s="157">
        <v>0</v>
      </c>
      <c r="J325" s="157">
        <f t="shared" si="10"/>
        <v>0</v>
      </c>
      <c r="K325" s="154" t="s">
        <v>182</v>
      </c>
      <c r="L325" s="36"/>
      <c r="M325" s="158" t="s">
        <v>5</v>
      </c>
      <c r="N325" s="159" t="s">
        <v>41</v>
      </c>
      <c r="O325" s="160">
        <v>1.327</v>
      </c>
      <c r="P325" s="160">
        <f t="shared" si="11"/>
        <v>6.6350000000000003E-3</v>
      </c>
      <c r="Q325" s="160">
        <v>0</v>
      </c>
      <c r="R325" s="160">
        <f t="shared" si="12"/>
        <v>0</v>
      </c>
      <c r="S325" s="160">
        <v>0</v>
      </c>
      <c r="T325" s="161">
        <f t="shared" si="13"/>
        <v>0</v>
      </c>
      <c r="AR325" s="22" t="s">
        <v>254</v>
      </c>
      <c r="AT325" s="22" t="s">
        <v>178</v>
      </c>
      <c r="AU325" s="22" t="s">
        <v>78</v>
      </c>
      <c r="AY325" s="22" t="s">
        <v>176</v>
      </c>
      <c r="BE325" s="162">
        <f t="shared" si="14"/>
        <v>0</v>
      </c>
      <c r="BF325" s="162">
        <f t="shared" si="15"/>
        <v>0</v>
      </c>
      <c r="BG325" s="162">
        <f t="shared" si="16"/>
        <v>0</v>
      </c>
      <c r="BH325" s="162">
        <f t="shared" si="17"/>
        <v>0</v>
      </c>
      <c r="BI325" s="162">
        <f t="shared" si="18"/>
        <v>0</v>
      </c>
      <c r="BJ325" s="22" t="s">
        <v>11</v>
      </c>
      <c r="BK325" s="162">
        <f t="shared" si="19"/>
        <v>0</v>
      </c>
      <c r="BL325" s="22" t="s">
        <v>254</v>
      </c>
      <c r="BM325" s="22" t="s">
        <v>634</v>
      </c>
    </row>
    <row r="326" spans="2:65" s="1" customFormat="1" ht="25.5" customHeight="1">
      <c r="B326" s="151"/>
      <c r="C326" s="152" t="s">
        <v>635</v>
      </c>
      <c r="D326" s="152" t="s">
        <v>178</v>
      </c>
      <c r="E326" s="153" t="s">
        <v>636</v>
      </c>
      <c r="F326" s="154" t="s">
        <v>637</v>
      </c>
      <c r="G326" s="155" t="s">
        <v>474</v>
      </c>
      <c r="H326" s="156">
        <v>5.0000000000000001E-3</v>
      </c>
      <c r="I326" s="157">
        <v>0</v>
      </c>
      <c r="J326" s="157">
        <f t="shared" si="10"/>
        <v>0</v>
      </c>
      <c r="K326" s="154" t="s">
        <v>182</v>
      </c>
      <c r="L326" s="36"/>
      <c r="M326" s="158" t="s">
        <v>5</v>
      </c>
      <c r="N326" s="159" t="s">
        <v>41</v>
      </c>
      <c r="O326" s="160">
        <v>1.18</v>
      </c>
      <c r="P326" s="160">
        <f t="shared" si="11"/>
        <v>5.8999999999999999E-3</v>
      </c>
      <c r="Q326" s="160">
        <v>0</v>
      </c>
      <c r="R326" s="160">
        <f t="shared" si="12"/>
        <v>0</v>
      </c>
      <c r="S326" s="160">
        <v>0</v>
      </c>
      <c r="T326" s="161">
        <f t="shared" si="13"/>
        <v>0</v>
      </c>
      <c r="AR326" s="22" t="s">
        <v>254</v>
      </c>
      <c r="AT326" s="22" t="s">
        <v>178</v>
      </c>
      <c r="AU326" s="22" t="s">
        <v>78</v>
      </c>
      <c r="AY326" s="22" t="s">
        <v>176</v>
      </c>
      <c r="BE326" s="162">
        <f t="shared" si="14"/>
        <v>0</v>
      </c>
      <c r="BF326" s="162">
        <f t="shared" si="15"/>
        <v>0</v>
      </c>
      <c r="BG326" s="162">
        <f t="shared" si="16"/>
        <v>0</v>
      </c>
      <c r="BH326" s="162">
        <f t="shared" si="17"/>
        <v>0</v>
      </c>
      <c r="BI326" s="162">
        <f t="shared" si="18"/>
        <v>0</v>
      </c>
      <c r="BJ326" s="22" t="s">
        <v>11</v>
      </c>
      <c r="BK326" s="162">
        <f t="shared" si="19"/>
        <v>0</v>
      </c>
      <c r="BL326" s="22" t="s">
        <v>254</v>
      </c>
      <c r="BM326" s="22" t="s">
        <v>638</v>
      </c>
    </row>
    <row r="327" spans="2:65" s="10" customFormat="1" ht="29.85" customHeight="1">
      <c r="B327" s="139"/>
      <c r="D327" s="140" t="s">
        <v>69</v>
      </c>
      <c r="E327" s="149" t="s">
        <v>639</v>
      </c>
      <c r="F327" s="149" t="s">
        <v>640</v>
      </c>
      <c r="J327" s="150">
        <f>BK327</f>
        <v>0</v>
      </c>
      <c r="L327" s="139"/>
      <c r="M327" s="143"/>
      <c r="N327" s="144"/>
      <c r="O327" s="144"/>
      <c r="P327" s="145">
        <f>SUM(P328:P332)</f>
        <v>2.6814760000000004</v>
      </c>
      <c r="Q327" s="144"/>
      <c r="R327" s="145">
        <f>SUM(R328:R332)</f>
        <v>2.7673553E-2</v>
      </c>
      <c r="S327" s="144"/>
      <c r="T327" s="146">
        <f>SUM(T328:T332)</f>
        <v>1.9460000000000002E-2</v>
      </c>
      <c r="AR327" s="140" t="s">
        <v>78</v>
      </c>
      <c r="AT327" s="147" t="s">
        <v>69</v>
      </c>
      <c r="AU327" s="147" t="s">
        <v>11</v>
      </c>
      <c r="AY327" s="140" t="s">
        <v>176</v>
      </c>
      <c r="BK327" s="148">
        <f>SUM(BK328:BK332)</f>
        <v>0</v>
      </c>
    </row>
    <row r="328" spans="2:65" s="1" customFormat="1" ht="16.5" customHeight="1">
      <c r="B328" s="151"/>
      <c r="C328" s="152" t="s">
        <v>641</v>
      </c>
      <c r="D328" s="152" t="s">
        <v>178</v>
      </c>
      <c r="E328" s="153" t="s">
        <v>642</v>
      </c>
      <c r="F328" s="154" t="s">
        <v>643</v>
      </c>
      <c r="G328" s="155" t="s">
        <v>644</v>
      </c>
      <c r="H328" s="156">
        <v>1</v>
      </c>
      <c r="I328" s="157">
        <v>0</v>
      </c>
      <c r="J328" s="157">
        <f>ROUND(I328*H328,0)</f>
        <v>0</v>
      </c>
      <c r="K328" s="154" t="s">
        <v>182</v>
      </c>
      <c r="L328" s="36"/>
      <c r="M328" s="158" t="s">
        <v>5</v>
      </c>
      <c r="N328" s="159" t="s">
        <v>41</v>
      </c>
      <c r="O328" s="160">
        <v>0.36199999999999999</v>
      </c>
      <c r="P328" s="160">
        <f>O328*H328</f>
        <v>0.36199999999999999</v>
      </c>
      <c r="Q328" s="160">
        <v>0</v>
      </c>
      <c r="R328" s="160">
        <f>Q328*H328</f>
        <v>0</v>
      </c>
      <c r="S328" s="160">
        <v>1.9460000000000002E-2</v>
      </c>
      <c r="T328" s="161">
        <f>S328*H328</f>
        <v>1.9460000000000002E-2</v>
      </c>
      <c r="AR328" s="22" t="s">
        <v>254</v>
      </c>
      <c r="AT328" s="22" t="s">
        <v>178</v>
      </c>
      <c r="AU328" s="22" t="s">
        <v>78</v>
      </c>
      <c r="AY328" s="22" t="s">
        <v>176</v>
      </c>
      <c r="BE328" s="162">
        <f>IF(N328="základní",J328,0)</f>
        <v>0</v>
      </c>
      <c r="BF328" s="162">
        <f>IF(N328="snížená",J328,0)</f>
        <v>0</v>
      </c>
      <c r="BG328" s="162">
        <f>IF(N328="zákl. přenesená",J328,0)</f>
        <v>0</v>
      </c>
      <c r="BH328" s="162">
        <f>IF(N328="sníž. přenesená",J328,0)</f>
        <v>0</v>
      </c>
      <c r="BI328" s="162">
        <f>IF(N328="nulová",J328,0)</f>
        <v>0</v>
      </c>
      <c r="BJ328" s="22" t="s">
        <v>11</v>
      </c>
      <c r="BK328" s="162">
        <f>ROUND(I328*H328,0)</f>
        <v>0</v>
      </c>
      <c r="BL328" s="22" t="s">
        <v>254</v>
      </c>
      <c r="BM328" s="22" t="s">
        <v>645</v>
      </c>
    </row>
    <row r="329" spans="2:65" s="1" customFormat="1" ht="25.5" customHeight="1">
      <c r="B329" s="151"/>
      <c r="C329" s="152" t="s">
        <v>646</v>
      </c>
      <c r="D329" s="152" t="s">
        <v>178</v>
      </c>
      <c r="E329" s="153" t="s">
        <v>647</v>
      </c>
      <c r="F329" s="154" t="s">
        <v>648</v>
      </c>
      <c r="G329" s="155" t="s">
        <v>644</v>
      </c>
      <c r="H329" s="156">
        <v>2</v>
      </c>
      <c r="I329" s="157">
        <v>0</v>
      </c>
      <c r="J329" s="157">
        <f>ROUND(I329*H329,0)</f>
        <v>0</v>
      </c>
      <c r="K329" s="154" t="s">
        <v>182</v>
      </c>
      <c r="L329" s="36"/>
      <c r="M329" s="158" t="s">
        <v>5</v>
      </c>
      <c r="N329" s="159" t="s">
        <v>41</v>
      </c>
      <c r="O329" s="160">
        <v>1.1000000000000001</v>
      </c>
      <c r="P329" s="160">
        <f>O329*H329</f>
        <v>2.2000000000000002</v>
      </c>
      <c r="Q329" s="160">
        <v>1.37467765E-2</v>
      </c>
      <c r="R329" s="160">
        <f>Q329*H329</f>
        <v>2.7493553E-2</v>
      </c>
      <c r="S329" s="160">
        <v>0</v>
      </c>
      <c r="T329" s="161">
        <f>S329*H329</f>
        <v>0</v>
      </c>
      <c r="AR329" s="22" t="s">
        <v>254</v>
      </c>
      <c r="AT329" s="22" t="s">
        <v>178</v>
      </c>
      <c r="AU329" s="22" t="s">
        <v>78</v>
      </c>
      <c r="AY329" s="22" t="s">
        <v>176</v>
      </c>
      <c r="BE329" s="162">
        <f>IF(N329="základní",J329,0)</f>
        <v>0</v>
      </c>
      <c r="BF329" s="162">
        <f>IF(N329="snížená",J329,0)</f>
        <v>0</v>
      </c>
      <c r="BG329" s="162">
        <f>IF(N329="zákl. přenesená",J329,0)</f>
        <v>0</v>
      </c>
      <c r="BH329" s="162">
        <f>IF(N329="sníž. přenesená",J329,0)</f>
        <v>0</v>
      </c>
      <c r="BI329" s="162">
        <f>IF(N329="nulová",J329,0)</f>
        <v>0</v>
      </c>
      <c r="BJ329" s="22" t="s">
        <v>11</v>
      </c>
      <c r="BK329" s="162">
        <f>ROUND(I329*H329,0)</f>
        <v>0</v>
      </c>
      <c r="BL329" s="22" t="s">
        <v>254</v>
      </c>
      <c r="BM329" s="22" t="s">
        <v>649</v>
      </c>
    </row>
    <row r="330" spans="2:65" s="1" customFormat="1" ht="16.5" customHeight="1">
      <c r="B330" s="151"/>
      <c r="C330" s="152" t="s">
        <v>650</v>
      </c>
      <c r="D330" s="152" t="s">
        <v>178</v>
      </c>
      <c r="E330" s="153" t="s">
        <v>651</v>
      </c>
      <c r="F330" s="154" t="s">
        <v>652</v>
      </c>
      <c r="G330" s="155" t="s">
        <v>277</v>
      </c>
      <c r="H330" s="156">
        <v>2</v>
      </c>
      <c r="I330" s="157">
        <v>0</v>
      </c>
      <c r="J330" s="157">
        <f>ROUND(I330*H330,0)</f>
        <v>0</v>
      </c>
      <c r="K330" s="154" t="s">
        <v>182</v>
      </c>
      <c r="L330" s="36"/>
      <c r="M330" s="158" t="s">
        <v>5</v>
      </c>
      <c r="N330" s="159" t="s">
        <v>41</v>
      </c>
      <c r="O330" s="160">
        <v>2.1000000000000001E-2</v>
      </c>
      <c r="P330" s="160">
        <f>O330*H330</f>
        <v>4.2000000000000003E-2</v>
      </c>
      <c r="Q330" s="160">
        <v>9.0000000000000006E-5</v>
      </c>
      <c r="R330" s="160">
        <f>Q330*H330</f>
        <v>1.8000000000000001E-4</v>
      </c>
      <c r="S330" s="160">
        <v>0</v>
      </c>
      <c r="T330" s="161">
        <f>S330*H330</f>
        <v>0</v>
      </c>
      <c r="AR330" s="22" t="s">
        <v>254</v>
      </c>
      <c r="AT330" s="22" t="s">
        <v>178</v>
      </c>
      <c r="AU330" s="22" t="s">
        <v>78</v>
      </c>
      <c r="AY330" s="22" t="s">
        <v>176</v>
      </c>
      <c r="BE330" s="162">
        <f>IF(N330="základní",J330,0)</f>
        <v>0</v>
      </c>
      <c r="BF330" s="162">
        <f>IF(N330="snížená",J330,0)</f>
        <v>0</v>
      </c>
      <c r="BG330" s="162">
        <f>IF(N330="zákl. přenesená",J330,0)</f>
        <v>0</v>
      </c>
      <c r="BH330" s="162">
        <f>IF(N330="sníž. přenesená",J330,0)</f>
        <v>0</v>
      </c>
      <c r="BI330" s="162">
        <f>IF(N330="nulová",J330,0)</f>
        <v>0</v>
      </c>
      <c r="BJ330" s="22" t="s">
        <v>11</v>
      </c>
      <c r="BK330" s="162">
        <f>ROUND(I330*H330,0)</f>
        <v>0</v>
      </c>
      <c r="BL330" s="22" t="s">
        <v>254</v>
      </c>
      <c r="BM330" s="22" t="s">
        <v>653</v>
      </c>
    </row>
    <row r="331" spans="2:65" s="1" customFormat="1" ht="25.5" customHeight="1">
      <c r="B331" s="151"/>
      <c r="C331" s="152" t="s">
        <v>654</v>
      </c>
      <c r="D331" s="152" t="s">
        <v>178</v>
      </c>
      <c r="E331" s="153" t="s">
        <v>655</v>
      </c>
      <c r="F331" s="154" t="s">
        <v>656</v>
      </c>
      <c r="G331" s="155" t="s">
        <v>474</v>
      </c>
      <c r="H331" s="156">
        <v>2.8000000000000001E-2</v>
      </c>
      <c r="I331" s="157">
        <v>0</v>
      </c>
      <c r="J331" s="157">
        <f>ROUND(I331*H331,0)</f>
        <v>0</v>
      </c>
      <c r="K331" s="154" t="s">
        <v>182</v>
      </c>
      <c r="L331" s="36"/>
      <c r="M331" s="158" t="s">
        <v>5</v>
      </c>
      <c r="N331" s="159" t="s">
        <v>41</v>
      </c>
      <c r="O331" s="160">
        <v>1.5169999999999999</v>
      </c>
      <c r="P331" s="160">
        <f>O331*H331</f>
        <v>4.2476E-2</v>
      </c>
      <c r="Q331" s="160">
        <v>0</v>
      </c>
      <c r="R331" s="160">
        <f>Q331*H331</f>
        <v>0</v>
      </c>
      <c r="S331" s="160">
        <v>0</v>
      </c>
      <c r="T331" s="161">
        <f>S331*H331</f>
        <v>0</v>
      </c>
      <c r="AR331" s="22" t="s">
        <v>254</v>
      </c>
      <c r="AT331" s="22" t="s">
        <v>178</v>
      </c>
      <c r="AU331" s="22" t="s">
        <v>78</v>
      </c>
      <c r="AY331" s="22" t="s">
        <v>176</v>
      </c>
      <c r="BE331" s="162">
        <f>IF(N331="základní",J331,0)</f>
        <v>0</v>
      </c>
      <c r="BF331" s="162">
        <f>IF(N331="snížená",J331,0)</f>
        <v>0</v>
      </c>
      <c r="BG331" s="162">
        <f>IF(N331="zákl. přenesená",J331,0)</f>
        <v>0</v>
      </c>
      <c r="BH331" s="162">
        <f>IF(N331="sníž. přenesená",J331,0)</f>
        <v>0</v>
      </c>
      <c r="BI331" s="162">
        <f>IF(N331="nulová",J331,0)</f>
        <v>0</v>
      </c>
      <c r="BJ331" s="22" t="s">
        <v>11</v>
      </c>
      <c r="BK331" s="162">
        <f>ROUND(I331*H331,0)</f>
        <v>0</v>
      </c>
      <c r="BL331" s="22" t="s">
        <v>254</v>
      </c>
      <c r="BM331" s="22" t="s">
        <v>657</v>
      </c>
    </row>
    <row r="332" spans="2:65" s="1" customFormat="1" ht="25.5" customHeight="1">
      <c r="B332" s="151"/>
      <c r="C332" s="152" t="s">
        <v>658</v>
      </c>
      <c r="D332" s="152" t="s">
        <v>178</v>
      </c>
      <c r="E332" s="153" t="s">
        <v>659</v>
      </c>
      <c r="F332" s="154" t="s">
        <v>660</v>
      </c>
      <c r="G332" s="155" t="s">
        <v>474</v>
      </c>
      <c r="H332" s="156">
        <v>2.8000000000000001E-2</v>
      </c>
      <c r="I332" s="157">
        <v>0</v>
      </c>
      <c r="J332" s="157">
        <f>ROUND(I332*H332,0)</f>
        <v>0</v>
      </c>
      <c r="K332" s="154" t="s">
        <v>182</v>
      </c>
      <c r="L332" s="36"/>
      <c r="M332" s="158" t="s">
        <v>5</v>
      </c>
      <c r="N332" s="159" t="s">
        <v>41</v>
      </c>
      <c r="O332" s="160">
        <v>1.25</v>
      </c>
      <c r="P332" s="160">
        <f>O332*H332</f>
        <v>3.5000000000000003E-2</v>
      </c>
      <c r="Q332" s="160">
        <v>0</v>
      </c>
      <c r="R332" s="160">
        <f>Q332*H332</f>
        <v>0</v>
      </c>
      <c r="S332" s="160">
        <v>0</v>
      </c>
      <c r="T332" s="161">
        <f>S332*H332</f>
        <v>0</v>
      </c>
      <c r="AR332" s="22" t="s">
        <v>254</v>
      </c>
      <c r="AT332" s="22" t="s">
        <v>178</v>
      </c>
      <c r="AU332" s="22" t="s">
        <v>78</v>
      </c>
      <c r="AY332" s="22" t="s">
        <v>176</v>
      </c>
      <c r="BE332" s="162">
        <f>IF(N332="základní",J332,0)</f>
        <v>0</v>
      </c>
      <c r="BF332" s="162">
        <f>IF(N332="snížená",J332,0)</f>
        <v>0</v>
      </c>
      <c r="BG332" s="162">
        <f>IF(N332="zákl. přenesená",J332,0)</f>
        <v>0</v>
      </c>
      <c r="BH332" s="162">
        <f>IF(N332="sníž. přenesená",J332,0)</f>
        <v>0</v>
      </c>
      <c r="BI332" s="162">
        <f>IF(N332="nulová",J332,0)</f>
        <v>0</v>
      </c>
      <c r="BJ332" s="22" t="s">
        <v>11</v>
      </c>
      <c r="BK332" s="162">
        <f>ROUND(I332*H332,0)</f>
        <v>0</v>
      </c>
      <c r="BL332" s="22" t="s">
        <v>254</v>
      </c>
      <c r="BM332" s="22" t="s">
        <v>661</v>
      </c>
    </row>
    <row r="333" spans="2:65" s="10" customFormat="1" ht="29.85" customHeight="1">
      <c r="B333" s="139"/>
      <c r="D333" s="140" t="s">
        <v>69</v>
      </c>
      <c r="E333" s="149" t="s">
        <v>662</v>
      </c>
      <c r="F333" s="149" t="s">
        <v>663</v>
      </c>
      <c r="J333" s="150">
        <f>BK333</f>
        <v>0</v>
      </c>
      <c r="L333" s="139"/>
      <c r="M333" s="143"/>
      <c r="N333" s="144"/>
      <c r="O333" s="144"/>
      <c r="P333" s="145">
        <f>SUM(P334:P346)</f>
        <v>45.218254999999999</v>
      </c>
      <c r="Q333" s="144"/>
      <c r="R333" s="145">
        <f>SUM(R334:R346)</f>
        <v>0.31075882500000007</v>
      </c>
      <c r="S333" s="144"/>
      <c r="T333" s="146">
        <f>SUM(T334:T346)</f>
        <v>0</v>
      </c>
      <c r="AR333" s="140" t="s">
        <v>78</v>
      </c>
      <c r="AT333" s="147" t="s">
        <v>69</v>
      </c>
      <c r="AU333" s="147" t="s">
        <v>11</v>
      </c>
      <c r="AY333" s="140" t="s">
        <v>176</v>
      </c>
      <c r="BK333" s="148">
        <f>SUM(BK334:BK346)</f>
        <v>0</v>
      </c>
    </row>
    <row r="334" spans="2:65" s="1" customFormat="1" ht="25.5" customHeight="1">
      <c r="B334" s="151"/>
      <c r="C334" s="152" t="s">
        <v>664</v>
      </c>
      <c r="D334" s="152" t="s">
        <v>178</v>
      </c>
      <c r="E334" s="153" t="s">
        <v>665</v>
      </c>
      <c r="F334" s="154" t="s">
        <v>666</v>
      </c>
      <c r="G334" s="155" t="s">
        <v>277</v>
      </c>
      <c r="H334" s="156">
        <v>14</v>
      </c>
      <c r="I334" s="157">
        <v>0</v>
      </c>
      <c r="J334" s="157">
        <f>ROUND(I334*H334,0)</f>
        <v>0</v>
      </c>
      <c r="K334" s="154" t="s">
        <v>182</v>
      </c>
      <c r="L334" s="36"/>
      <c r="M334" s="158" t="s">
        <v>5</v>
      </c>
      <c r="N334" s="159" t="s">
        <v>41</v>
      </c>
      <c r="O334" s="160">
        <v>1.5589999999999999</v>
      </c>
      <c r="P334" s="160">
        <f>O334*H334</f>
        <v>21.826000000000001</v>
      </c>
      <c r="Q334" s="160">
        <v>2.6848749999999999E-4</v>
      </c>
      <c r="R334" s="160">
        <f>Q334*H334</f>
        <v>3.7588249999999999E-3</v>
      </c>
      <c r="S334" s="160">
        <v>0</v>
      </c>
      <c r="T334" s="161">
        <f>S334*H334</f>
        <v>0</v>
      </c>
      <c r="AR334" s="22" t="s">
        <v>254</v>
      </c>
      <c r="AT334" s="22" t="s">
        <v>178</v>
      </c>
      <c r="AU334" s="22" t="s">
        <v>78</v>
      </c>
      <c r="AY334" s="22" t="s">
        <v>176</v>
      </c>
      <c r="BE334" s="162">
        <f>IF(N334="základní",J334,0)</f>
        <v>0</v>
      </c>
      <c r="BF334" s="162">
        <f>IF(N334="snížená",J334,0)</f>
        <v>0</v>
      </c>
      <c r="BG334" s="162">
        <f>IF(N334="zákl. přenesená",J334,0)</f>
        <v>0</v>
      </c>
      <c r="BH334" s="162">
        <f>IF(N334="sníž. přenesená",J334,0)</f>
        <v>0</v>
      </c>
      <c r="BI334" s="162">
        <f>IF(N334="nulová",J334,0)</f>
        <v>0</v>
      </c>
      <c r="BJ334" s="22" t="s">
        <v>11</v>
      </c>
      <c r="BK334" s="162">
        <f>ROUND(I334*H334,0)</f>
        <v>0</v>
      </c>
      <c r="BL334" s="22" t="s">
        <v>254</v>
      </c>
      <c r="BM334" s="22" t="s">
        <v>667</v>
      </c>
    </row>
    <row r="335" spans="2:65" s="11" customFormat="1">
      <c r="B335" s="163"/>
      <c r="D335" s="164" t="s">
        <v>185</v>
      </c>
      <c r="E335" s="165" t="s">
        <v>5</v>
      </c>
      <c r="F335" s="166" t="s">
        <v>101</v>
      </c>
      <c r="H335" s="167">
        <v>14</v>
      </c>
      <c r="L335" s="163"/>
      <c r="M335" s="168"/>
      <c r="N335" s="169"/>
      <c r="O335" s="169"/>
      <c r="P335" s="169"/>
      <c r="Q335" s="169"/>
      <c r="R335" s="169"/>
      <c r="S335" s="169"/>
      <c r="T335" s="170"/>
      <c r="AT335" s="165" t="s">
        <v>185</v>
      </c>
      <c r="AU335" s="165" t="s">
        <v>78</v>
      </c>
      <c r="AV335" s="11" t="s">
        <v>78</v>
      </c>
      <c r="AW335" s="11" t="s">
        <v>34</v>
      </c>
      <c r="AX335" s="11" t="s">
        <v>11</v>
      </c>
      <c r="AY335" s="165" t="s">
        <v>176</v>
      </c>
    </row>
    <row r="336" spans="2:65" s="1" customFormat="1" ht="16.5" customHeight="1">
      <c r="B336" s="151"/>
      <c r="C336" s="178" t="s">
        <v>668</v>
      </c>
      <c r="D336" s="178" t="s">
        <v>232</v>
      </c>
      <c r="E336" s="179" t="s">
        <v>669</v>
      </c>
      <c r="F336" s="180" t="s">
        <v>670</v>
      </c>
      <c r="G336" s="181" t="s">
        <v>277</v>
      </c>
      <c r="H336" s="182">
        <v>14</v>
      </c>
      <c r="I336" s="183">
        <v>0</v>
      </c>
      <c r="J336" s="183">
        <f>ROUND(I336*H336,0)</f>
        <v>0</v>
      </c>
      <c r="K336" s="180" t="s">
        <v>182</v>
      </c>
      <c r="L336" s="184"/>
      <c r="M336" s="185" t="s">
        <v>5</v>
      </c>
      <c r="N336" s="186" t="s">
        <v>41</v>
      </c>
      <c r="O336" s="160">
        <v>0</v>
      </c>
      <c r="P336" s="160">
        <f>O336*H336</f>
        <v>0</v>
      </c>
      <c r="Q336" s="160">
        <v>0.01</v>
      </c>
      <c r="R336" s="160">
        <f>Q336*H336</f>
        <v>0.14000000000000001</v>
      </c>
      <c r="S336" s="160">
        <v>0</v>
      </c>
      <c r="T336" s="161">
        <f>S336*H336</f>
        <v>0</v>
      </c>
      <c r="AR336" s="22" t="s">
        <v>341</v>
      </c>
      <c r="AT336" s="22" t="s">
        <v>232</v>
      </c>
      <c r="AU336" s="22" t="s">
        <v>78</v>
      </c>
      <c r="AY336" s="22" t="s">
        <v>176</v>
      </c>
      <c r="BE336" s="162">
        <f>IF(N336="základní",J336,0)</f>
        <v>0</v>
      </c>
      <c r="BF336" s="162">
        <f>IF(N336="snížená",J336,0)</f>
        <v>0</v>
      </c>
      <c r="BG336" s="162">
        <f>IF(N336="zákl. přenesená",J336,0)</f>
        <v>0</v>
      </c>
      <c r="BH336" s="162">
        <f>IF(N336="sníž. přenesená",J336,0)</f>
        <v>0</v>
      </c>
      <c r="BI336" s="162">
        <f>IF(N336="nulová",J336,0)</f>
        <v>0</v>
      </c>
      <c r="BJ336" s="22" t="s">
        <v>11</v>
      </c>
      <c r="BK336" s="162">
        <f>ROUND(I336*H336,0)</f>
        <v>0</v>
      </c>
      <c r="BL336" s="22" t="s">
        <v>254</v>
      </c>
      <c r="BM336" s="22" t="s">
        <v>671</v>
      </c>
    </row>
    <row r="337" spans="2:65" s="1" customFormat="1" ht="25.5" customHeight="1">
      <c r="B337" s="151"/>
      <c r="C337" s="152" t="s">
        <v>672</v>
      </c>
      <c r="D337" s="152" t="s">
        <v>178</v>
      </c>
      <c r="E337" s="153" t="s">
        <v>673</v>
      </c>
      <c r="F337" s="154" t="s">
        <v>674</v>
      </c>
      <c r="G337" s="155" t="s">
        <v>277</v>
      </c>
      <c r="H337" s="156">
        <v>10</v>
      </c>
      <c r="I337" s="157">
        <v>0</v>
      </c>
      <c r="J337" s="157">
        <f>ROUND(I337*H337,0)</f>
        <v>0</v>
      </c>
      <c r="K337" s="154" t="s">
        <v>182</v>
      </c>
      <c r="L337" s="36"/>
      <c r="M337" s="158" t="s">
        <v>5</v>
      </c>
      <c r="N337" s="159" t="s">
        <v>41</v>
      </c>
      <c r="O337" s="160">
        <v>1.6819999999999999</v>
      </c>
      <c r="P337" s="160">
        <f>O337*H337</f>
        <v>16.82</v>
      </c>
      <c r="Q337" s="160">
        <v>0</v>
      </c>
      <c r="R337" s="160">
        <f>Q337*H337</f>
        <v>0</v>
      </c>
      <c r="S337" s="160">
        <v>0</v>
      </c>
      <c r="T337" s="161">
        <f>S337*H337</f>
        <v>0</v>
      </c>
      <c r="AR337" s="22" t="s">
        <v>254</v>
      </c>
      <c r="AT337" s="22" t="s">
        <v>178</v>
      </c>
      <c r="AU337" s="22" t="s">
        <v>78</v>
      </c>
      <c r="AY337" s="22" t="s">
        <v>176</v>
      </c>
      <c r="BE337" s="162">
        <f>IF(N337="základní",J337,0)</f>
        <v>0</v>
      </c>
      <c r="BF337" s="162">
        <f>IF(N337="snížená",J337,0)</f>
        <v>0</v>
      </c>
      <c r="BG337" s="162">
        <f>IF(N337="zákl. přenesená",J337,0)</f>
        <v>0</v>
      </c>
      <c r="BH337" s="162">
        <f>IF(N337="sníž. přenesená",J337,0)</f>
        <v>0</v>
      </c>
      <c r="BI337" s="162">
        <f>IF(N337="nulová",J337,0)</f>
        <v>0</v>
      </c>
      <c r="BJ337" s="22" t="s">
        <v>11</v>
      </c>
      <c r="BK337" s="162">
        <f>ROUND(I337*H337,0)</f>
        <v>0</v>
      </c>
      <c r="BL337" s="22" t="s">
        <v>254</v>
      </c>
      <c r="BM337" s="22" t="s">
        <v>675</v>
      </c>
    </row>
    <row r="338" spans="2:65" s="11" customFormat="1">
      <c r="B338" s="163"/>
      <c r="D338" s="164" t="s">
        <v>185</v>
      </c>
      <c r="E338" s="165" t="s">
        <v>5</v>
      </c>
      <c r="F338" s="166" t="s">
        <v>366</v>
      </c>
      <c r="H338" s="167">
        <v>10</v>
      </c>
      <c r="L338" s="163"/>
      <c r="M338" s="168"/>
      <c r="N338" s="169"/>
      <c r="O338" s="169"/>
      <c r="P338" s="169"/>
      <c r="Q338" s="169"/>
      <c r="R338" s="169"/>
      <c r="S338" s="169"/>
      <c r="T338" s="170"/>
      <c r="AT338" s="165" t="s">
        <v>185</v>
      </c>
      <c r="AU338" s="165" t="s">
        <v>78</v>
      </c>
      <c r="AV338" s="11" t="s">
        <v>78</v>
      </c>
      <c r="AW338" s="11" t="s">
        <v>34</v>
      </c>
      <c r="AX338" s="11" t="s">
        <v>11</v>
      </c>
      <c r="AY338" s="165" t="s">
        <v>176</v>
      </c>
    </row>
    <row r="339" spans="2:65" s="1" customFormat="1" ht="16.5" customHeight="1">
      <c r="B339" s="151"/>
      <c r="C339" s="178" t="s">
        <v>676</v>
      </c>
      <c r="D339" s="178" t="s">
        <v>232</v>
      </c>
      <c r="E339" s="179" t="s">
        <v>677</v>
      </c>
      <c r="F339" s="180" t="s">
        <v>678</v>
      </c>
      <c r="G339" s="181" t="s">
        <v>277</v>
      </c>
      <c r="H339" s="182">
        <v>1</v>
      </c>
      <c r="I339" s="183">
        <v>0</v>
      </c>
      <c r="J339" s="183">
        <f>ROUND(I339*H339,0)</f>
        <v>0</v>
      </c>
      <c r="K339" s="180" t="s">
        <v>182</v>
      </c>
      <c r="L339" s="184"/>
      <c r="M339" s="185" t="s">
        <v>5</v>
      </c>
      <c r="N339" s="186" t="s">
        <v>41</v>
      </c>
      <c r="O339" s="160">
        <v>0</v>
      </c>
      <c r="P339" s="160">
        <f>O339*H339</f>
        <v>0</v>
      </c>
      <c r="Q339" s="160">
        <v>1.2999999999999999E-2</v>
      </c>
      <c r="R339" s="160">
        <f>Q339*H339</f>
        <v>1.2999999999999999E-2</v>
      </c>
      <c r="S339" s="160">
        <v>0</v>
      </c>
      <c r="T339" s="161">
        <f>S339*H339</f>
        <v>0</v>
      </c>
      <c r="AR339" s="22" t="s">
        <v>341</v>
      </c>
      <c r="AT339" s="22" t="s">
        <v>232</v>
      </c>
      <c r="AU339" s="22" t="s">
        <v>78</v>
      </c>
      <c r="AY339" s="22" t="s">
        <v>176</v>
      </c>
      <c r="BE339" s="162">
        <f>IF(N339="základní",J339,0)</f>
        <v>0</v>
      </c>
      <c r="BF339" s="162">
        <f>IF(N339="snížená",J339,0)</f>
        <v>0</v>
      </c>
      <c r="BG339" s="162">
        <f>IF(N339="zákl. přenesená",J339,0)</f>
        <v>0</v>
      </c>
      <c r="BH339" s="162">
        <f>IF(N339="sníž. přenesená",J339,0)</f>
        <v>0</v>
      </c>
      <c r="BI339" s="162">
        <f>IF(N339="nulová",J339,0)</f>
        <v>0</v>
      </c>
      <c r="BJ339" s="22" t="s">
        <v>11</v>
      </c>
      <c r="BK339" s="162">
        <f>ROUND(I339*H339,0)</f>
        <v>0</v>
      </c>
      <c r="BL339" s="22" t="s">
        <v>254</v>
      </c>
      <c r="BM339" s="22" t="s">
        <v>679</v>
      </c>
    </row>
    <row r="340" spans="2:65" s="1" customFormat="1" ht="16.5" customHeight="1">
      <c r="B340" s="151"/>
      <c r="C340" s="178" t="s">
        <v>680</v>
      </c>
      <c r="D340" s="178" t="s">
        <v>232</v>
      </c>
      <c r="E340" s="179" t="s">
        <v>681</v>
      </c>
      <c r="F340" s="180" t="s">
        <v>682</v>
      </c>
      <c r="G340" s="181" t="s">
        <v>277</v>
      </c>
      <c r="H340" s="182">
        <v>1</v>
      </c>
      <c r="I340" s="183">
        <v>0</v>
      </c>
      <c r="J340" s="183">
        <f>ROUND(I340*H340,0)</f>
        <v>0</v>
      </c>
      <c r="K340" s="180" t="s">
        <v>182</v>
      </c>
      <c r="L340" s="184"/>
      <c r="M340" s="185" t="s">
        <v>5</v>
      </c>
      <c r="N340" s="186" t="s">
        <v>41</v>
      </c>
      <c r="O340" s="160">
        <v>0</v>
      </c>
      <c r="P340" s="160">
        <f>O340*H340</f>
        <v>0</v>
      </c>
      <c r="Q340" s="160">
        <v>1.4E-2</v>
      </c>
      <c r="R340" s="160">
        <f>Q340*H340</f>
        <v>1.4E-2</v>
      </c>
      <c r="S340" s="160">
        <v>0</v>
      </c>
      <c r="T340" s="161">
        <f>S340*H340</f>
        <v>0</v>
      </c>
      <c r="AR340" s="22" t="s">
        <v>341</v>
      </c>
      <c r="AT340" s="22" t="s">
        <v>232</v>
      </c>
      <c r="AU340" s="22" t="s">
        <v>78</v>
      </c>
      <c r="AY340" s="22" t="s">
        <v>176</v>
      </c>
      <c r="BE340" s="162">
        <f>IF(N340="základní",J340,0)</f>
        <v>0</v>
      </c>
      <c r="BF340" s="162">
        <f>IF(N340="snížená",J340,0)</f>
        <v>0</v>
      </c>
      <c r="BG340" s="162">
        <f>IF(N340="zákl. přenesená",J340,0)</f>
        <v>0</v>
      </c>
      <c r="BH340" s="162">
        <f>IF(N340="sníž. přenesená",J340,0)</f>
        <v>0</v>
      </c>
      <c r="BI340" s="162">
        <f>IF(N340="nulová",J340,0)</f>
        <v>0</v>
      </c>
      <c r="BJ340" s="22" t="s">
        <v>11</v>
      </c>
      <c r="BK340" s="162">
        <f>ROUND(I340*H340,0)</f>
        <v>0</v>
      </c>
      <c r="BL340" s="22" t="s">
        <v>254</v>
      </c>
      <c r="BM340" s="22" t="s">
        <v>683</v>
      </c>
    </row>
    <row r="341" spans="2:65" s="1" customFormat="1" ht="16.5" customHeight="1">
      <c r="B341" s="151"/>
      <c r="C341" s="178" t="s">
        <v>684</v>
      </c>
      <c r="D341" s="178" t="s">
        <v>232</v>
      </c>
      <c r="E341" s="179" t="s">
        <v>685</v>
      </c>
      <c r="F341" s="180" t="s">
        <v>686</v>
      </c>
      <c r="G341" s="181" t="s">
        <v>277</v>
      </c>
      <c r="H341" s="182">
        <v>8</v>
      </c>
      <c r="I341" s="183">
        <v>0</v>
      </c>
      <c r="J341" s="183">
        <f>ROUND(I341*H341,0)</f>
        <v>0</v>
      </c>
      <c r="K341" s="180" t="s">
        <v>182</v>
      </c>
      <c r="L341" s="184"/>
      <c r="M341" s="185" t="s">
        <v>5</v>
      </c>
      <c r="N341" s="186" t="s">
        <v>41</v>
      </c>
      <c r="O341" s="160">
        <v>0</v>
      </c>
      <c r="P341" s="160">
        <f>O341*H341</f>
        <v>0</v>
      </c>
      <c r="Q341" s="160">
        <v>1.6E-2</v>
      </c>
      <c r="R341" s="160">
        <f>Q341*H341</f>
        <v>0.128</v>
      </c>
      <c r="S341" s="160">
        <v>0</v>
      </c>
      <c r="T341" s="161">
        <f>S341*H341</f>
        <v>0</v>
      </c>
      <c r="AR341" s="22" t="s">
        <v>341</v>
      </c>
      <c r="AT341" s="22" t="s">
        <v>232</v>
      </c>
      <c r="AU341" s="22" t="s">
        <v>78</v>
      </c>
      <c r="AY341" s="22" t="s">
        <v>176</v>
      </c>
      <c r="BE341" s="162">
        <f>IF(N341="základní",J341,0)</f>
        <v>0</v>
      </c>
      <c r="BF341" s="162">
        <f>IF(N341="snížená",J341,0)</f>
        <v>0</v>
      </c>
      <c r="BG341" s="162">
        <f>IF(N341="zákl. přenesená",J341,0)</f>
        <v>0</v>
      </c>
      <c r="BH341" s="162">
        <f>IF(N341="sníž. přenesená",J341,0)</f>
        <v>0</v>
      </c>
      <c r="BI341" s="162">
        <f>IF(N341="nulová",J341,0)</f>
        <v>0</v>
      </c>
      <c r="BJ341" s="22" t="s">
        <v>11</v>
      </c>
      <c r="BK341" s="162">
        <f>ROUND(I341*H341,0)</f>
        <v>0</v>
      </c>
      <c r="BL341" s="22" t="s">
        <v>254</v>
      </c>
      <c r="BM341" s="22" t="s">
        <v>687</v>
      </c>
    </row>
    <row r="342" spans="2:65" s="1" customFormat="1" ht="16.5" customHeight="1">
      <c r="B342" s="151"/>
      <c r="C342" s="152" t="s">
        <v>688</v>
      </c>
      <c r="D342" s="152" t="s">
        <v>178</v>
      </c>
      <c r="E342" s="153" t="s">
        <v>689</v>
      </c>
      <c r="F342" s="154" t="s">
        <v>690</v>
      </c>
      <c r="G342" s="155" t="s">
        <v>277</v>
      </c>
      <c r="H342" s="156">
        <v>10</v>
      </c>
      <c r="I342" s="157">
        <v>0</v>
      </c>
      <c r="J342" s="157">
        <f>ROUND(I342*H342,0)</f>
        <v>0</v>
      </c>
      <c r="K342" s="154" t="s">
        <v>182</v>
      </c>
      <c r="L342" s="36"/>
      <c r="M342" s="158" t="s">
        <v>5</v>
      </c>
      <c r="N342" s="159" t="s">
        <v>41</v>
      </c>
      <c r="O342" s="160">
        <v>0.54200000000000004</v>
      </c>
      <c r="P342" s="160">
        <f>O342*H342</f>
        <v>5.42</v>
      </c>
      <c r="Q342" s="160">
        <v>0</v>
      </c>
      <c r="R342" s="160">
        <f>Q342*H342</f>
        <v>0</v>
      </c>
      <c r="S342" s="160">
        <v>0</v>
      </c>
      <c r="T342" s="161">
        <f>S342*H342</f>
        <v>0</v>
      </c>
      <c r="AR342" s="22" t="s">
        <v>254</v>
      </c>
      <c r="AT342" s="22" t="s">
        <v>178</v>
      </c>
      <c r="AU342" s="22" t="s">
        <v>78</v>
      </c>
      <c r="AY342" s="22" t="s">
        <v>176</v>
      </c>
      <c r="BE342" s="162">
        <f>IF(N342="základní",J342,0)</f>
        <v>0</v>
      </c>
      <c r="BF342" s="162">
        <f>IF(N342="snížená",J342,0)</f>
        <v>0</v>
      </c>
      <c r="BG342" s="162">
        <f>IF(N342="zákl. přenesená",J342,0)</f>
        <v>0</v>
      </c>
      <c r="BH342" s="162">
        <f>IF(N342="sníž. přenesená",J342,0)</f>
        <v>0</v>
      </c>
      <c r="BI342" s="162">
        <f>IF(N342="nulová",J342,0)</f>
        <v>0</v>
      </c>
      <c r="BJ342" s="22" t="s">
        <v>11</v>
      </c>
      <c r="BK342" s="162">
        <f>ROUND(I342*H342,0)</f>
        <v>0</v>
      </c>
      <c r="BL342" s="22" t="s">
        <v>254</v>
      </c>
      <c r="BM342" s="22" t="s">
        <v>691</v>
      </c>
    </row>
    <row r="343" spans="2:65" s="11" customFormat="1">
      <c r="B343" s="163"/>
      <c r="D343" s="164" t="s">
        <v>185</v>
      </c>
      <c r="E343" s="165" t="s">
        <v>5</v>
      </c>
      <c r="F343" s="166" t="s">
        <v>366</v>
      </c>
      <c r="H343" s="167">
        <v>10</v>
      </c>
      <c r="L343" s="163"/>
      <c r="M343" s="168"/>
      <c r="N343" s="169"/>
      <c r="O343" s="169"/>
      <c r="P343" s="169"/>
      <c r="Q343" s="169"/>
      <c r="R343" s="169"/>
      <c r="S343" s="169"/>
      <c r="T343" s="170"/>
      <c r="AT343" s="165" t="s">
        <v>185</v>
      </c>
      <c r="AU343" s="165" t="s">
        <v>78</v>
      </c>
      <c r="AV343" s="11" t="s">
        <v>78</v>
      </c>
      <c r="AW343" s="11" t="s">
        <v>34</v>
      </c>
      <c r="AX343" s="11" t="s">
        <v>11</v>
      </c>
      <c r="AY343" s="165" t="s">
        <v>176</v>
      </c>
    </row>
    <row r="344" spans="2:65" s="1" customFormat="1" ht="25.5" customHeight="1">
      <c r="B344" s="151"/>
      <c r="C344" s="178" t="s">
        <v>692</v>
      </c>
      <c r="D344" s="178" t="s">
        <v>232</v>
      </c>
      <c r="E344" s="179" t="s">
        <v>693</v>
      </c>
      <c r="F344" s="180" t="s">
        <v>694</v>
      </c>
      <c r="G344" s="181" t="s">
        <v>277</v>
      </c>
      <c r="H344" s="182">
        <v>10</v>
      </c>
      <c r="I344" s="183">
        <v>0</v>
      </c>
      <c r="J344" s="183">
        <f>ROUND(I344*H344,0)</f>
        <v>0</v>
      </c>
      <c r="K344" s="180" t="s">
        <v>182</v>
      </c>
      <c r="L344" s="184"/>
      <c r="M344" s="185" t="s">
        <v>5</v>
      </c>
      <c r="N344" s="186" t="s">
        <v>41</v>
      </c>
      <c r="O344" s="160">
        <v>0</v>
      </c>
      <c r="P344" s="160">
        <f>O344*H344</f>
        <v>0</v>
      </c>
      <c r="Q344" s="160">
        <v>1.1999999999999999E-3</v>
      </c>
      <c r="R344" s="160">
        <f>Q344*H344</f>
        <v>1.1999999999999999E-2</v>
      </c>
      <c r="S344" s="160">
        <v>0</v>
      </c>
      <c r="T344" s="161">
        <f>S344*H344</f>
        <v>0</v>
      </c>
      <c r="AR344" s="22" t="s">
        <v>341</v>
      </c>
      <c r="AT344" s="22" t="s">
        <v>232</v>
      </c>
      <c r="AU344" s="22" t="s">
        <v>78</v>
      </c>
      <c r="AY344" s="22" t="s">
        <v>176</v>
      </c>
      <c r="BE344" s="162">
        <f>IF(N344="základní",J344,0)</f>
        <v>0</v>
      </c>
      <c r="BF344" s="162">
        <f>IF(N344="snížená",J344,0)</f>
        <v>0</v>
      </c>
      <c r="BG344" s="162">
        <f>IF(N344="zákl. přenesená",J344,0)</f>
        <v>0</v>
      </c>
      <c r="BH344" s="162">
        <f>IF(N344="sníž. přenesená",J344,0)</f>
        <v>0</v>
      </c>
      <c r="BI344" s="162">
        <f>IF(N344="nulová",J344,0)</f>
        <v>0</v>
      </c>
      <c r="BJ344" s="22" t="s">
        <v>11</v>
      </c>
      <c r="BK344" s="162">
        <f>ROUND(I344*H344,0)</f>
        <v>0</v>
      </c>
      <c r="BL344" s="22" t="s">
        <v>254</v>
      </c>
      <c r="BM344" s="22" t="s">
        <v>695</v>
      </c>
    </row>
    <row r="345" spans="2:65" s="1" customFormat="1" ht="25.5" customHeight="1">
      <c r="B345" s="151"/>
      <c r="C345" s="152" t="s">
        <v>696</v>
      </c>
      <c r="D345" s="152" t="s">
        <v>178</v>
      </c>
      <c r="E345" s="153" t="s">
        <v>697</v>
      </c>
      <c r="F345" s="154" t="s">
        <v>698</v>
      </c>
      <c r="G345" s="155" t="s">
        <v>474</v>
      </c>
      <c r="H345" s="156">
        <v>0.311</v>
      </c>
      <c r="I345" s="157">
        <v>0</v>
      </c>
      <c r="J345" s="157">
        <f>ROUND(I345*H345,0)</f>
        <v>0</v>
      </c>
      <c r="K345" s="154" t="s">
        <v>182</v>
      </c>
      <c r="L345" s="36"/>
      <c r="M345" s="158" t="s">
        <v>5</v>
      </c>
      <c r="N345" s="159" t="s">
        <v>41</v>
      </c>
      <c r="O345" s="160">
        <v>2.2549999999999999</v>
      </c>
      <c r="P345" s="160">
        <f>O345*H345</f>
        <v>0.70130499999999996</v>
      </c>
      <c r="Q345" s="160">
        <v>0</v>
      </c>
      <c r="R345" s="160">
        <f>Q345*H345</f>
        <v>0</v>
      </c>
      <c r="S345" s="160">
        <v>0</v>
      </c>
      <c r="T345" s="161">
        <f>S345*H345</f>
        <v>0</v>
      </c>
      <c r="AR345" s="22" t="s">
        <v>254</v>
      </c>
      <c r="AT345" s="22" t="s">
        <v>178</v>
      </c>
      <c r="AU345" s="22" t="s">
        <v>78</v>
      </c>
      <c r="AY345" s="22" t="s">
        <v>176</v>
      </c>
      <c r="BE345" s="162">
        <f>IF(N345="základní",J345,0)</f>
        <v>0</v>
      </c>
      <c r="BF345" s="162">
        <f>IF(N345="snížená",J345,0)</f>
        <v>0</v>
      </c>
      <c r="BG345" s="162">
        <f>IF(N345="zákl. přenesená",J345,0)</f>
        <v>0</v>
      </c>
      <c r="BH345" s="162">
        <f>IF(N345="sníž. přenesená",J345,0)</f>
        <v>0</v>
      </c>
      <c r="BI345" s="162">
        <f>IF(N345="nulová",J345,0)</f>
        <v>0</v>
      </c>
      <c r="BJ345" s="22" t="s">
        <v>11</v>
      </c>
      <c r="BK345" s="162">
        <f>ROUND(I345*H345,0)</f>
        <v>0</v>
      </c>
      <c r="BL345" s="22" t="s">
        <v>254</v>
      </c>
      <c r="BM345" s="22" t="s">
        <v>699</v>
      </c>
    </row>
    <row r="346" spans="2:65" s="1" customFormat="1" ht="25.5" customHeight="1">
      <c r="B346" s="151"/>
      <c r="C346" s="152" t="s">
        <v>700</v>
      </c>
      <c r="D346" s="152" t="s">
        <v>178</v>
      </c>
      <c r="E346" s="153" t="s">
        <v>701</v>
      </c>
      <c r="F346" s="154" t="s">
        <v>702</v>
      </c>
      <c r="G346" s="155" t="s">
        <v>474</v>
      </c>
      <c r="H346" s="156">
        <v>0.311</v>
      </c>
      <c r="I346" s="157">
        <v>0</v>
      </c>
      <c r="J346" s="157">
        <f>ROUND(I346*H346,0)</f>
        <v>0</v>
      </c>
      <c r="K346" s="154" t="s">
        <v>182</v>
      </c>
      <c r="L346" s="36"/>
      <c r="M346" s="158" t="s">
        <v>5</v>
      </c>
      <c r="N346" s="159" t="s">
        <v>41</v>
      </c>
      <c r="O346" s="160">
        <v>1.45</v>
      </c>
      <c r="P346" s="160">
        <f>O346*H346</f>
        <v>0.45094999999999996</v>
      </c>
      <c r="Q346" s="160">
        <v>0</v>
      </c>
      <c r="R346" s="160">
        <f>Q346*H346</f>
        <v>0</v>
      </c>
      <c r="S346" s="160">
        <v>0</v>
      </c>
      <c r="T346" s="161">
        <f>S346*H346</f>
        <v>0</v>
      </c>
      <c r="AR346" s="22" t="s">
        <v>254</v>
      </c>
      <c r="AT346" s="22" t="s">
        <v>178</v>
      </c>
      <c r="AU346" s="22" t="s">
        <v>78</v>
      </c>
      <c r="AY346" s="22" t="s">
        <v>176</v>
      </c>
      <c r="BE346" s="162">
        <f>IF(N346="základní",J346,0)</f>
        <v>0</v>
      </c>
      <c r="BF346" s="162">
        <f>IF(N346="snížená",J346,0)</f>
        <v>0</v>
      </c>
      <c r="BG346" s="162">
        <f>IF(N346="zákl. přenesená",J346,0)</f>
        <v>0</v>
      </c>
      <c r="BH346" s="162">
        <f>IF(N346="sníž. přenesená",J346,0)</f>
        <v>0</v>
      </c>
      <c r="BI346" s="162">
        <f>IF(N346="nulová",J346,0)</f>
        <v>0</v>
      </c>
      <c r="BJ346" s="22" t="s">
        <v>11</v>
      </c>
      <c r="BK346" s="162">
        <f>ROUND(I346*H346,0)</f>
        <v>0</v>
      </c>
      <c r="BL346" s="22" t="s">
        <v>254</v>
      </c>
      <c r="BM346" s="22" t="s">
        <v>703</v>
      </c>
    </row>
    <row r="347" spans="2:65" s="10" customFormat="1" ht="29.85" customHeight="1">
      <c r="B347" s="139"/>
      <c r="D347" s="140" t="s">
        <v>69</v>
      </c>
      <c r="E347" s="149" t="s">
        <v>704</v>
      </c>
      <c r="F347" s="149" t="s">
        <v>705</v>
      </c>
      <c r="J347" s="150">
        <f>BK347</f>
        <v>0</v>
      </c>
      <c r="L347" s="139"/>
      <c r="M347" s="143"/>
      <c r="N347" s="144"/>
      <c r="O347" s="144"/>
      <c r="P347" s="145">
        <f>SUM(P348:P384)</f>
        <v>302.59117299999991</v>
      </c>
      <c r="Q347" s="144"/>
      <c r="R347" s="145">
        <f>SUM(R348:R384)</f>
        <v>8.1232314500000005</v>
      </c>
      <c r="S347" s="144"/>
      <c r="T347" s="146">
        <f>SUM(T348:T384)</f>
        <v>0</v>
      </c>
      <c r="AR347" s="140" t="s">
        <v>78</v>
      </c>
      <c r="AT347" s="147" t="s">
        <v>69</v>
      </c>
      <c r="AU347" s="147" t="s">
        <v>11</v>
      </c>
      <c r="AY347" s="140" t="s">
        <v>176</v>
      </c>
      <c r="BK347" s="148">
        <f>SUM(BK348:BK384)</f>
        <v>0</v>
      </c>
    </row>
    <row r="348" spans="2:65" s="1" customFormat="1" ht="25.5" customHeight="1">
      <c r="B348" s="151"/>
      <c r="C348" s="152" t="s">
        <v>706</v>
      </c>
      <c r="D348" s="152" t="s">
        <v>178</v>
      </c>
      <c r="E348" s="153" t="s">
        <v>707</v>
      </c>
      <c r="F348" s="154" t="s">
        <v>708</v>
      </c>
      <c r="G348" s="155" t="s">
        <v>240</v>
      </c>
      <c r="H348" s="156">
        <v>14</v>
      </c>
      <c r="I348" s="157">
        <v>0</v>
      </c>
      <c r="J348" s="157">
        <f>ROUND(I348*H348,0)</f>
        <v>0</v>
      </c>
      <c r="K348" s="154" t="s">
        <v>182</v>
      </c>
      <c r="L348" s="36"/>
      <c r="M348" s="158" t="s">
        <v>5</v>
      </c>
      <c r="N348" s="159" t="s">
        <v>41</v>
      </c>
      <c r="O348" s="160">
        <v>0.59399999999999997</v>
      </c>
      <c r="P348" s="160">
        <f>O348*H348</f>
        <v>8.3159999999999989</v>
      </c>
      <c r="Q348" s="160">
        <v>1.47E-3</v>
      </c>
      <c r="R348" s="160">
        <f>Q348*H348</f>
        <v>2.0580000000000001E-2</v>
      </c>
      <c r="S348" s="160">
        <v>0</v>
      </c>
      <c r="T348" s="161">
        <f>S348*H348</f>
        <v>0</v>
      </c>
      <c r="AR348" s="22" t="s">
        <v>254</v>
      </c>
      <c r="AT348" s="22" t="s">
        <v>178</v>
      </c>
      <c r="AU348" s="22" t="s">
        <v>78</v>
      </c>
      <c r="AY348" s="22" t="s">
        <v>176</v>
      </c>
      <c r="BE348" s="162">
        <f>IF(N348="základní",J348,0)</f>
        <v>0</v>
      </c>
      <c r="BF348" s="162">
        <f>IF(N348="snížená",J348,0)</f>
        <v>0</v>
      </c>
      <c r="BG348" s="162">
        <f>IF(N348="zákl. přenesená",J348,0)</f>
        <v>0</v>
      </c>
      <c r="BH348" s="162">
        <f>IF(N348="sníž. přenesená",J348,0)</f>
        <v>0</v>
      </c>
      <c r="BI348" s="162">
        <f>IF(N348="nulová",J348,0)</f>
        <v>0</v>
      </c>
      <c r="BJ348" s="22" t="s">
        <v>11</v>
      </c>
      <c r="BK348" s="162">
        <f>ROUND(I348*H348,0)</f>
        <v>0</v>
      </c>
      <c r="BL348" s="22" t="s">
        <v>254</v>
      </c>
      <c r="BM348" s="22" t="s">
        <v>709</v>
      </c>
    </row>
    <row r="349" spans="2:65" s="11" customFormat="1">
      <c r="B349" s="163"/>
      <c r="D349" s="164" t="s">
        <v>185</v>
      </c>
      <c r="E349" s="165" t="s">
        <v>5</v>
      </c>
      <c r="F349" s="166" t="s">
        <v>710</v>
      </c>
      <c r="H349" s="167">
        <v>14</v>
      </c>
      <c r="L349" s="163"/>
      <c r="M349" s="168"/>
      <c r="N349" s="169"/>
      <c r="O349" s="169"/>
      <c r="P349" s="169"/>
      <c r="Q349" s="169"/>
      <c r="R349" s="169"/>
      <c r="S349" s="169"/>
      <c r="T349" s="170"/>
      <c r="AT349" s="165" t="s">
        <v>185</v>
      </c>
      <c r="AU349" s="165" t="s">
        <v>78</v>
      </c>
      <c r="AV349" s="11" t="s">
        <v>78</v>
      </c>
      <c r="AW349" s="11" t="s">
        <v>34</v>
      </c>
      <c r="AX349" s="11" t="s">
        <v>70</v>
      </c>
      <c r="AY349" s="165" t="s">
        <v>176</v>
      </c>
    </row>
    <row r="350" spans="2:65" s="12" customFormat="1">
      <c r="B350" s="171"/>
      <c r="D350" s="164" t="s">
        <v>185</v>
      </c>
      <c r="E350" s="172" t="s">
        <v>99</v>
      </c>
      <c r="F350" s="173" t="s">
        <v>187</v>
      </c>
      <c r="H350" s="174">
        <v>14</v>
      </c>
      <c r="L350" s="171"/>
      <c r="M350" s="175"/>
      <c r="N350" s="176"/>
      <c r="O350" s="176"/>
      <c r="P350" s="176"/>
      <c r="Q350" s="176"/>
      <c r="R350" s="176"/>
      <c r="S350" s="176"/>
      <c r="T350" s="177"/>
      <c r="AT350" s="172" t="s">
        <v>185</v>
      </c>
      <c r="AU350" s="172" t="s">
        <v>78</v>
      </c>
      <c r="AV350" s="12" t="s">
        <v>81</v>
      </c>
      <c r="AW350" s="12" t="s">
        <v>34</v>
      </c>
      <c r="AX350" s="12" t="s">
        <v>11</v>
      </c>
      <c r="AY350" s="172" t="s">
        <v>176</v>
      </c>
    </row>
    <row r="351" spans="2:65" s="1" customFormat="1" ht="25.5" customHeight="1">
      <c r="B351" s="151"/>
      <c r="C351" s="152" t="s">
        <v>711</v>
      </c>
      <c r="D351" s="152" t="s">
        <v>178</v>
      </c>
      <c r="E351" s="153" t="s">
        <v>712</v>
      </c>
      <c r="F351" s="154" t="s">
        <v>713</v>
      </c>
      <c r="G351" s="155" t="s">
        <v>240</v>
      </c>
      <c r="H351" s="156">
        <v>14</v>
      </c>
      <c r="I351" s="157">
        <v>0</v>
      </c>
      <c r="J351" s="157">
        <f>ROUND(I351*H351,0)</f>
        <v>0</v>
      </c>
      <c r="K351" s="154" t="s">
        <v>182</v>
      </c>
      <c r="L351" s="36"/>
      <c r="M351" s="158" t="s">
        <v>5</v>
      </c>
      <c r="N351" s="159" t="s">
        <v>41</v>
      </c>
      <c r="O351" s="160">
        <v>0.30399999999999999</v>
      </c>
      <c r="P351" s="160">
        <f>O351*H351</f>
        <v>4.2560000000000002</v>
      </c>
      <c r="Q351" s="160">
        <v>9.7999999999999997E-4</v>
      </c>
      <c r="R351" s="160">
        <f>Q351*H351</f>
        <v>1.372E-2</v>
      </c>
      <c r="S351" s="160">
        <v>0</v>
      </c>
      <c r="T351" s="161">
        <f>S351*H351</f>
        <v>0</v>
      </c>
      <c r="AR351" s="22" t="s">
        <v>254</v>
      </c>
      <c r="AT351" s="22" t="s">
        <v>178</v>
      </c>
      <c r="AU351" s="22" t="s">
        <v>78</v>
      </c>
      <c r="AY351" s="22" t="s">
        <v>176</v>
      </c>
      <c r="BE351" s="162">
        <f>IF(N351="základní",J351,0)</f>
        <v>0</v>
      </c>
      <c r="BF351" s="162">
        <f>IF(N351="snížená",J351,0)</f>
        <v>0</v>
      </c>
      <c r="BG351" s="162">
        <f>IF(N351="zákl. přenesená",J351,0)</f>
        <v>0</v>
      </c>
      <c r="BH351" s="162">
        <f>IF(N351="sníž. přenesená",J351,0)</f>
        <v>0</v>
      </c>
      <c r="BI351" s="162">
        <f>IF(N351="nulová",J351,0)</f>
        <v>0</v>
      </c>
      <c r="BJ351" s="22" t="s">
        <v>11</v>
      </c>
      <c r="BK351" s="162">
        <f>ROUND(I351*H351,0)</f>
        <v>0</v>
      </c>
      <c r="BL351" s="22" t="s">
        <v>254</v>
      </c>
      <c r="BM351" s="22" t="s">
        <v>714</v>
      </c>
    </row>
    <row r="352" spans="2:65" s="11" customFormat="1">
      <c r="B352" s="163"/>
      <c r="D352" s="164" t="s">
        <v>185</v>
      </c>
      <c r="E352" s="165" t="s">
        <v>5</v>
      </c>
      <c r="F352" s="166" t="s">
        <v>99</v>
      </c>
      <c r="H352" s="167">
        <v>14</v>
      </c>
      <c r="L352" s="163"/>
      <c r="M352" s="168"/>
      <c r="N352" s="169"/>
      <c r="O352" s="169"/>
      <c r="P352" s="169"/>
      <c r="Q352" s="169"/>
      <c r="R352" s="169"/>
      <c r="S352" s="169"/>
      <c r="T352" s="170"/>
      <c r="AT352" s="165" t="s">
        <v>185</v>
      </c>
      <c r="AU352" s="165" t="s">
        <v>78</v>
      </c>
      <c r="AV352" s="11" t="s">
        <v>78</v>
      </c>
      <c r="AW352" s="11" t="s">
        <v>34</v>
      </c>
      <c r="AX352" s="11" t="s">
        <v>11</v>
      </c>
      <c r="AY352" s="165" t="s">
        <v>176</v>
      </c>
    </row>
    <row r="353" spans="2:65" s="1" customFormat="1" ht="25.5" customHeight="1">
      <c r="B353" s="151"/>
      <c r="C353" s="152" t="s">
        <v>715</v>
      </c>
      <c r="D353" s="152" t="s">
        <v>178</v>
      </c>
      <c r="E353" s="153" t="s">
        <v>716</v>
      </c>
      <c r="F353" s="154" t="s">
        <v>717</v>
      </c>
      <c r="G353" s="155" t="s">
        <v>240</v>
      </c>
      <c r="H353" s="156">
        <v>217.14</v>
      </c>
      <c r="I353" s="157">
        <v>0</v>
      </c>
      <c r="J353" s="157">
        <f>ROUND(I353*H353,0)</f>
        <v>0</v>
      </c>
      <c r="K353" s="154" t="s">
        <v>182</v>
      </c>
      <c r="L353" s="36"/>
      <c r="M353" s="158" t="s">
        <v>5</v>
      </c>
      <c r="N353" s="159" t="s">
        <v>41</v>
      </c>
      <c r="O353" s="160">
        <v>0.20899999999999999</v>
      </c>
      <c r="P353" s="160">
        <f>O353*H353</f>
        <v>45.382259999999995</v>
      </c>
      <c r="Q353" s="160">
        <v>6.2E-4</v>
      </c>
      <c r="R353" s="160">
        <f>Q353*H353</f>
        <v>0.13462679999999999</v>
      </c>
      <c r="S353" s="160">
        <v>0</v>
      </c>
      <c r="T353" s="161">
        <f>S353*H353</f>
        <v>0</v>
      </c>
      <c r="AR353" s="22" t="s">
        <v>254</v>
      </c>
      <c r="AT353" s="22" t="s">
        <v>178</v>
      </c>
      <c r="AU353" s="22" t="s">
        <v>78</v>
      </c>
      <c r="AY353" s="22" t="s">
        <v>176</v>
      </c>
      <c r="BE353" s="162">
        <f>IF(N353="základní",J353,0)</f>
        <v>0</v>
      </c>
      <c r="BF353" s="162">
        <f>IF(N353="snížená",J353,0)</f>
        <v>0</v>
      </c>
      <c r="BG353" s="162">
        <f>IF(N353="zákl. přenesená",J353,0)</f>
        <v>0</v>
      </c>
      <c r="BH353" s="162">
        <f>IF(N353="sníž. přenesená",J353,0)</f>
        <v>0</v>
      </c>
      <c r="BI353" s="162">
        <f>IF(N353="nulová",J353,0)</f>
        <v>0</v>
      </c>
      <c r="BJ353" s="22" t="s">
        <v>11</v>
      </c>
      <c r="BK353" s="162">
        <f>ROUND(I353*H353,0)</f>
        <v>0</v>
      </c>
      <c r="BL353" s="22" t="s">
        <v>254</v>
      </c>
      <c r="BM353" s="22" t="s">
        <v>718</v>
      </c>
    </row>
    <row r="354" spans="2:65" s="11" customFormat="1">
      <c r="B354" s="163"/>
      <c r="D354" s="164" t="s">
        <v>185</v>
      </c>
      <c r="E354" s="165" t="s">
        <v>5</v>
      </c>
      <c r="F354" s="166" t="s">
        <v>719</v>
      </c>
      <c r="H354" s="167">
        <v>18.84</v>
      </c>
      <c r="L354" s="163"/>
      <c r="M354" s="168"/>
      <c r="N354" s="169"/>
      <c r="O354" s="169"/>
      <c r="P354" s="169"/>
      <c r="Q354" s="169"/>
      <c r="R354" s="169"/>
      <c r="S354" s="169"/>
      <c r="T354" s="170"/>
      <c r="AT354" s="165" t="s">
        <v>185</v>
      </c>
      <c r="AU354" s="165" t="s">
        <v>78</v>
      </c>
      <c r="AV354" s="11" t="s">
        <v>78</v>
      </c>
      <c r="AW354" s="11" t="s">
        <v>34</v>
      </c>
      <c r="AX354" s="11" t="s">
        <v>70</v>
      </c>
      <c r="AY354" s="165" t="s">
        <v>176</v>
      </c>
    </row>
    <row r="355" spans="2:65" s="11" customFormat="1">
      <c r="B355" s="163"/>
      <c r="D355" s="164" t="s">
        <v>185</v>
      </c>
      <c r="E355" s="165" t="s">
        <v>5</v>
      </c>
      <c r="F355" s="166" t="s">
        <v>720</v>
      </c>
      <c r="H355" s="167">
        <v>21.64</v>
      </c>
      <c r="L355" s="163"/>
      <c r="M355" s="168"/>
      <c r="N355" s="169"/>
      <c r="O355" s="169"/>
      <c r="P355" s="169"/>
      <c r="Q355" s="169"/>
      <c r="R355" s="169"/>
      <c r="S355" s="169"/>
      <c r="T355" s="170"/>
      <c r="AT355" s="165" t="s">
        <v>185</v>
      </c>
      <c r="AU355" s="165" t="s">
        <v>78</v>
      </c>
      <c r="AV355" s="11" t="s">
        <v>78</v>
      </c>
      <c r="AW355" s="11" t="s">
        <v>34</v>
      </c>
      <c r="AX355" s="11" t="s">
        <v>70</v>
      </c>
      <c r="AY355" s="165" t="s">
        <v>176</v>
      </c>
    </row>
    <row r="356" spans="2:65" s="11" customFormat="1">
      <c r="B356" s="163"/>
      <c r="D356" s="164" t="s">
        <v>185</v>
      </c>
      <c r="E356" s="165" t="s">
        <v>5</v>
      </c>
      <c r="F356" s="166" t="s">
        <v>721</v>
      </c>
      <c r="H356" s="167">
        <v>14.86</v>
      </c>
      <c r="L356" s="163"/>
      <c r="M356" s="168"/>
      <c r="N356" s="169"/>
      <c r="O356" s="169"/>
      <c r="P356" s="169"/>
      <c r="Q356" s="169"/>
      <c r="R356" s="169"/>
      <c r="S356" s="169"/>
      <c r="T356" s="170"/>
      <c r="AT356" s="165" t="s">
        <v>185</v>
      </c>
      <c r="AU356" s="165" t="s">
        <v>78</v>
      </c>
      <c r="AV356" s="11" t="s">
        <v>78</v>
      </c>
      <c r="AW356" s="11" t="s">
        <v>34</v>
      </c>
      <c r="AX356" s="11" t="s">
        <v>70</v>
      </c>
      <c r="AY356" s="165" t="s">
        <v>176</v>
      </c>
    </row>
    <row r="357" spans="2:65" s="11" customFormat="1">
      <c r="B357" s="163"/>
      <c r="D357" s="164" t="s">
        <v>185</v>
      </c>
      <c r="E357" s="165" t="s">
        <v>5</v>
      </c>
      <c r="F357" s="166" t="s">
        <v>722</v>
      </c>
      <c r="H357" s="167">
        <v>21.6</v>
      </c>
      <c r="L357" s="163"/>
      <c r="M357" s="168"/>
      <c r="N357" s="169"/>
      <c r="O357" s="169"/>
      <c r="P357" s="169"/>
      <c r="Q357" s="169"/>
      <c r="R357" s="169"/>
      <c r="S357" s="169"/>
      <c r="T357" s="170"/>
      <c r="AT357" s="165" t="s">
        <v>185</v>
      </c>
      <c r="AU357" s="165" t="s">
        <v>78</v>
      </c>
      <c r="AV357" s="11" t="s">
        <v>78</v>
      </c>
      <c r="AW357" s="11" t="s">
        <v>34</v>
      </c>
      <c r="AX357" s="11" t="s">
        <v>70</v>
      </c>
      <c r="AY357" s="165" t="s">
        <v>176</v>
      </c>
    </row>
    <row r="358" spans="2:65" s="11" customFormat="1">
      <c r="B358" s="163"/>
      <c r="D358" s="164" t="s">
        <v>185</v>
      </c>
      <c r="E358" s="165" t="s">
        <v>5</v>
      </c>
      <c r="F358" s="166" t="s">
        <v>723</v>
      </c>
      <c r="H358" s="167">
        <v>2.1</v>
      </c>
      <c r="L358" s="163"/>
      <c r="M358" s="168"/>
      <c r="N358" s="169"/>
      <c r="O358" s="169"/>
      <c r="P358" s="169"/>
      <c r="Q358" s="169"/>
      <c r="R358" s="169"/>
      <c r="S358" s="169"/>
      <c r="T358" s="170"/>
      <c r="AT358" s="165" t="s">
        <v>185</v>
      </c>
      <c r="AU358" s="165" t="s">
        <v>78</v>
      </c>
      <c r="AV358" s="11" t="s">
        <v>78</v>
      </c>
      <c r="AW358" s="11" t="s">
        <v>34</v>
      </c>
      <c r="AX358" s="11" t="s">
        <v>70</v>
      </c>
      <c r="AY358" s="165" t="s">
        <v>176</v>
      </c>
    </row>
    <row r="359" spans="2:65" s="11" customFormat="1">
      <c r="B359" s="163"/>
      <c r="D359" s="164" t="s">
        <v>185</v>
      </c>
      <c r="E359" s="165" t="s">
        <v>5</v>
      </c>
      <c r="F359" s="166" t="s">
        <v>724</v>
      </c>
      <c r="H359" s="167">
        <v>22.62</v>
      </c>
      <c r="L359" s="163"/>
      <c r="M359" s="168"/>
      <c r="N359" s="169"/>
      <c r="O359" s="169"/>
      <c r="P359" s="169"/>
      <c r="Q359" s="169"/>
      <c r="R359" s="169"/>
      <c r="S359" s="169"/>
      <c r="T359" s="170"/>
      <c r="AT359" s="165" t="s">
        <v>185</v>
      </c>
      <c r="AU359" s="165" t="s">
        <v>78</v>
      </c>
      <c r="AV359" s="11" t="s">
        <v>78</v>
      </c>
      <c r="AW359" s="11" t="s">
        <v>34</v>
      </c>
      <c r="AX359" s="11" t="s">
        <v>70</v>
      </c>
      <c r="AY359" s="165" t="s">
        <v>176</v>
      </c>
    </row>
    <row r="360" spans="2:65" s="11" customFormat="1">
      <c r="B360" s="163"/>
      <c r="D360" s="164" t="s">
        <v>185</v>
      </c>
      <c r="E360" s="165" t="s">
        <v>5</v>
      </c>
      <c r="F360" s="166" t="s">
        <v>725</v>
      </c>
      <c r="H360" s="167">
        <v>2.1</v>
      </c>
      <c r="L360" s="163"/>
      <c r="M360" s="168"/>
      <c r="N360" s="169"/>
      <c r="O360" s="169"/>
      <c r="P360" s="169"/>
      <c r="Q360" s="169"/>
      <c r="R360" s="169"/>
      <c r="S360" s="169"/>
      <c r="T360" s="170"/>
      <c r="AT360" s="165" t="s">
        <v>185</v>
      </c>
      <c r="AU360" s="165" t="s">
        <v>78</v>
      </c>
      <c r="AV360" s="11" t="s">
        <v>78</v>
      </c>
      <c r="AW360" s="11" t="s">
        <v>34</v>
      </c>
      <c r="AX360" s="11" t="s">
        <v>70</v>
      </c>
      <c r="AY360" s="165" t="s">
        <v>176</v>
      </c>
    </row>
    <row r="361" spans="2:65" s="11" customFormat="1">
      <c r="B361" s="163"/>
      <c r="D361" s="164" t="s">
        <v>185</v>
      </c>
      <c r="E361" s="165" t="s">
        <v>5</v>
      </c>
      <c r="F361" s="166" t="s">
        <v>726</v>
      </c>
      <c r="H361" s="167">
        <v>13.6</v>
      </c>
      <c r="L361" s="163"/>
      <c r="M361" s="168"/>
      <c r="N361" s="169"/>
      <c r="O361" s="169"/>
      <c r="P361" s="169"/>
      <c r="Q361" s="169"/>
      <c r="R361" s="169"/>
      <c r="S361" s="169"/>
      <c r="T361" s="170"/>
      <c r="AT361" s="165" t="s">
        <v>185</v>
      </c>
      <c r="AU361" s="165" t="s">
        <v>78</v>
      </c>
      <c r="AV361" s="11" t="s">
        <v>78</v>
      </c>
      <c r="AW361" s="11" t="s">
        <v>34</v>
      </c>
      <c r="AX361" s="11" t="s">
        <v>70</v>
      </c>
      <c r="AY361" s="165" t="s">
        <v>176</v>
      </c>
    </row>
    <row r="362" spans="2:65" s="11" customFormat="1">
      <c r="B362" s="163"/>
      <c r="D362" s="164" t="s">
        <v>185</v>
      </c>
      <c r="E362" s="165" t="s">
        <v>5</v>
      </c>
      <c r="F362" s="166" t="s">
        <v>727</v>
      </c>
      <c r="H362" s="167">
        <v>13.6</v>
      </c>
      <c r="L362" s="163"/>
      <c r="M362" s="168"/>
      <c r="N362" s="169"/>
      <c r="O362" s="169"/>
      <c r="P362" s="169"/>
      <c r="Q362" s="169"/>
      <c r="R362" s="169"/>
      <c r="S362" s="169"/>
      <c r="T362" s="170"/>
      <c r="AT362" s="165" t="s">
        <v>185</v>
      </c>
      <c r="AU362" s="165" t="s">
        <v>78</v>
      </c>
      <c r="AV362" s="11" t="s">
        <v>78</v>
      </c>
      <c r="AW362" s="11" t="s">
        <v>34</v>
      </c>
      <c r="AX362" s="11" t="s">
        <v>70</v>
      </c>
      <c r="AY362" s="165" t="s">
        <v>176</v>
      </c>
    </row>
    <row r="363" spans="2:65" s="11" customFormat="1">
      <c r="B363" s="163"/>
      <c r="D363" s="164" t="s">
        <v>185</v>
      </c>
      <c r="E363" s="165" t="s">
        <v>5</v>
      </c>
      <c r="F363" s="166" t="s">
        <v>728</v>
      </c>
      <c r="H363" s="167">
        <v>10.5</v>
      </c>
      <c r="L363" s="163"/>
      <c r="M363" s="168"/>
      <c r="N363" s="169"/>
      <c r="O363" s="169"/>
      <c r="P363" s="169"/>
      <c r="Q363" s="169"/>
      <c r="R363" s="169"/>
      <c r="S363" s="169"/>
      <c r="T363" s="170"/>
      <c r="AT363" s="165" t="s">
        <v>185</v>
      </c>
      <c r="AU363" s="165" t="s">
        <v>78</v>
      </c>
      <c r="AV363" s="11" t="s">
        <v>78</v>
      </c>
      <c r="AW363" s="11" t="s">
        <v>34</v>
      </c>
      <c r="AX363" s="11" t="s">
        <v>70</v>
      </c>
      <c r="AY363" s="165" t="s">
        <v>176</v>
      </c>
    </row>
    <row r="364" spans="2:65" s="11" customFormat="1">
      <c r="B364" s="163"/>
      <c r="D364" s="164" t="s">
        <v>185</v>
      </c>
      <c r="E364" s="165" t="s">
        <v>5</v>
      </c>
      <c r="F364" s="166" t="s">
        <v>729</v>
      </c>
      <c r="H364" s="167">
        <v>21.4</v>
      </c>
      <c r="L364" s="163"/>
      <c r="M364" s="168"/>
      <c r="N364" s="169"/>
      <c r="O364" s="169"/>
      <c r="P364" s="169"/>
      <c r="Q364" s="169"/>
      <c r="R364" s="169"/>
      <c r="S364" s="169"/>
      <c r="T364" s="170"/>
      <c r="AT364" s="165" t="s">
        <v>185</v>
      </c>
      <c r="AU364" s="165" t="s">
        <v>78</v>
      </c>
      <c r="AV364" s="11" t="s">
        <v>78</v>
      </c>
      <c r="AW364" s="11" t="s">
        <v>34</v>
      </c>
      <c r="AX364" s="11" t="s">
        <v>70</v>
      </c>
      <c r="AY364" s="165" t="s">
        <v>176</v>
      </c>
    </row>
    <row r="365" spans="2:65" s="11" customFormat="1">
      <c r="B365" s="163"/>
      <c r="D365" s="164" t="s">
        <v>185</v>
      </c>
      <c r="E365" s="165" t="s">
        <v>5</v>
      </c>
      <c r="F365" s="166" t="s">
        <v>730</v>
      </c>
      <c r="H365" s="167">
        <v>17.78</v>
      </c>
      <c r="L365" s="163"/>
      <c r="M365" s="168"/>
      <c r="N365" s="169"/>
      <c r="O365" s="169"/>
      <c r="P365" s="169"/>
      <c r="Q365" s="169"/>
      <c r="R365" s="169"/>
      <c r="S365" s="169"/>
      <c r="T365" s="170"/>
      <c r="AT365" s="165" t="s">
        <v>185</v>
      </c>
      <c r="AU365" s="165" t="s">
        <v>78</v>
      </c>
      <c r="AV365" s="11" t="s">
        <v>78</v>
      </c>
      <c r="AW365" s="11" t="s">
        <v>34</v>
      </c>
      <c r="AX365" s="11" t="s">
        <v>70</v>
      </c>
      <c r="AY365" s="165" t="s">
        <v>176</v>
      </c>
    </row>
    <row r="366" spans="2:65" s="11" customFormat="1">
      <c r="B366" s="163"/>
      <c r="D366" s="164" t="s">
        <v>185</v>
      </c>
      <c r="E366" s="165" t="s">
        <v>5</v>
      </c>
      <c r="F366" s="166" t="s">
        <v>731</v>
      </c>
      <c r="H366" s="167">
        <v>36.5</v>
      </c>
      <c r="L366" s="163"/>
      <c r="M366" s="168"/>
      <c r="N366" s="169"/>
      <c r="O366" s="169"/>
      <c r="P366" s="169"/>
      <c r="Q366" s="169"/>
      <c r="R366" s="169"/>
      <c r="S366" s="169"/>
      <c r="T366" s="170"/>
      <c r="AT366" s="165" t="s">
        <v>185</v>
      </c>
      <c r="AU366" s="165" t="s">
        <v>78</v>
      </c>
      <c r="AV366" s="11" t="s">
        <v>78</v>
      </c>
      <c r="AW366" s="11" t="s">
        <v>34</v>
      </c>
      <c r="AX366" s="11" t="s">
        <v>70</v>
      </c>
      <c r="AY366" s="165" t="s">
        <v>176</v>
      </c>
    </row>
    <row r="367" spans="2:65" s="12" customFormat="1">
      <c r="B367" s="171"/>
      <c r="D367" s="164" t="s">
        <v>185</v>
      </c>
      <c r="E367" s="172" t="s">
        <v>104</v>
      </c>
      <c r="F367" s="173" t="s">
        <v>187</v>
      </c>
      <c r="H367" s="174">
        <v>217.14</v>
      </c>
      <c r="L367" s="171"/>
      <c r="M367" s="175"/>
      <c r="N367" s="176"/>
      <c r="O367" s="176"/>
      <c r="P367" s="176"/>
      <c r="Q367" s="176"/>
      <c r="R367" s="176"/>
      <c r="S367" s="176"/>
      <c r="T367" s="177"/>
      <c r="AT367" s="172" t="s">
        <v>185</v>
      </c>
      <c r="AU367" s="172" t="s">
        <v>78</v>
      </c>
      <c r="AV367" s="12" t="s">
        <v>81</v>
      </c>
      <c r="AW367" s="12" t="s">
        <v>34</v>
      </c>
      <c r="AX367" s="12" t="s">
        <v>11</v>
      </c>
      <c r="AY367" s="172" t="s">
        <v>176</v>
      </c>
    </row>
    <row r="368" spans="2:65" s="1" customFormat="1" ht="25.5" customHeight="1">
      <c r="B368" s="151"/>
      <c r="C368" s="152" t="s">
        <v>732</v>
      </c>
      <c r="D368" s="152" t="s">
        <v>178</v>
      </c>
      <c r="E368" s="153" t="s">
        <v>733</v>
      </c>
      <c r="F368" s="154" t="s">
        <v>734</v>
      </c>
      <c r="G368" s="155" t="s">
        <v>240</v>
      </c>
      <c r="H368" s="156">
        <v>14</v>
      </c>
      <c r="I368" s="157">
        <v>0</v>
      </c>
      <c r="J368" s="157">
        <f>ROUND(I368*H368,0)</f>
        <v>0</v>
      </c>
      <c r="K368" s="154" t="s">
        <v>182</v>
      </c>
      <c r="L368" s="36"/>
      <c r="M368" s="158" t="s">
        <v>5</v>
      </c>
      <c r="N368" s="159" t="s">
        <v>41</v>
      </c>
      <c r="O368" s="160">
        <v>0.30499999999999999</v>
      </c>
      <c r="P368" s="160">
        <f>O368*H368</f>
        <v>4.2699999999999996</v>
      </c>
      <c r="Q368" s="160">
        <v>6.2E-4</v>
      </c>
      <c r="R368" s="160">
        <f>Q368*H368</f>
        <v>8.6800000000000002E-3</v>
      </c>
      <c r="S368" s="160">
        <v>0</v>
      </c>
      <c r="T368" s="161">
        <f>S368*H368</f>
        <v>0</v>
      </c>
      <c r="AR368" s="22" t="s">
        <v>254</v>
      </c>
      <c r="AT368" s="22" t="s">
        <v>178</v>
      </c>
      <c r="AU368" s="22" t="s">
        <v>78</v>
      </c>
      <c r="AY368" s="22" t="s">
        <v>176</v>
      </c>
      <c r="BE368" s="162">
        <f>IF(N368="základní",J368,0)</f>
        <v>0</v>
      </c>
      <c r="BF368" s="162">
        <f>IF(N368="snížená",J368,0)</f>
        <v>0</v>
      </c>
      <c r="BG368" s="162">
        <f>IF(N368="zákl. přenesená",J368,0)</f>
        <v>0</v>
      </c>
      <c r="BH368" s="162">
        <f>IF(N368="sníž. přenesená",J368,0)</f>
        <v>0</v>
      </c>
      <c r="BI368" s="162">
        <f>IF(N368="nulová",J368,0)</f>
        <v>0</v>
      </c>
      <c r="BJ368" s="22" t="s">
        <v>11</v>
      </c>
      <c r="BK368" s="162">
        <f>ROUND(I368*H368,0)</f>
        <v>0</v>
      </c>
      <c r="BL368" s="22" t="s">
        <v>254</v>
      </c>
      <c r="BM368" s="22" t="s">
        <v>735</v>
      </c>
    </row>
    <row r="369" spans="2:65" s="11" customFormat="1">
      <c r="B369" s="163"/>
      <c r="D369" s="164" t="s">
        <v>185</v>
      </c>
      <c r="E369" s="165" t="s">
        <v>5</v>
      </c>
      <c r="F369" s="166" t="s">
        <v>736</v>
      </c>
      <c r="H369" s="167">
        <v>14</v>
      </c>
      <c r="L369" s="163"/>
      <c r="M369" s="168"/>
      <c r="N369" s="169"/>
      <c r="O369" s="169"/>
      <c r="P369" s="169"/>
      <c r="Q369" s="169"/>
      <c r="R369" s="169"/>
      <c r="S369" s="169"/>
      <c r="T369" s="170"/>
      <c r="AT369" s="165" t="s">
        <v>185</v>
      </c>
      <c r="AU369" s="165" t="s">
        <v>78</v>
      </c>
      <c r="AV369" s="11" t="s">
        <v>78</v>
      </c>
      <c r="AW369" s="11" t="s">
        <v>34</v>
      </c>
      <c r="AX369" s="11" t="s">
        <v>70</v>
      </c>
      <c r="AY369" s="165" t="s">
        <v>176</v>
      </c>
    </row>
    <row r="370" spans="2:65" s="12" customFormat="1">
      <c r="B370" s="171"/>
      <c r="D370" s="164" t="s">
        <v>185</v>
      </c>
      <c r="E370" s="172" t="s">
        <v>102</v>
      </c>
      <c r="F370" s="173" t="s">
        <v>187</v>
      </c>
      <c r="H370" s="174">
        <v>14</v>
      </c>
      <c r="L370" s="171"/>
      <c r="M370" s="175"/>
      <c r="N370" s="176"/>
      <c r="O370" s="176"/>
      <c r="P370" s="176"/>
      <c r="Q370" s="176"/>
      <c r="R370" s="176"/>
      <c r="S370" s="176"/>
      <c r="T370" s="177"/>
      <c r="AT370" s="172" t="s">
        <v>185</v>
      </c>
      <c r="AU370" s="172" t="s">
        <v>78</v>
      </c>
      <c r="AV370" s="12" t="s">
        <v>81</v>
      </c>
      <c r="AW370" s="12" t="s">
        <v>34</v>
      </c>
      <c r="AX370" s="12" t="s">
        <v>11</v>
      </c>
      <c r="AY370" s="172" t="s">
        <v>176</v>
      </c>
    </row>
    <row r="371" spans="2:65" s="1" customFormat="1" ht="25.5" customHeight="1">
      <c r="B371" s="151"/>
      <c r="C371" s="152" t="s">
        <v>737</v>
      </c>
      <c r="D371" s="152" t="s">
        <v>178</v>
      </c>
      <c r="E371" s="153" t="s">
        <v>738</v>
      </c>
      <c r="F371" s="154" t="s">
        <v>739</v>
      </c>
      <c r="G371" s="155" t="s">
        <v>181</v>
      </c>
      <c r="H371" s="156">
        <v>227.92699999999999</v>
      </c>
      <c r="I371" s="157">
        <v>0</v>
      </c>
      <c r="J371" s="157">
        <f>ROUND(I371*H371,0)</f>
        <v>0</v>
      </c>
      <c r="K371" s="154" t="s">
        <v>182</v>
      </c>
      <c r="L371" s="36"/>
      <c r="M371" s="158" t="s">
        <v>5</v>
      </c>
      <c r="N371" s="159" t="s">
        <v>41</v>
      </c>
      <c r="O371" s="160">
        <v>0.61299999999999999</v>
      </c>
      <c r="P371" s="160">
        <f>O371*H371</f>
        <v>139.71925099999999</v>
      </c>
      <c r="Q371" s="160">
        <v>3.5000000000000001E-3</v>
      </c>
      <c r="R371" s="160">
        <f>Q371*H371</f>
        <v>0.79774449999999997</v>
      </c>
      <c r="S371" s="160">
        <v>0</v>
      </c>
      <c r="T371" s="161">
        <f>S371*H371</f>
        <v>0</v>
      </c>
      <c r="AR371" s="22" t="s">
        <v>254</v>
      </c>
      <c r="AT371" s="22" t="s">
        <v>178</v>
      </c>
      <c r="AU371" s="22" t="s">
        <v>78</v>
      </c>
      <c r="AY371" s="22" t="s">
        <v>176</v>
      </c>
      <c r="BE371" s="162">
        <f>IF(N371="základní",J371,0)</f>
        <v>0</v>
      </c>
      <c r="BF371" s="162">
        <f>IF(N371="snížená",J371,0)</f>
        <v>0</v>
      </c>
      <c r="BG371" s="162">
        <f>IF(N371="zákl. přenesená",J371,0)</f>
        <v>0</v>
      </c>
      <c r="BH371" s="162">
        <f>IF(N371="sníž. přenesená",J371,0)</f>
        <v>0</v>
      </c>
      <c r="BI371" s="162">
        <f>IF(N371="nulová",J371,0)</f>
        <v>0</v>
      </c>
      <c r="BJ371" s="22" t="s">
        <v>11</v>
      </c>
      <c r="BK371" s="162">
        <f>ROUND(I371*H371,0)</f>
        <v>0</v>
      </c>
      <c r="BL371" s="22" t="s">
        <v>254</v>
      </c>
      <c r="BM371" s="22" t="s">
        <v>740</v>
      </c>
    </row>
    <row r="372" spans="2:65" s="11" customFormat="1">
      <c r="B372" s="163"/>
      <c r="D372" s="164" t="s">
        <v>185</v>
      </c>
      <c r="E372" s="165" t="s">
        <v>5</v>
      </c>
      <c r="F372" s="166" t="s">
        <v>92</v>
      </c>
      <c r="H372" s="167">
        <v>227.92699999999999</v>
      </c>
      <c r="L372" s="163"/>
      <c r="M372" s="168"/>
      <c r="N372" s="169"/>
      <c r="O372" s="169"/>
      <c r="P372" s="169"/>
      <c r="Q372" s="169"/>
      <c r="R372" s="169"/>
      <c r="S372" s="169"/>
      <c r="T372" s="170"/>
      <c r="AT372" s="165" t="s">
        <v>185</v>
      </c>
      <c r="AU372" s="165" t="s">
        <v>78</v>
      </c>
      <c r="AV372" s="11" t="s">
        <v>78</v>
      </c>
      <c r="AW372" s="11" t="s">
        <v>34</v>
      </c>
      <c r="AX372" s="11" t="s">
        <v>11</v>
      </c>
      <c r="AY372" s="165" t="s">
        <v>176</v>
      </c>
    </row>
    <row r="373" spans="2:65" s="1" customFormat="1" ht="25.5" customHeight="1">
      <c r="B373" s="151"/>
      <c r="C373" s="178" t="s">
        <v>741</v>
      </c>
      <c r="D373" s="178" t="s">
        <v>232</v>
      </c>
      <c r="E373" s="179" t="s">
        <v>742</v>
      </c>
      <c r="F373" s="180" t="s">
        <v>743</v>
      </c>
      <c r="G373" s="181" t="s">
        <v>181</v>
      </c>
      <c r="H373" s="182">
        <v>283.84500000000003</v>
      </c>
      <c r="I373" s="183">
        <v>0</v>
      </c>
      <c r="J373" s="183">
        <f>ROUND(I373*H373,0)</f>
        <v>0</v>
      </c>
      <c r="K373" s="180" t="s">
        <v>182</v>
      </c>
      <c r="L373" s="184"/>
      <c r="M373" s="185" t="s">
        <v>5</v>
      </c>
      <c r="N373" s="186" t="s">
        <v>41</v>
      </c>
      <c r="O373" s="160">
        <v>0</v>
      </c>
      <c r="P373" s="160">
        <f>O373*H373</f>
        <v>0</v>
      </c>
      <c r="Q373" s="160">
        <v>1.9199999999999998E-2</v>
      </c>
      <c r="R373" s="160">
        <f>Q373*H373</f>
        <v>5.4498240000000004</v>
      </c>
      <c r="S373" s="160">
        <v>0</v>
      </c>
      <c r="T373" s="161">
        <f>S373*H373</f>
        <v>0</v>
      </c>
      <c r="AR373" s="22" t="s">
        <v>341</v>
      </c>
      <c r="AT373" s="22" t="s">
        <v>232</v>
      </c>
      <c r="AU373" s="22" t="s">
        <v>78</v>
      </c>
      <c r="AY373" s="22" t="s">
        <v>176</v>
      </c>
      <c r="BE373" s="162">
        <f>IF(N373="základní",J373,0)</f>
        <v>0</v>
      </c>
      <c r="BF373" s="162">
        <f>IF(N373="snížená",J373,0)</f>
        <v>0</v>
      </c>
      <c r="BG373" s="162">
        <f>IF(N373="zákl. přenesená",J373,0)</f>
        <v>0</v>
      </c>
      <c r="BH373" s="162">
        <f>IF(N373="sníž. přenesená",J373,0)</f>
        <v>0</v>
      </c>
      <c r="BI373" s="162">
        <f>IF(N373="nulová",J373,0)</f>
        <v>0</v>
      </c>
      <c r="BJ373" s="22" t="s">
        <v>11</v>
      </c>
      <c r="BK373" s="162">
        <f>ROUND(I373*H373,0)</f>
        <v>0</v>
      </c>
      <c r="BL373" s="22" t="s">
        <v>254</v>
      </c>
      <c r="BM373" s="22" t="s">
        <v>744</v>
      </c>
    </row>
    <row r="374" spans="2:65" s="11" customFormat="1">
      <c r="B374" s="163"/>
      <c r="D374" s="164" t="s">
        <v>185</v>
      </c>
      <c r="E374" s="165" t="s">
        <v>5</v>
      </c>
      <c r="F374" s="166" t="s">
        <v>745</v>
      </c>
      <c r="H374" s="167">
        <v>250.72</v>
      </c>
      <c r="L374" s="163"/>
      <c r="M374" s="168"/>
      <c r="N374" s="169"/>
      <c r="O374" s="169"/>
      <c r="P374" s="169"/>
      <c r="Q374" s="169"/>
      <c r="R374" s="169"/>
      <c r="S374" s="169"/>
      <c r="T374" s="170"/>
      <c r="AT374" s="165" t="s">
        <v>185</v>
      </c>
      <c r="AU374" s="165" t="s">
        <v>78</v>
      </c>
      <c r="AV374" s="11" t="s">
        <v>78</v>
      </c>
      <c r="AW374" s="11" t="s">
        <v>34</v>
      </c>
      <c r="AX374" s="11" t="s">
        <v>70</v>
      </c>
      <c r="AY374" s="165" t="s">
        <v>176</v>
      </c>
    </row>
    <row r="375" spans="2:65" s="11" customFormat="1">
      <c r="B375" s="163"/>
      <c r="D375" s="164" t="s">
        <v>185</v>
      </c>
      <c r="E375" s="165" t="s">
        <v>5</v>
      </c>
      <c r="F375" s="166" t="s">
        <v>746</v>
      </c>
      <c r="H375" s="167">
        <v>7.7</v>
      </c>
      <c r="L375" s="163"/>
      <c r="M375" s="168"/>
      <c r="N375" s="169"/>
      <c r="O375" s="169"/>
      <c r="P375" s="169"/>
      <c r="Q375" s="169"/>
      <c r="R375" s="169"/>
      <c r="S375" s="169"/>
      <c r="T375" s="170"/>
      <c r="AT375" s="165" t="s">
        <v>185</v>
      </c>
      <c r="AU375" s="165" t="s">
        <v>78</v>
      </c>
      <c r="AV375" s="11" t="s">
        <v>78</v>
      </c>
      <c r="AW375" s="11" t="s">
        <v>34</v>
      </c>
      <c r="AX375" s="11" t="s">
        <v>70</v>
      </c>
      <c r="AY375" s="165" t="s">
        <v>176</v>
      </c>
    </row>
    <row r="376" spans="2:65" s="11" customFormat="1">
      <c r="B376" s="163"/>
      <c r="D376" s="164" t="s">
        <v>185</v>
      </c>
      <c r="E376" s="165" t="s">
        <v>5</v>
      </c>
      <c r="F376" s="166" t="s">
        <v>747</v>
      </c>
      <c r="H376" s="167">
        <v>1.54</v>
      </c>
      <c r="L376" s="163"/>
      <c r="M376" s="168"/>
      <c r="N376" s="169"/>
      <c r="O376" s="169"/>
      <c r="P376" s="169"/>
      <c r="Q376" s="169"/>
      <c r="R376" s="169"/>
      <c r="S376" s="169"/>
      <c r="T376" s="170"/>
      <c r="AT376" s="165" t="s">
        <v>185</v>
      </c>
      <c r="AU376" s="165" t="s">
        <v>78</v>
      </c>
      <c r="AV376" s="11" t="s">
        <v>78</v>
      </c>
      <c r="AW376" s="11" t="s">
        <v>34</v>
      </c>
      <c r="AX376" s="11" t="s">
        <v>70</v>
      </c>
      <c r="AY376" s="165" t="s">
        <v>176</v>
      </c>
    </row>
    <row r="377" spans="2:65" s="11" customFormat="1">
      <c r="B377" s="163"/>
      <c r="D377" s="164" t="s">
        <v>185</v>
      </c>
      <c r="E377" s="165" t="s">
        <v>5</v>
      </c>
      <c r="F377" s="166" t="s">
        <v>748</v>
      </c>
      <c r="H377" s="167">
        <v>23.885000000000002</v>
      </c>
      <c r="L377" s="163"/>
      <c r="M377" s="168"/>
      <c r="N377" s="169"/>
      <c r="O377" s="169"/>
      <c r="P377" s="169"/>
      <c r="Q377" s="169"/>
      <c r="R377" s="169"/>
      <c r="S377" s="169"/>
      <c r="T377" s="170"/>
      <c r="AT377" s="165" t="s">
        <v>185</v>
      </c>
      <c r="AU377" s="165" t="s">
        <v>78</v>
      </c>
      <c r="AV377" s="11" t="s">
        <v>78</v>
      </c>
      <c r="AW377" s="11" t="s">
        <v>34</v>
      </c>
      <c r="AX377" s="11" t="s">
        <v>70</v>
      </c>
      <c r="AY377" s="165" t="s">
        <v>176</v>
      </c>
    </row>
    <row r="378" spans="2:65" s="12" customFormat="1">
      <c r="B378" s="171"/>
      <c r="D378" s="164" t="s">
        <v>185</v>
      </c>
      <c r="E378" s="172" t="s">
        <v>5</v>
      </c>
      <c r="F378" s="173" t="s">
        <v>187</v>
      </c>
      <c r="H378" s="174">
        <v>283.84500000000003</v>
      </c>
      <c r="L378" s="171"/>
      <c r="M378" s="175"/>
      <c r="N378" s="176"/>
      <c r="O378" s="176"/>
      <c r="P378" s="176"/>
      <c r="Q378" s="176"/>
      <c r="R378" s="176"/>
      <c r="S378" s="176"/>
      <c r="T378" s="177"/>
      <c r="AT378" s="172" t="s">
        <v>185</v>
      </c>
      <c r="AU378" s="172" t="s">
        <v>78</v>
      </c>
      <c r="AV378" s="12" t="s">
        <v>81</v>
      </c>
      <c r="AW378" s="12" t="s">
        <v>34</v>
      </c>
      <c r="AX378" s="12" t="s">
        <v>11</v>
      </c>
      <c r="AY378" s="172" t="s">
        <v>176</v>
      </c>
    </row>
    <row r="379" spans="2:65" s="1" customFormat="1" ht="16.5" customHeight="1">
      <c r="B379" s="151"/>
      <c r="C379" s="152" t="s">
        <v>749</v>
      </c>
      <c r="D379" s="152" t="s">
        <v>178</v>
      </c>
      <c r="E379" s="153" t="s">
        <v>750</v>
      </c>
      <c r="F379" s="154" t="s">
        <v>751</v>
      </c>
      <c r="G379" s="155" t="s">
        <v>181</v>
      </c>
      <c r="H379" s="156">
        <v>227.92699999999999</v>
      </c>
      <c r="I379" s="157">
        <v>0</v>
      </c>
      <c r="J379" s="157">
        <f>ROUND(I379*H379,0)</f>
        <v>0</v>
      </c>
      <c r="K379" s="154" t="s">
        <v>182</v>
      </c>
      <c r="L379" s="36"/>
      <c r="M379" s="158" t="s">
        <v>5</v>
      </c>
      <c r="N379" s="159" t="s">
        <v>41</v>
      </c>
      <c r="O379" s="160">
        <v>4.3999999999999997E-2</v>
      </c>
      <c r="P379" s="160">
        <f>O379*H379</f>
        <v>10.028787999999999</v>
      </c>
      <c r="Q379" s="160">
        <v>2.9999999999999997E-4</v>
      </c>
      <c r="R379" s="160">
        <f>Q379*H379</f>
        <v>6.8378099999999997E-2</v>
      </c>
      <c r="S379" s="160">
        <v>0</v>
      </c>
      <c r="T379" s="161">
        <f>S379*H379</f>
        <v>0</v>
      </c>
      <c r="AR379" s="22" t="s">
        <v>254</v>
      </c>
      <c r="AT379" s="22" t="s">
        <v>178</v>
      </c>
      <c r="AU379" s="22" t="s">
        <v>78</v>
      </c>
      <c r="AY379" s="22" t="s">
        <v>176</v>
      </c>
      <c r="BE379" s="162">
        <f>IF(N379="základní",J379,0)</f>
        <v>0</v>
      </c>
      <c r="BF379" s="162">
        <f>IF(N379="snížená",J379,0)</f>
        <v>0</v>
      </c>
      <c r="BG379" s="162">
        <f>IF(N379="zákl. přenesená",J379,0)</f>
        <v>0</v>
      </c>
      <c r="BH379" s="162">
        <f>IF(N379="sníž. přenesená",J379,0)</f>
        <v>0</v>
      </c>
      <c r="BI379" s="162">
        <f>IF(N379="nulová",J379,0)</f>
        <v>0</v>
      </c>
      <c r="BJ379" s="22" t="s">
        <v>11</v>
      </c>
      <c r="BK379" s="162">
        <f>ROUND(I379*H379,0)</f>
        <v>0</v>
      </c>
      <c r="BL379" s="22" t="s">
        <v>254</v>
      </c>
      <c r="BM379" s="22" t="s">
        <v>752</v>
      </c>
    </row>
    <row r="380" spans="2:65" s="11" customFormat="1">
      <c r="B380" s="163"/>
      <c r="D380" s="164" t="s">
        <v>185</v>
      </c>
      <c r="E380" s="165" t="s">
        <v>5</v>
      </c>
      <c r="F380" s="166" t="s">
        <v>92</v>
      </c>
      <c r="H380" s="167">
        <v>227.92699999999999</v>
      </c>
      <c r="L380" s="163"/>
      <c r="M380" s="168"/>
      <c r="N380" s="169"/>
      <c r="O380" s="169"/>
      <c r="P380" s="169"/>
      <c r="Q380" s="169"/>
      <c r="R380" s="169"/>
      <c r="S380" s="169"/>
      <c r="T380" s="170"/>
      <c r="AT380" s="165" t="s">
        <v>185</v>
      </c>
      <c r="AU380" s="165" t="s">
        <v>78</v>
      </c>
      <c r="AV380" s="11" t="s">
        <v>78</v>
      </c>
      <c r="AW380" s="11" t="s">
        <v>34</v>
      </c>
      <c r="AX380" s="11" t="s">
        <v>11</v>
      </c>
      <c r="AY380" s="165" t="s">
        <v>176</v>
      </c>
    </row>
    <row r="381" spans="2:65" s="1" customFormat="1" ht="16.5" customHeight="1">
      <c r="B381" s="151"/>
      <c r="C381" s="152" t="s">
        <v>753</v>
      </c>
      <c r="D381" s="152" t="s">
        <v>178</v>
      </c>
      <c r="E381" s="153" t="s">
        <v>754</v>
      </c>
      <c r="F381" s="154" t="s">
        <v>755</v>
      </c>
      <c r="G381" s="155" t="s">
        <v>181</v>
      </c>
      <c r="H381" s="156">
        <v>227.92699999999999</v>
      </c>
      <c r="I381" s="157">
        <v>0</v>
      </c>
      <c r="J381" s="157">
        <f>ROUND(I381*H381,0)</f>
        <v>0</v>
      </c>
      <c r="K381" s="154" t="s">
        <v>182</v>
      </c>
      <c r="L381" s="36"/>
      <c r="M381" s="158" t="s">
        <v>5</v>
      </c>
      <c r="N381" s="159" t="s">
        <v>41</v>
      </c>
      <c r="O381" s="160">
        <v>0.3</v>
      </c>
      <c r="P381" s="160">
        <f>O381*H381</f>
        <v>68.378099999999989</v>
      </c>
      <c r="Q381" s="160">
        <v>7.1500000000000001E-3</v>
      </c>
      <c r="R381" s="160">
        <f>Q381*H381</f>
        <v>1.6296780499999999</v>
      </c>
      <c r="S381" s="160">
        <v>0</v>
      </c>
      <c r="T381" s="161">
        <f>S381*H381</f>
        <v>0</v>
      </c>
      <c r="AR381" s="22" t="s">
        <v>254</v>
      </c>
      <c r="AT381" s="22" t="s">
        <v>178</v>
      </c>
      <c r="AU381" s="22" t="s">
        <v>78</v>
      </c>
      <c r="AY381" s="22" t="s">
        <v>176</v>
      </c>
      <c r="BE381" s="162">
        <f>IF(N381="základní",J381,0)</f>
        <v>0</v>
      </c>
      <c r="BF381" s="162">
        <f>IF(N381="snížená",J381,0)</f>
        <v>0</v>
      </c>
      <c r="BG381" s="162">
        <f>IF(N381="zákl. přenesená",J381,0)</f>
        <v>0</v>
      </c>
      <c r="BH381" s="162">
        <f>IF(N381="sníž. přenesená",J381,0)</f>
        <v>0</v>
      </c>
      <c r="BI381" s="162">
        <f>IF(N381="nulová",J381,0)</f>
        <v>0</v>
      </c>
      <c r="BJ381" s="22" t="s">
        <v>11</v>
      </c>
      <c r="BK381" s="162">
        <f>ROUND(I381*H381,0)</f>
        <v>0</v>
      </c>
      <c r="BL381" s="22" t="s">
        <v>254</v>
      </c>
      <c r="BM381" s="22" t="s">
        <v>756</v>
      </c>
    </row>
    <row r="382" spans="2:65" s="11" customFormat="1">
      <c r="B382" s="163"/>
      <c r="D382" s="164" t="s">
        <v>185</v>
      </c>
      <c r="E382" s="165" t="s">
        <v>5</v>
      </c>
      <c r="F382" s="166" t="s">
        <v>92</v>
      </c>
      <c r="H382" s="167">
        <v>227.92699999999999</v>
      </c>
      <c r="L382" s="163"/>
      <c r="M382" s="168"/>
      <c r="N382" s="169"/>
      <c r="O382" s="169"/>
      <c r="P382" s="169"/>
      <c r="Q382" s="169"/>
      <c r="R382" s="169"/>
      <c r="S382" s="169"/>
      <c r="T382" s="170"/>
      <c r="AT382" s="165" t="s">
        <v>185</v>
      </c>
      <c r="AU382" s="165" t="s">
        <v>78</v>
      </c>
      <c r="AV382" s="11" t="s">
        <v>78</v>
      </c>
      <c r="AW382" s="11" t="s">
        <v>34</v>
      </c>
      <c r="AX382" s="11" t="s">
        <v>11</v>
      </c>
      <c r="AY382" s="165" t="s">
        <v>176</v>
      </c>
    </row>
    <row r="383" spans="2:65" s="1" customFormat="1" ht="16.5" customHeight="1">
      <c r="B383" s="151"/>
      <c r="C383" s="152" t="s">
        <v>757</v>
      </c>
      <c r="D383" s="152" t="s">
        <v>178</v>
      </c>
      <c r="E383" s="153" t="s">
        <v>758</v>
      </c>
      <c r="F383" s="154" t="s">
        <v>759</v>
      </c>
      <c r="G383" s="155" t="s">
        <v>474</v>
      </c>
      <c r="H383" s="156">
        <v>8.1229999999999993</v>
      </c>
      <c r="I383" s="157">
        <v>0</v>
      </c>
      <c r="J383" s="157">
        <f>ROUND(I383*H383,0)</f>
        <v>0</v>
      </c>
      <c r="K383" s="154" t="s">
        <v>182</v>
      </c>
      <c r="L383" s="36"/>
      <c r="M383" s="158" t="s">
        <v>5</v>
      </c>
      <c r="N383" s="159" t="s">
        <v>41</v>
      </c>
      <c r="O383" s="160">
        <v>1.5980000000000001</v>
      </c>
      <c r="P383" s="160">
        <f>O383*H383</f>
        <v>12.980554</v>
      </c>
      <c r="Q383" s="160">
        <v>0</v>
      </c>
      <c r="R383" s="160">
        <f>Q383*H383</f>
        <v>0</v>
      </c>
      <c r="S383" s="160">
        <v>0</v>
      </c>
      <c r="T383" s="161">
        <f>S383*H383</f>
        <v>0</v>
      </c>
      <c r="AR383" s="22" t="s">
        <v>254</v>
      </c>
      <c r="AT383" s="22" t="s">
        <v>178</v>
      </c>
      <c r="AU383" s="22" t="s">
        <v>78</v>
      </c>
      <c r="AY383" s="22" t="s">
        <v>176</v>
      </c>
      <c r="BE383" s="162">
        <f>IF(N383="základní",J383,0)</f>
        <v>0</v>
      </c>
      <c r="BF383" s="162">
        <f>IF(N383="snížená",J383,0)</f>
        <v>0</v>
      </c>
      <c r="BG383" s="162">
        <f>IF(N383="zákl. přenesená",J383,0)</f>
        <v>0</v>
      </c>
      <c r="BH383" s="162">
        <f>IF(N383="sníž. přenesená",J383,0)</f>
        <v>0</v>
      </c>
      <c r="BI383" s="162">
        <f>IF(N383="nulová",J383,0)</f>
        <v>0</v>
      </c>
      <c r="BJ383" s="22" t="s">
        <v>11</v>
      </c>
      <c r="BK383" s="162">
        <f>ROUND(I383*H383,0)</f>
        <v>0</v>
      </c>
      <c r="BL383" s="22" t="s">
        <v>254</v>
      </c>
      <c r="BM383" s="22" t="s">
        <v>760</v>
      </c>
    </row>
    <row r="384" spans="2:65" s="1" customFormat="1" ht="25.5" customHeight="1">
      <c r="B384" s="151"/>
      <c r="C384" s="152" t="s">
        <v>761</v>
      </c>
      <c r="D384" s="152" t="s">
        <v>178</v>
      </c>
      <c r="E384" s="153" t="s">
        <v>762</v>
      </c>
      <c r="F384" s="154" t="s">
        <v>763</v>
      </c>
      <c r="G384" s="155" t="s">
        <v>474</v>
      </c>
      <c r="H384" s="156">
        <v>8.1229999999999993</v>
      </c>
      <c r="I384" s="157">
        <v>0</v>
      </c>
      <c r="J384" s="157">
        <f>ROUND(I384*H384,0)</f>
        <v>0</v>
      </c>
      <c r="K384" s="154" t="s">
        <v>182</v>
      </c>
      <c r="L384" s="36"/>
      <c r="M384" s="158" t="s">
        <v>5</v>
      </c>
      <c r="N384" s="159" t="s">
        <v>41</v>
      </c>
      <c r="O384" s="160">
        <v>1.1399999999999999</v>
      </c>
      <c r="P384" s="160">
        <f>O384*H384</f>
        <v>9.2602199999999986</v>
      </c>
      <c r="Q384" s="160">
        <v>0</v>
      </c>
      <c r="R384" s="160">
        <f>Q384*H384</f>
        <v>0</v>
      </c>
      <c r="S384" s="160">
        <v>0</v>
      </c>
      <c r="T384" s="161">
        <f>S384*H384</f>
        <v>0</v>
      </c>
      <c r="AR384" s="22" t="s">
        <v>254</v>
      </c>
      <c r="AT384" s="22" t="s">
        <v>178</v>
      </c>
      <c r="AU384" s="22" t="s">
        <v>78</v>
      </c>
      <c r="AY384" s="22" t="s">
        <v>176</v>
      </c>
      <c r="BE384" s="162">
        <f>IF(N384="základní",J384,0)</f>
        <v>0</v>
      </c>
      <c r="BF384" s="162">
        <f>IF(N384="snížená",J384,0)</f>
        <v>0</v>
      </c>
      <c r="BG384" s="162">
        <f>IF(N384="zákl. přenesená",J384,0)</f>
        <v>0</v>
      </c>
      <c r="BH384" s="162">
        <f>IF(N384="sníž. přenesená",J384,0)</f>
        <v>0</v>
      </c>
      <c r="BI384" s="162">
        <f>IF(N384="nulová",J384,0)</f>
        <v>0</v>
      </c>
      <c r="BJ384" s="22" t="s">
        <v>11</v>
      </c>
      <c r="BK384" s="162">
        <f>ROUND(I384*H384,0)</f>
        <v>0</v>
      </c>
      <c r="BL384" s="22" t="s">
        <v>254</v>
      </c>
      <c r="BM384" s="22" t="s">
        <v>764</v>
      </c>
    </row>
    <row r="385" spans="2:65" s="10" customFormat="1" ht="29.85" customHeight="1">
      <c r="B385" s="139"/>
      <c r="D385" s="140" t="s">
        <v>69</v>
      </c>
      <c r="E385" s="149" t="s">
        <v>765</v>
      </c>
      <c r="F385" s="149" t="s">
        <v>766</v>
      </c>
      <c r="J385" s="150">
        <f>BK385</f>
        <v>0</v>
      </c>
      <c r="L385" s="139"/>
      <c r="M385" s="143"/>
      <c r="N385" s="144"/>
      <c r="O385" s="144"/>
      <c r="P385" s="145">
        <f>SUM(P386:P394)</f>
        <v>7.5018440000000011</v>
      </c>
      <c r="Q385" s="144"/>
      <c r="R385" s="145">
        <f>SUM(R386:R394)</f>
        <v>0.13787999999999997</v>
      </c>
      <c r="S385" s="144"/>
      <c r="T385" s="146">
        <f>SUM(T386:T394)</f>
        <v>0</v>
      </c>
      <c r="AR385" s="140" t="s">
        <v>78</v>
      </c>
      <c r="AT385" s="147" t="s">
        <v>69</v>
      </c>
      <c r="AU385" s="147" t="s">
        <v>11</v>
      </c>
      <c r="AY385" s="140" t="s">
        <v>176</v>
      </c>
      <c r="BK385" s="148">
        <f>SUM(BK386:BK394)</f>
        <v>0</v>
      </c>
    </row>
    <row r="386" spans="2:65" s="1" customFormat="1" ht="25.5" customHeight="1">
      <c r="B386" s="151"/>
      <c r="C386" s="152" t="s">
        <v>767</v>
      </c>
      <c r="D386" s="152" t="s">
        <v>178</v>
      </c>
      <c r="E386" s="153" t="s">
        <v>768</v>
      </c>
      <c r="F386" s="154" t="s">
        <v>769</v>
      </c>
      <c r="G386" s="155" t="s">
        <v>181</v>
      </c>
      <c r="H386" s="156">
        <v>6</v>
      </c>
      <c r="I386" s="157">
        <v>0</v>
      </c>
      <c r="J386" s="157">
        <f t="shared" ref="J386:J394" si="20">ROUND(I386*H386,0)</f>
        <v>0</v>
      </c>
      <c r="K386" s="154" t="s">
        <v>182</v>
      </c>
      <c r="L386" s="36"/>
      <c r="M386" s="158" t="s">
        <v>5</v>
      </c>
      <c r="N386" s="159" t="s">
        <v>41</v>
      </c>
      <c r="O386" s="160">
        <v>0.746</v>
      </c>
      <c r="P386" s="160">
        <f t="shared" ref="P386:P394" si="21">O386*H386</f>
        <v>4.476</v>
      </c>
      <c r="Q386" s="160">
        <v>3.0000000000000001E-3</v>
      </c>
      <c r="R386" s="160">
        <f t="shared" ref="R386:R394" si="22">Q386*H386</f>
        <v>1.8000000000000002E-2</v>
      </c>
      <c r="S386" s="160">
        <v>0</v>
      </c>
      <c r="T386" s="161">
        <f t="shared" ref="T386:T394" si="23">S386*H386</f>
        <v>0</v>
      </c>
      <c r="AR386" s="22" t="s">
        <v>254</v>
      </c>
      <c r="AT386" s="22" t="s">
        <v>178</v>
      </c>
      <c r="AU386" s="22" t="s">
        <v>78</v>
      </c>
      <c r="AY386" s="22" t="s">
        <v>176</v>
      </c>
      <c r="BE386" s="162">
        <f t="shared" ref="BE386:BE394" si="24">IF(N386="základní",J386,0)</f>
        <v>0</v>
      </c>
      <c r="BF386" s="162">
        <f t="shared" ref="BF386:BF394" si="25">IF(N386="snížená",J386,0)</f>
        <v>0</v>
      </c>
      <c r="BG386" s="162">
        <f t="shared" ref="BG386:BG394" si="26">IF(N386="zákl. přenesená",J386,0)</f>
        <v>0</v>
      </c>
      <c r="BH386" s="162">
        <f t="shared" ref="BH386:BH394" si="27">IF(N386="sníž. přenesená",J386,0)</f>
        <v>0</v>
      </c>
      <c r="BI386" s="162">
        <f t="shared" ref="BI386:BI394" si="28">IF(N386="nulová",J386,0)</f>
        <v>0</v>
      </c>
      <c r="BJ386" s="22" t="s">
        <v>11</v>
      </c>
      <c r="BK386" s="162">
        <f t="shared" ref="BK386:BK394" si="29">ROUND(I386*H386,0)</f>
        <v>0</v>
      </c>
      <c r="BL386" s="22" t="s">
        <v>254</v>
      </c>
      <c r="BM386" s="22" t="s">
        <v>770</v>
      </c>
    </row>
    <row r="387" spans="2:65" s="1" customFormat="1" ht="25.5" customHeight="1">
      <c r="B387" s="151"/>
      <c r="C387" s="178" t="s">
        <v>771</v>
      </c>
      <c r="D387" s="178" t="s">
        <v>232</v>
      </c>
      <c r="E387" s="179" t="s">
        <v>742</v>
      </c>
      <c r="F387" s="180" t="s">
        <v>743</v>
      </c>
      <c r="G387" s="181" t="s">
        <v>181</v>
      </c>
      <c r="H387" s="182">
        <v>6</v>
      </c>
      <c r="I387" s="183">
        <v>0</v>
      </c>
      <c r="J387" s="183">
        <f t="shared" si="20"/>
        <v>0</v>
      </c>
      <c r="K387" s="180" t="s">
        <v>182</v>
      </c>
      <c r="L387" s="184"/>
      <c r="M387" s="185" t="s">
        <v>5</v>
      </c>
      <c r="N387" s="186" t="s">
        <v>41</v>
      </c>
      <c r="O387" s="160">
        <v>0</v>
      </c>
      <c r="P387" s="160">
        <f t="shared" si="21"/>
        <v>0</v>
      </c>
      <c r="Q387" s="160">
        <v>1.9199999999999998E-2</v>
      </c>
      <c r="R387" s="160">
        <f t="shared" si="22"/>
        <v>0.1152</v>
      </c>
      <c r="S387" s="160">
        <v>0</v>
      </c>
      <c r="T387" s="161">
        <f t="shared" si="23"/>
        <v>0</v>
      </c>
      <c r="AR387" s="22" t="s">
        <v>341</v>
      </c>
      <c r="AT387" s="22" t="s">
        <v>232</v>
      </c>
      <c r="AU387" s="22" t="s">
        <v>78</v>
      </c>
      <c r="AY387" s="22" t="s">
        <v>176</v>
      </c>
      <c r="BE387" s="162">
        <f t="shared" si="24"/>
        <v>0</v>
      </c>
      <c r="BF387" s="162">
        <f t="shared" si="25"/>
        <v>0</v>
      </c>
      <c r="BG387" s="162">
        <f t="shared" si="26"/>
        <v>0</v>
      </c>
      <c r="BH387" s="162">
        <f t="shared" si="27"/>
        <v>0</v>
      </c>
      <c r="BI387" s="162">
        <f t="shared" si="28"/>
        <v>0</v>
      </c>
      <c r="BJ387" s="22" t="s">
        <v>11</v>
      </c>
      <c r="BK387" s="162">
        <f t="shared" si="29"/>
        <v>0</v>
      </c>
      <c r="BL387" s="22" t="s">
        <v>254</v>
      </c>
      <c r="BM387" s="22" t="s">
        <v>772</v>
      </c>
    </row>
    <row r="388" spans="2:65" s="1" customFormat="1" ht="16.5" customHeight="1">
      <c r="B388" s="151"/>
      <c r="C388" s="152" t="s">
        <v>773</v>
      </c>
      <c r="D388" s="152" t="s">
        <v>178</v>
      </c>
      <c r="E388" s="153" t="s">
        <v>774</v>
      </c>
      <c r="F388" s="154" t="s">
        <v>775</v>
      </c>
      <c r="G388" s="155" t="s">
        <v>240</v>
      </c>
      <c r="H388" s="156">
        <v>3</v>
      </c>
      <c r="I388" s="157">
        <v>0</v>
      </c>
      <c r="J388" s="157">
        <f t="shared" si="20"/>
        <v>0</v>
      </c>
      <c r="K388" s="154" t="s">
        <v>182</v>
      </c>
      <c r="L388" s="36"/>
      <c r="M388" s="158" t="s">
        <v>5</v>
      </c>
      <c r="N388" s="159" t="s">
        <v>41</v>
      </c>
      <c r="O388" s="160">
        <v>0.248</v>
      </c>
      <c r="P388" s="160">
        <f t="shared" si="21"/>
        <v>0.74399999999999999</v>
      </c>
      <c r="Q388" s="160">
        <v>3.1E-4</v>
      </c>
      <c r="R388" s="160">
        <f t="shared" si="22"/>
        <v>9.3000000000000005E-4</v>
      </c>
      <c r="S388" s="160">
        <v>0</v>
      </c>
      <c r="T388" s="161">
        <f t="shared" si="23"/>
        <v>0</v>
      </c>
      <c r="AR388" s="22" t="s">
        <v>254</v>
      </c>
      <c r="AT388" s="22" t="s">
        <v>178</v>
      </c>
      <c r="AU388" s="22" t="s">
        <v>78</v>
      </c>
      <c r="AY388" s="22" t="s">
        <v>176</v>
      </c>
      <c r="BE388" s="162">
        <f t="shared" si="24"/>
        <v>0</v>
      </c>
      <c r="BF388" s="162">
        <f t="shared" si="25"/>
        <v>0</v>
      </c>
      <c r="BG388" s="162">
        <f t="shared" si="26"/>
        <v>0</v>
      </c>
      <c r="BH388" s="162">
        <f t="shared" si="27"/>
        <v>0</v>
      </c>
      <c r="BI388" s="162">
        <f t="shared" si="28"/>
        <v>0</v>
      </c>
      <c r="BJ388" s="22" t="s">
        <v>11</v>
      </c>
      <c r="BK388" s="162">
        <f t="shared" si="29"/>
        <v>0</v>
      </c>
      <c r="BL388" s="22" t="s">
        <v>254</v>
      </c>
      <c r="BM388" s="22" t="s">
        <v>776</v>
      </c>
    </row>
    <row r="389" spans="2:65" s="1" customFormat="1" ht="16.5" customHeight="1">
      <c r="B389" s="151"/>
      <c r="C389" s="152" t="s">
        <v>777</v>
      </c>
      <c r="D389" s="152" t="s">
        <v>178</v>
      </c>
      <c r="E389" s="153" t="s">
        <v>778</v>
      </c>
      <c r="F389" s="154" t="s">
        <v>779</v>
      </c>
      <c r="G389" s="155" t="s">
        <v>240</v>
      </c>
      <c r="H389" s="156">
        <v>7.5</v>
      </c>
      <c r="I389" s="157">
        <v>0</v>
      </c>
      <c r="J389" s="157">
        <f t="shared" si="20"/>
        <v>0</v>
      </c>
      <c r="K389" s="154" t="s">
        <v>182</v>
      </c>
      <c r="L389" s="36"/>
      <c r="M389" s="158" t="s">
        <v>5</v>
      </c>
      <c r="N389" s="159" t="s">
        <v>41</v>
      </c>
      <c r="O389" s="160">
        <v>0.16</v>
      </c>
      <c r="P389" s="160">
        <f t="shared" si="21"/>
        <v>1.2</v>
      </c>
      <c r="Q389" s="160">
        <v>2.5999999999999998E-4</v>
      </c>
      <c r="R389" s="160">
        <f t="shared" si="22"/>
        <v>1.9499999999999999E-3</v>
      </c>
      <c r="S389" s="160">
        <v>0</v>
      </c>
      <c r="T389" s="161">
        <f t="shared" si="23"/>
        <v>0</v>
      </c>
      <c r="AR389" s="22" t="s">
        <v>254</v>
      </c>
      <c r="AT389" s="22" t="s">
        <v>178</v>
      </c>
      <c r="AU389" s="22" t="s">
        <v>78</v>
      </c>
      <c r="AY389" s="22" t="s">
        <v>176</v>
      </c>
      <c r="BE389" s="162">
        <f t="shared" si="24"/>
        <v>0</v>
      </c>
      <c r="BF389" s="162">
        <f t="shared" si="25"/>
        <v>0</v>
      </c>
      <c r="BG389" s="162">
        <f t="shared" si="26"/>
        <v>0</v>
      </c>
      <c r="BH389" s="162">
        <f t="shared" si="27"/>
        <v>0</v>
      </c>
      <c r="BI389" s="162">
        <f t="shared" si="28"/>
        <v>0</v>
      </c>
      <c r="BJ389" s="22" t="s">
        <v>11</v>
      </c>
      <c r="BK389" s="162">
        <f t="shared" si="29"/>
        <v>0</v>
      </c>
      <c r="BL389" s="22" t="s">
        <v>254</v>
      </c>
      <c r="BM389" s="22" t="s">
        <v>780</v>
      </c>
    </row>
    <row r="390" spans="2:65" s="1" customFormat="1" ht="16.5" customHeight="1">
      <c r="B390" s="151"/>
      <c r="C390" s="152" t="s">
        <v>781</v>
      </c>
      <c r="D390" s="152" t="s">
        <v>178</v>
      </c>
      <c r="E390" s="153" t="s">
        <v>782</v>
      </c>
      <c r="F390" s="154" t="s">
        <v>783</v>
      </c>
      <c r="G390" s="155" t="s">
        <v>181</v>
      </c>
      <c r="H390" s="156">
        <v>6</v>
      </c>
      <c r="I390" s="157">
        <v>0</v>
      </c>
      <c r="J390" s="157">
        <f t="shared" si="20"/>
        <v>0</v>
      </c>
      <c r="K390" s="154" t="s">
        <v>182</v>
      </c>
      <c r="L390" s="36"/>
      <c r="M390" s="158" t="s">
        <v>5</v>
      </c>
      <c r="N390" s="159" t="s">
        <v>41</v>
      </c>
      <c r="O390" s="160">
        <v>4.3999999999999997E-2</v>
      </c>
      <c r="P390" s="160">
        <f t="shared" si="21"/>
        <v>0.26400000000000001</v>
      </c>
      <c r="Q390" s="160">
        <v>2.9999999999999997E-4</v>
      </c>
      <c r="R390" s="160">
        <f t="shared" si="22"/>
        <v>1.8E-3</v>
      </c>
      <c r="S390" s="160">
        <v>0</v>
      </c>
      <c r="T390" s="161">
        <f t="shared" si="23"/>
        <v>0</v>
      </c>
      <c r="AR390" s="22" t="s">
        <v>254</v>
      </c>
      <c r="AT390" s="22" t="s">
        <v>178</v>
      </c>
      <c r="AU390" s="22" t="s">
        <v>78</v>
      </c>
      <c r="AY390" s="22" t="s">
        <v>176</v>
      </c>
      <c r="BE390" s="162">
        <f t="shared" si="24"/>
        <v>0</v>
      </c>
      <c r="BF390" s="162">
        <f t="shared" si="25"/>
        <v>0</v>
      </c>
      <c r="BG390" s="162">
        <f t="shared" si="26"/>
        <v>0</v>
      </c>
      <c r="BH390" s="162">
        <f t="shared" si="27"/>
        <v>0</v>
      </c>
      <c r="BI390" s="162">
        <f t="shared" si="28"/>
        <v>0</v>
      </c>
      <c r="BJ390" s="22" t="s">
        <v>11</v>
      </c>
      <c r="BK390" s="162">
        <f t="shared" si="29"/>
        <v>0</v>
      </c>
      <c r="BL390" s="22" t="s">
        <v>254</v>
      </c>
      <c r="BM390" s="22" t="s">
        <v>784</v>
      </c>
    </row>
    <row r="391" spans="2:65" s="1" customFormat="1" ht="16.5" customHeight="1">
      <c r="B391" s="151"/>
      <c r="C391" s="152" t="s">
        <v>785</v>
      </c>
      <c r="D391" s="152" t="s">
        <v>178</v>
      </c>
      <c r="E391" s="153" t="s">
        <v>786</v>
      </c>
      <c r="F391" s="154" t="s">
        <v>787</v>
      </c>
      <c r="G391" s="155" t="s">
        <v>277</v>
      </c>
      <c r="H391" s="156">
        <v>2</v>
      </c>
      <c r="I391" s="157">
        <v>0</v>
      </c>
      <c r="J391" s="157">
        <f t="shared" si="20"/>
        <v>0</v>
      </c>
      <c r="K391" s="154" t="s">
        <v>182</v>
      </c>
      <c r="L391" s="36"/>
      <c r="M391" s="158" t="s">
        <v>5</v>
      </c>
      <c r="N391" s="159" t="s">
        <v>41</v>
      </c>
      <c r="O391" s="160">
        <v>0.1</v>
      </c>
      <c r="P391" s="160">
        <f t="shared" si="21"/>
        <v>0.2</v>
      </c>
      <c r="Q391" s="160">
        <v>0</v>
      </c>
      <c r="R391" s="160">
        <f t="shared" si="22"/>
        <v>0</v>
      </c>
      <c r="S391" s="160">
        <v>0</v>
      </c>
      <c r="T391" s="161">
        <f t="shared" si="23"/>
        <v>0</v>
      </c>
      <c r="AR391" s="22" t="s">
        <v>254</v>
      </c>
      <c r="AT391" s="22" t="s">
        <v>178</v>
      </c>
      <c r="AU391" s="22" t="s">
        <v>78</v>
      </c>
      <c r="AY391" s="22" t="s">
        <v>176</v>
      </c>
      <c r="BE391" s="162">
        <f t="shared" si="24"/>
        <v>0</v>
      </c>
      <c r="BF391" s="162">
        <f t="shared" si="25"/>
        <v>0</v>
      </c>
      <c r="BG391" s="162">
        <f t="shared" si="26"/>
        <v>0</v>
      </c>
      <c r="BH391" s="162">
        <f t="shared" si="27"/>
        <v>0</v>
      </c>
      <c r="BI391" s="162">
        <f t="shared" si="28"/>
        <v>0</v>
      </c>
      <c r="BJ391" s="22" t="s">
        <v>11</v>
      </c>
      <c r="BK391" s="162">
        <f t="shared" si="29"/>
        <v>0</v>
      </c>
      <c r="BL391" s="22" t="s">
        <v>254</v>
      </c>
      <c r="BM391" s="22" t="s">
        <v>788</v>
      </c>
    </row>
    <row r="392" spans="2:65" s="1" customFormat="1" ht="16.5" customHeight="1">
      <c r="B392" s="151"/>
      <c r="C392" s="152" t="s">
        <v>789</v>
      </c>
      <c r="D392" s="152" t="s">
        <v>178</v>
      </c>
      <c r="E392" s="153" t="s">
        <v>790</v>
      </c>
      <c r="F392" s="154" t="s">
        <v>791</v>
      </c>
      <c r="G392" s="155" t="s">
        <v>277</v>
      </c>
      <c r="H392" s="156">
        <v>2</v>
      </c>
      <c r="I392" s="157">
        <v>0</v>
      </c>
      <c r="J392" s="157">
        <f t="shared" si="20"/>
        <v>0</v>
      </c>
      <c r="K392" s="154" t="s">
        <v>182</v>
      </c>
      <c r="L392" s="36"/>
      <c r="M392" s="158" t="s">
        <v>5</v>
      </c>
      <c r="N392" s="159" t="s">
        <v>41</v>
      </c>
      <c r="O392" s="160">
        <v>0.12</v>
      </c>
      <c r="P392" s="160">
        <f t="shared" si="21"/>
        <v>0.24</v>
      </c>
      <c r="Q392" s="160">
        <v>0</v>
      </c>
      <c r="R392" s="160">
        <f t="shared" si="22"/>
        <v>0</v>
      </c>
      <c r="S392" s="160">
        <v>0</v>
      </c>
      <c r="T392" s="161">
        <f t="shared" si="23"/>
        <v>0</v>
      </c>
      <c r="AR392" s="22" t="s">
        <v>254</v>
      </c>
      <c r="AT392" s="22" t="s">
        <v>178</v>
      </c>
      <c r="AU392" s="22" t="s">
        <v>78</v>
      </c>
      <c r="AY392" s="22" t="s">
        <v>176</v>
      </c>
      <c r="BE392" s="162">
        <f t="shared" si="24"/>
        <v>0</v>
      </c>
      <c r="BF392" s="162">
        <f t="shared" si="25"/>
        <v>0</v>
      </c>
      <c r="BG392" s="162">
        <f t="shared" si="26"/>
        <v>0</v>
      </c>
      <c r="BH392" s="162">
        <f t="shared" si="27"/>
        <v>0</v>
      </c>
      <c r="BI392" s="162">
        <f t="shared" si="28"/>
        <v>0</v>
      </c>
      <c r="BJ392" s="22" t="s">
        <v>11</v>
      </c>
      <c r="BK392" s="162">
        <f t="shared" si="29"/>
        <v>0</v>
      </c>
      <c r="BL392" s="22" t="s">
        <v>254</v>
      </c>
      <c r="BM392" s="22" t="s">
        <v>792</v>
      </c>
    </row>
    <row r="393" spans="2:65" s="1" customFormat="1" ht="16.5" customHeight="1">
      <c r="B393" s="151"/>
      <c r="C393" s="152" t="s">
        <v>793</v>
      </c>
      <c r="D393" s="152" t="s">
        <v>178</v>
      </c>
      <c r="E393" s="153" t="s">
        <v>794</v>
      </c>
      <c r="F393" s="154" t="s">
        <v>795</v>
      </c>
      <c r="G393" s="155" t="s">
        <v>474</v>
      </c>
      <c r="H393" s="156">
        <v>0.13800000000000001</v>
      </c>
      <c r="I393" s="157">
        <v>0</v>
      </c>
      <c r="J393" s="157">
        <f t="shared" si="20"/>
        <v>0</v>
      </c>
      <c r="K393" s="154" t="s">
        <v>182</v>
      </c>
      <c r="L393" s="36"/>
      <c r="M393" s="158" t="s">
        <v>5</v>
      </c>
      <c r="N393" s="159" t="s">
        <v>41</v>
      </c>
      <c r="O393" s="160">
        <v>1.5980000000000001</v>
      </c>
      <c r="P393" s="160">
        <f t="shared" si="21"/>
        <v>0.22052400000000003</v>
      </c>
      <c r="Q393" s="160">
        <v>0</v>
      </c>
      <c r="R393" s="160">
        <f t="shared" si="22"/>
        <v>0</v>
      </c>
      <c r="S393" s="160">
        <v>0</v>
      </c>
      <c r="T393" s="161">
        <f t="shared" si="23"/>
        <v>0</v>
      </c>
      <c r="AR393" s="22" t="s">
        <v>254</v>
      </c>
      <c r="AT393" s="22" t="s">
        <v>178</v>
      </c>
      <c r="AU393" s="22" t="s">
        <v>78</v>
      </c>
      <c r="AY393" s="22" t="s">
        <v>176</v>
      </c>
      <c r="BE393" s="162">
        <f t="shared" si="24"/>
        <v>0</v>
      </c>
      <c r="BF393" s="162">
        <f t="shared" si="25"/>
        <v>0</v>
      </c>
      <c r="BG393" s="162">
        <f t="shared" si="26"/>
        <v>0</v>
      </c>
      <c r="BH393" s="162">
        <f t="shared" si="27"/>
        <v>0</v>
      </c>
      <c r="BI393" s="162">
        <f t="shared" si="28"/>
        <v>0</v>
      </c>
      <c r="BJ393" s="22" t="s">
        <v>11</v>
      </c>
      <c r="BK393" s="162">
        <f t="shared" si="29"/>
        <v>0</v>
      </c>
      <c r="BL393" s="22" t="s">
        <v>254</v>
      </c>
      <c r="BM393" s="22" t="s">
        <v>796</v>
      </c>
    </row>
    <row r="394" spans="2:65" s="1" customFormat="1" ht="25.5" customHeight="1">
      <c r="B394" s="151"/>
      <c r="C394" s="152" t="s">
        <v>797</v>
      </c>
      <c r="D394" s="152" t="s">
        <v>178</v>
      </c>
      <c r="E394" s="153" t="s">
        <v>798</v>
      </c>
      <c r="F394" s="154" t="s">
        <v>799</v>
      </c>
      <c r="G394" s="155" t="s">
        <v>474</v>
      </c>
      <c r="H394" s="156">
        <v>0.13800000000000001</v>
      </c>
      <c r="I394" s="157">
        <v>0</v>
      </c>
      <c r="J394" s="157">
        <f t="shared" si="20"/>
        <v>0</v>
      </c>
      <c r="K394" s="154" t="s">
        <v>182</v>
      </c>
      <c r="L394" s="36"/>
      <c r="M394" s="158" t="s">
        <v>5</v>
      </c>
      <c r="N394" s="159" t="s">
        <v>41</v>
      </c>
      <c r="O394" s="160">
        <v>1.1399999999999999</v>
      </c>
      <c r="P394" s="160">
        <f t="shared" si="21"/>
        <v>0.15731999999999999</v>
      </c>
      <c r="Q394" s="160">
        <v>0</v>
      </c>
      <c r="R394" s="160">
        <f t="shared" si="22"/>
        <v>0</v>
      </c>
      <c r="S394" s="160">
        <v>0</v>
      </c>
      <c r="T394" s="161">
        <f t="shared" si="23"/>
        <v>0</v>
      </c>
      <c r="AR394" s="22" t="s">
        <v>254</v>
      </c>
      <c r="AT394" s="22" t="s">
        <v>178</v>
      </c>
      <c r="AU394" s="22" t="s">
        <v>78</v>
      </c>
      <c r="AY394" s="22" t="s">
        <v>176</v>
      </c>
      <c r="BE394" s="162">
        <f t="shared" si="24"/>
        <v>0</v>
      </c>
      <c r="BF394" s="162">
        <f t="shared" si="25"/>
        <v>0</v>
      </c>
      <c r="BG394" s="162">
        <f t="shared" si="26"/>
        <v>0</v>
      </c>
      <c r="BH394" s="162">
        <f t="shared" si="27"/>
        <v>0</v>
      </c>
      <c r="BI394" s="162">
        <f t="shared" si="28"/>
        <v>0</v>
      </c>
      <c r="BJ394" s="22" t="s">
        <v>11</v>
      </c>
      <c r="BK394" s="162">
        <f t="shared" si="29"/>
        <v>0</v>
      </c>
      <c r="BL394" s="22" t="s">
        <v>254</v>
      </c>
      <c r="BM394" s="22" t="s">
        <v>800</v>
      </c>
    </row>
    <row r="395" spans="2:65" s="10" customFormat="1" ht="29.85" customHeight="1">
      <c r="B395" s="139"/>
      <c r="D395" s="140" t="s">
        <v>69</v>
      </c>
      <c r="E395" s="149" t="s">
        <v>801</v>
      </c>
      <c r="F395" s="149" t="s">
        <v>802</v>
      </c>
      <c r="J395" s="150">
        <f>BK395</f>
        <v>0</v>
      </c>
      <c r="L395" s="139"/>
      <c r="M395" s="143"/>
      <c r="N395" s="144"/>
      <c r="O395" s="144"/>
      <c r="P395" s="145">
        <f>SUM(P396:P400)</f>
        <v>6.1465499999999995</v>
      </c>
      <c r="Q395" s="144"/>
      <c r="R395" s="145">
        <f>SUM(R396:R400)</f>
        <v>4.5904837499999998E-3</v>
      </c>
      <c r="S395" s="144"/>
      <c r="T395" s="146">
        <f>SUM(T396:T400)</f>
        <v>0</v>
      </c>
      <c r="AR395" s="140" t="s">
        <v>78</v>
      </c>
      <c r="AT395" s="147" t="s">
        <v>69</v>
      </c>
      <c r="AU395" s="147" t="s">
        <v>11</v>
      </c>
      <c r="AY395" s="140" t="s">
        <v>176</v>
      </c>
      <c r="BK395" s="148">
        <f>SUM(BK396:BK400)</f>
        <v>0</v>
      </c>
    </row>
    <row r="396" spans="2:65" s="1" customFormat="1" ht="16.5" customHeight="1">
      <c r="B396" s="151"/>
      <c r="C396" s="152" t="s">
        <v>803</v>
      </c>
      <c r="D396" s="152" t="s">
        <v>178</v>
      </c>
      <c r="E396" s="153" t="s">
        <v>804</v>
      </c>
      <c r="F396" s="154" t="s">
        <v>805</v>
      </c>
      <c r="G396" s="155" t="s">
        <v>181</v>
      </c>
      <c r="H396" s="156">
        <v>11.775</v>
      </c>
      <c r="I396" s="157">
        <v>0</v>
      </c>
      <c r="J396" s="157">
        <f>ROUND(I396*H396,0)</f>
        <v>0</v>
      </c>
      <c r="K396" s="154" t="s">
        <v>182</v>
      </c>
      <c r="L396" s="36"/>
      <c r="M396" s="158" t="s">
        <v>5</v>
      </c>
      <c r="N396" s="159" t="s">
        <v>41</v>
      </c>
      <c r="O396" s="160">
        <v>0.184</v>
      </c>
      <c r="P396" s="160">
        <f>O396*H396</f>
        <v>2.1665999999999999</v>
      </c>
      <c r="Q396" s="160">
        <v>1.4375E-4</v>
      </c>
      <c r="R396" s="160">
        <f>Q396*H396</f>
        <v>1.6926562499999999E-3</v>
      </c>
      <c r="S396" s="160">
        <v>0</v>
      </c>
      <c r="T396" s="161">
        <f>S396*H396</f>
        <v>0</v>
      </c>
      <c r="AR396" s="22" t="s">
        <v>254</v>
      </c>
      <c r="AT396" s="22" t="s">
        <v>178</v>
      </c>
      <c r="AU396" s="22" t="s">
        <v>78</v>
      </c>
      <c r="AY396" s="22" t="s">
        <v>176</v>
      </c>
      <c r="BE396" s="162">
        <f>IF(N396="základní",J396,0)</f>
        <v>0</v>
      </c>
      <c r="BF396" s="162">
        <f>IF(N396="snížená",J396,0)</f>
        <v>0</v>
      </c>
      <c r="BG396" s="162">
        <f>IF(N396="zákl. přenesená",J396,0)</f>
        <v>0</v>
      </c>
      <c r="BH396" s="162">
        <f>IF(N396="sníž. přenesená",J396,0)</f>
        <v>0</v>
      </c>
      <c r="BI396" s="162">
        <f>IF(N396="nulová",J396,0)</f>
        <v>0</v>
      </c>
      <c r="BJ396" s="22" t="s">
        <v>11</v>
      </c>
      <c r="BK396" s="162">
        <f>ROUND(I396*H396,0)</f>
        <v>0</v>
      </c>
      <c r="BL396" s="22" t="s">
        <v>254</v>
      </c>
      <c r="BM396" s="22" t="s">
        <v>806</v>
      </c>
    </row>
    <row r="397" spans="2:65" s="11" customFormat="1">
      <c r="B397" s="163"/>
      <c r="D397" s="164" t="s">
        <v>185</v>
      </c>
      <c r="E397" s="165" t="s">
        <v>5</v>
      </c>
      <c r="F397" s="166" t="s">
        <v>807</v>
      </c>
      <c r="H397" s="167">
        <v>11.775</v>
      </c>
      <c r="L397" s="163"/>
      <c r="M397" s="168"/>
      <c r="N397" s="169"/>
      <c r="O397" s="169"/>
      <c r="P397" s="169"/>
      <c r="Q397" s="169"/>
      <c r="R397" s="169"/>
      <c r="S397" s="169"/>
      <c r="T397" s="170"/>
      <c r="AT397" s="165" t="s">
        <v>185</v>
      </c>
      <c r="AU397" s="165" t="s">
        <v>78</v>
      </c>
      <c r="AV397" s="11" t="s">
        <v>78</v>
      </c>
      <c r="AW397" s="11" t="s">
        <v>34</v>
      </c>
      <c r="AX397" s="11" t="s">
        <v>70</v>
      </c>
      <c r="AY397" s="165" t="s">
        <v>176</v>
      </c>
    </row>
    <row r="398" spans="2:65" s="12" customFormat="1">
      <c r="B398" s="171"/>
      <c r="D398" s="164" t="s">
        <v>185</v>
      </c>
      <c r="E398" s="172" t="s">
        <v>5</v>
      </c>
      <c r="F398" s="173" t="s">
        <v>808</v>
      </c>
      <c r="H398" s="174">
        <v>11.775</v>
      </c>
      <c r="L398" s="171"/>
      <c r="M398" s="175"/>
      <c r="N398" s="176"/>
      <c r="O398" s="176"/>
      <c r="P398" s="176"/>
      <c r="Q398" s="176"/>
      <c r="R398" s="176"/>
      <c r="S398" s="176"/>
      <c r="T398" s="177"/>
      <c r="AT398" s="172" t="s">
        <v>185</v>
      </c>
      <c r="AU398" s="172" t="s">
        <v>78</v>
      </c>
      <c r="AV398" s="12" t="s">
        <v>81</v>
      </c>
      <c r="AW398" s="12" t="s">
        <v>34</v>
      </c>
      <c r="AX398" s="12" t="s">
        <v>11</v>
      </c>
      <c r="AY398" s="172" t="s">
        <v>176</v>
      </c>
    </row>
    <row r="399" spans="2:65" s="1" customFormat="1" ht="16.5" customHeight="1">
      <c r="B399" s="151"/>
      <c r="C399" s="152" t="s">
        <v>809</v>
      </c>
      <c r="D399" s="152" t="s">
        <v>178</v>
      </c>
      <c r="E399" s="153" t="s">
        <v>810</v>
      </c>
      <c r="F399" s="154" t="s">
        <v>811</v>
      </c>
      <c r="G399" s="155" t="s">
        <v>181</v>
      </c>
      <c r="H399" s="156">
        <v>11.775</v>
      </c>
      <c r="I399" s="157">
        <v>0</v>
      </c>
      <c r="J399" s="157">
        <f>ROUND(I399*H399,0)</f>
        <v>0</v>
      </c>
      <c r="K399" s="154" t="s">
        <v>182</v>
      </c>
      <c r="L399" s="36"/>
      <c r="M399" s="158" t="s">
        <v>5</v>
      </c>
      <c r="N399" s="159" t="s">
        <v>41</v>
      </c>
      <c r="O399" s="160">
        <v>0.16600000000000001</v>
      </c>
      <c r="P399" s="160">
        <f>O399*H399</f>
        <v>1.9546500000000002</v>
      </c>
      <c r="Q399" s="160">
        <v>1.2305000000000001E-4</v>
      </c>
      <c r="R399" s="160">
        <f>Q399*H399</f>
        <v>1.4489137500000001E-3</v>
      </c>
      <c r="S399" s="160">
        <v>0</v>
      </c>
      <c r="T399" s="161">
        <f>S399*H399</f>
        <v>0</v>
      </c>
      <c r="AR399" s="22" t="s">
        <v>254</v>
      </c>
      <c r="AT399" s="22" t="s">
        <v>178</v>
      </c>
      <c r="AU399" s="22" t="s">
        <v>78</v>
      </c>
      <c r="AY399" s="22" t="s">
        <v>176</v>
      </c>
      <c r="BE399" s="162">
        <f>IF(N399="základní",J399,0)</f>
        <v>0</v>
      </c>
      <c r="BF399" s="162">
        <f>IF(N399="snížená",J399,0)</f>
        <v>0</v>
      </c>
      <c r="BG399" s="162">
        <f>IF(N399="zákl. přenesená",J399,0)</f>
        <v>0</v>
      </c>
      <c r="BH399" s="162">
        <f>IF(N399="sníž. přenesená",J399,0)</f>
        <v>0</v>
      </c>
      <c r="BI399" s="162">
        <f>IF(N399="nulová",J399,0)</f>
        <v>0</v>
      </c>
      <c r="BJ399" s="22" t="s">
        <v>11</v>
      </c>
      <c r="BK399" s="162">
        <f>ROUND(I399*H399,0)</f>
        <v>0</v>
      </c>
      <c r="BL399" s="22" t="s">
        <v>254</v>
      </c>
      <c r="BM399" s="22" t="s">
        <v>812</v>
      </c>
    </row>
    <row r="400" spans="2:65" s="1" customFormat="1" ht="25.5" customHeight="1">
      <c r="B400" s="151"/>
      <c r="C400" s="152" t="s">
        <v>813</v>
      </c>
      <c r="D400" s="152" t="s">
        <v>178</v>
      </c>
      <c r="E400" s="153" t="s">
        <v>814</v>
      </c>
      <c r="F400" s="154" t="s">
        <v>815</v>
      </c>
      <c r="G400" s="155" t="s">
        <v>181</v>
      </c>
      <c r="H400" s="156">
        <v>11.775</v>
      </c>
      <c r="I400" s="157">
        <v>0</v>
      </c>
      <c r="J400" s="157">
        <f>ROUND(I400*H400,0)</f>
        <v>0</v>
      </c>
      <c r="K400" s="154" t="s">
        <v>182</v>
      </c>
      <c r="L400" s="36"/>
      <c r="M400" s="158" t="s">
        <v>5</v>
      </c>
      <c r="N400" s="159" t="s">
        <v>41</v>
      </c>
      <c r="O400" s="160">
        <v>0.17199999999999999</v>
      </c>
      <c r="P400" s="160">
        <f>O400*H400</f>
        <v>2.0253000000000001</v>
      </c>
      <c r="Q400" s="160">
        <v>1.2305000000000001E-4</v>
      </c>
      <c r="R400" s="160">
        <f>Q400*H400</f>
        <v>1.4489137500000001E-3</v>
      </c>
      <c r="S400" s="160">
        <v>0</v>
      </c>
      <c r="T400" s="161">
        <f>S400*H400</f>
        <v>0</v>
      </c>
      <c r="AR400" s="22" t="s">
        <v>254</v>
      </c>
      <c r="AT400" s="22" t="s">
        <v>178</v>
      </c>
      <c r="AU400" s="22" t="s">
        <v>78</v>
      </c>
      <c r="AY400" s="22" t="s">
        <v>176</v>
      </c>
      <c r="BE400" s="162">
        <f>IF(N400="základní",J400,0)</f>
        <v>0</v>
      </c>
      <c r="BF400" s="162">
        <f>IF(N400="snížená",J400,0)</f>
        <v>0</v>
      </c>
      <c r="BG400" s="162">
        <f>IF(N400="zákl. přenesená",J400,0)</f>
        <v>0</v>
      </c>
      <c r="BH400" s="162">
        <f>IF(N400="sníž. přenesená",J400,0)</f>
        <v>0</v>
      </c>
      <c r="BI400" s="162">
        <f>IF(N400="nulová",J400,0)</f>
        <v>0</v>
      </c>
      <c r="BJ400" s="22" t="s">
        <v>11</v>
      </c>
      <c r="BK400" s="162">
        <f>ROUND(I400*H400,0)</f>
        <v>0</v>
      </c>
      <c r="BL400" s="22" t="s">
        <v>254</v>
      </c>
      <c r="BM400" s="22" t="s">
        <v>816</v>
      </c>
    </row>
    <row r="401" spans="2:65" s="10" customFormat="1" ht="29.85" customHeight="1">
      <c r="B401" s="139"/>
      <c r="D401" s="140" t="s">
        <v>69</v>
      </c>
      <c r="E401" s="149" t="s">
        <v>817</v>
      </c>
      <c r="F401" s="149" t="s">
        <v>818</v>
      </c>
      <c r="J401" s="150">
        <f>BK401</f>
        <v>0</v>
      </c>
      <c r="L401" s="139"/>
      <c r="M401" s="143"/>
      <c r="N401" s="144"/>
      <c r="O401" s="144"/>
      <c r="P401" s="145">
        <f>SUM(P402:P409)</f>
        <v>105.94881000000001</v>
      </c>
      <c r="Q401" s="144"/>
      <c r="R401" s="145">
        <f>SUM(R402:R409)</f>
        <v>0.40728872250000003</v>
      </c>
      <c r="S401" s="144"/>
      <c r="T401" s="146">
        <f>SUM(T402:T409)</f>
        <v>0</v>
      </c>
      <c r="AR401" s="140" t="s">
        <v>78</v>
      </c>
      <c r="AT401" s="147" t="s">
        <v>69</v>
      </c>
      <c r="AU401" s="147" t="s">
        <v>11</v>
      </c>
      <c r="AY401" s="140" t="s">
        <v>176</v>
      </c>
      <c r="BK401" s="148">
        <f>SUM(BK402:BK409)</f>
        <v>0</v>
      </c>
    </row>
    <row r="402" spans="2:65" s="1" customFormat="1" ht="25.5" customHeight="1">
      <c r="B402" s="151"/>
      <c r="C402" s="152" t="s">
        <v>819</v>
      </c>
      <c r="D402" s="152" t="s">
        <v>178</v>
      </c>
      <c r="E402" s="153" t="s">
        <v>820</v>
      </c>
      <c r="F402" s="154" t="s">
        <v>821</v>
      </c>
      <c r="G402" s="155" t="s">
        <v>181</v>
      </c>
      <c r="H402" s="156">
        <v>767.745</v>
      </c>
      <c r="I402" s="157">
        <v>0</v>
      </c>
      <c r="J402" s="157">
        <f>ROUND(I402*H402,0)</f>
        <v>0</v>
      </c>
      <c r="K402" s="154" t="s">
        <v>182</v>
      </c>
      <c r="L402" s="36"/>
      <c r="M402" s="158" t="s">
        <v>5</v>
      </c>
      <c r="N402" s="159" t="s">
        <v>41</v>
      </c>
      <c r="O402" s="160">
        <v>3.3000000000000002E-2</v>
      </c>
      <c r="P402" s="160">
        <f>O402*H402</f>
        <v>25.335585000000002</v>
      </c>
      <c r="Q402" s="160">
        <v>2.05E-4</v>
      </c>
      <c r="R402" s="160">
        <f>Q402*H402</f>
        <v>0.15738772500000001</v>
      </c>
      <c r="S402" s="160">
        <v>0</v>
      </c>
      <c r="T402" s="161">
        <f>S402*H402</f>
        <v>0</v>
      </c>
      <c r="AR402" s="22" t="s">
        <v>254</v>
      </c>
      <c r="AT402" s="22" t="s">
        <v>178</v>
      </c>
      <c r="AU402" s="22" t="s">
        <v>78</v>
      </c>
      <c r="AY402" s="22" t="s">
        <v>176</v>
      </c>
      <c r="BE402" s="162">
        <f>IF(N402="základní",J402,0)</f>
        <v>0</v>
      </c>
      <c r="BF402" s="162">
        <f>IF(N402="snížená",J402,0)</f>
        <v>0</v>
      </c>
      <c r="BG402" s="162">
        <f>IF(N402="zákl. přenesená",J402,0)</f>
        <v>0</v>
      </c>
      <c r="BH402" s="162">
        <f>IF(N402="sníž. přenesená",J402,0)</f>
        <v>0</v>
      </c>
      <c r="BI402" s="162">
        <f>IF(N402="nulová",J402,0)</f>
        <v>0</v>
      </c>
      <c r="BJ402" s="22" t="s">
        <v>11</v>
      </c>
      <c r="BK402" s="162">
        <f>ROUND(I402*H402,0)</f>
        <v>0</v>
      </c>
      <c r="BL402" s="22" t="s">
        <v>254</v>
      </c>
      <c r="BM402" s="22" t="s">
        <v>822</v>
      </c>
    </row>
    <row r="403" spans="2:65" s="11" customFormat="1">
      <c r="B403" s="163"/>
      <c r="D403" s="164" t="s">
        <v>185</v>
      </c>
      <c r="E403" s="165" t="s">
        <v>5</v>
      </c>
      <c r="F403" s="166" t="s">
        <v>92</v>
      </c>
      <c r="H403" s="167">
        <v>227.92699999999999</v>
      </c>
      <c r="L403" s="163"/>
      <c r="M403" s="168"/>
      <c r="N403" s="169"/>
      <c r="O403" s="169"/>
      <c r="P403" s="169"/>
      <c r="Q403" s="169"/>
      <c r="R403" s="169"/>
      <c r="S403" s="169"/>
      <c r="T403" s="170"/>
      <c r="AT403" s="165" t="s">
        <v>185</v>
      </c>
      <c r="AU403" s="165" t="s">
        <v>78</v>
      </c>
      <c r="AV403" s="11" t="s">
        <v>78</v>
      </c>
      <c r="AW403" s="11" t="s">
        <v>34</v>
      </c>
      <c r="AX403" s="11" t="s">
        <v>70</v>
      </c>
      <c r="AY403" s="165" t="s">
        <v>176</v>
      </c>
    </row>
    <row r="404" spans="2:65" s="11" customFormat="1">
      <c r="B404" s="163"/>
      <c r="D404" s="164" t="s">
        <v>185</v>
      </c>
      <c r="E404" s="165" t="s">
        <v>5</v>
      </c>
      <c r="F404" s="166" t="s">
        <v>96</v>
      </c>
      <c r="H404" s="167">
        <v>539.81799999999998</v>
      </c>
      <c r="L404" s="163"/>
      <c r="M404" s="168"/>
      <c r="N404" s="169"/>
      <c r="O404" s="169"/>
      <c r="P404" s="169"/>
      <c r="Q404" s="169"/>
      <c r="R404" s="169"/>
      <c r="S404" s="169"/>
      <c r="T404" s="170"/>
      <c r="AT404" s="165" t="s">
        <v>185</v>
      </c>
      <c r="AU404" s="165" t="s">
        <v>78</v>
      </c>
      <c r="AV404" s="11" t="s">
        <v>78</v>
      </c>
      <c r="AW404" s="11" t="s">
        <v>34</v>
      </c>
      <c r="AX404" s="11" t="s">
        <v>70</v>
      </c>
      <c r="AY404" s="165" t="s">
        <v>176</v>
      </c>
    </row>
    <row r="405" spans="2:65" s="12" customFormat="1">
      <c r="B405" s="171"/>
      <c r="D405" s="164" t="s">
        <v>185</v>
      </c>
      <c r="E405" s="172" t="s">
        <v>5</v>
      </c>
      <c r="F405" s="173" t="s">
        <v>187</v>
      </c>
      <c r="H405" s="174">
        <v>767.745</v>
      </c>
      <c r="L405" s="171"/>
      <c r="M405" s="175"/>
      <c r="N405" s="176"/>
      <c r="O405" s="176"/>
      <c r="P405" s="176"/>
      <c r="Q405" s="176"/>
      <c r="R405" s="176"/>
      <c r="S405" s="176"/>
      <c r="T405" s="177"/>
      <c r="AT405" s="172" t="s">
        <v>185</v>
      </c>
      <c r="AU405" s="172" t="s">
        <v>78</v>
      </c>
      <c r="AV405" s="12" t="s">
        <v>81</v>
      </c>
      <c r="AW405" s="12" t="s">
        <v>34</v>
      </c>
      <c r="AX405" s="12" t="s">
        <v>11</v>
      </c>
      <c r="AY405" s="172" t="s">
        <v>176</v>
      </c>
    </row>
    <row r="406" spans="2:65" s="1" customFormat="1" ht="16.5" customHeight="1">
      <c r="B406" s="151"/>
      <c r="C406" s="152" t="s">
        <v>823</v>
      </c>
      <c r="D406" s="152" t="s">
        <v>178</v>
      </c>
      <c r="E406" s="153" t="s">
        <v>824</v>
      </c>
      <c r="F406" s="154" t="s">
        <v>825</v>
      </c>
      <c r="G406" s="155" t="s">
        <v>181</v>
      </c>
      <c r="H406" s="156">
        <v>767.745</v>
      </c>
      <c r="I406" s="157">
        <v>0</v>
      </c>
      <c r="J406" s="157">
        <f>ROUND(I406*H406,0)</f>
        <v>0</v>
      </c>
      <c r="K406" s="154" t="s">
        <v>182</v>
      </c>
      <c r="L406" s="36"/>
      <c r="M406" s="158" t="s">
        <v>5</v>
      </c>
      <c r="N406" s="159" t="s">
        <v>41</v>
      </c>
      <c r="O406" s="160">
        <v>0.105</v>
      </c>
      <c r="P406" s="160">
        <f>O406*H406</f>
        <v>80.613225</v>
      </c>
      <c r="Q406" s="160">
        <v>3.255E-4</v>
      </c>
      <c r="R406" s="160">
        <f>Q406*H406</f>
        <v>0.2499009975</v>
      </c>
      <c r="S406" s="160">
        <v>0</v>
      </c>
      <c r="T406" s="161">
        <f>S406*H406</f>
        <v>0</v>
      </c>
      <c r="AR406" s="22" t="s">
        <v>254</v>
      </c>
      <c r="AT406" s="22" t="s">
        <v>178</v>
      </c>
      <c r="AU406" s="22" t="s">
        <v>78</v>
      </c>
      <c r="AY406" s="22" t="s">
        <v>176</v>
      </c>
      <c r="BE406" s="162">
        <f>IF(N406="základní",J406,0)</f>
        <v>0</v>
      </c>
      <c r="BF406" s="162">
        <f>IF(N406="snížená",J406,0)</f>
        <v>0</v>
      </c>
      <c r="BG406" s="162">
        <f>IF(N406="zákl. přenesená",J406,0)</f>
        <v>0</v>
      </c>
      <c r="BH406" s="162">
        <f>IF(N406="sníž. přenesená",J406,0)</f>
        <v>0</v>
      </c>
      <c r="BI406" s="162">
        <f>IF(N406="nulová",J406,0)</f>
        <v>0</v>
      </c>
      <c r="BJ406" s="22" t="s">
        <v>11</v>
      </c>
      <c r="BK406" s="162">
        <f>ROUND(I406*H406,0)</f>
        <v>0</v>
      </c>
      <c r="BL406" s="22" t="s">
        <v>254</v>
      </c>
      <c r="BM406" s="22" t="s">
        <v>826</v>
      </c>
    </row>
    <row r="407" spans="2:65" s="11" customFormat="1">
      <c r="B407" s="163"/>
      <c r="D407" s="164" t="s">
        <v>185</v>
      </c>
      <c r="E407" s="165" t="s">
        <v>5</v>
      </c>
      <c r="F407" s="166" t="s">
        <v>92</v>
      </c>
      <c r="H407" s="167">
        <v>227.92699999999999</v>
      </c>
      <c r="L407" s="163"/>
      <c r="M407" s="168"/>
      <c r="N407" s="169"/>
      <c r="O407" s="169"/>
      <c r="P407" s="169"/>
      <c r="Q407" s="169"/>
      <c r="R407" s="169"/>
      <c r="S407" s="169"/>
      <c r="T407" s="170"/>
      <c r="AT407" s="165" t="s">
        <v>185</v>
      </c>
      <c r="AU407" s="165" t="s">
        <v>78</v>
      </c>
      <c r="AV407" s="11" t="s">
        <v>78</v>
      </c>
      <c r="AW407" s="11" t="s">
        <v>34</v>
      </c>
      <c r="AX407" s="11" t="s">
        <v>70</v>
      </c>
      <c r="AY407" s="165" t="s">
        <v>176</v>
      </c>
    </row>
    <row r="408" spans="2:65" s="11" customFormat="1">
      <c r="B408" s="163"/>
      <c r="D408" s="164" t="s">
        <v>185</v>
      </c>
      <c r="E408" s="165" t="s">
        <v>5</v>
      </c>
      <c r="F408" s="166" t="s">
        <v>96</v>
      </c>
      <c r="H408" s="167">
        <v>539.81799999999998</v>
      </c>
      <c r="I408" s="11">
        <v>0</v>
      </c>
      <c r="L408" s="163"/>
      <c r="M408" s="168"/>
      <c r="N408" s="169"/>
      <c r="O408" s="169"/>
      <c r="P408" s="169"/>
      <c r="Q408" s="169"/>
      <c r="R408" s="169"/>
      <c r="S408" s="169"/>
      <c r="T408" s="170"/>
      <c r="AT408" s="165" t="s">
        <v>185</v>
      </c>
      <c r="AU408" s="165" t="s">
        <v>78</v>
      </c>
      <c r="AV408" s="11" t="s">
        <v>78</v>
      </c>
      <c r="AW408" s="11" t="s">
        <v>34</v>
      </c>
      <c r="AX408" s="11" t="s">
        <v>70</v>
      </c>
      <c r="AY408" s="165" t="s">
        <v>176</v>
      </c>
    </row>
    <row r="409" spans="2:65" s="12" customFormat="1">
      <c r="B409" s="171"/>
      <c r="D409" s="164" t="s">
        <v>185</v>
      </c>
      <c r="E409" s="172" t="s">
        <v>5</v>
      </c>
      <c r="F409" s="173" t="s">
        <v>187</v>
      </c>
      <c r="H409" s="174">
        <v>767.745</v>
      </c>
      <c r="L409" s="171"/>
      <c r="M409" s="175"/>
      <c r="N409" s="176"/>
      <c r="O409" s="176"/>
      <c r="P409" s="176"/>
      <c r="Q409" s="176"/>
      <c r="R409" s="176"/>
      <c r="S409" s="176"/>
      <c r="T409" s="177"/>
      <c r="AT409" s="172" t="s">
        <v>185</v>
      </c>
      <c r="AU409" s="172" t="s">
        <v>78</v>
      </c>
      <c r="AV409" s="12" t="s">
        <v>81</v>
      </c>
      <c r="AW409" s="12" t="s">
        <v>34</v>
      </c>
      <c r="AX409" s="12" t="s">
        <v>11</v>
      </c>
      <c r="AY409" s="172" t="s">
        <v>176</v>
      </c>
    </row>
    <row r="410" spans="2:65" s="10" customFormat="1" ht="37.35" customHeight="1">
      <c r="B410" s="139"/>
      <c r="D410" s="140" t="s">
        <v>69</v>
      </c>
      <c r="E410" s="141" t="s">
        <v>827</v>
      </c>
      <c r="F410" s="141" t="s">
        <v>828</v>
      </c>
      <c r="J410" s="142">
        <f>BK410</f>
        <v>0</v>
      </c>
      <c r="L410" s="139"/>
      <c r="M410" s="143"/>
      <c r="N410" s="144"/>
      <c r="O410" s="144"/>
      <c r="P410" s="145">
        <f>SUM(P411:P412)</f>
        <v>100</v>
      </c>
      <c r="Q410" s="144"/>
      <c r="R410" s="145">
        <f>SUM(R411:R412)</f>
        <v>0</v>
      </c>
      <c r="S410" s="144"/>
      <c r="T410" s="146">
        <f>SUM(T411:T412)</f>
        <v>0</v>
      </c>
      <c r="AR410" s="140" t="s">
        <v>183</v>
      </c>
      <c r="AT410" s="147" t="s">
        <v>69</v>
      </c>
      <c r="AU410" s="147" t="s">
        <v>70</v>
      </c>
      <c r="AY410" s="140" t="s">
        <v>176</v>
      </c>
      <c r="BK410" s="148">
        <f>SUM(BK411:BK412)</f>
        <v>0</v>
      </c>
    </row>
    <row r="411" spans="2:65" s="1" customFormat="1" ht="16.5" customHeight="1">
      <c r="B411" s="151"/>
      <c r="C411" s="152" t="s">
        <v>829</v>
      </c>
      <c r="D411" s="152" t="s">
        <v>178</v>
      </c>
      <c r="E411" s="153" t="s">
        <v>830</v>
      </c>
      <c r="F411" s="154" t="s">
        <v>831</v>
      </c>
      <c r="G411" s="155" t="s">
        <v>832</v>
      </c>
      <c r="H411" s="156">
        <v>100</v>
      </c>
      <c r="I411" s="157">
        <v>0</v>
      </c>
      <c r="J411" s="157">
        <f>ROUND(I411*H411,0)</f>
        <v>0</v>
      </c>
      <c r="K411" s="154" t="s">
        <v>182</v>
      </c>
      <c r="L411" s="36"/>
      <c r="M411" s="158" t="s">
        <v>5</v>
      </c>
      <c r="N411" s="159" t="s">
        <v>41</v>
      </c>
      <c r="O411" s="160">
        <v>1</v>
      </c>
      <c r="P411" s="160">
        <f>O411*H411</f>
        <v>100</v>
      </c>
      <c r="Q411" s="160">
        <v>0</v>
      </c>
      <c r="R411" s="160">
        <f>Q411*H411</f>
        <v>0</v>
      </c>
      <c r="S411" s="160">
        <v>0</v>
      </c>
      <c r="T411" s="161">
        <f>S411*H411</f>
        <v>0</v>
      </c>
      <c r="AR411" s="22" t="s">
        <v>833</v>
      </c>
      <c r="AT411" s="22" t="s">
        <v>178</v>
      </c>
      <c r="AU411" s="22" t="s">
        <v>11</v>
      </c>
      <c r="AY411" s="22" t="s">
        <v>176</v>
      </c>
      <c r="BE411" s="162">
        <f>IF(N411="základní",J411,0)</f>
        <v>0</v>
      </c>
      <c r="BF411" s="162">
        <f>IF(N411="snížená",J411,0)</f>
        <v>0</v>
      </c>
      <c r="BG411" s="162">
        <f>IF(N411="zákl. přenesená",J411,0)</f>
        <v>0</v>
      </c>
      <c r="BH411" s="162">
        <f>IF(N411="sníž. přenesená",J411,0)</f>
        <v>0</v>
      </c>
      <c r="BI411" s="162">
        <f>IF(N411="nulová",J411,0)</f>
        <v>0</v>
      </c>
      <c r="BJ411" s="22" t="s">
        <v>11</v>
      </c>
      <c r="BK411" s="162">
        <f>ROUND(I411*H411,0)</f>
        <v>0</v>
      </c>
      <c r="BL411" s="22" t="s">
        <v>833</v>
      </c>
      <c r="BM411" s="22" t="s">
        <v>834</v>
      </c>
    </row>
    <row r="412" spans="2:65" s="11" customFormat="1">
      <c r="B412" s="163"/>
      <c r="D412" s="164" t="s">
        <v>185</v>
      </c>
      <c r="E412" s="165" t="s">
        <v>5</v>
      </c>
      <c r="F412" s="166" t="s">
        <v>835</v>
      </c>
      <c r="H412" s="167">
        <v>100</v>
      </c>
      <c r="L412" s="163"/>
      <c r="M412" s="187"/>
      <c r="N412" s="188"/>
      <c r="O412" s="188"/>
      <c r="P412" s="188"/>
      <c r="Q412" s="188"/>
      <c r="R412" s="188"/>
      <c r="S412" s="188"/>
      <c r="T412" s="189"/>
      <c r="AT412" s="165" t="s">
        <v>185</v>
      </c>
      <c r="AU412" s="165" t="s">
        <v>11</v>
      </c>
      <c r="AV412" s="11" t="s">
        <v>78</v>
      </c>
      <c r="AW412" s="11" t="s">
        <v>34</v>
      </c>
      <c r="AX412" s="11" t="s">
        <v>11</v>
      </c>
      <c r="AY412" s="165" t="s">
        <v>176</v>
      </c>
    </row>
    <row r="413" spans="2:65" s="1" customFormat="1" ht="6.95" customHeight="1"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36"/>
    </row>
  </sheetData>
  <autoFilter ref="C98:K412"/>
  <mergeCells count="10">
    <mergeCell ref="J51:J52"/>
    <mergeCell ref="E89:H89"/>
    <mergeCell ref="E91:H9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4"/>
  <sheetViews>
    <sheetView showGridLines="0" tabSelected="1" workbookViewId="0">
      <pane ySplit="1" topLeftCell="A113" activePane="bottomLeft" state="frozen"/>
      <selection pane="bottomLeft" activeCell="K76" sqref="K7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4"/>
      <c r="B1" s="15"/>
      <c r="C1" s="15"/>
      <c r="D1" s="16" t="s">
        <v>1</v>
      </c>
      <c r="E1" s="15"/>
      <c r="F1" s="95" t="s">
        <v>84</v>
      </c>
      <c r="G1" s="310" t="s">
        <v>85</v>
      </c>
      <c r="H1" s="310"/>
      <c r="I1" s="15"/>
      <c r="J1" s="95" t="s">
        <v>86</v>
      </c>
      <c r="K1" s="16" t="s">
        <v>87</v>
      </c>
      <c r="L1" s="95" t="s">
        <v>88</v>
      </c>
      <c r="M1" s="95"/>
      <c r="N1" s="95"/>
      <c r="O1" s="95"/>
      <c r="P1" s="95"/>
      <c r="Q1" s="95"/>
      <c r="R1" s="95"/>
      <c r="S1" s="95"/>
      <c r="T1" s="95"/>
      <c r="U1" s="96"/>
      <c r="V1" s="9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3" t="s">
        <v>8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24"/>
      <c r="J3" s="24"/>
      <c r="K3" s="25"/>
      <c r="AT3" s="22" t="s">
        <v>78</v>
      </c>
    </row>
    <row r="4" spans="1:70" ht="36.950000000000003" customHeight="1">
      <c r="B4" s="26"/>
      <c r="C4" s="27"/>
      <c r="D4" s="28" t="s">
        <v>95</v>
      </c>
      <c r="E4" s="27"/>
      <c r="F4" s="27"/>
      <c r="G4" s="27"/>
      <c r="H4" s="27"/>
      <c r="I4" s="27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27"/>
      <c r="J5" s="27"/>
      <c r="K5" s="29"/>
    </row>
    <row r="6" spans="1:70" ht="15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29"/>
    </row>
    <row r="7" spans="1:70" ht="16.5" customHeight="1">
      <c r="B7" s="26"/>
      <c r="C7" s="27"/>
      <c r="D7" s="27"/>
      <c r="E7" s="311" t="str">
        <f>'Rekapitulace stavby'!K6</f>
        <v>Speciální škola v Úpici - oprava suterénu</v>
      </c>
      <c r="F7" s="312"/>
      <c r="G7" s="312"/>
      <c r="H7" s="312"/>
      <c r="I7" s="27"/>
      <c r="J7" s="27"/>
      <c r="K7" s="29"/>
    </row>
    <row r="8" spans="1:70" s="1" customFormat="1" ht="15">
      <c r="B8" s="36"/>
      <c r="C8" s="37"/>
      <c r="D8" s="34" t="s">
        <v>107</v>
      </c>
      <c r="E8" s="37"/>
      <c r="F8" s="37"/>
      <c r="G8" s="37"/>
      <c r="H8" s="37"/>
      <c r="I8" s="37"/>
      <c r="J8" s="37"/>
      <c r="K8" s="40"/>
    </row>
    <row r="9" spans="1:70" s="1" customFormat="1" ht="36.950000000000003" customHeight="1">
      <c r="B9" s="36"/>
      <c r="C9" s="37"/>
      <c r="D9" s="37"/>
      <c r="E9" s="313" t="s">
        <v>836</v>
      </c>
      <c r="F9" s="314"/>
      <c r="G9" s="314"/>
      <c r="H9" s="314"/>
      <c r="I9" s="37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37"/>
      <c r="J10" s="37"/>
      <c r="K10" s="40"/>
    </row>
    <row r="11" spans="1:70" s="1" customFormat="1" ht="14.45" customHeight="1">
      <c r="B11" s="36"/>
      <c r="C11" s="37"/>
      <c r="D11" s="34" t="s">
        <v>20</v>
      </c>
      <c r="E11" s="37"/>
      <c r="F11" s="32" t="s">
        <v>5</v>
      </c>
      <c r="G11" s="37"/>
      <c r="H11" s="37"/>
      <c r="I11" s="34" t="s">
        <v>21</v>
      </c>
      <c r="J11" s="32" t="s">
        <v>5</v>
      </c>
      <c r="K11" s="40"/>
    </row>
    <row r="12" spans="1:70" s="1" customFormat="1" ht="14.45" customHeight="1">
      <c r="B12" s="36"/>
      <c r="C12" s="37"/>
      <c r="D12" s="34" t="s">
        <v>22</v>
      </c>
      <c r="E12" s="37"/>
      <c r="F12" s="32" t="s">
        <v>31</v>
      </c>
      <c r="G12" s="37"/>
      <c r="H12" s="37"/>
      <c r="I12" s="34" t="s">
        <v>24</v>
      </c>
      <c r="J12" s="98" t="str">
        <f>'Rekapitulace stavby'!AN8</f>
        <v>24. 5. 2019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37"/>
      <c r="J13" s="37"/>
      <c r="K13" s="40"/>
    </row>
    <row r="14" spans="1:70" s="1" customFormat="1" ht="14.45" customHeight="1">
      <c r="B14" s="36"/>
      <c r="C14" s="37"/>
      <c r="D14" s="34" t="s">
        <v>26</v>
      </c>
      <c r="E14" s="37"/>
      <c r="F14" s="37"/>
      <c r="G14" s="37"/>
      <c r="H14" s="37"/>
      <c r="I14" s="34" t="s">
        <v>27</v>
      </c>
      <c r="J14" s="32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2" t="str">
        <f>IF('Rekapitulace stavby'!E11="","",'Rekapitulace stavby'!E11)</f>
        <v>Královéhradecký kraj</v>
      </c>
      <c r="F15" s="37"/>
      <c r="G15" s="37"/>
      <c r="H15" s="37"/>
      <c r="I15" s="34" t="s">
        <v>29</v>
      </c>
      <c r="J15" s="32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40"/>
    </row>
    <row r="17" spans="2:11" s="1" customFormat="1" ht="14.45" customHeight="1">
      <c r="B17" s="36"/>
      <c r="C17" s="37"/>
      <c r="D17" s="34" t="s">
        <v>30</v>
      </c>
      <c r="E17" s="37"/>
      <c r="F17" s="37"/>
      <c r="G17" s="37"/>
      <c r="H17" s="37"/>
      <c r="I17" s="34" t="s">
        <v>27</v>
      </c>
      <c r="J17" s="32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2" t="str">
        <f>IF('Rekapitulace stavby'!E14="Vyplň údaj","",IF('Rekapitulace stavby'!E14="","",'Rekapitulace stavby'!E14))</f>
        <v xml:space="preserve"> </v>
      </c>
      <c r="F18" s="37"/>
      <c r="G18" s="37"/>
      <c r="H18" s="37"/>
      <c r="I18" s="34" t="s">
        <v>29</v>
      </c>
      <c r="J18" s="32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40"/>
    </row>
    <row r="20" spans="2:11" s="1" customFormat="1" ht="14.45" customHeight="1">
      <c r="B20" s="36"/>
      <c r="C20" s="37"/>
      <c r="D20" s="34" t="s">
        <v>32</v>
      </c>
      <c r="E20" s="37"/>
      <c r="F20" s="37"/>
      <c r="G20" s="37"/>
      <c r="H20" s="37"/>
      <c r="I20" s="34" t="s">
        <v>27</v>
      </c>
      <c r="J20" s="32" t="str">
        <f>IF('Rekapitulace stavby'!AN16="","",'Rekapitulace stavby'!AN16)</f>
        <v/>
      </c>
      <c r="K20" s="40"/>
    </row>
    <row r="21" spans="2:11" s="1" customFormat="1" ht="18" customHeight="1">
      <c r="B21" s="36"/>
      <c r="C21" s="37"/>
      <c r="D21" s="37"/>
      <c r="E21" s="32" t="str">
        <f>IF('Rekapitulace stavby'!E17="","",'Rekapitulace stavby'!E17)</f>
        <v>ing. Vladimír Juzl, Trutnov</v>
      </c>
      <c r="F21" s="37"/>
      <c r="G21" s="37"/>
      <c r="H21" s="37"/>
      <c r="I21" s="34" t="s">
        <v>29</v>
      </c>
      <c r="J21" s="32" t="str">
        <f>IF('Rekapitulace stavby'!AN17="","",'Rekapitulace stavby'!AN17)</f>
        <v/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40"/>
    </row>
    <row r="23" spans="2:11" s="1" customFormat="1" ht="14.45" customHeight="1">
      <c r="B23" s="36"/>
      <c r="C23" s="37"/>
      <c r="D23" s="34" t="s">
        <v>35</v>
      </c>
      <c r="E23" s="37"/>
      <c r="F23" s="37"/>
      <c r="G23" s="37"/>
      <c r="H23" s="37"/>
      <c r="I23" s="37"/>
      <c r="J23" s="37"/>
      <c r="K23" s="40"/>
    </row>
    <row r="24" spans="2:11" s="6" customFormat="1" ht="16.5" customHeight="1">
      <c r="B24" s="99"/>
      <c r="C24" s="100"/>
      <c r="D24" s="100"/>
      <c r="E24" s="281" t="s">
        <v>5</v>
      </c>
      <c r="F24" s="281"/>
      <c r="G24" s="281"/>
      <c r="H24" s="281"/>
      <c r="I24" s="100"/>
      <c r="J24" s="100"/>
      <c r="K24" s="101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63"/>
      <c r="J26" s="63"/>
      <c r="K26" s="102"/>
    </row>
    <row r="27" spans="2:11" s="1" customFormat="1" ht="25.35" customHeight="1">
      <c r="B27" s="36"/>
      <c r="C27" s="37"/>
      <c r="D27" s="103" t="s">
        <v>36</v>
      </c>
      <c r="E27" s="37"/>
      <c r="F27" s="37"/>
      <c r="G27" s="37"/>
      <c r="H27" s="37"/>
      <c r="I27" s="37"/>
      <c r="J27" s="104">
        <f>ROUND(J79,0)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63"/>
      <c r="J28" s="63"/>
      <c r="K28" s="102"/>
    </row>
    <row r="29" spans="2:11" s="1" customFormat="1" ht="14.45" customHeight="1">
      <c r="B29" s="36"/>
      <c r="C29" s="37"/>
      <c r="D29" s="37"/>
      <c r="E29" s="37"/>
      <c r="F29" s="41" t="s">
        <v>38</v>
      </c>
      <c r="G29" s="37"/>
      <c r="H29" s="37"/>
      <c r="I29" s="41" t="s">
        <v>37</v>
      </c>
      <c r="J29" s="41" t="s">
        <v>39</v>
      </c>
      <c r="K29" s="40"/>
    </row>
    <row r="30" spans="2:11" s="1" customFormat="1" ht="14.45" customHeight="1">
      <c r="B30" s="36"/>
      <c r="C30" s="37"/>
      <c r="D30" s="44" t="s">
        <v>40</v>
      </c>
      <c r="E30" s="44" t="s">
        <v>41</v>
      </c>
      <c r="F30" s="105">
        <f>ROUND(SUM(BE79:BE143), 0)</f>
        <v>0</v>
      </c>
      <c r="G30" s="37"/>
      <c r="H30" s="37"/>
      <c r="I30" s="106">
        <v>0.21</v>
      </c>
      <c r="J30" s="105">
        <f>ROUND(ROUND((SUM(BE79:BE143)), 0)*I30, 0)</f>
        <v>0</v>
      </c>
      <c r="K30" s="40"/>
    </row>
    <row r="31" spans="2:11" s="1" customFormat="1" ht="14.45" customHeight="1">
      <c r="B31" s="36"/>
      <c r="C31" s="37"/>
      <c r="D31" s="37"/>
      <c r="E31" s="44" t="s">
        <v>42</v>
      </c>
      <c r="F31" s="105">
        <f>ROUND(SUM(BF79:BF143), 0)</f>
        <v>0</v>
      </c>
      <c r="G31" s="37"/>
      <c r="H31" s="37"/>
      <c r="I31" s="106">
        <v>0.15</v>
      </c>
      <c r="J31" s="105">
        <f>ROUND(ROUND((SUM(BF79:BF143)), 0)*I31, 0)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43</v>
      </c>
      <c r="F32" s="105">
        <f>ROUND(SUM(BG79:BG143), 0)</f>
        <v>0</v>
      </c>
      <c r="G32" s="37"/>
      <c r="H32" s="37"/>
      <c r="I32" s="106">
        <v>0.21</v>
      </c>
      <c r="J32" s="105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44</v>
      </c>
      <c r="F33" s="105">
        <f>ROUND(SUM(BH79:BH143), 0)</f>
        <v>0</v>
      </c>
      <c r="G33" s="37"/>
      <c r="H33" s="37"/>
      <c r="I33" s="106">
        <v>0.15</v>
      </c>
      <c r="J33" s="105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45</v>
      </c>
      <c r="F34" s="105">
        <f>ROUND(SUM(BI79:BI143), 0)</f>
        <v>0</v>
      </c>
      <c r="G34" s="37"/>
      <c r="H34" s="37"/>
      <c r="I34" s="106">
        <v>0</v>
      </c>
      <c r="J34" s="105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37"/>
      <c r="J35" s="37"/>
      <c r="K35" s="40"/>
    </row>
    <row r="36" spans="2:11" s="1" customFormat="1" ht="25.35" customHeight="1">
      <c r="B36" s="36"/>
      <c r="C36" s="107"/>
      <c r="D36" s="108" t="s">
        <v>46</v>
      </c>
      <c r="E36" s="66"/>
      <c r="F36" s="66"/>
      <c r="G36" s="109" t="s">
        <v>47</v>
      </c>
      <c r="H36" s="110" t="s">
        <v>48</v>
      </c>
      <c r="I36" s="66"/>
      <c r="J36" s="111">
        <f>SUM(J27:J34)</f>
        <v>0</v>
      </c>
      <c r="K36" s="112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5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55"/>
      <c r="J41" s="55"/>
      <c r="K41" s="113"/>
    </row>
    <row r="42" spans="2:11" s="1" customFormat="1" ht="36.950000000000003" customHeight="1">
      <c r="B42" s="36"/>
      <c r="C42" s="28" t="s">
        <v>132</v>
      </c>
      <c r="D42" s="37"/>
      <c r="E42" s="37"/>
      <c r="F42" s="37"/>
      <c r="G42" s="37"/>
      <c r="H42" s="37"/>
      <c r="I42" s="37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37"/>
      <c r="J43" s="37"/>
      <c r="K43" s="40"/>
    </row>
    <row r="44" spans="2:11" s="1" customFormat="1" ht="14.45" customHeight="1">
      <c r="B44" s="36"/>
      <c r="C44" s="34" t="s">
        <v>18</v>
      </c>
      <c r="D44" s="37"/>
      <c r="E44" s="37"/>
      <c r="F44" s="37"/>
      <c r="G44" s="37"/>
      <c r="H44" s="37"/>
      <c r="I44" s="37"/>
      <c r="J44" s="37"/>
      <c r="K44" s="40"/>
    </row>
    <row r="45" spans="2:11" s="1" customFormat="1" ht="16.5" customHeight="1">
      <c r="B45" s="36"/>
      <c r="C45" s="37"/>
      <c r="D45" s="37"/>
      <c r="E45" s="311" t="str">
        <f>E7</f>
        <v>Speciální škola v Úpici - oprava suterénu</v>
      </c>
      <c r="F45" s="312"/>
      <c r="G45" s="312"/>
      <c r="H45" s="312"/>
      <c r="I45" s="37"/>
      <c r="J45" s="37"/>
      <c r="K45" s="40"/>
    </row>
    <row r="46" spans="2:11" s="1" customFormat="1" ht="14.45" customHeight="1">
      <c r="B46" s="36"/>
      <c r="C46" s="34" t="s">
        <v>107</v>
      </c>
      <c r="D46" s="37"/>
      <c r="E46" s="37"/>
      <c r="F46" s="37"/>
      <c r="G46" s="37"/>
      <c r="H46" s="37"/>
      <c r="I46" s="37"/>
      <c r="J46" s="37"/>
      <c r="K46" s="40"/>
    </row>
    <row r="47" spans="2:11" s="1" customFormat="1" ht="17.25" customHeight="1">
      <c r="B47" s="36"/>
      <c r="C47" s="37"/>
      <c r="D47" s="37"/>
      <c r="E47" s="313" t="str">
        <f>E9</f>
        <v>2 - Elektroinstalace</v>
      </c>
      <c r="F47" s="314"/>
      <c r="G47" s="314"/>
      <c r="H47" s="314"/>
      <c r="I47" s="37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37"/>
      <c r="J48" s="37"/>
      <c r="K48" s="40"/>
    </row>
    <row r="49" spans="2:47" s="1" customFormat="1" ht="18" customHeight="1">
      <c r="B49" s="36"/>
      <c r="C49" s="34" t="s">
        <v>22</v>
      </c>
      <c r="D49" s="37"/>
      <c r="E49" s="37"/>
      <c r="F49" s="32" t="str">
        <f>F12</f>
        <v xml:space="preserve"> </v>
      </c>
      <c r="G49" s="37"/>
      <c r="H49" s="37"/>
      <c r="I49" s="34" t="s">
        <v>24</v>
      </c>
      <c r="J49" s="98" t="str">
        <f>IF(J12="","",J12)</f>
        <v>24. 5. 2019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37"/>
      <c r="J50" s="37"/>
      <c r="K50" s="40"/>
    </row>
    <row r="51" spans="2:47" s="1" customFormat="1" ht="15">
      <c r="B51" s="36"/>
      <c r="C51" s="34" t="s">
        <v>26</v>
      </c>
      <c r="D51" s="37"/>
      <c r="E51" s="37"/>
      <c r="F51" s="32" t="str">
        <f>E15</f>
        <v>Královéhradecký kraj</v>
      </c>
      <c r="G51" s="37"/>
      <c r="H51" s="37"/>
      <c r="I51" s="34" t="s">
        <v>32</v>
      </c>
      <c r="J51" s="281" t="str">
        <f>E21</f>
        <v>ing. Vladimír Juzl, Trutnov</v>
      </c>
      <c r="K51" s="40"/>
    </row>
    <row r="52" spans="2:47" s="1" customFormat="1" ht="14.45" customHeight="1">
      <c r="B52" s="36"/>
      <c r="C52" s="34" t="s">
        <v>30</v>
      </c>
      <c r="D52" s="37"/>
      <c r="E52" s="37"/>
      <c r="F52" s="32" t="str">
        <f>IF(E18="","",E18)</f>
        <v xml:space="preserve"> </v>
      </c>
      <c r="G52" s="37"/>
      <c r="H52" s="37"/>
      <c r="I52" s="37"/>
      <c r="J52" s="306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37"/>
      <c r="J53" s="37"/>
      <c r="K53" s="40"/>
    </row>
    <row r="54" spans="2:47" s="1" customFormat="1" ht="29.25" customHeight="1">
      <c r="B54" s="36"/>
      <c r="C54" s="114" t="s">
        <v>133</v>
      </c>
      <c r="D54" s="107"/>
      <c r="E54" s="107"/>
      <c r="F54" s="107"/>
      <c r="G54" s="107"/>
      <c r="H54" s="107"/>
      <c r="I54" s="107"/>
      <c r="J54" s="115" t="s">
        <v>134</v>
      </c>
      <c r="K54" s="116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37"/>
      <c r="J55" s="37"/>
      <c r="K55" s="40"/>
    </row>
    <row r="56" spans="2:47" s="1" customFormat="1" ht="29.25" customHeight="1">
      <c r="B56" s="36"/>
      <c r="C56" s="117" t="s">
        <v>135</v>
      </c>
      <c r="D56" s="37"/>
      <c r="E56" s="37"/>
      <c r="F56" s="37"/>
      <c r="G56" s="37"/>
      <c r="H56" s="37"/>
      <c r="I56" s="37"/>
      <c r="J56" s="104">
        <f>J79</f>
        <v>0</v>
      </c>
      <c r="K56" s="40"/>
      <c r="AU56" s="22" t="s">
        <v>136</v>
      </c>
    </row>
    <row r="57" spans="2:47" s="7" customFormat="1" ht="24.95" customHeight="1">
      <c r="B57" s="118"/>
      <c r="C57" s="119"/>
      <c r="D57" s="120" t="s">
        <v>837</v>
      </c>
      <c r="E57" s="121"/>
      <c r="F57" s="121"/>
      <c r="G57" s="121"/>
      <c r="H57" s="121"/>
      <c r="I57" s="121"/>
      <c r="J57" s="122">
        <f>J80</f>
        <v>0</v>
      </c>
      <c r="K57" s="123"/>
    </row>
    <row r="58" spans="2:47" s="8" customFormat="1" ht="19.899999999999999" customHeight="1">
      <c r="B58" s="124"/>
      <c r="C58" s="125"/>
      <c r="D58" s="126" t="s">
        <v>838</v>
      </c>
      <c r="E58" s="127"/>
      <c r="F58" s="127"/>
      <c r="G58" s="127"/>
      <c r="H58" s="127"/>
      <c r="I58" s="127"/>
      <c r="J58" s="128">
        <f>J81</f>
        <v>0</v>
      </c>
      <c r="K58" s="129"/>
    </row>
    <row r="59" spans="2:47" s="8" customFormat="1" ht="19.899999999999999" customHeight="1">
      <c r="B59" s="124"/>
      <c r="C59" s="125"/>
      <c r="D59" s="126" t="s">
        <v>839</v>
      </c>
      <c r="E59" s="127"/>
      <c r="F59" s="127"/>
      <c r="G59" s="127"/>
      <c r="H59" s="127"/>
      <c r="I59" s="127"/>
      <c r="J59" s="128">
        <f>J111</f>
        <v>0</v>
      </c>
      <c r="K59" s="129"/>
    </row>
    <row r="60" spans="2:47" s="1" customFormat="1" ht="21.75" customHeight="1">
      <c r="B60" s="36"/>
      <c r="C60" s="37"/>
      <c r="D60" s="37"/>
      <c r="E60" s="37"/>
      <c r="F60" s="37"/>
      <c r="G60" s="37"/>
      <c r="H60" s="37"/>
      <c r="I60" s="37"/>
      <c r="J60" s="37"/>
      <c r="K60" s="40"/>
    </row>
    <row r="61" spans="2:47" s="1" customFormat="1" ht="6.95" customHeight="1">
      <c r="B61" s="51"/>
      <c r="C61" s="52"/>
      <c r="D61" s="52"/>
      <c r="E61" s="52"/>
      <c r="F61" s="52"/>
      <c r="G61" s="52"/>
      <c r="H61" s="52"/>
      <c r="I61" s="52"/>
      <c r="J61" s="52"/>
      <c r="K61" s="53"/>
    </row>
    <row r="65" spans="2:63" s="1" customFormat="1" ht="6.95" customHeight="1"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36"/>
    </row>
    <row r="66" spans="2:63" s="1" customFormat="1" ht="36.950000000000003" customHeight="1">
      <c r="B66" s="36"/>
      <c r="C66" s="56" t="s">
        <v>160</v>
      </c>
      <c r="L66" s="36"/>
    </row>
    <row r="67" spans="2:63" s="1" customFormat="1" ht="6.95" customHeight="1">
      <c r="B67" s="36"/>
      <c r="L67" s="36"/>
    </row>
    <row r="68" spans="2:63" s="1" customFormat="1" ht="14.45" customHeight="1">
      <c r="B68" s="36"/>
      <c r="C68" s="58" t="s">
        <v>18</v>
      </c>
      <c r="L68" s="36"/>
    </row>
    <row r="69" spans="2:63" s="1" customFormat="1" ht="16.5" customHeight="1">
      <c r="B69" s="36"/>
      <c r="E69" s="307" t="str">
        <f>E7</f>
        <v>Speciální škola v Úpici - oprava suterénu</v>
      </c>
      <c r="F69" s="308"/>
      <c r="G69" s="308"/>
      <c r="H69" s="308"/>
      <c r="L69" s="36"/>
    </row>
    <row r="70" spans="2:63" s="1" customFormat="1" ht="14.45" customHeight="1">
      <c r="B70" s="36"/>
      <c r="C70" s="58" t="s">
        <v>107</v>
      </c>
      <c r="L70" s="36"/>
    </row>
    <row r="71" spans="2:63" s="1" customFormat="1" ht="17.25" customHeight="1">
      <c r="B71" s="36"/>
      <c r="E71" s="303" t="str">
        <f>E9</f>
        <v>2 - Elektroinstalace</v>
      </c>
      <c r="F71" s="309"/>
      <c r="G71" s="309"/>
      <c r="H71" s="309"/>
      <c r="L71" s="36"/>
    </row>
    <row r="72" spans="2:63" s="1" customFormat="1" ht="6.95" customHeight="1">
      <c r="B72" s="36"/>
      <c r="L72" s="36"/>
    </row>
    <row r="73" spans="2:63" s="1" customFormat="1" ht="18" customHeight="1">
      <c r="B73" s="36"/>
      <c r="C73" s="58" t="s">
        <v>22</v>
      </c>
      <c r="F73" s="130" t="str">
        <f>F12</f>
        <v xml:space="preserve"> </v>
      </c>
      <c r="I73" s="58"/>
      <c r="J73" s="62">
        <v>43654</v>
      </c>
      <c r="L73" s="36"/>
    </row>
    <row r="74" spans="2:63" s="1" customFormat="1" ht="6.95" customHeight="1">
      <c r="B74" s="36"/>
      <c r="L74" s="36"/>
    </row>
    <row r="75" spans="2:63" s="1" customFormat="1" ht="15">
      <c r="B75" s="36"/>
      <c r="C75" s="58" t="s">
        <v>26</v>
      </c>
      <c r="F75" s="130" t="str">
        <f>E15</f>
        <v>Královéhradecký kraj</v>
      </c>
      <c r="I75" s="58" t="s">
        <v>32</v>
      </c>
      <c r="J75" s="130" t="str">
        <f>E21</f>
        <v>ing. Vladimír Juzl, Trutnov</v>
      </c>
      <c r="L75" s="36"/>
    </row>
    <row r="76" spans="2:63" s="1" customFormat="1" ht="14.45" customHeight="1">
      <c r="B76" s="36"/>
      <c r="C76" s="58" t="s">
        <v>30</v>
      </c>
      <c r="F76" s="130" t="str">
        <f>IF(E18="","",E18)</f>
        <v xml:space="preserve"> </v>
      </c>
      <c r="L76" s="36"/>
    </row>
    <row r="77" spans="2:63" s="1" customFormat="1" ht="10.35" customHeight="1">
      <c r="B77" s="36"/>
      <c r="L77" s="36"/>
    </row>
    <row r="78" spans="2:63" s="9" customFormat="1" ht="29.25" customHeight="1">
      <c r="B78" s="131"/>
      <c r="C78" s="132" t="s">
        <v>161</v>
      </c>
      <c r="D78" s="133" t="s">
        <v>55</v>
      </c>
      <c r="E78" s="133" t="s">
        <v>51</v>
      </c>
      <c r="F78" s="133" t="s">
        <v>162</v>
      </c>
      <c r="G78" s="133" t="s">
        <v>163</v>
      </c>
      <c r="H78" s="133" t="s">
        <v>164</v>
      </c>
      <c r="I78" s="133" t="s">
        <v>165</v>
      </c>
      <c r="J78" s="133" t="s">
        <v>134</v>
      </c>
      <c r="K78" s="134" t="s">
        <v>166</v>
      </c>
      <c r="L78" s="131"/>
      <c r="M78" s="68" t="s">
        <v>167</v>
      </c>
      <c r="N78" s="69" t="s">
        <v>40</v>
      </c>
      <c r="O78" s="69" t="s">
        <v>168</v>
      </c>
      <c r="P78" s="69" t="s">
        <v>169</v>
      </c>
      <c r="Q78" s="69" t="s">
        <v>170</v>
      </c>
      <c r="R78" s="69" t="s">
        <v>171</v>
      </c>
      <c r="S78" s="69" t="s">
        <v>172</v>
      </c>
      <c r="T78" s="70" t="s">
        <v>173</v>
      </c>
    </row>
    <row r="79" spans="2:63" s="1" customFormat="1" ht="29.25" customHeight="1">
      <c r="B79" s="36"/>
      <c r="C79" s="72" t="s">
        <v>135</v>
      </c>
      <c r="J79" s="135">
        <f>BK79</f>
        <v>0</v>
      </c>
      <c r="L79" s="36"/>
      <c r="M79" s="71"/>
      <c r="N79" s="63"/>
      <c r="O79" s="63"/>
      <c r="P79" s="136">
        <f>P80</f>
        <v>0</v>
      </c>
      <c r="Q79" s="63"/>
      <c r="R79" s="136">
        <f>R80</f>
        <v>0.25795000000000001</v>
      </c>
      <c r="S79" s="63"/>
      <c r="T79" s="137">
        <f>T80</f>
        <v>0</v>
      </c>
      <c r="AT79" s="22" t="s">
        <v>69</v>
      </c>
      <c r="AU79" s="22" t="s">
        <v>136</v>
      </c>
      <c r="BK79" s="138">
        <f>BK80</f>
        <v>0</v>
      </c>
    </row>
    <row r="80" spans="2:63" s="10" customFormat="1" ht="37.35" customHeight="1">
      <c r="B80" s="139"/>
      <c r="D80" s="140" t="s">
        <v>69</v>
      </c>
      <c r="E80" s="141" t="s">
        <v>232</v>
      </c>
      <c r="F80" s="141" t="s">
        <v>840</v>
      </c>
      <c r="J80" s="142">
        <f>BK80</f>
        <v>0</v>
      </c>
      <c r="L80" s="139"/>
      <c r="M80" s="143"/>
      <c r="N80" s="144"/>
      <c r="O80" s="144"/>
      <c r="P80" s="145">
        <f>P81+P111</f>
        <v>0</v>
      </c>
      <c r="Q80" s="144"/>
      <c r="R80" s="145">
        <f>R81+R111</f>
        <v>0.25795000000000001</v>
      </c>
      <c r="S80" s="144"/>
      <c r="T80" s="146">
        <f>T81+T111</f>
        <v>0</v>
      </c>
      <c r="AR80" s="140" t="s">
        <v>81</v>
      </c>
      <c r="AT80" s="147" t="s">
        <v>69</v>
      </c>
      <c r="AU80" s="147" t="s">
        <v>70</v>
      </c>
      <c r="AY80" s="140" t="s">
        <v>176</v>
      </c>
      <c r="BK80" s="148">
        <f>BK81+BK111</f>
        <v>0</v>
      </c>
    </row>
    <row r="81" spans="2:65" s="10" customFormat="1" ht="19.899999999999999" customHeight="1">
      <c r="B81" s="139"/>
      <c r="D81" s="140" t="s">
        <v>69</v>
      </c>
      <c r="E81" s="149" t="s">
        <v>841</v>
      </c>
      <c r="F81" s="149" t="s">
        <v>842</v>
      </c>
      <c r="J81" s="150">
        <f>BK81</f>
        <v>0</v>
      </c>
      <c r="L81" s="139"/>
      <c r="M81" s="143"/>
      <c r="N81" s="144"/>
      <c r="O81" s="144"/>
      <c r="P81" s="145">
        <f>SUM(P82:P110)</f>
        <v>0</v>
      </c>
      <c r="Q81" s="144"/>
      <c r="R81" s="145">
        <f>SUM(R82:R110)</f>
        <v>0.25795000000000001</v>
      </c>
      <c r="S81" s="144"/>
      <c r="T81" s="146">
        <f>SUM(T82:T110)</f>
        <v>0</v>
      </c>
      <c r="AR81" s="140" t="s">
        <v>81</v>
      </c>
      <c r="AT81" s="147" t="s">
        <v>69</v>
      </c>
      <c r="AU81" s="147" t="s">
        <v>11</v>
      </c>
      <c r="AY81" s="140" t="s">
        <v>176</v>
      </c>
      <c r="BK81" s="148">
        <f>SUM(BK82:BK110)</f>
        <v>0</v>
      </c>
    </row>
    <row r="82" spans="2:65" s="1" customFormat="1" ht="16.5" customHeight="1">
      <c r="B82" s="151"/>
      <c r="C82" s="178" t="s">
        <v>11</v>
      </c>
      <c r="D82" s="178" t="s">
        <v>232</v>
      </c>
      <c r="E82" s="179" t="s">
        <v>843</v>
      </c>
      <c r="F82" s="180" t="s">
        <v>844</v>
      </c>
      <c r="G82" s="181" t="s">
        <v>845</v>
      </c>
      <c r="H82" s="182">
        <v>16</v>
      </c>
      <c r="I82" s="183">
        <v>0</v>
      </c>
      <c r="J82" s="183">
        <f t="shared" ref="J82:J110" si="0">ROUND(I82*H82,0)</f>
        <v>0</v>
      </c>
      <c r="K82" s="180" t="s">
        <v>5</v>
      </c>
      <c r="L82" s="184"/>
      <c r="M82" s="185" t="s">
        <v>5</v>
      </c>
      <c r="N82" s="186" t="s">
        <v>41</v>
      </c>
      <c r="O82" s="160">
        <v>0</v>
      </c>
      <c r="P82" s="160">
        <f t="shared" ref="P82:P110" si="1">O82*H82</f>
        <v>0</v>
      </c>
      <c r="Q82" s="160">
        <v>0</v>
      </c>
      <c r="R82" s="160">
        <f t="shared" ref="R82:R110" si="2">Q82*H82</f>
        <v>0</v>
      </c>
      <c r="S82" s="160">
        <v>0</v>
      </c>
      <c r="T82" s="161">
        <f t="shared" ref="T82:T110" si="3">S82*H82</f>
        <v>0</v>
      </c>
      <c r="AR82" s="22" t="s">
        <v>846</v>
      </c>
      <c r="AT82" s="22" t="s">
        <v>232</v>
      </c>
      <c r="AU82" s="22" t="s">
        <v>78</v>
      </c>
      <c r="AY82" s="22" t="s">
        <v>176</v>
      </c>
      <c r="BE82" s="162">
        <f t="shared" ref="BE82:BE110" si="4">IF(N82="základní",J82,0)</f>
        <v>0</v>
      </c>
      <c r="BF82" s="162">
        <f t="shared" ref="BF82:BF110" si="5">IF(N82="snížená",J82,0)</f>
        <v>0</v>
      </c>
      <c r="BG82" s="162">
        <f t="shared" ref="BG82:BG110" si="6">IF(N82="zákl. přenesená",J82,0)</f>
        <v>0</v>
      </c>
      <c r="BH82" s="162">
        <f t="shared" ref="BH82:BH110" si="7">IF(N82="sníž. přenesená",J82,0)</f>
        <v>0</v>
      </c>
      <c r="BI82" s="162">
        <f t="shared" ref="BI82:BI110" si="8">IF(N82="nulová",J82,0)</f>
        <v>0</v>
      </c>
      <c r="BJ82" s="22" t="s">
        <v>11</v>
      </c>
      <c r="BK82" s="162">
        <f t="shared" ref="BK82:BK110" si="9">ROUND(I82*H82,0)</f>
        <v>0</v>
      </c>
      <c r="BL82" s="22" t="s">
        <v>513</v>
      </c>
      <c r="BM82" s="22" t="s">
        <v>847</v>
      </c>
    </row>
    <row r="83" spans="2:65" s="1" customFormat="1" ht="16.5" customHeight="1">
      <c r="B83" s="151"/>
      <c r="C83" s="178" t="s">
        <v>78</v>
      </c>
      <c r="D83" s="178" t="s">
        <v>232</v>
      </c>
      <c r="E83" s="179" t="s">
        <v>848</v>
      </c>
      <c r="F83" s="180" t="s">
        <v>849</v>
      </c>
      <c r="G83" s="181" t="s">
        <v>845</v>
      </c>
      <c r="H83" s="182">
        <v>5</v>
      </c>
      <c r="I83" s="183">
        <v>0</v>
      </c>
      <c r="J83" s="183">
        <f t="shared" si="0"/>
        <v>0</v>
      </c>
      <c r="K83" s="180" t="s">
        <v>5</v>
      </c>
      <c r="L83" s="184"/>
      <c r="M83" s="185" t="s">
        <v>5</v>
      </c>
      <c r="N83" s="186" t="s">
        <v>41</v>
      </c>
      <c r="O83" s="160">
        <v>0</v>
      </c>
      <c r="P83" s="160">
        <f t="shared" si="1"/>
        <v>0</v>
      </c>
      <c r="Q83" s="160">
        <v>0</v>
      </c>
      <c r="R83" s="160">
        <f t="shared" si="2"/>
        <v>0</v>
      </c>
      <c r="S83" s="160">
        <v>0</v>
      </c>
      <c r="T83" s="161">
        <f t="shared" si="3"/>
        <v>0</v>
      </c>
      <c r="AR83" s="22" t="s">
        <v>846</v>
      </c>
      <c r="AT83" s="22" t="s">
        <v>232</v>
      </c>
      <c r="AU83" s="22" t="s">
        <v>78</v>
      </c>
      <c r="AY83" s="22" t="s">
        <v>176</v>
      </c>
      <c r="BE83" s="162">
        <f t="shared" si="4"/>
        <v>0</v>
      </c>
      <c r="BF83" s="162">
        <f t="shared" si="5"/>
        <v>0</v>
      </c>
      <c r="BG83" s="162">
        <f t="shared" si="6"/>
        <v>0</v>
      </c>
      <c r="BH83" s="162">
        <f t="shared" si="7"/>
        <v>0</v>
      </c>
      <c r="BI83" s="162">
        <f t="shared" si="8"/>
        <v>0</v>
      </c>
      <c r="BJ83" s="22" t="s">
        <v>11</v>
      </c>
      <c r="BK83" s="162">
        <f t="shared" si="9"/>
        <v>0</v>
      </c>
      <c r="BL83" s="22" t="s">
        <v>513</v>
      </c>
      <c r="BM83" s="22" t="s">
        <v>850</v>
      </c>
    </row>
    <row r="84" spans="2:65" s="1" customFormat="1" ht="16.5" customHeight="1">
      <c r="B84" s="151"/>
      <c r="C84" s="178" t="s">
        <v>81</v>
      </c>
      <c r="D84" s="178" t="s">
        <v>232</v>
      </c>
      <c r="E84" s="179" t="s">
        <v>851</v>
      </c>
      <c r="F84" s="180" t="s">
        <v>852</v>
      </c>
      <c r="G84" s="181" t="s">
        <v>845</v>
      </c>
      <c r="H84" s="182">
        <v>8</v>
      </c>
      <c r="I84" s="183">
        <v>0</v>
      </c>
      <c r="J84" s="183">
        <f t="shared" si="0"/>
        <v>0</v>
      </c>
      <c r="K84" s="180" t="s">
        <v>5</v>
      </c>
      <c r="L84" s="184"/>
      <c r="M84" s="185" t="s">
        <v>5</v>
      </c>
      <c r="N84" s="186" t="s">
        <v>41</v>
      </c>
      <c r="O84" s="160">
        <v>0</v>
      </c>
      <c r="P84" s="160">
        <f t="shared" si="1"/>
        <v>0</v>
      </c>
      <c r="Q84" s="160">
        <v>0</v>
      </c>
      <c r="R84" s="160">
        <f t="shared" si="2"/>
        <v>0</v>
      </c>
      <c r="S84" s="160">
        <v>0</v>
      </c>
      <c r="T84" s="161">
        <f t="shared" si="3"/>
        <v>0</v>
      </c>
      <c r="AR84" s="22" t="s">
        <v>846</v>
      </c>
      <c r="AT84" s="22" t="s">
        <v>232</v>
      </c>
      <c r="AU84" s="22" t="s">
        <v>78</v>
      </c>
      <c r="AY84" s="22" t="s">
        <v>176</v>
      </c>
      <c r="BE84" s="162">
        <f t="shared" si="4"/>
        <v>0</v>
      </c>
      <c r="BF84" s="162">
        <f t="shared" si="5"/>
        <v>0</v>
      </c>
      <c r="BG84" s="162">
        <f t="shared" si="6"/>
        <v>0</v>
      </c>
      <c r="BH84" s="162">
        <f t="shared" si="7"/>
        <v>0</v>
      </c>
      <c r="BI84" s="162">
        <f t="shared" si="8"/>
        <v>0</v>
      </c>
      <c r="BJ84" s="22" t="s">
        <v>11</v>
      </c>
      <c r="BK84" s="162">
        <f t="shared" si="9"/>
        <v>0</v>
      </c>
      <c r="BL84" s="22" t="s">
        <v>513</v>
      </c>
      <c r="BM84" s="22" t="s">
        <v>853</v>
      </c>
    </row>
    <row r="85" spans="2:65" s="1" customFormat="1" ht="16.5" customHeight="1">
      <c r="B85" s="151"/>
      <c r="C85" s="178" t="s">
        <v>183</v>
      </c>
      <c r="D85" s="178" t="s">
        <v>232</v>
      </c>
      <c r="E85" s="179" t="s">
        <v>854</v>
      </c>
      <c r="F85" s="180" t="s">
        <v>855</v>
      </c>
      <c r="G85" s="181" t="s">
        <v>845</v>
      </c>
      <c r="H85" s="182">
        <v>3000</v>
      </c>
      <c r="I85" s="183">
        <v>0</v>
      </c>
      <c r="J85" s="183">
        <f t="shared" si="0"/>
        <v>0</v>
      </c>
      <c r="K85" s="180" t="s">
        <v>5</v>
      </c>
      <c r="L85" s="184"/>
      <c r="M85" s="185" t="s">
        <v>5</v>
      </c>
      <c r="N85" s="186" t="s">
        <v>41</v>
      </c>
      <c r="O85" s="160">
        <v>0</v>
      </c>
      <c r="P85" s="160">
        <f t="shared" si="1"/>
        <v>0</v>
      </c>
      <c r="Q85" s="160">
        <v>0</v>
      </c>
      <c r="R85" s="160">
        <f t="shared" si="2"/>
        <v>0</v>
      </c>
      <c r="S85" s="160">
        <v>0</v>
      </c>
      <c r="T85" s="161">
        <f t="shared" si="3"/>
        <v>0</v>
      </c>
      <c r="AR85" s="22" t="s">
        <v>846</v>
      </c>
      <c r="AT85" s="22" t="s">
        <v>232</v>
      </c>
      <c r="AU85" s="22" t="s">
        <v>78</v>
      </c>
      <c r="AY85" s="22" t="s">
        <v>176</v>
      </c>
      <c r="BE85" s="162">
        <f t="shared" si="4"/>
        <v>0</v>
      </c>
      <c r="BF85" s="162">
        <f t="shared" si="5"/>
        <v>0</v>
      </c>
      <c r="BG85" s="162">
        <f t="shared" si="6"/>
        <v>0</v>
      </c>
      <c r="BH85" s="162">
        <f t="shared" si="7"/>
        <v>0</v>
      </c>
      <c r="BI85" s="162">
        <f t="shared" si="8"/>
        <v>0</v>
      </c>
      <c r="BJ85" s="22" t="s">
        <v>11</v>
      </c>
      <c r="BK85" s="162">
        <f t="shared" si="9"/>
        <v>0</v>
      </c>
      <c r="BL85" s="22" t="s">
        <v>513</v>
      </c>
      <c r="BM85" s="22" t="s">
        <v>856</v>
      </c>
    </row>
    <row r="86" spans="2:65" s="1" customFormat="1" ht="16.5" customHeight="1">
      <c r="B86" s="151"/>
      <c r="C86" s="178" t="s">
        <v>200</v>
      </c>
      <c r="D86" s="178" t="s">
        <v>232</v>
      </c>
      <c r="E86" s="179" t="s">
        <v>857</v>
      </c>
      <c r="F86" s="180" t="s">
        <v>858</v>
      </c>
      <c r="G86" s="181" t="s">
        <v>859</v>
      </c>
      <c r="H86" s="182">
        <v>1</v>
      </c>
      <c r="I86" s="183">
        <v>0</v>
      </c>
      <c r="J86" s="183">
        <f t="shared" si="0"/>
        <v>0</v>
      </c>
      <c r="K86" s="180" t="s">
        <v>5</v>
      </c>
      <c r="L86" s="184"/>
      <c r="M86" s="185" t="s">
        <v>5</v>
      </c>
      <c r="N86" s="186" t="s">
        <v>41</v>
      </c>
      <c r="O86" s="160">
        <v>0</v>
      </c>
      <c r="P86" s="160">
        <f t="shared" si="1"/>
        <v>0</v>
      </c>
      <c r="Q86" s="160">
        <v>4.8999999999999998E-3</v>
      </c>
      <c r="R86" s="160">
        <f t="shared" si="2"/>
        <v>4.8999999999999998E-3</v>
      </c>
      <c r="S86" s="160">
        <v>0</v>
      </c>
      <c r="T86" s="161">
        <f t="shared" si="3"/>
        <v>0</v>
      </c>
      <c r="AR86" s="22" t="s">
        <v>846</v>
      </c>
      <c r="AT86" s="22" t="s">
        <v>232</v>
      </c>
      <c r="AU86" s="22" t="s">
        <v>78</v>
      </c>
      <c r="AY86" s="22" t="s">
        <v>176</v>
      </c>
      <c r="BE86" s="162">
        <f t="shared" si="4"/>
        <v>0</v>
      </c>
      <c r="BF86" s="162">
        <f t="shared" si="5"/>
        <v>0</v>
      </c>
      <c r="BG86" s="162">
        <f t="shared" si="6"/>
        <v>0</v>
      </c>
      <c r="BH86" s="162">
        <f t="shared" si="7"/>
        <v>0</v>
      </c>
      <c r="BI86" s="162">
        <f t="shared" si="8"/>
        <v>0</v>
      </c>
      <c r="BJ86" s="22" t="s">
        <v>11</v>
      </c>
      <c r="BK86" s="162">
        <f t="shared" si="9"/>
        <v>0</v>
      </c>
      <c r="BL86" s="22" t="s">
        <v>513</v>
      </c>
      <c r="BM86" s="22" t="s">
        <v>860</v>
      </c>
    </row>
    <row r="87" spans="2:65" s="1" customFormat="1" ht="16.5" customHeight="1">
      <c r="B87" s="151"/>
      <c r="C87" s="178" t="s">
        <v>204</v>
      </c>
      <c r="D87" s="178" t="s">
        <v>232</v>
      </c>
      <c r="E87" s="179" t="s">
        <v>861</v>
      </c>
      <c r="F87" s="180" t="s">
        <v>862</v>
      </c>
      <c r="G87" s="181" t="s">
        <v>859</v>
      </c>
      <c r="H87" s="182">
        <v>33</v>
      </c>
      <c r="I87" s="183">
        <v>0</v>
      </c>
      <c r="J87" s="183">
        <f t="shared" si="0"/>
        <v>0</v>
      </c>
      <c r="K87" s="180" t="s">
        <v>5</v>
      </c>
      <c r="L87" s="184"/>
      <c r="M87" s="185" t="s">
        <v>5</v>
      </c>
      <c r="N87" s="186" t="s">
        <v>41</v>
      </c>
      <c r="O87" s="160">
        <v>0</v>
      </c>
      <c r="P87" s="160">
        <f t="shared" si="1"/>
        <v>0</v>
      </c>
      <c r="Q87" s="160">
        <v>6.0000000000000002E-5</v>
      </c>
      <c r="R87" s="160">
        <f t="shared" si="2"/>
        <v>1.98E-3</v>
      </c>
      <c r="S87" s="160">
        <v>0</v>
      </c>
      <c r="T87" s="161">
        <f t="shared" si="3"/>
        <v>0</v>
      </c>
      <c r="AR87" s="22" t="s">
        <v>846</v>
      </c>
      <c r="AT87" s="22" t="s">
        <v>232</v>
      </c>
      <c r="AU87" s="22" t="s">
        <v>78</v>
      </c>
      <c r="AY87" s="22" t="s">
        <v>176</v>
      </c>
      <c r="BE87" s="162">
        <f t="shared" si="4"/>
        <v>0</v>
      </c>
      <c r="BF87" s="162">
        <f t="shared" si="5"/>
        <v>0</v>
      </c>
      <c r="BG87" s="162">
        <f t="shared" si="6"/>
        <v>0</v>
      </c>
      <c r="BH87" s="162">
        <f t="shared" si="7"/>
        <v>0</v>
      </c>
      <c r="BI87" s="162">
        <f t="shared" si="8"/>
        <v>0</v>
      </c>
      <c r="BJ87" s="22" t="s">
        <v>11</v>
      </c>
      <c r="BK87" s="162">
        <f t="shared" si="9"/>
        <v>0</v>
      </c>
      <c r="BL87" s="22" t="s">
        <v>513</v>
      </c>
      <c r="BM87" s="22" t="s">
        <v>863</v>
      </c>
    </row>
    <row r="88" spans="2:65" s="1" customFormat="1" ht="16.5" customHeight="1">
      <c r="B88" s="151"/>
      <c r="C88" s="178" t="s">
        <v>208</v>
      </c>
      <c r="D88" s="178" t="s">
        <v>232</v>
      </c>
      <c r="E88" s="179" t="s">
        <v>864</v>
      </c>
      <c r="F88" s="180" t="s">
        <v>865</v>
      </c>
      <c r="G88" s="181" t="s">
        <v>859</v>
      </c>
      <c r="H88" s="182">
        <v>7</v>
      </c>
      <c r="I88" s="183">
        <v>0</v>
      </c>
      <c r="J88" s="183">
        <f t="shared" si="0"/>
        <v>0</v>
      </c>
      <c r="K88" s="180" t="s">
        <v>5</v>
      </c>
      <c r="L88" s="184"/>
      <c r="M88" s="185" t="s">
        <v>5</v>
      </c>
      <c r="N88" s="186" t="s">
        <v>41</v>
      </c>
      <c r="O88" s="160">
        <v>0</v>
      </c>
      <c r="P88" s="160">
        <f t="shared" si="1"/>
        <v>0</v>
      </c>
      <c r="Q88" s="160">
        <v>6.0000000000000002E-5</v>
      </c>
      <c r="R88" s="160">
        <f t="shared" si="2"/>
        <v>4.2000000000000002E-4</v>
      </c>
      <c r="S88" s="160">
        <v>0</v>
      </c>
      <c r="T88" s="161">
        <f t="shared" si="3"/>
        <v>0</v>
      </c>
      <c r="AR88" s="22" t="s">
        <v>846</v>
      </c>
      <c r="AT88" s="22" t="s">
        <v>232</v>
      </c>
      <c r="AU88" s="22" t="s">
        <v>78</v>
      </c>
      <c r="AY88" s="22" t="s">
        <v>176</v>
      </c>
      <c r="BE88" s="162">
        <f t="shared" si="4"/>
        <v>0</v>
      </c>
      <c r="BF88" s="162">
        <f t="shared" si="5"/>
        <v>0</v>
      </c>
      <c r="BG88" s="162">
        <f t="shared" si="6"/>
        <v>0</v>
      </c>
      <c r="BH88" s="162">
        <f t="shared" si="7"/>
        <v>0</v>
      </c>
      <c r="BI88" s="162">
        <f t="shared" si="8"/>
        <v>0</v>
      </c>
      <c r="BJ88" s="22" t="s">
        <v>11</v>
      </c>
      <c r="BK88" s="162">
        <f t="shared" si="9"/>
        <v>0</v>
      </c>
      <c r="BL88" s="22" t="s">
        <v>513</v>
      </c>
      <c r="BM88" s="22" t="s">
        <v>866</v>
      </c>
    </row>
    <row r="89" spans="2:65" s="1" customFormat="1" ht="16.5" customHeight="1">
      <c r="B89" s="151"/>
      <c r="C89" s="178" t="s">
        <v>212</v>
      </c>
      <c r="D89" s="178" t="s">
        <v>232</v>
      </c>
      <c r="E89" s="179" t="s">
        <v>867</v>
      </c>
      <c r="F89" s="180" t="s">
        <v>868</v>
      </c>
      <c r="G89" s="181" t="s">
        <v>859</v>
      </c>
      <c r="H89" s="182">
        <v>2</v>
      </c>
      <c r="I89" s="183">
        <v>0</v>
      </c>
      <c r="J89" s="183">
        <f t="shared" si="0"/>
        <v>0</v>
      </c>
      <c r="K89" s="180" t="s">
        <v>5</v>
      </c>
      <c r="L89" s="184"/>
      <c r="M89" s="185" t="s">
        <v>5</v>
      </c>
      <c r="N89" s="186" t="s">
        <v>41</v>
      </c>
      <c r="O89" s="160">
        <v>0</v>
      </c>
      <c r="P89" s="160">
        <f t="shared" si="1"/>
        <v>0</v>
      </c>
      <c r="Q89" s="160">
        <v>1.2E-4</v>
      </c>
      <c r="R89" s="160">
        <f t="shared" si="2"/>
        <v>2.4000000000000001E-4</v>
      </c>
      <c r="S89" s="160">
        <v>0</v>
      </c>
      <c r="T89" s="161">
        <f t="shared" si="3"/>
        <v>0</v>
      </c>
      <c r="AR89" s="22" t="s">
        <v>846</v>
      </c>
      <c r="AT89" s="22" t="s">
        <v>232</v>
      </c>
      <c r="AU89" s="22" t="s">
        <v>78</v>
      </c>
      <c r="AY89" s="22" t="s">
        <v>176</v>
      </c>
      <c r="BE89" s="162">
        <f t="shared" si="4"/>
        <v>0</v>
      </c>
      <c r="BF89" s="162">
        <f t="shared" si="5"/>
        <v>0</v>
      </c>
      <c r="BG89" s="162">
        <f t="shared" si="6"/>
        <v>0</v>
      </c>
      <c r="BH89" s="162">
        <f t="shared" si="7"/>
        <v>0</v>
      </c>
      <c r="BI89" s="162">
        <f t="shared" si="8"/>
        <v>0</v>
      </c>
      <c r="BJ89" s="22" t="s">
        <v>11</v>
      </c>
      <c r="BK89" s="162">
        <f t="shared" si="9"/>
        <v>0</v>
      </c>
      <c r="BL89" s="22" t="s">
        <v>513</v>
      </c>
      <c r="BM89" s="22" t="s">
        <v>869</v>
      </c>
    </row>
    <row r="90" spans="2:65" s="1" customFormat="1" ht="16.5" customHeight="1">
      <c r="B90" s="151"/>
      <c r="C90" s="178" t="s">
        <v>216</v>
      </c>
      <c r="D90" s="178" t="s">
        <v>232</v>
      </c>
      <c r="E90" s="179" t="s">
        <v>870</v>
      </c>
      <c r="F90" s="180" t="s">
        <v>871</v>
      </c>
      <c r="G90" s="181" t="s">
        <v>859</v>
      </c>
      <c r="H90" s="182">
        <v>4</v>
      </c>
      <c r="I90" s="183">
        <v>0</v>
      </c>
      <c r="J90" s="183">
        <f t="shared" si="0"/>
        <v>0</v>
      </c>
      <c r="K90" s="180" t="s">
        <v>5</v>
      </c>
      <c r="L90" s="184"/>
      <c r="M90" s="185" t="s">
        <v>5</v>
      </c>
      <c r="N90" s="186" t="s">
        <v>41</v>
      </c>
      <c r="O90" s="160">
        <v>0</v>
      </c>
      <c r="P90" s="160">
        <f t="shared" si="1"/>
        <v>0</v>
      </c>
      <c r="Q90" s="160">
        <v>2.9999999999999997E-4</v>
      </c>
      <c r="R90" s="160">
        <f t="shared" si="2"/>
        <v>1.1999999999999999E-3</v>
      </c>
      <c r="S90" s="160">
        <v>0</v>
      </c>
      <c r="T90" s="161">
        <f t="shared" si="3"/>
        <v>0</v>
      </c>
      <c r="AR90" s="22" t="s">
        <v>846</v>
      </c>
      <c r="AT90" s="22" t="s">
        <v>232</v>
      </c>
      <c r="AU90" s="22" t="s">
        <v>78</v>
      </c>
      <c r="AY90" s="22" t="s">
        <v>176</v>
      </c>
      <c r="BE90" s="162">
        <f t="shared" si="4"/>
        <v>0</v>
      </c>
      <c r="BF90" s="162">
        <f t="shared" si="5"/>
        <v>0</v>
      </c>
      <c r="BG90" s="162">
        <f t="shared" si="6"/>
        <v>0</v>
      </c>
      <c r="BH90" s="162">
        <f t="shared" si="7"/>
        <v>0</v>
      </c>
      <c r="BI90" s="162">
        <f t="shared" si="8"/>
        <v>0</v>
      </c>
      <c r="BJ90" s="22" t="s">
        <v>11</v>
      </c>
      <c r="BK90" s="162">
        <f t="shared" si="9"/>
        <v>0</v>
      </c>
      <c r="BL90" s="22" t="s">
        <v>513</v>
      </c>
      <c r="BM90" s="22" t="s">
        <v>872</v>
      </c>
    </row>
    <row r="91" spans="2:65" s="1" customFormat="1" ht="16.5" customHeight="1">
      <c r="B91" s="151"/>
      <c r="C91" s="178" t="s">
        <v>221</v>
      </c>
      <c r="D91" s="178" t="s">
        <v>232</v>
      </c>
      <c r="E91" s="179" t="s">
        <v>873</v>
      </c>
      <c r="F91" s="180" t="s">
        <v>874</v>
      </c>
      <c r="G91" s="181" t="s">
        <v>859</v>
      </c>
      <c r="H91" s="182">
        <v>10</v>
      </c>
      <c r="I91" s="183">
        <v>0</v>
      </c>
      <c r="J91" s="183">
        <f t="shared" si="0"/>
        <v>0</v>
      </c>
      <c r="K91" s="180" t="s">
        <v>5</v>
      </c>
      <c r="L91" s="184"/>
      <c r="M91" s="185" t="s">
        <v>5</v>
      </c>
      <c r="N91" s="186" t="s">
        <v>41</v>
      </c>
      <c r="O91" s="160">
        <v>0</v>
      </c>
      <c r="P91" s="160">
        <f t="shared" si="1"/>
        <v>0</v>
      </c>
      <c r="Q91" s="160">
        <v>5.0000000000000002E-5</v>
      </c>
      <c r="R91" s="160">
        <f t="shared" si="2"/>
        <v>5.0000000000000001E-4</v>
      </c>
      <c r="S91" s="160">
        <v>0</v>
      </c>
      <c r="T91" s="161">
        <f t="shared" si="3"/>
        <v>0</v>
      </c>
      <c r="AR91" s="22" t="s">
        <v>846</v>
      </c>
      <c r="AT91" s="22" t="s">
        <v>232</v>
      </c>
      <c r="AU91" s="22" t="s">
        <v>78</v>
      </c>
      <c r="AY91" s="22" t="s">
        <v>176</v>
      </c>
      <c r="BE91" s="162">
        <f t="shared" si="4"/>
        <v>0</v>
      </c>
      <c r="BF91" s="162">
        <f t="shared" si="5"/>
        <v>0</v>
      </c>
      <c r="BG91" s="162">
        <f t="shared" si="6"/>
        <v>0</v>
      </c>
      <c r="BH91" s="162">
        <f t="shared" si="7"/>
        <v>0</v>
      </c>
      <c r="BI91" s="162">
        <f t="shared" si="8"/>
        <v>0</v>
      </c>
      <c r="BJ91" s="22" t="s">
        <v>11</v>
      </c>
      <c r="BK91" s="162">
        <f t="shared" si="9"/>
        <v>0</v>
      </c>
      <c r="BL91" s="22" t="s">
        <v>513</v>
      </c>
      <c r="BM91" s="22" t="s">
        <v>875</v>
      </c>
    </row>
    <row r="92" spans="2:65" s="1" customFormat="1" ht="16.5" customHeight="1">
      <c r="B92" s="151"/>
      <c r="C92" s="178" t="s">
        <v>226</v>
      </c>
      <c r="D92" s="178" t="s">
        <v>232</v>
      </c>
      <c r="E92" s="179" t="s">
        <v>876</v>
      </c>
      <c r="F92" s="180" t="s">
        <v>877</v>
      </c>
      <c r="G92" s="181" t="s">
        <v>859</v>
      </c>
      <c r="H92" s="182">
        <v>2</v>
      </c>
      <c r="I92" s="183">
        <v>0</v>
      </c>
      <c r="J92" s="183">
        <f t="shared" si="0"/>
        <v>0</v>
      </c>
      <c r="K92" s="180" t="s">
        <v>5</v>
      </c>
      <c r="L92" s="184"/>
      <c r="M92" s="185" t="s">
        <v>5</v>
      </c>
      <c r="N92" s="186" t="s">
        <v>41</v>
      </c>
      <c r="O92" s="160">
        <v>0</v>
      </c>
      <c r="P92" s="160">
        <f t="shared" si="1"/>
        <v>0</v>
      </c>
      <c r="Q92" s="160">
        <v>5.0000000000000002E-5</v>
      </c>
      <c r="R92" s="160">
        <f t="shared" si="2"/>
        <v>1E-4</v>
      </c>
      <c r="S92" s="160">
        <v>0</v>
      </c>
      <c r="T92" s="161">
        <f t="shared" si="3"/>
        <v>0</v>
      </c>
      <c r="AR92" s="22" t="s">
        <v>846</v>
      </c>
      <c r="AT92" s="22" t="s">
        <v>232</v>
      </c>
      <c r="AU92" s="22" t="s">
        <v>78</v>
      </c>
      <c r="AY92" s="22" t="s">
        <v>176</v>
      </c>
      <c r="BE92" s="162">
        <f t="shared" si="4"/>
        <v>0</v>
      </c>
      <c r="BF92" s="162">
        <f t="shared" si="5"/>
        <v>0</v>
      </c>
      <c r="BG92" s="162">
        <f t="shared" si="6"/>
        <v>0</v>
      </c>
      <c r="BH92" s="162">
        <f t="shared" si="7"/>
        <v>0</v>
      </c>
      <c r="BI92" s="162">
        <f t="shared" si="8"/>
        <v>0</v>
      </c>
      <c r="BJ92" s="22" t="s">
        <v>11</v>
      </c>
      <c r="BK92" s="162">
        <f t="shared" si="9"/>
        <v>0</v>
      </c>
      <c r="BL92" s="22" t="s">
        <v>513</v>
      </c>
      <c r="BM92" s="22" t="s">
        <v>878</v>
      </c>
    </row>
    <row r="93" spans="2:65" s="1" customFormat="1" ht="16.5" customHeight="1">
      <c r="B93" s="151"/>
      <c r="C93" s="178" t="s">
        <v>231</v>
      </c>
      <c r="D93" s="178" t="s">
        <v>232</v>
      </c>
      <c r="E93" s="179" t="s">
        <v>879</v>
      </c>
      <c r="F93" s="180" t="s">
        <v>880</v>
      </c>
      <c r="G93" s="181" t="s">
        <v>859</v>
      </c>
      <c r="H93" s="182">
        <v>1</v>
      </c>
      <c r="I93" s="183">
        <v>0</v>
      </c>
      <c r="J93" s="183">
        <f t="shared" si="0"/>
        <v>0</v>
      </c>
      <c r="K93" s="180" t="s">
        <v>5</v>
      </c>
      <c r="L93" s="184"/>
      <c r="M93" s="185" t="s">
        <v>5</v>
      </c>
      <c r="N93" s="186" t="s">
        <v>41</v>
      </c>
      <c r="O93" s="160">
        <v>0</v>
      </c>
      <c r="P93" s="160">
        <f t="shared" si="1"/>
        <v>0</v>
      </c>
      <c r="Q93" s="160">
        <v>5.0000000000000002E-5</v>
      </c>
      <c r="R93" s="160">
        <f t="shared" si="2"/>
        <v>5.0000000000000002E-5</v>
      </c>
      <c r="S93" s="160">
        <v>0</v>
      </c>
      <c r="T93" s="161">
        <f t="shared" si="3"/>
        <v>0</v>
      </c>
      <c r="AR93" s="22" t="s">
        <v>846</v>
      </c>
      <c r="AT93" s="22" t="s">
        <v>232</v>
      </c>
      <c r="AU93" s="22" t="s">
        <v>78</v>
      </c>
      <c r="AY93" s="22" t="s">
        <v>176</v>
      </c>
      <c r="BE93" s="162">
        <f t="shared" si="4"/>
        <v>0</v>
      </c>
      <c r="BF93" s="162">
        <f t="shared" si="5"/>
        <v>0</v>
      </c>
      <c r="BG93" s="162">
        <f t="shared" si="6"/>
        <v>0</v>
      </c>
      <c r="BH93" s="162">
        <f t="shared" si="7"/>
        <v>0</v>
      </c>
      <c r="BI93" s="162">
        <f t="shared" si="8"/>
        <v>0</v>
      </c>
      <c r="BJ93" s="22" t="s">
        <v>11</v>
      </c>
      <c r="BK93" s="162">
        <f t="shared" si="9"/>
        <v>0</v>
      </c>
      <c r="BL93" s="22" t="s">
        <v>513</v>
      </c>
      <c r="BM93" s="22" t="s">
        <v>881</v>
      </c>
    </row>
    <row r="94" spans="2:65" s="1" customFormat="1" ht="16.5" customHeight="1">
      <c r="B94" s="151"/>
      <c r="C94" s="178" t="s">
        <v>237</v>
      </c>
      <c r="D94" s="178" t="s">
        <v>232</v>
      </c>
      <c r="E94" s="179" t="s">
        <v>882</v>
      </c>
      <c r="F94" s="180" t="s">
        <v>883</v>
      </c>
      <c r="G94" s="181" t="s">
        <v>859</v>
      </c>
      <c r="H94" s="182">
        <v>2</v>
      </c>
      <c r="I94" s="183">
        <v>0</v>
      </c>
      <c r="J94" s="183">
        <f t="shared" si="0"/>
        <v>0</v>
      </c>
      <c r="K94" s="180" t="s">
        <v>5</v>
      </c>
      <c r="L94" s="184"/>
      <c r="M94" s="185" t="s">
        <v>5</v>
      </c>
      <c r="N94" s="186" t="s">
        <v>41</v>
      </c>
      <c r="O94" s="160">
        <v>0</v>
      </c>
      <c r="P94" s="160">
        <f t="shared" si="1"/>
        <v>0</v>
      </c>
      <c r="Q94" s="160">
        <v>1.55E-2</v>
      </c>
      <c r="R94" s="160">
        <f t="shared" si="2"/>
        <v>3.1E-2</v>
      </c>
      <c r="S94" s="160">
        <v>0</v>
      </c>
      <c r="T94" s="161">
        <f t="shared" si="3"/>
        <v>0</v>
      </c>
      <c r="AR94" s="22" t="s">
        <v>846</v>
      </c>
      <c r="AT94" s="22" t="s">
        <v>232</v>
      </c>
      <c r="AU94" s="22" t="s">
        <v>78</v>
      </c>
      <c r="AY94" s="22" t="s">
        <v>176</v>
      </c>
      <c r="BE94" s="162">
        <f t="shared" si="4"/>
        <v>0</v>
      </c>
      <c r="BF94" s="162">
        <f t="shared" si="5"/>
        <v>0</v>
      </c>
      <c r="BG94" s="162">
        <f t="shared" si="6"/>
        <v>0</v>
      </c>
      <c r="BH94" s="162">
        <f t="shared" si="7"/>
        <v>0</v>
      </c>
      <c r="BI94" s="162">
        <f t="shared" si="8"/>
        <v>0</v>
      </c>
      <c r="BJ94" s="22" t="s">
        <v>11</v>
      </c>
      <c r="BK94" s="162">
        <f t="shared" si="9"/>
        <v>0</v>
      </c>
      <c r="BL94" s="22" t="s">
        <v>513</v>
      </c>
      <c r="BM94" s="22" t="s">
        <v>884</v>
      </c>
    </row>
    <row r="95" spans="2:65" s="1" customFormat="1" ht="16.5" customHeight="1">
      <c r="B95" s="151"/>
      <c r="C95" s="178" t="s">
        <v>101</v>
      </c>
      <c r="D95" s="178" t="s">
        <v>232</v>
      </c>
      <c r="E95" s="179" t="s">
        <v>885</v>
      </c>
      <c r="F95" s="180" t="s">
        <v>886</v>
      </c>
      <c r="G95" s="181" t="s">
        <v>859</v>
      </c>
      <c r="H95" s="182">
        <v>7</v>
      </c>
      <c r="I95" s="183">
        <v>0</v>
      </c>
      <c r="J95" s="183">
        <f t="shared" si="0"/>
        <v>0</v>
      </c>
      <c r="K95" s="180" t="s">
        <v>5</v>
      </c>
      <c r="L95" s="184"/>
      <c r="M95" s="185" t="s">
        <v>5</v>
      </c>
      <c r="N95" s="186" t="s">
        <v>41</v>
      </c>
      <c r="O95" s="160">
        <v>0</v>
      </c>
      <c r="P95" s="160">
        <f t="shared" si="1"/>
        <v>0</v>
      </c>
      <c r="Q95" s="160">
        <v>1.09E-2</v>
      </c>
      <c r="R95" s="160">
        <f t="shared" si="2"/>
        <v>7.6300000000000007E-2</v>
      </c>
      <c r="S95" s="160">
        <v>0</v>
      </c>
      <c r="T95" s="161">
        <f t="shared" si="3"/>
        <v>0</v>
      </c>
      <c r="AR95" s="22" t="s">
        <v>846</v>
      </c>
      <c r="AT95" s="22" t="s">
        <v>232</v>
      </c>
      <c r="AU95" s="22" t="s">
        <v>78</v>
      </c>
      <c r="AY95" s="22" t="s">
        <v>176</v>
      </c>
      <c r="BE95" s="162">
        <f t="shared" si="4"/>
        <v>0</v>
      </c>
      <c r="BF95" s="162">
        <f t="shared" si="5"/>
        <v>0</v>
      </c>
      <c r="BG95" s="162">
        <f t="shared" si="6"/>
        <v>0</v>
      </c>
      <c r="BH95" s="162">
        <f t="shared" si="7"/>
        <v>0</v>
      </c>
      <c r="BI95" s="162">
        <f t="shared" si="8"/>
        <v>0</v>
      </c>
      <c r="BJ95" s="22" t="s">
        <v>11</v>
      </c>
      <c r="BK95" s="162">
        <f t="shared" si="9"/>
        <v>0</v>
      </c>
      <c r="BL95" s="22" t="s">
        <v>513</v>
      </c>
      <c r="BM95" s="22" t="s">
        <v>887</v>
      </c>
    </row>
    <row r="96" spans="2:65" s="1" customFormat="1" ht="16.5" customHeight="1">
      <c r="B96" s="151"/>
      <c r="C96" s="178" t="s">
        <v>12</v>
      </c>
      <c r="D96" s="178" t="s">
        <v>232</v>
      </c>
      <c r="E96" s="179" t="s">
        <v>888</v>
      </c>
      <c r="F96" s="180" t="s">
        <v>889</v>
      </c>
      <c r="G96" s="181" t="s">
        <v>859</v>
      </c>
      <c r="H96" s="182">
        <v>8</v>
      </c>
      <c r="I96" s="183">
        <v>0</v>
      </c>
      <c r="J96" s="183">
        <f t="shared" si="0"/>
        <v>0</v>
      </c>
      <c r="K96" s="180" t="s">
        <v>5</v>
      </c>
      <c r="L96" s="184"/>
      <c r="M96" s="185" t="s">
        <v>5</v>
      </c>
      <c r="N96" s="186" t="s">
        <v>41</v>
      </c>
      <c r="O96" s="160">
        <v>0</v>
      </c>
      <c r="P96" s="160">
        <f t="shared" si="1"/>
        <v>0</v>
      </c>
      <c r="Q96" s="160">
        <v>4.0000000000000002E-4</v>
      </c>
      <c r="R96" s="160">
        <f t="shared" si="2"/>
        <v>3.2000000000000002E-3</v>
      </c>
      <c r="S96" s="160">
        <v>0</v>
      </c>
      <c r="T96" s="161">
        <f t="shared" si="3"/>
        <v>0</v>
      </c>
      <c r="AR96" s="22" t="s">
        <v>846</v>
      </c>
      <c r="AT96" s="22" t="s">
        <v>232</v>
      </c>
      <c r="AU96" s="22" t="s">
        <v>78</v>
      </c>
      <c r="AY96" s="22" t="s">
        <v>176</v>
      </c>
      <c r="BE96" s="162">
        <f t="shared" si="4"/>
        <v>0</v>
      </c>
      <c r="BF96" s="162">
        <f t="shared" si="5"/>
        <v>0</v>
      </c>
      <c r="BG96" s="162">
        <f t="shared" si="6"/>
        <v>0</v>
      </c>
      <c r="BH96" s="162">
        <f t="shared" si="7"/>
        <v>0</v>
      </c>
      <c r="BI96" s="162">
        <f t="shared" si="8"/>
        <v>0</v>
      </c>
      <c r="BJ96" s="22" t="s">
        <v>11</v>
      </c>
      <c r="BK96" s="162">
        <f t="shared" si="9"/>
        <v>0</v>
      </c>
      <c r="BL96" s="22" t="s">
        <v>513</v>
      </c>
      <c r="BM96" s="22" t="s">
        <v>890</v>
      </c>
    </row>
    <row r="97" spans="2:65" s="1" customFormat="1" ht="16.5" customHeight="1">
      <c r="B97" s="151"/>
      <c r="C97" s="178" t="s">
        <v>254</v>
      </c>
      <c r="D97" s="178" t="s">
        <v>232</v>
      </c>
      <c r="E97" s="179" t="s">
        <v>891</v>
      </c>
      <c r="F97" s="180" t="s">
        <v>892</v>
      </c>
      <c r="G97" s="181" t="s">
        <v>859</v>
      </c>
      <c r="H97" s="182">
        <v>19</v>
      </c>
      <c r="I97" s="183">
        <v>0</v>
      </c>
      <c r="J97" s="183">
        <f t="shared" si="0"/>
        <v>0</v>
      </c>
      <c r="K97" s="180" t="s">
        <v>5</v>
      </c>
      <c r="L97" s="184"/>
      <c r="M97" s="185" t="s">
        <v>5</v>
      </c>
      <c r="N97" s="186" t="s">
        <v>41</v>
      </c>
      <c r="O97" s="160">
        <v>0</v>
      </c>
      <c r="P97" s="160">
        <f t="shared" si="1"/>
        <v>0</v>
      </c>
      <c r="Q97" s="160">
        <v>4.0000000000000002E-4</v>
      </c>
      <c r="R97" s="160">
        <f t="shared" si="2"/>
        <v>7.6E-3</v>
      </c>
      <c r="S97" s="160">
        <v>0</v>
      </c>
      <c r="T97" s="161">
        <f t="shared" si="3"/>
        <v>0</v>
      </c>
      <c r="AR97" s="22" t="s">
        <v>846</v>
      </c>
      <c r="AT97" s="22" t="s">
        <v>232</v>
      </c>
      <c r="AU97" s="22" t="s">
        <v>78</v>
      </c>
      <c r="AY97" s="22" t="s">
        <v>176</v>
      </c>
      <c r="BE97" s="162">
        <f t="shared" si="4"/>
        <v>0</v>
      </c>
      <c r="BF97" s="162">
        <f t="shared" si="5"/>
        <v>0</v>
      </c>
      <c r="BG97" s="162">
        <f t="shared" si="6"/>
        <v>0</v>
      </c>
      <c r="BH97" s="162">
        <f t="shared" si="7"/>
        <v>0</v>
      </c>
      <c r="BI97" s="162">
        <f t="shared" si="8"/>
        <v>0</v>
      </c>
      <c r="BJ97" s="22" t="s">
        <v>11</v>
      </c>
      <c r="BK97" s="162">
        <f t="shared" si="9"/>
        <v>0</v>
      </c>
      <c r="BL97" s="22" t="s">
        <v>513</v>
      </c>
      <c r="BM97" s="22" t="s">
        <v>893</v>
      </c>
    </row>
    <row r="98" spans="2:65" s="1" customFormat="1" ht="16.5" customHeight="1">
      <c r="B98" s="151"/>
      <c r="C98" s="178" t="s">
        <v>260</v>
      </c>
      <c r="D98" s="178" t="s">
        <v>232</v>
      </c>
      <c r="E98" s="179" t="s">
        <v>894</v>
      </c>
      <c r="F98" s="180" t="s">
        <v>895</v>
      </c>
      <c r="G98" s="181" t="s">
        <v>859</v>
      </c>
      <c r="H98" s="182">
        <v>3</v>
      </c>
      <c r="I98" s="183">
        <v>0</v>
      </c>
      <c r="J98" s="183">
        <f t="shared" si="0"/>
        <v>0</v>
      </c>
      <c r="K98" s="180" t="s">
        <v>5</v>
      </c>
      <c r="L98" s="184"/>
      <c r="M98" s="185" t="s">
        <v>5</v>
      </c>
      <c r="N98" s="186" t="s">
        <v>41</v>
      </c>
      <c r="O98" s="160">
        <v>0</v>
      </c>
      <c r="P98" s="160">
        <f t="shared" si="1"/>
        <v>0</v>
      </c>
      <c r="Q98" s="160">
        <v>4.0000000000000002E-4</v>
      </c>
      <c r="R98" s="160">
        <f t="shared" si="2"/>
        <v>1.2000000000000001E-3</v>
      </c>
      <c r="S98" s="160">
        <v>0</v>
      </c>
      <c r="T98" s="161">
        <f t="shared" si="3"/>
        <v>0</v>
      </c>
      <c r="AR98" s="22" t="s">
        <v>846</v>
      </c>
      <c r="AT98" s="22" t="s">
        <v>232</v>
      </c>
      <c r="AU98" s="22" t="s">
        <v>78</v>
      </c>
      <c r="AY98" s="22" t="s">
        <v>176</v>
      </c>
      <c r="BE98" s="162">
        <f t="shared" si="4"/>
        <v>0</v>
      </c>
      <c r="BF98" s="162">
        <f t="shared" si="5"/>
        <v>0</v>
      </c>
      <c r="BG98" s="162">
        <f t="shared" si="6"/>
        <v>0</v>
      </c>
      <c r="BH98" s="162">
        <f t="shared" si="7"/>
        <v>0</v>
      </c>
      <c r="BI98" s="162">
        <f t="shared" si="8"/>
        <v>0</v>
      </c>
      <c r="BJ98" s="22" t="s">
        <v>11</v>
      </c>
      <c r="BK98" s="162">
        <f t="shared" si="9"/>
        <v>0</v>
      </c>
      <c r="BL98" s="22" t="s">
        <v>513</v>
      </c>
      <c r="BM98" s="22" t="s">
        <v>896</v>
      </c>
    </row>
    <row r="99" spans="2:65" s="1" customFormat="1" ht="16.5" customHeight="1">
      <c r="B99" s="151"/>
      <c r="C99" s="178" t="s">
        <v>269</v>
      </c>
      <c r="D99" s="178" t="s">
        <v>232</v>
      </c>
      <c r="E99" s="179" t="s">
        <v>897</v>
      </c>
      <c r="F99" s="180" t="s">
        <v>898</v>
      </c>
      <c r="G99" s="181" t="s">
        <v>232</v>
      </c>
      <c r="H99" s="182">
        <v>200</v>
      </c>
      <c r="I99" s="183">
        <v>0</v>
      </c>
      <c r="J99" s="183">
        <f t="shared" si="0"/>
        <v>0</v>
      </c>
      <c r="K99" s="180" t="s">
        <v>5</v>
      </c>
      <c r="L99" s="184"/>
      <c r="M99" s="185" t="s">
        <v>5</v>
      </c>
      <c r="N99" s="186" t="s">
        <v>41</v>
      </c>
      <c r="O99" s="160">
        <v>0</v>
      </c>
      <c r="P99" s="160">
        <f t="shared" si="1"/>
        <v>0</v>
      </c>
      <c r="Q99" s="160">
        <v>1.4999999999999999E-4</v>
      </c>
      <c r="R99" s="160">
        <f t="shared" si="2"/>
        <v>0.03</v>
      </c>
      <c r="S99" s="160">
        <v>0</v>
      </c>
      <c r="T99" s="161">
        <f t="shared" si="3"/>
        <v>0</v>
      </c>
      <c r="AR99" s="22" t="s">
        <v>846</v>
      </c>
      <c r="AT99" s="22" t="s">
        <v>232</v>
      </c>
      <c r="AU99" s="22" t="s">
        <v>78</v>
      </c>
      <c r="AY99" s="22" t="s">
        <v>176</v>
      </c>
      <c r="BE99" s="162">
        <f t="shared" si="4"/>
        <v>0</v>
      </c>
      <c r="BF99" s="162">
        <f t="shared" si="5"/>
        <v>0</v>
      </c>
      <c r="BG99" s="162">
        <f t="shared" si="6"/>
        <v>0</v>
      </c>
      <c r="BH99" s="162">
        <f t="shared" si="7"/>
        <v>0</v>
      </c>
      <c r="BI99" s="162">
        <f t="shared" si="8"/>
        <v>0</v>
      </c>
      <c r="BJ99" s="22" t="s">
        <v>11</v>
      </c>
      <c r="BK99" s="162">
        <f t="shared" si="9"/>
        <v>0</v>
      </c>
      <c r="BL99" s="22" t="s">
        <v>513</v>
      </c>
      <c r="BM99" s="22" t="s">
        <v>899</v>
      </c>
    </row>
    <row r="100" spans="2:65" s="1" customFormat="1" ht="16.5" customHeight="1">
      <c r="B100" s="151"/>
      <c r="C100" s="178" t="s">
        <v>274</v>
      </c>
      <c r="D100" s="178" t="s">
        <v>232</v>
      </c>
      <c r="E100" s="179" t="s">
        <v>900</v>
      </c>
      <c r="F100" s="180" t="s">
        <v>901</v>
      </c>
      <c r="G100" s="181" t="s">
        <v>232</v>
      </c>
      <c r="H100" s="182">
        <v>350</v>
      </c>
      <c r="I100" s="183">
        <v>0</v>
      </c>
      <c r="J100" s="183">
        <f t="shared" si="0"/>
        <v>0</v>
      </c>
      <c r="K100" s="180" t="s">
        <v>5</v>
      </c>
      <c r="L100" s="184"/>
      <c r="M100" s="185" t="s">
        <v>5</v>
      </c>
      <c r="N100" s="186" t="s">
        <v>41</v>
      </c>
      <c r="O100" s="160">
        <v>0</v>
      </c>
      <c r="P100" s="160">
        <f t="shared" si="1"/>
        <v>0</v>
      </c>
      <c r="Q100" s="160">
        <v>2.0000000000000001E-4</v>
      </c>
      <c r="R100" s="160">
        <f t="shared" si="2"/>
        <v>7.0000000000000007E-2</v>
      </c>
      <c r="S100" s="160">
        <v>0</v>
      </c>
      <c r="T100" s="161">
        <f t="shared" si="3"/>
        <v>0</v>
      </c>
      <c r="AR100" s="22" t="s">
        <v>846</v>
      </c>
      <c r="AT100" s="22" t="s">
        <v>232</v>
      </c>
      <c r="AU100" s="22" t="s">
        <v>78</v>
      </c>
      <c r="AY100" s="22" t="s">
        <v>176</v>
      </c>
      <c r="BE100" s="162">
        <f t="shared" si="4"/>
        <v>0</v>
      </c>
      <c r="BF100" s="162">
        <f t="shared" si="5"/>
        <v>0</v>
      </c>
      <c r="BG100" s="162">
        <f t="shared" si="6"/>
        <v>0</v>
      </c>
      <c r="BH100" s="162">
        <f t="shared" si="7"/>
        <v>0</v>
      </c>
      <c r="BI100" s="162">
        <f t="shared" si="8"/>
        <v>0</v>
      </c>
      <c r="BJ100" s="22" t="s">
        <v>11</v>
      </c>
      <c r="BK100" s="162">
        <f t="shared" si="9"/>
        <v>0</v>
      </c>
      <c r="BL100" s="22" t="s">
        <v>513</v>
      </c>
      <c r="BM100" s="22" t="s">
        <v>902</v>
      </c>
    </row>
    <row r="101" spans="2:65" s="1" customFormat="1" ht="16.5" customHeight="1">
      <c r="B101" s="151"/>
      <c r="C101" s="178" t="s">
        <v>280</v>
      </c>
      <c r="D101" s="178" t="s">
        <v>232</v>
      </c>
      <c r="E101" s="179" t="s">
        <v>903</v>
      </c>
      <c r="F101" s="180" t="s">
        <v>904</v>
      </c>
      <c r="G101" s="181" t="s">
        <v>232</v>
      </c>
      <c r="H101" s="182">
        <v>60</v>
      </c>
      <c r="I101" s="183">
        <v>0</v>
      </c>
      <c r="J101" s="183">
        <f t="shared" si="0"/>
        <v>0</v>
      </c>
      <c r="K101" s="180" t="s">
        <v>5</v>
      </c>
      <c r="L101" s="184"/>
      <c r="M101" s="185" t="s">
        <v>5</v>
      </c>
      <c r="N101" s="186" t="s">
        <v>41</v>
      </c>
      <c r="O101" s="160">
        <v>0</v>
      </c>
      <c r="P101" s="160">
        <f t="shared" si="1"/>
        <v>0</v>
      </c>
      <c r="Q101" s="160">
        <v>2.4000000000000001E-4</v>
      </c>
      <c r="R101" s="160">
        <f t="shared" si="2"/>
        <v>1.44E-2</v>
      </c>
      <c r="S101" s="160">
        <v>0</v>
      </c>
      <c r="T101" s="161">
        <f t="shared" si="3"/>
        <v>0</v>
      </c>
      <c r="AR101" s="22" t="s">
        <v>846</v>
      </c>
      <c r="AT101" s="22" t="s">
        <v>232</v>
      </c>
      <c r="AU101" s="22" t="s">
        <v>78</v>
      </c>
      <c r="AY101" s="22" t="s">
        <v>176</v>
      </c>
      <c r="BE101" s="162">
        <f t="shared" si="4"/>
        <v>0</v>
      </c>
      <c r="BF101" s="162">
        <f t="shared" si="5"/>
        <v>0</v>
      </c>
      <c r="BG101" s="162">
        <f t="shared" si="6"/>
        <v>0</v>
      </c>
      <c r="BH101" s="162">
        <f t="shared" si="7"/>
        <v>0</v>
      </c>
      <c r="BI101" s="162">
        <f t="shared" si="8"/>
        <v>0</v>
      </c>
      <c r="BJ101" s="22" t="s">
        <v>11</v>
      </c>
      <c r="BK101" s="162">
        <f t="shared" si="9"/>
        <v>0</v>
      </c>
      <c r="BL101" s="22" t="s">
        <v>513</v>
      </c>
      <c r="BM101" s="22" t="s">
        <v>905</v>
      </c>
    </row>
    <row r="102" spans="2:65" s="1" customFormat="1" ht="16.5" customHeight="1">
      <c r="B102" s="151"/>
      <c r="C102" s="178" t="s">
        <v>10</v>
      </c>
      <c r="D102" s="178" t="s">
        <v>232</v>
      </c>
      <c r="E102" s="179" t="s">
        <v>906</v>
      </c>
      <c r="F102" s="180" t="s">
        <v>907</v>
      </c>
      <c r="G102" s="181" t="s">
        <v>232</v>
      </c>
      <c r="H102" s="182">
        <v>15</v>
      </c>
      <c r="I102" s="183">
        <v>0</v>
      </c>
      <c r="J102" s="183">
        <f t="shared" si="0"/>
        <v>0</v>
      </c>
      <c r="K102" s="180" t="s">
        <v>5</v>
      </c>
      <c r="L102" s="184"/>
      <c r="M102" s="185" t="s">
        <v>5</v>
      </c>
      <c r="N102" s="186" t="s">
        <v>41</v>
      </c>
      <c r="O102" s="160">
        <v>0</v>
      </c>
      <c r="P102" s="160">
        <f t="shared" si="1"/>
        <v>0</v>
      </c>
      <c r="Q102" s="160">
        <v>6.0999999999999997E-4</v>
      </c>
      <c r="R102" s="160">
        <f t="shared" si="2"/>
        <v>9.1500000000000001E-3</v>
      </c>
      <c r="S102" s="160">
        <v>0</v>
      </c>
      <c r="T102" s="161">
        <f t="shared" si="3"/>
        <v>0</v>
      </c>
      <c r="AR102" s="22" t="s">
        <v>846</v>
      </c>
      <c r="AT102" s="22" t="s">
        <v>232</v>
      </c>
      <c r="AU102" s="22" t="s">
        <v>78</v>
      </c>
      <c r="AY102" s="22" t="s">
        <v>176</v>
      </c>
      <c r="BE102" s="162">
        <f t="shared" si="4"/>
        <v>0</v>
      </c>
      <c r="BF102" s="162">
        <f t="shared" si="5"/>
        <v>0</v>
      </c>
      <c r="BG102" s="162">
        <f t="shared" si="6"/>
        <v>0</v>
      </c>
      <c r="BH102" s="162">
        <f t="shared" si="7"/>
        <v>0</v>
      </c>
      <c r="BI102" s="162">
        <f t="shared" si="8"/>
        <v>0</v>
      </c>
      <c r="BJ102" s="22" t="s">
        <v>11</v>
      </c>
      <c r="BK102" s="162">
        <f t="shared" si="9"/>
        <v>0</v>
      </c>
      <c r="BL102" s="22" t="s">
        <v>513</v>
      </c>
      <c r="BM102" s="22" t="s">
        <v>908</v>
      </c>
    </row>
    <row r="103" spans="2:65" s="1" customFormat="1" ht="16.5" customHeight="1">
      <c r="B103" s="151"/>
      <c r="C103" s="178" t="s">
        <v>287</v>
      </c>
      <c r="D103" s="178" t="s">
        <v>232</v>
      </c>
      <c r="E103" s="179" t="s">
        <v>909</v>
      </c>
      <c r="F103" s="180" t="s">
        <v>910</v>
      </c>
      <c r="G103" s="181" t="s">
        <v>845</v>
      </c>
      <c r="H103" s="182">
        <v>1</v>
      </c>
      <c r="I103" s="183">
        <v>0</v>
      </c>
      <c r="J103" s="183">
        <f t="shared" si="0"/>
        <v>0</v>
      </c>
      <c r="K103" s="180" t="s">
        <v>5</v>
      </c>
      <c r="L103" s="184"/>
      <c r="M103" s="185" t="s">
        <v>5</v>
      </c>
      <c r="N103" s="186" t="s">
        <v>41</v>
      </c>
      <c r="O103" s="160">
        <v>0</v>
      </c>
      <c r="P103" s="160">
        <f t="shared" si="1"/>
        <v>0</v>
      </c>
      <c r="Q103" s="160">
        <v>0</v>
      </c>
      <c r="R103" s="160">
        <f t="shared" si="2"/>
        <v>0</v>
      </c>
      <c r="S103" s="160">
        <v>0</v>
      </c>
      <c r="T103" s="161">
        <f t="shared" si="3"/>
        <v>0</v>
      </c>
      <c r="AR103" s="22" t="s">
        <v>846</v>
      </c>
      <c r="AT103" s="22" t="s">
        <v>232</v>
      </c>
      <c r="AU103" s="22" t="s">
        <v>78</v>
      </c>
      <c r="AY103" s="22" t="s">
        <v>176</v>
      </c>
      <c r="BE103" s="162">
        <f t="shared" si="4"/>
        <v>0</v>
      </c>
      <c r="BF103" s="162">
        <f t="shared" si="5"/>
        <v>0</v>
      </c>
      <c r="BG103" s="162">
        <f t="shared" si="6"/>
        <v>0</v>
      </c>
      <c r="BH103" s="162">
        <f t="shared" si="7"/>
        <v>0</v>
      </c>
      <c r="BI103" s="162">
        <f t="shared" si="8"/>
        <v>0</v>
      </c>
      <c r="BJ103" s="22" t="s">
        <v>11</v>
      </c>
      <c r="BK103" s="162">
        <f t="shared" si="9"/>
        <v>0</v>
      </c>
      <c r="BL103" s="22" t="s">
        <v>513</v>
      </c>
      <c r="BM103" s="22" t="s">
        <v>911</v>
      </c>
    </row>
    <row r="104" spans="2:65" s="1" customFormat="1" ht="16.5" customHeight="1">
      <c r="B104" s="151"/>
      <c r="C104" s="178" t="s">
        <v>291</v>
      </c>
      <c r="D104" s="178" t="s">
        <v>232</v>
      </c>
      <c r="E104" s="179" t="s">
        <v>912</v>
      </c>
      <c r="F104" s="180" t="s">
        <v>913</v>
      </c>
      <c r="G104" s="181" t="s">
        <v>859</v>
      </c>
      <c r="H104" s="182">
        <v>2</v>
      </c>
      <c r="I104" s="183">
        <v>0</v>
      </c>
      <c r="J104" s="183">
        <f t="shared" si="0"/>
        <v>0</v>
      </c>
      <c r="K104" s="180" t="s">
        <v>5</v>
      </c>
      <c r="L104" s="184"/>
      <c r="M104" s="185" t="s">
        <v>5</v>
      </c>
      <c r="N104" s="186" t="s">
        <v>41</v>
      </c>
      <c r="O104" s="160">
        <v>0</v>
      </c>
      <c r="P104" s="160">
        <f t="shared" si="1"/>
        <v>0</v>
      </c>
      <c r="Q104" s="160">
        <v>0</v>
      </c>
      <c r="R104" s="160">
        <f t="shared" si="2"/>
        <v>0</v>
      </c>
      <c r="S104" s="160">
        <v>0</v>
      </c>
      <c r="T104" s="161">
        <f t="shared" si="3"/>
        <v>0</v>
      </c>
      <c r="AR104" s="22" t="s">
        <v>846</v>
      </c>
      <c r="AT104" s="22" t="s">
        <v>232</v>
      </c>
      <c r="AU104" s="22" t="s">
        <v>78</v>
      </c>
      <c r="AY104" s="22" t="s">
        <v>176</v>
      </c>
      <c r="BE104" s="162">
        <f t="shared" si="4"/>
        <v>0</v>
      </c>
      <c r="BF104" s="162">
        <f t="shared" si="5"/>
        <v>0</v>
      </c>
      <c r="BG104" s="162">
        <f t="shared" si="6"/>
        <v>0</v>
      </c>
      <c r="BH104" s="162">
        <f t="shared" si="7"/>
        <v>0</v>
      </c>
      <c r="BI104" s="162">
        <f t="shared" si="8"/>
        <v>0</v>
      </c>
      <c r="BJ104" s="22" t="s">
        <v>11</v>
      </c>
      <c r="BK104" s="162">
        <f t="shared" si="9"/>
        <v>0</v>
      </c>
      <c r="BL104" s="22" t="s">
        <v>513</v>
      </c>
      <c r="BM104" s="22" t="s">
        <v>914</v>
      </c>
    </row>
    <row r="105" spans="2:65" s="1" customFormat="1" ht="16.5" customHeight="1">
      <c r="B105" s="151"/>
      <c r="C105" s="178" t="s">
        <v>296</v>
      </c>
      <c r="D105" s="178" t="s">
        <v>232</v>
      </c>
      <c r="E105" s="179" t="s">
        <v>915</v>
      </c>
      <c r="F105" s="180" t="s">
        <v>916</v>
      </c>
      <c r="G105" s="181" t="s">
        <v>859</v>
      </c>
      <c r="H105" s="182">
        <v>4</v>
      </c>
      <c r="I105" s="183">
        <v>0</v>
      </c>
      <c r="J105" s="183">
        <f t="shared" si="0"/>
        <v>0</v>
      </c>
      <c r="K105" s="180" t="s">
        <v>5</v>
      </c>
      <c r="L105" s="184"/>
      <c r="M105" s="185" t="s">
        <v>5</v>
      </c>
      <c r="N105" s="186" t="s">
        <v>41</v>
      </c>
      <c r="O105" s="160">
        <v>0</v>
      </c>
      <c r="P105" s="160">
        <f t="shared" si="1"/>
        <v>0</v>
      </c>
      <c r="Q105" s="160">
        <v>0</v>
      </c>
      <c r="R105" s="160">
        <f t="shared" si="2"/>
        <v>0</v>
      </c>
      <c r="S105" s="160">
        <v>0</v>
      </c>
      <c r="T105" s="161">
        <f t="shared" si="3"/>
        <v>0</v>
      </c>
      <c r="AR105" s="22" t="s">
        <v>846</v>
      </c>
      <c r="AT105" s="22" t="s">
        <v>232</v>
      </c>
      <c r="AU105" s="22" t="s">
        <v>78</v>
      </c>
      <c r="AY105" s="22" t="s">
        <v>176</v>
      </c>
      <c r="BE105" s="162">
        <f t="shared" si="4"/>
        <v>0</v>
      </c>
      <c r="BF105" s="162">
        <f t="shared" si="5"/>
        <v>0</v>
      </c>
      <c r="BG105" s="162">
        <f t="shared" si="6"/>
        <v>0</v>
      </c>
      <c r="BH105" s="162">
        <f t="shared" si="7"/>
        <v>0</v>
      </c>
      <c r="BI105" s="162">
        <f t="shared" si="8"/>
        <v>0</v>
      </c>
      <c r="BJ105" s="22" t="s">
        <v>11</v>
      </c>
      <c r="BK105" s="162">
        <f t="shared" si="9"/>
        <v>0</v>
      </c>
      <c r="BL105" s="22" t="s">
        <v>513</v>
      </c>
      <c r="BM105" s="22" t="s">
        <v>917</v>
      </c>
    </row>
    <row r="106" spans="2:65" s="1" customFormat="1" ht="16.5" customHeight="1">
      <c r="B106" s="151"/>
      <c r="C106" s="178" t="s">
        <v>311</v>
      </c>
      <c r="D106" s="178" t="s">
        <v>232</v>
      </c>
      <c r="E106" s="179" t="s">
        <v>918</v>
      </c>
      <c r="F106" s="180" t="s">
        <v>919</v>
      </c>
      <c r="G106" s="181" t="s">
        <v>859</v>
      </c>
      <c r="H106" s="182">
        <v>25</v>
      </c>
      <c r="I106" s="183">
        <v>0</v>
      </c>
      <c r="J106" s="183">
        <f t="shared" si="0"/>
        <v>0</v>
      </c>
      <c r="K106" s="180" t="s">
        <v>5</v>
      </c>
      <c r="L106" s="184"/>
      <c r="M106" s="185" t="s">
        <v>5</v>
      </c>
      <c r="N106" s="186" t="s">
        <v>41</v>
      </c>
      <c r="O106" s="160">
        <v>0</v>
      </c>
      <c r="P106" s="160">
        <f t="shared" si="1"/>
        <v>0</v>
      </c>
      <c r="Q106" s="160">
        <v>1.2999999999999999E-4</v>
      </c>
      <c r="R106" s="160">
        <f t="shared" si="2"/>
        <v>3.2499999999999999E-3</v>
      </c>
      <c r="S106" s="160">
        <v>0</v>
      </c>
      <c r="T106" s="161">
        <f t="shared" si="3"/>
        <v>0</v>
      </c>
      <c r="AR106" s="22" t="s">
        <v>846</v>
      </c>
      <c r="AT106" s="22" t="s">
        <v>232</v>
      </c>
      <c r="AU106" s="22" t="s">
        <v>78</v>
      </c>
      <c r="AY106" s="22" t="s">
        <v>176</v>
      </c>
      <c r="BE106" s="162">
        <f t="shared" si="4"/>
        <v>0</v>
      </c>
      <c r="BF106" s="162">
        <f t="shared" si="5"/>
        <v>0</v>
      </c>
      <c r="BG106" s="162">
        <f t="shared" si="6"/>
        <v>0</v>
      </c>
      <c r="BH106" s="162">
        <f t="shared" si="7"/>
        <v>0</v>
      </c>
      <c r="BI106" s="162">
        <f t="shared" si="8"/>
        <v>0</v>
      </c>
      <c r="BJ106" s="22" t="s">
        <v>11</v>
      </c>
      <c r="BK106" s="162">
        <f t="shared" si="9"/>
        <v>0</v>
      </c>
      <c r="BL106" s="22" t="s">
        <v>513</v>
      </c>
      <c r="BM106" s="22" t="s">
        <v>920</v>
      </c>
    </row>
    <row r="107" spans="2:65" s="1" customFormat="1" ht="16.5" customHeight="1">
      <c r="B107" s="151"/>
      <c r="C107" s="178" t="s">
        <v>315</v>
      </c>
      <c r="D107" s="178" t="s">
        <v>232</v>
      </c>
      <c r="E107" s="179" t="s">
        <v>921</v>
      </c>
      <c r="F107" s="180" t="s">
        <v>922</v>
      </c>
      <c r="G107" s="181" t="s">
        <v>859</v>
      </c>
      <c r="H107" s="182">
        <v>50</v>
      </c>
      <c r="I107" s="183">
        <v>0</v>
      </c>
      <c r="J107" s="183">
        <f t="shared" si="0"/>
        <v>0</v>
      </c>
      <c r="K107" s="180" t="s">
        <v>5</v>
      </c>
      <c r="L107" s="184"/>
      <c r="M107" s="185" t="s">
        <v>5</v>
      </c>
      <c r="N107" s="186" t="s">
        <v>41</v>
      </c>
      <c r="O107" s="160">
        <v>0</v>
      </c>
      <c r="P107" s="160">
        <f t="shared" si="1"/>
        <v>0</v>
      </c>
      <c r="Q107" s="160">
        <v>2.0000000000000002E-5</v>
      </c>
      <c r="R107" s="160">
        <f t="shared" si="2"/>
        <v>1E-3</v>
      </c>
      <c r="S107" s="160">
        <v>0</v>
      </c>
      <c r="T107" s="161">
        <f t="shared" si="3"/>
        <v>0</v>
      </c>
      <c r="AR107" s="22" t="s">
        <v>846</v>
      </c>
      <c r="AT107" s="22" t="s">
        <v>232</v>
      </c>
      <c r="AU107" s="22" t="s">
        <v>78</v>
      </c>
      <c r="AY107" s="22" t="s">
        <v>176</v>
      </c>
      <c r="BE107" s="162">
        <f t="shared" si="4"/>
        <v>0</v>
      </c>
      <c r="BF107" s="162">
        <f t="shared" si="5"/>
        <v>0</v>
      </c>
      <c r="BG107" s="162">
        <f t="shared" si="6"/>
        <v>0</v>
      </c>
      <c r="BH107" s="162">
        <f t="shared" si="7"/>
        <v>0</v>
      </c>
      <c r="BI107" s="162">
        <f t="shared" si="8"/>
        <v>0</v>
      </c>
      <c r="BJ107" s="22" t="s">
        <v>11</v>
      </c>
      <c r="BK107" s="162">
        <f t="shared" si="9"/>
        <v>0</v>
      </c>
      <c r="BL107" s="22" t="s">
        <v>513</v>
      </c>
      <c r="BM107" s="22" t="s">
        <v>923</v>
      </c>
    </row>
    <row r="108" spans="2:65" s="1" customFormat="1" ht="16.5" customHeight="1">
      <c r="B108" s="151"/>
      <c r="C108" s="178" t="s">
        <v>319</v>
      </c>
      <c r="D108" s="178" t="s">
        <v>232</v>
      </c>
      <c r="E108" s="179" t="s">
        <v>924</v>
      </c>
      <c r="F108" s="180" t="s">
        <v>925</v>
      </c>
      <c r="G108" s="181" t="s">
        <v>859</v>
      </c>
      <c r="H108" s="182">
        <v>3</v>
      </c>
      <c r="I108" s="183">
        <v>0</v>
      </c>
      <c r="J108" s="183">
        <f t="shared" si="0"/>
        <v>0</v>
      </c>
      <c r="K108" s="180" t="s">
        <v>5</v>
      </c>
      <c r="L108" s="184"/>
      <c r="M108" s="185" t="s">
        <v>5</v>
      </c>
      <c r="N108" s="186" t="s">
        <v>41</v>
      </c>
      <c r="O108" s="160">
        <v>0</v>
      </c>
      <c r="P108" s="160">
        <f t="shared" si="1"/>
        <v>0</v>
      </c>
      <c r="Q108" s="160">
        <v>2.2000000000000001E-4</v>
      </c>
      <c r="R108" s="160">
        <f t="shared" si="2"/>
        <v>6.6E-4</v>
      </c>
      <c r="S108" s="160">
        <v>0</v>
      </c>
      <c r="T108" s="161">
        <f t="shared" si="3"/>
        <v>0</v>
      </c>
      <c r="AR108" s="22" t="s">
        <v>846</v>
      </c>
      <c r="AT108" s="22" t="s">
        <v>232</v>
      </c>
      <c r="AU108" s="22" t="s">
        <v>78</v>
      </c>
      <c r="AY108" s="22" t="s">
        <v>176</v>
      </c>
      <c r="BE108" s="162">
        <f t="shared" si="4"/>
        <v>0</v>
      </c>
      <c r="BF108" s="162">
        <f t="shared" si="5"/>
        <v>0</v>
      </c>
      <c r="BG108" s="162">
        <f t="shared" si="6"/>
        <v>0</v>
      </c>
      <c r="BH108" s="162">
        <f t="shared" si="7"/>
        <v>0</v>
      </c>
      <c r="BI108" s="162">
        <f t="shared" si="8"/>
        <v>0</v>
      </c>
      <c r="BJ108" s="22" t="s">
        <v>11</v>
      </c>
      <c r="BK108" s="162">
        <f t="shared" si="9"/>
        <v>0</v>
      </c>
      <c r="BL108" s="22" t="s">
        <v>513</v>
      </c>
      <c r="BM108" s="22" t="s">
        <v>926</v>
      </c>
    </row>
    <row r="109" spans="2:65" s="1" customFormat="1" ht="16.5" customHeight="1">
      <c r="B109" s="151"/>
      <c r="C109" s="178" t="s">
        <v>323</v>
      </c>
      <c r="D109" s="178" t="s">
        <v>232</v>
      </c>
      <c r="E109" s="179" t="s">
        <v>927</v>
      </c>
      <c r="F109" s="180" t="s">
        <v>928</v>
      </c>
      <c r="G109" s="181" t="s">
        <v>859</v>
      </c>
      <c r="H109" s="182">
        <v>20</v>
      </c>
      <c r="I109" s="183">
        <v>0</v>
      </c>
      <c r="J109" s="183">
        <f t="shared" si="0"/>
        <v>0</v>
      </c>
      <c r="K109" s="180" t="s">
        <v>5</v>
      </c>
      <c r="L109" s="184"/>
      <c r="M109" s="185" t="s">
        <v>5</v>
      </c>
      <c r="N109" s="186" t="s">
        <v>41</v>
      </c>
      <c r="O109" s="160">
        <v>0</v>
      </c>
      <c r="P109" s="160">
        <f t="shared" si="1"/>
        <v>0</v>
      </c>
      <c r="Q109" s="160">
        <v>4.0000000000000003E-5</v>
      </c>
      <c r="R109" s="160">
        <f t="shared" si="2"/>
        <v>8.0000000000000004E-4</v>
      </c>
      <c r="S109" s="160">
        <v>0</v>
      </c>
      <c r="T109" s="161">
        <f t="shared" si="3"/>
        <v>0</v>
      </c>
      <c r="AR109" s="22" t="s">
        <v>846</v>
      </c>
      <c r="AT109" s="22" t="s">
        <v>232</v>
      </c>
      <c r="AU109" s="22" t="s">
        <v>78</v>
      </c>
      <c r="AY109" s="22" t="s">
        <v>176</v>
      </c>
      <c r="BE109" s="162">
        <f t="shared" si="4"/>
        <v>0</v>
      </c>
      <c r="BF109" s="162">
        <f t="shared" si="5"/>
        <v>0</v>
      </c>
      <c r="BG109" s="162">
        <f t="shared" si="6"/>
        <v>0</v>
      </c>
      <c r="BH109" s="162">
        <f t="shared" si="7"/>
        <v>0</v>
      </c>
      <c r="BI109" s="162">
        <f t="shared" si="8"/>
        <v>0</v>
      </c>
      <c r="BJ109" s="22" t="s">
        <v>11</v>
      </c>
      <c r="BK109" s="162">
        <f t="shared" si="9"/>
        <v>0</v>
      </c>
      <c r="BL109" s="22" t="s">
        <v>513</v>
      </c>
      <c r="BM109" s="22" t="s">
        <v>929</v>
      </c>
    </row>
    <row r="110" spans="2:65" s="1" customFormat="1" ht="16.5" customHeight="1">
      <c r="B110" s="151"/>
      <c r="C110" s="178" t="s">
        <v>327</v>
      </c>
      <c r="D110" s="178" t="s">
        <v>232</v>
      </c>
      <c r="E110" s="179" t="s">
        <v>930</v>
      </c>
      <c r="F110" s="180" t="s">
        <v>931</v>
      </c>
      <c r="G110" s="181" t="s">
        <v>845</v>
      </c>
      <c r="H110" s="182">
        <v>1</v>
      </c>
      <c r="I110" s="183">
        <v>0</v>
      </c>
      <c r="J110" s="183">
        <f t="shared" si="0"/>
        <v>0</v>
      </c>
      <c r="K110" s="180" t="s">
        <v>5</v>
      </c>
      <c r="L110" s="184"/>
      <c r="M110" s="185" t="s">
        <v>5</v>
      </c>
      <c r="N110" s="186" t="s">
        <v>41</v>
      </c>
      <c r="O110" s="160">
        <v>0</v>
      </c>
      <c r="P110" s="160">
        <f t="shared" si="1"/>
        <v>0</v>
      </c>
      <c r="Q110" s="160">
        <v>0</v>
      </c>
      <c r="R110" s="160">
        <f t="shared" si="2"/>
        <v>0</v>
      </c>
      <c r="S110" s="160">
        <v>0</v>
      </c>
      <c r="T110" s="161">
        <f t="shared" si="3"/>
        <v>0</v>
      </c>
      <c r="AR110" s="22" t="s">
        <v>846</v>
      </c>
      <c r="AT110" s="22" t="s">
        <v>232</v>
      </c>
      <c r="AU110" s="22" t="s">
        <v>78</v>
      </c>
      <c r="AY110" s="22" t="s">
        <v>176</v>
      </c>
      <c r="BE110" s="162">
        <f t="shared" si="4"/>
        <v>0</v>
      </c>
      <c r="BF110" s="162">
        <f t="shared" si="5"/>
        <v>0</v>
      </c>
      <c r="BG110" s="162">
        <f t="shared" si="6"/>
        <v>0</v>
      </c>
      <c r="BH110" s="162">
        <f t="shared" si="7"/>
        <v>0</v>
      </c>
      <c r="BI110" s="162">
        <f t="shared" si="8"/>
        <v>0</v>
      </c>
      <c r="BJ110" s="22" t="s">
        <v>11</v>
      </c>
      <c r="BK110" s="162">
        <f t="shared" si="9"/>
        <v>0</v>
      </c>
      <c r="BL110" s="22" t="s">
        <v>513</v>
      </c>
      <c r="BM110" s="22" t="s">
        <v>932</v>
      </c>
    </row>
    <row r="111" spans="2:65" s="10" customFormat="1" ht="29.85" customHeight="1">
      <c r="B111" s="139"/>
      <c r="D111" s="140" t="s">
        <v>69</v>
      </c>
      <c r="E111" s="149" t="s">
        <v>933</v>
      </c>
      <c r="F111" s="149" t="s">
        <v>934</v>
      </c>
      <c r="J111" s="150">
        <f>BK111</f>
        <v>0</v>
      </c>
      <c r="L111" s="139"/>
      <c r="M111" s="143"/>
      <c r="N111" s="144"/>
      <c r="O111" s="144"/>
      <c r="P111" s="145">
        <f>SUM(P112:P143)</f>
        <v>0</v>
      </c>
      <c r="Q111" s="144"/>
      <c r="R111" s="145">
        <f>SUM(R112:R143)</f>
        <v>0</v>
      </c>
      <c r="S111" s="144"/>
      <c r="T111" s="146">
        <f>SUM(T112:T143)</f>
        <v>0</v>
      </c>
      <c r="AR111" s="140" t="s">
        <v>81</v>
      </c>
      <c r="AT111" s="147" t="s">
        <v>69</v>
      </c>
      <c r="AU111" s="147" t="s">
        <v>11</v>
      </c>
      <c r="AY111" s="140" t="s">
        <v>176</v>
      </c>
      <c r="BK111" s="148">
        <f>SUM(BK112:BK143)</f>
        <v>0</v>
      </c>
    </row>
    <row r="112" spans="2:65" s="1" customFormat="1" ht="16.5" customHeight="1">
      <c r="B112" s="151"/>
      <c r="C112" s="152" t="s">
        <v>332</v>
      </c>
      <c r="D112" s="152" t="s">
        <v>178</v>
      </c>
      <c r="E112" s="153" t="s">
        <v>935</v>
      </c>
      <c r="F112" s="154" t="s">
        <v>936</v>
      </c>
      <c r="G112" s="155" t="s">
        <v>232</v>
      </c>
      <c r="H112" s="156">
        <v>15</v>
      </c>
      <c r="I112" s="157">
        <v>0</v>
      </c>
      <c r="J112" s="157">
        <f t="shared" ref="J112:J143" si="10">ROUND(I112*H112,0)</f>
        <v>0</v>
      </c>
      <c r="K112" s="154" t="s">
        <v>5</v>
      </c>
      <c r="L112" s="36"/>
      <c r="M112" s="158" t="s">
        <v>5</v>
      </c>
      <c r="N112" s="159" t="s">
        <v>41</v>
      </c>
      <c r="O112" s="160">
        <v>0</v>
      </c>
      <c r="P112" s="160">
        <f t="shared" ref="P112:P143" si="11">O112*H112</f>
        <v>0</v>
      </c>
      <c r="Q112" s="160">
        <v>0</v>
      </c>
      <c r="R112" s="160">
        <f t="shared" ref="R112:R143" si="12">Q112*H112</f>
        <v>0</v>
      </c>
      <c r="S112" s="160">
        <v>0</v>
      </c>
      <c r="T112" s="161">
        <f t="shared" ref="T112:T143" si="13">S112*H112</f>
        <v>0</v>
      </c>
      <c r="AR112" s="22" t="s">
        <v>513</v>
      </c>
      <c r="AT112" s="22" t="s">
        <v>178</v>
      </c>
      <c r="AU112" s="22" t="s">
        <v>78</v>
      </c>
      <c r="AY112" s="22" t="s">
        <v>176</v>
      </c>
      <c r="BE112" s="162">
        <f t="shared" ref="BE112:BE143" si="14">IF(N112="základní",J112,0)</f>
        <v>0</v>
      </c>
      <c r="BF112" s="162">
        <f t="shared" ref="BF112:BF143" si="15">IF(N112="snížená",J112,0)</f>
        <v>0</v>
      </c>
      <c r="BG112" s="162">
        <f t="shared" ref="BG112:BG143" si="16">IF(N112="zákl. přenesená",J112,0)</f>
        <v>0</v>
      </c>
      <c r="BH112" s="162">
        <f t="shared" ref="BH112:BH143" si="17">IF(N112="sníž. přenesená",J112,0)</f>
        <v>0</v>
      </c>
      <c r="BI112" s="162">
        <f t="shared" ref="BI112:BI143" si="18">IF(N112="nulová",J112,0)</f>
        <v>0</v>
      </c>
      <c r="BJ112" s="22" t="s">
        <v>11</v>
      </c>
      <c r="BK112" s="162">
        <f t="shared" ref="BK112:BK143" si="19">ROUND(I112*H112,0)</f>
        <v>0</v>
      </c>
      <c r="BL112" s="22" t="s">
        <v>513</v>
      </c>
      <c r="BM112" s="22" t="s">
        <v>809</v>
      </c>
    </row>
    <row r="113" spans="2:65" s="1" customFormat="1" ht="16.5" customHeight="1">
      <c r="B113" s="151"/>
      <c r="C113" s="152" t="s">
        <v>337</v>
      </c>
      <c r="D113" s="152" t="s">
        <v>178</v>
      </c>
      <c r="E113" s="153" t="s">
        <v>937</v>
      </c>
      <c r="F113" s="154" t="s">
        <v>938</v>
      </c>
      <c r="G113" s="155" t="s">
        <v>859</v>
      </c>
      <c r="H113" s="156">
        <v>50</v>
      </c>
      <c r="I113" s="157">
        <v>0</v>
      </c>
      <c r="J113" s="157">
        <f t="shared" si="10"/>
        <v>0</v>
      </c>
      <c r="K113" s="154" t="s">
        <v>5</v>
      </c>
      <c r="L113" s="36"/>
      <c r="M113" s="158" t="s">
        <v>5</v>
      </c>
      <c r="N113" s="159" t="s">
        <v>41</v>
      </c>
      <c r="O113" s="160">
        <v>0</v>
      </c>
      <c r="P113" s="160">
        <f t="shared" si="11"/>
        <v>0</v>
      </c>
      <c r="Q113" s="160">
        <v>0</v>
      </c>
      <c r="R113" s="160">
        <f t="shared" si="12"/>
        <v>0</v>
      </c>
      <c r="S113" s="160">
        <v>0</v>
      </c>
      <c r="T113" s="161">
        <f t="shared" si="13"/>
        <v>0</v>
      </c>
      <c r="AR113" s="22" t="s">
        <v>513</v>
      </c>
      <c r="AT113" s="22" t="s">
        <v>178</v>
      </c>
      <c r="AU113" s="22" t="s">
        <v>78</v>
      </c>
      <c r="AY113" s="22" t="s">
        <v>176</v>
      </c>
      <c r="BE113" s="162">
        <f t="shared" si="14"/>
        <v>0</v>
      </c>
      <c r="BF113" s="162">
        <f t="shared" si="15"/>
        <v>0</v>
      </c>
      <c r="BG113" s="162">
        <f t="shared" si="16"/>
        <v>0</v>
      </c>
      <c r="BH113" s="162">
        <f t="shared" si="17"/>
        <v>0</v>
      </c>
      <c r="BI113" s="162">
        <f t="shared" si="18"/>
        <v>0</v>
      </c>
      <c r="BJ113" s="22" t="s">
        <v>11</v>
      </c>
      <c r="BK113" s="162">
        <f t="shared" si="19"/>
        <v>0</v>
      </c>
      <c r="BL113" s="22" t="s">
        <v>513</v>
      </c>
      <c r="BM113" s="22" t="s">
        <v>819</v>
      </c>
    </row>
    <row r="114" spans="2:65" s="1" customFormat="1" ht="16.5" customHeight="1">
      <c r="B114" s="151"/>
      <c r="C114" s="152" t="s">
        <v>341</v>
      </c>
      <c r="D114" s="152" t="s">
        <v>178</v>
      </c>
      <c r="E114" s="153" t="s">
        <v>939</v>
      </c>
      <c r="F114" s="154" t="s">
        <v>940</v>
      </c>
      <c r="G114" s="155" t="s">
        <v>859</v>
      </c>
      <c r="H114" s="156">
        <v>25</v>
      </c>
      <c r="I114" s="157">
        <v>0</v>
      </c>
      <c r="J114" s="157">
        <f t="shared" si="10"/>
        <v>0</v>
      </c>
      <c r="K114" s="154" t="s">
        <v>5</v>
      </c>
      <c r="L114" s="36"/>
      <c r="M114" s="158" t="s">
        <v>5</v>
      </c>
      <c r="N114" s="159" t="s">
        <v>41</v>
      </c>
      <c r="O114" s="160">
        <v>0</v>
      </c>
      <c r="P114" s="160">
        <f t="shared" si="11"/>
        <v>0</v>
      </c>
      <c r="Q114" s="160">
        <v>0</v>
      </c>
      <c r="R114" s="160">
        <f t="shared" si="12"/>
        <v>0</v>
      </c>
      <c r="S114" s="160">
        <v>0</v>
      </c>
      <c r="T114" s="161">
        <f t="shared" si="13"/>
        <v>0</v>
      </c>
      <c r="AR114" s="22" t="s">
        <v>513</v>
      </c>
      <c r="AT114" s="22" t="s">
        <v>178</v>
      </c>
      <c r="AU114" s="22" t="s">
        <v>78</v>
      </c>
      <c r="AY114" s="22" t="s">
        <v>176</v>
      </c>
      <c r="BE114" s="162">
        <f t="shared" si="14"/>
        <v>0</v>
      </c>
      <c r="BF114" s="162">
        <f t="shared" si="15"/>
        <v>0</v>
      </c>
      <c r="BG114" s="162">
        <f t="shared" si="16"/>
        <v>0</v>
      </c>
      <c r="BH114" s="162">
        <f t="shared" si="17"/>
        <v>0</v>
      </c>
      <c r="BI114" s="162">
        <f t="shared" si="18"/>
        <v>0</v>
      </c>
      <c r="BJ114" s="22" t="s">
        <v>11</v>
      </c>
      <c r="BK114" s="162">
        <f t="shared" si="19"/>
        <v>0</v>
      </c>
      <c r="BL114" s="22" t="s">
        <v>513</v>
      </c>
      <c r="BM114" s="22" t="s">
        <v>829</v>
      </c>
    </row>
    <row r="115" spans="2:65" s="1" customFormat="1" ht="16.5" customHeight="1">
      <c r="B115" s="151"/>
      <c r="C115" s="152" t="s">
        <v>346</v>
      </c>
      <c r="D115" s="152" t="s">
        <v>178</v>
      </c>
      <c r="E115" s="153" t="s">
        <v>941</v>
      </c>
      <c r="F115" s="154" t="s">
        <v>942</v>
      </c>
      <c r="G115" s="155" t="s">
        <v>859</v>
      </c>
      <c r="H115" s="156">
        <v>72</v>
      </c>
      <c r="I115" s="157">
        <v>0</v>
      </c>
      <c r="J115" s="157">
        <f t="shared" si="10"/>
        <v>0</v>
      </c>
      <c r="K115" s="154" t="s">
        <v>5</v>
      </c>
      <c r="L115" s="36"/>
      <c r="M115" s="158" t="s">
        <v>5</v>
      </c>
      <c r="N115" s="159" t="s">
        <v>41</v>
      </c>
      <c r="O115" s="160">
        <v>0</v>
      </c>
      <c r="P115" s="160">
        <f t="shared" si="11"/>
        <v>0</v>
      </c>
      <c r="Q115" s="160">
        <v>0</v>
      </c>
      <c r="R115" s="160">
        <f t="shared" si="12"/>
        <v>0</v>
      </c>
      <c r="S115" s="160">
        <v>0</v>
      </c>
      <c r="T115" s="161">
        <f t="shared" si="13"/>
        <v>0</v>
      </c>
      <c r="AR115" s="22" t="s">
        <v>513</v>
      </c>
      <c r="AT115" s="22" t="s">
        <v>178</v>
      </c>
      <c r="AU115" s="22" t="s">
        <v>78</v>
      </c>
      <c r="AY115" s="22" t="s">
        <v>176</v>
      </c>
      <c r="BE115" s="162">
        <f t="shared" si="14"/>
        <v>0</v>
      </c>
      <c r="BF115" s="162">
        <f t="shared" si="15"/>
        <v>0</v>
      </c>
      <c r="BG115" s="162">
        <f t="shared" si="16"/>
        <v>0</v>
      </c>
      <c r="BH115" s="162">
        <f t="shared" si="17"/>
        <v>0</v>
      </c>
      <c r="BI115" s="162">
        <f t="shared" si="18"/>
        <v>0</v>
      </c>
      <c r="BJ115" s="22" t="s">
        <v>11</v>
      </c>
      <c r="BK115" s="162">
        <f t="shared" si="19"/>
        <v>0</v>
      </c>
      <c r="BL115" s="22" t="s">
        <v>513</v>
      </c>
      <c r="BM115" s="22" t="s">
        <v>943</v>
      </c>
    </row>
    <row r="116" spans="2:65" s="1" customFormat="1" ht="16.5" customHeight="1">
      <c r="B116" s="151"/>
      <c r="C116" s="152" t="s">
        <v>350</v>
      </c>
      <c r="D116" s="152" t="s">
        <v>178</v>
      </c>
      <c r="E116" s="153" t="s">
        <v>944</v>
      </c>
      <c r="F116" s="154" t="s">
        <v>945</v>
      </c>
      <c r="G116" s="155" t="s">
        <v>859</v>
      </c>
      <c r="H116" s="156">
        <v>25</v>
      </c>
      <c r="I116" s="157">
        <v>0</v>
      </c>
      <c r="J116" s="157">
        <f t="shared" si="10"/>
        <v>0</v>
      </c>
      <c r="K116" s="154" t="s">
        <v>5</v>
      </c>
      <c r="L116" s="36"/>
      <c r="M116" s="158" t="s">
        <v>5</v>
      </c>
      <c r="N116" s="159" t="s">
        <v>41</v>
      </c>
      <c r="O116" s="160">
        <v>0</v>
      </c>
      <c r="P116" s="160">
        <f t="shared" si="11"/>
        <v>0</v>
      </c>
      <c r="Q116" s="160">
        <v>0</v>
      </c>
      <c r="R116" s="160">
        <f t="shared" si="12"/>
        <v>0</v>
      </c>
      <c r="S116" s="160">
        <v>0</v>
      </c>
      <c r="T116" s="161">
        <f t="shared" si="13"/>
        <v>0</v>
      </c>
      <c r="AR116" s="22" t="s">
        <v>513</v>
      </c>
      <c r="AT116" s="22" t="s">
        <v>178</v>
      </c>
      <c r="AU116" s="22" t="s">
        <v>78</v>
      </c>
      <c r="AY116" s="22" t="s">
        <v>176</v>
      </c>
      <c r="BE116" s="162">
        <f t="shared" si="14"/>
        <v>0</v>
      </c>
      <c r="BF116" s="162">
        <f t="shared" si="15"/>
        <v>0</v>
      </c>
      <c r="BG116" s="162">
        <f t="shared" si="16"/>
        <v>0</v>
      </c>
      <c r="BH116" s="162">
        <f t="shared" si="17"/>
        <v>0</v>
      </c>
      <c r="BI116" s="162">
        <f t="shared" si="18"/>
        <v>0</v>
      </c>
      <c r="BJ116" s="22" t="s">
        <v>11</v>
      </c>
      <c r="BK116" s="162">
        <f t="shared" si="19"/>
        <v>0</v>
      </c>
      <c r="BL116" s="22" t="s">
        <v>513</v>
      </c>
      <c r="BM116" s="22" t="s">
        <v>946</v>
      </c>
    </row>
    <row r="117" spans="2:65" s="1" customFormat="1" ht="16.5" customHeight="1">
      <c r="B117" s="151"/>
      <c r="C117" s="152" t="s">
        <v>352</v>
      </c>
      <c r="D117" s="152" t="s">
        <v>178</v>
      </c>
      <c r="E117" s="153" t="s">
        <v>947</v>
      </c>
      <c r="F117" s="154" t="s">
        <v>948</v>
      </c>
      <c r="G117" s="155" t="s">
        <v>949</v>
      </c>
      <c r="H117" s="156">
        <v>2</v>
      </c>
      <c r="I117" s="157">
        <v>0</v>
      </c>
      <c r="J117" s="157">
        <f t="shared" si="10"/>
        <v>0</v>
      </c>
      <c r="K117" s="154" t="s">
        <v>5</v>
      </c>
      <c r="L117" s="36"/>
      <c r="M117" s="158" t="s">
        <v>5</v>
      </c>
      <c r="N117" s="159" t="s">
        <v>41</v>
      </c>
      <c r="O117" s="160">
        <v>0</v>
      </c>
      <c r="P117" s="160">
        <f t="shared" si="11"/>
        <v>0</v>
      </c>
      <c r="Q117" s="160">
        <v>0</v>
      </c>
      <c r="R117" s="160">
        <f t="shared" si="12"/>
        <v>0</v>
      </c>
      <c r="S117" s="160">
        <v>0</v>
      </c>
      <c r="T117" s="161">
        <f t="shared" si="13"/>
        <v>0</v>
      </c>
      <c r="AR117" s="22" t="s">
        <v>513</v>
      </c>
      <c r="AT117" s="22" t="s">
        <v>178</v>
      </c>
      <c r="AU117" s="22" t="s">
        <v>78</v>
      </c>
      <c r="AY117" s="22" t="s">
        <v>176</v>
      </c>
      <c r="BE117" s="162">
        <f t="shared" si="14"/>
        <v>0</v>
      </c>
      <c r="BF117" s="162">
        <f t="shared" si="15"/>
        <v>0</v>
      </c>
      <c r="BG117" s="162">
        <f t="shared" si="16"/>
        <v>0</v>
      </c>
      <c r="BH117" s="162">
        <f t="shared" si="17"/>
        <v>0</v>
      </c>
      <c r="BI117" s="162">
        <f t="shared" si="18"/>
        <v>0</v>
      </c>
      <c r="BJ117" s="22" t="s">
        <v>11</v>
      </c>
      <c r="BK117" s="162">
        <f t="shared" si="19"/>
        <v>0</v>
      </c>
      <c r="BL117" s="22" t="s">
        <v>513</v>
      </c>
      <c r="BM117" s="22" t="s">
        <v>950</v>
      </c>
    </row>
    <row r="118" spans="2:65" s="1" customFormat="1" ht="16.5" customHeight="1">
      <c r="B118" s="151"/>
      <c r="C118" s="152" t="s">
        <v>357</v>
      </c>
      <c r="D118" s="152" t="s">
        <v>178</v>
      </c>
      <c r="E118" s="153" t="s">
        <v>951</v>
      </c>
      <c r="F118" s="154" t="s">
        <v>952</v>
      </c>
      <c r="G118" s="155" t="s">
        <v>859</v>
      </c>
      <c r="H118" s="156">
        <v>24</v>
      </c>
      <c r="I118" s="157">
        <v>0</v>
      </c>
      <c r="J118" s="157">
        <f t="shared" si="10"/>
        <v>0</v>
      </c>
      <c r="K118" s="154" t="s">
        <v>5</v>
      </c>
      <c r="L118" s="36"/>
      <c r="M118" s="158" t="s">
        <v>5</v>
      </c>
      <c r="N118" s="159" t="s">
        <v>41</v>
      </c>
      <c r="O118" s="160">
        <v>0</v>
      </c>
      <c r="P118" s="160">
        <f t="shared" si="11"/>
        <v>0</v>
      </c>
      <c r="Q118" s="160">
        <v>0</v>
      </c>
      <c r="R118" s="160">
        <f t="shared" si="12"/>
        <v>0</v>
      </c>
      <c r="S118" s="160">
        <v>0</v>
      </c>
      <c r="T118" s="161">
        <f t="shared" si="13"/>
        <v>0</v>
      </c>
      <c r="AR118" s="22" t="s">
        <v>513</v>
      </c>
      <c r="AT118" s="22" t="s">
        <v>178</v>
      </c>
      <c r="AU118" s="22" t="s">
        <v>78</v>
      </c>
      <c r="AY118" s="22" t="s">
        <v>176</v>
      </c>
      <c r="BE118" s="162">
        <f t="shared" si="14"/>
        <v>0</v>
      </c>
      <c r="BF118" s="162">
        <f t="shared" si="15"/>
        <v>0</v>
      </c>
      <c r="BG118" s="162">
        <f t="shared" si="16"/>
        <v>0</v>
      </c>
      <c r="BH118" s="162">
        <f t="shared" si="17"/>
        <v>0</v>
      </c>
      <c r="BI118" s="162">
        <f t="shared" si="18"/>
        <v>0</v>
      </c>
      <c r="BJ118" s="22" t="s">
        <v>11</v>
      </c>
      <c r="BK118" s="162">
        <f t="shared" si="19"/>
        <v>0</v>
      </c>
      <c r="BL118" s="22" t="s">
        <v>513</v>
      </c>
      <c r="BM118" s="22" t="s">
        <v>953</v>
      </c>
    </row>
    <row r="119" spans="2:65" s="1" customFormat="1" ht="16.5" customHeight="1">
      <c r="B119" s="151"/>
      <c r="C119" s="152" t="s">
        <v>362</v>
      </c>
      <c r="D119" s="152" t="s">
        <v>178</v>
      </c>
      <c r="E119" s="153" t="s">
        <v>954</v>
      </c>
      <c r="F119" s="154" t="s">
        <v>955</v>
      </c>
      <c r="G119" s="155" t="s">
        <v>859</v>
      </c>
      <c r="H119" s="156">
        <v>73</v>
      </c>
      <c r="I119" s="157">
        <v>0</v>
      </c>
      <c r="J119" s="157">
        <f t="shared" si="10"/>
        <v>0</v>
      </c>
      <c r="K119" s="154" t="s">
        <v>5</v>
      </c>
      <c r="L119" s="36"/>
      <c r="M119" s="158" t="s">
        <v>5</v>
      </c>
      <c r="N119" s="159" t="s">
        <v>41</v>
      </c>
      <c r="O119" s="160">
        <v>0</v>
      </c>
      <c r="P119" s="160">
        <f t="shared" si="11"/>
        <v>0</v>
      </c>
      <c r="Q119" s="160">
        <v>0</v>
      </c>
      <c r="R119" s="160">
        <f t="shared" si="12"/>
        <v>0</v>
      </c>
      <c r="S119" s="160">
        <v>0</v>
      </c>
      <c r="T119" s="161">
        <f t="shared" si="13"/>
        <v>0</v>
      </c>
      <c r="AR119" s="22" t="s">
        <v>513</v>
      </c>
      <c r="AT119" s="22" t="s">
        <v>178</v>
      </c>
      <c r="AU119" s="22" t="s">
        <v>78</v>
      </c>
      <c r="AY119" s="22" t="s">
        <v>176</v>
      </c>
      <c r="BE119" s="162">
        <f t="shared" si="14"/>
        <v>0</v>
      </c>
      <c r="BF119" s="162">
        <f t="shared" si="15"/>
        <v>0</v>
      </c>
      <c r="BG119" s="162">
        <f t="shared" si="16"/>
        <v>0</v>
      </c>
      <c r="BH119" s="162">
        <f t="shared" si="17"/>
        <v>0</v>
      </c>
      <c r="BI119" s="162">
        <f t="shared" si="18"/>
        <v>0</v>
      </c>
      <c r="BJ119" s="22" t="s">
        <v>11</v>
      </c>
      <c r="BK119" s="162">
        <f t="shared" si="19"/>
        <v>0</v>
      </c>
      <c r="BL119" s="22" t="s">
        <v>513</v>
      </c>
      <c r="BM119" s="22" t="s">
        <v>956</v>
      </c>
    </row>
    <row r="120" spans="2:65" s="1" customFormat="1" ht="16.5" customHeight="1">
      <c r="B120" s="151"/>
      <c r="C120" s="152" t="s">
        <v>367</v>
      </c>
      <c r="D120" s="152" t="s">
        <v>178</v>
      </c>
      <c r="E120" s="153" t="s">
        <v>957</v>
      </c>
      <c r="F120" s="154" t="s">
        <v>958</v>
      </c>
      <c r="G120" s="155" t="s">
        <v>859</v>
      </c>
      <c r="H120" s="156">
        <v>10</v>
      </c>
      <c r="I120" s="157">
        <v>0</v>
      </c>
      <c r="J120" s="157">
        <f t="shared" si="10"/>
        <v>0</v>
      </c>
      <c r="K120" s="154" t="s">
        <v>5</v>
      </c>
      <c r="L120" s="36"/>
      <c r="M120" s="158" t="s">
        <v>5</v>
      </c>
      <c r="N120" s="159" t="s">
        <v>41</v>
      </c>
      <c r="O120" s="160">
        <v>0</v>
      </c>
      <c r="P120" s="160">
        <f t="shared" si="11"/>
        <v>0</v>
      </c>
      <c r="Q120" s="160">
        <v>0</v>
      </c>
      <c r="R120" s="160">
        <f t="shared" si="12"/>
        <v>0</v>
      </c>
      <c r="S120" s="160">
        <v>0</v>
      </c>
      <c r="T120" s="161">
        <f t="shared" si="13"/>
        <v>0</v>
      </c>
      <c r="AR120" s="22" t="s">
        <v>513</v>
      </c>
      <c r="AT120" s="22" t="s">
        <v>178</v>
      </c>
      <c r="AU120" s="22" t="s">
        <v>78</v>
      </c>
      <c r="AY120" s="22" t="s">
        <v>176</v>
      </c>
      <c r="BE120" s="162">
        <f t="shared" si="14"/>
        <v>0</v>
      </c>
      <c r="BF120" s="162">
        <f t="shared" si="15"/>
        <v>0</v>
      </c>
      <c r="BG120" s="162">
        <f t="shared" si="16"/>
        <v>0</v>
      </c>
      <c r="BH120" s="162">
        <f t="shared" si="17"/>
        <v>0</v>
      </c>
      <c r="BI120" s="162">
        <f t="shared" si="18"/>
        <v>0</v>
      </c>
      <c r="BJ120" s="22" t="s">
        <v>11</v>
      </c>
      <c r="BK120" s="162">
        <f t="shared" si="19"/>
        <v>0</v>
      </c>
      <c r="BL120" s="22" t="s">
        <v>513</v>
      </c>
      <c r="BM120" s="22" t="s">
        <v>959</v>
      </c>
    </row>
    <row r="121" spans="2:65" s="1" customFormat="1" ht="16.5" customHeight="1">
      <c r="B121" s="151"/>
      <c r="C121" s="152" t="s">
        <v>371</v>
      </c>
      <c r="D121" s="152" t="s">
        <v>178</v>
      </c>
      <c r="E121" s="153" t="s">
        <v>960</v>
      </c>
      <c r="F121" s="154" t="s">
        <v>961</v>
      </c>
      <c r="G121" s="155" t="s">
        <v>859</v>
      </c>
      <c r="H121" s="156">
        <v>2</v>
      </c>
      <c r="I121" s="157">
        <v>0</v>
      </c>
      <c r="J121" s="157">
        <f t="shared" si="10"/>
        <v>0</v>
      </c>
      <c r="K121" s="154" t="s">
        <v>5</v>
      </c>
      <c r="L121" s="36"/>
      <c r="M121" s="158" t="s">
        <v>5</v>
      </c>
      <c r="N121" s="159" t="s">
        <v>41</v>
      </c>
      <c r="O121" s="160">
        <v>0</v>
      </c>
      <c r="P121" s="160">
        <f t="shared" si="11"/>
        <v>0</v>
      </c>
      <c r="Q121" s="160">
        <v>0</v>
      </c>
      <c r="R121" s="160">
        <f t="shared" si="12"/>
        <v>0</v>
      </c>
      <c r="S121" s="160">
        <v>0</v>
      </c>
      <c r="T121" s="161">
        <f t="shared" si="13"/>
        <v>0</v>
      </c>
      <c r="AR121" s="22" t="s">
        <v>513</v>
      </c>
      <c r="AT121" s="22" t="s">
        <v>178</v>
      </c>
      <c r="AU121" s="22" t="s">
        <v>78</v>
      </c>
      <c r="AY121" s="22" t="s">
        <v>176</v>
      </c>
      <c r="BE121" s="162">
        <f t="shared" si="14"/>
        <v>0</v>
      </c>
      <c r="BF121" s="162">
        <f t="shared" si="15"/>
        <v>0</v>
      </c>
      <c r="BG121" s="162">
        <f t="shared" si="16"/>
        <v>0</v>
      </c>
      <c r="BH121" s="162">
        <f t="shared" si="17"/>
        <v>0</v>
      </c>
      <c r="BI121" s="162">
        <f t="shared" si="18"/>
        <v>0</v>
      </c>
      <c r="BJ121" s="22" t="s">
        <v>11</v>
      </c>
      <c r="BK121" s="162">
        <f t="shared" si="19"/>
        <v>0</v>
      </c>
      <c r="BL121" s="22" t="s">
        <v>513</v>
      </c>
      <c r="BM121" s="22" t="s">
        <v>962</v>
      </c>
    </row>
    <row r="122" spans="2:65" s="1" customFormat="1" ht="16.5" customHeight="1">
      <c r="B122" s="151"/>
      <c r="C122" s="152" t="s">
        <v>375</v>
      </c>
      <c r="D122" s="152" t="s">
        <v>178</v>
      </c>
      <c r="E122" s="153" t="s">
        <v>963</v>
      </c>
      <c r="F122" s="154" t="s">
        <v>964</v>
      </c>
      <c r="G122" s="155" t="s">
        <v>859</v>
      </c>
      <c r="H122" s="156">
        <v>33</v>
      </c>
      <c r="I122" s="157">
        <v>0</v>
      </c>
      <c r="J122" s="157">
        <f t="shared" si="10"/>
        <v>0</v>
      </c>
      <c r="K122" s="154" t="s">
        <v>5</v>
      </c>
      <c r="L122" s="36"/>
      <c r="M122" s="158" t="s">
        <v>5</v>
      </c>
      <c r="N122" s="159" t="s">
        <v>41</v>
      </c>
      <c r="O122" s="160">
        <v>0</v>
      </c>
      <c r="P122" s="160">
        <f t="shared" si="11"/>
        <v>0</v>
      </c>
      <c r="Q122" s="160">
        <v>0</v>
      </c>
      <c r="R122" s="160">
        <f t="shared" si="12"/>
        <v>0</v>
      </c>
      <c r="S122" s="160">
        <v>0</v>
      </c>
      <c r="T122" s="161">
        <f t="shared" si="13"/>
        <v>0</v>
      </c>
      <c r="AR122" s="22" t="s">
        <v>513</v>
      </c>
      <c r="AT122" s="22" t="s">
        <v>178</v>
      </c>
      <c r="AU122" s="22" t="s">
        <v>78</v>
      </c>
      <c r="AY122" s="22" t="s">
        <v>176</v>
      </c>
      <c r="BE122" s="162">
        <f t="shared" si="14"/>
        <v>0</v>
      </c>
      <c r="BF122" s="162">
        <f t="shared" si="15"/>
        <v>0</v>
      </c>
      <c r="BG122" s="162">
        <f t="shared" si="16"/>
        <v>0</v>
      </c>
      <c r="BH122" s="162">
        <f t="shared" si="17"/>
        <v>0</v>
      </c>
      <c r="BI122" s="162">
        <f t="shared" si="18"/>
        <v>0</v>
      </c>
      <c r="BJ122" s="22" t="s">
        <v>11</v>
      </c>
      <c r="BK122" s="162">
        <f t="shared" si="19"/>
        <v>0</v>
      </c>
      <c r="BL122" s="22" t="s">
        <v>513</v>
      </c>
      <c r="BM122" s="22" t="s">
        <v>965</v>
      </c>
    </row>
    <row r="123" spans="2:65" s="1" customFormat="1" ht="16.5" customHeight="1">
      <c r="B123" s="151"/>
      <c r="C123" s="152" t="s">
        <v>380</v>
      </c>
      <c r="D123" s="152" t="s">
        <v>178</v>
      </c>
      <c r="E123" s="153" t="s">
        <v>966</v>
      </c>
      <c r="F123" s="154" t="s">
        <v>967</v>
      </c>
      <c r="G123" s="155" t="s">
        <v>859</v>
      </c>
      <c r="H123" s="156">
        <v>7</v>
      </c>
      <c r="I123" s="157">
        <v>0</v>
      </c>
      <c r="J123" s="157">
        <f t="shared" si="10"/>
        <v>0</v>
      </c>
      <c r="K123" s="154" t="s">
        <v>5</v>
      </c>
      <c r="L123" s="36"/>
      <c r="M123" s="158" t="s">
        <v>5</v>
      </c>
      <c r="N123" s="159" t="s">
        <v>41</v>
      </c>
      <c r="O123" s="160">
        <v>0</v>
      </c>
      <c r="P123" s="160">
        <f t="shared" si="11"/>
        <v>0</v>
      </c>
      <c r="Q123" s="160">
        <v>0</v>
      </c>
      <c r="R123" s="160">
        <f t="shared" si="12"/>
        <v>0</v>
      </c>
      <c r="S123" s="160">
        <v>0</v>
      </c>
      <c r="T123" s="161">
        <f t="shared" si="13"/>
        <v>0</v>
      </c>
      <c r="AR123" s="22" t="s">
        <v>513</v>
      </c>
      <c r="AT123" s="22" t="s">
        <v>178</v>
      </c>
      <c r="AU123" s="22" t="s">
        <v>78</v>
      </c>
      <c r="AY123" s="22" t="s">
        <v>176</v>
      </c>
      <c r="BE123" s="162">
        <f t="shared" si="14"/>
        <v>0</v>
      </c>
      <c r="BF123" s="162">
        <f t="shared" si="15"/>
        <v>0</v>
      </c>
      <c r="BG123" s="162">
        <f t="shared" si="16"/>
        <v>0</v>
      </c>
      <c r="BH123" s="162">
        <f t="shared" si="17"/>
        <v>0</v>
      </c>
      <c r="BI123" s="162">
        <f t="shared" si="18"/>
        <v>0</v>
      </c>
      <c r="BJ123" s="22" t="s">
        <v>11</v>
      </c>
      <c r="BK123" s="162">
        <f t="shared" si="19"/>
        <v>0</v>
      </c>
      <c r="BL123" s="22" t="s">
        <v>513</v>
      </c>
      <c r="BM123" s="22" t="s">
        <v>968</v>
      </c>
    </row>
    <row r="124" spans="2:65" s="1" customFormat="1" ht="16.5" customHeight="1">
      <c r="B124" s="151"/>
      <c r="C124" s="152" t="s">
        <v>384</v>
      </c>
      <c r="D124" s="152" t="s">
        <v>178</v>
      </c>
      <c r="E124" s="153" t="s">
        <v>969</v>
      </c>
      <c r="F124" s="154" t="s">
        <v>970</v>
      </c>
      <c r="G124" s="155" t="s">
        <v>859</v>
      </c>
      <c r="H124" s="156">
        <v>4</v>
      </c>
      <c r="I124" s="157">
        <v>0</v>
      </c>
      <c r="J124" s="157">
        <f t="shared" si="10"/>
        <v>0</v>
      </c>
      <c r="K124" s="154" t="s">
        <v>5</v>
      </c>
      <c r="L124" s="36"/>
      <c r="M124" s="158" t="s">
        <v>5</v>
      </c>
      <c r="N124" s="159" t="s">
        <v>41</v>
      </c>
      <c r="O124" s="160">
        <v>0</v>
      </c>
      <c r="P124" s="160">
        <f t="shared" si="11"/>
        <v>0</v>
      </c>
      <c r="Q124" s="160">
        <v>0</v>
      </c>
      <c r="R124" s="160">
        <f t="shared" si="12"/>
        <v>0</v>
      </c>
      <c r="S124" s="160">
        <v>0</v>
      </c>
      <c r="T124" s="161">
        <f t="shared" si="13"/>
        <v>0</v>
      </c>
      <c r="AR124" s="22" t="s">
        <v>513</v>
      </c>
      <c r="AT124" s="22" t="s">
        <v>178</v>
      </c>
      <c r="AU124" s="22" t="s">
        <v>78</v>
      </c>
      <c r="AY124" s="22" t="s">
        <v>176</v>
      </c>
      <c r="BE124" s="162">
        <f t="shared" si="14"/>
        <v>0</v>
      </c>
      <c r="BF124" s="162">
        <f t="shared" si="15"/>
        <v>0</v>
      </c>
      <c r="BG124" s="162">
        <f t="shared" si="16"/>
        <v>0</v>
      </c>
      <c r="BH124" s="162">
        <f t="shared" si="17"/>
        <v>0</v>
      </c>
      <c r="BI124" s="162">
        <f t="shared" si="18"/>
        <v>0</v>
      </c>
      <c r="BJ124" s="22" t="s">
        <v>11</v>
      </c>
      <c r="BK124" s="162">
        <f t="shared" si="19"/>
        <v>0</v>
      </c>
      <c r="BL124" s="22" t="s">
        <v>513</v>
      </c>
      <c r="BM124" s="22" t="s">
        <v>971</v>
      </c>
    </row>
    <row r="125" spans="2:65" s="1" customFormat="1" ht="16.5" customHeight="1">
      <c r="B125" s="151"/>
      <c r="C125" s="152" t="s">
        <v>388</v>
      </c>
      <c r="D125" s="152" t="s">
        <v>178</v>
      </c>
      <c r="E125" s="153" t="s">
        <v>972</v>
      </c>
      <c r="F125" s="154" t="s">
        <v>973</v>
      </c>
      <c r="G125" s="155" t="s">
        <v>859</v>
      </c>
      <c r="H125" s="156">
        <v>2</v>
      </c>
      <c r="I125" s="157">
        <v>0</v>
      </c>
      <c r="J125" s="157">
        <f t="shared" si="10"/>
        <v>0</v>
      </c>
      <c r="K125" s="154" t="s">
        <v>5</v>
      </c>
      <c r="L125" s="36"/>
      <c r="M125" s="158" t="s">
        <v>5</v>
      </c>
      <c r="N125" s="159" t="s">
        <v>41</v>
      </c>
      <c r="O125" s="160">
        <v>0</v>
      </c>
      <c r="P125" s="160">
        <f t="shared" si="11"/>
        <v>0</v>
      </c>
      <c r="Q125" s="160">
        <v>0</v>
      </c>
      <c r="R125" s="160">
        <f t="shared" si="12"/>
        <v>0</v>
      </c>
      <c r="S125" s="160">
        <v>0</v>
      </c>
      <c r="T125" s="161">
        <f t="shared" si="13"/>
        <v>0</v>
      </c>
      <c r="AR125" s="22" t="s">
        <v>513</v>
      </c>
      <c r="AT125" s="22" t="s">
        <v>178</v>
      </c>
      <c r="AU125" s="22" t="s">
        <v>78</v>
      </c>
      <c r="AY125" s="22" t="s">
        <v>176</v>
      </c>
      <c r="BE125" s="162">
        <f t="shared" si="14"/>
        <v>0</v>
      </c>
      <c r="BF125" s="162">
        <f t="shared" si="15"/>
        <v>0</v>
      </c>
      <c r="BG125" s="162">
        <f t="shared" si="16"/>
        <v>0</v>
      </c>
      <c r="BH125" s="162">
        <f t="shared" si="17"/>
        <v>0</v>
      </c>
      <c r="BI125" s="162">
        <f t="shared" si="18"/>
        <v>0</v>
      </c>
      <c r="BJ125" s="22" t="s">
        <v>11</v>
      </c>
      <c r="BK125" s="162">
        <f t="shared" si="19"/>
        <v>0</v>
      </c>
      <c r="BL125" s="22" t="s">
        <v>513</v>
      </c>
      <c r="BM125" s="22" t="s">
        <v>974</v>
      </c>
    </row>
    <row r="126" spans="2:65" s="1" customFormat="1" ht="16.5" customHeight="1">
      <c r="B126" s="151"/>
      <c r="C126" s="152" t="s">
        <v>392</v>
      </c>
      <c r="D126" s="152" t="s">
        <v>178</v>
      </c>
      <c r="E126" s="153" t="s">
        <v>975</v>
      </c>
      <c r="F126" s="154" t="s">
        <v>976</v>
      </c>
      <c r="G126" s="155" t="s">
        <v>859</v>
      </c>
      <c r="H126" s="156">
        <v>27</v>
      </c>
      <c r="I126" s="157">
        <v>0</v>
      </c>
      <c r="J126" s="157">
        <f t="shared" si="10"/>
        <v>0</v>
      </c>
      <c r="K126" s="154" t="s">
        <v>5</v>
      </c>
      <c r="L126" s="36"/>
      <c r="M126" s="158" t="s">
        <v>5</v>
      </c>
      <c r="N126" s="159" t="s">
        <v>41</v>
      </c>
      <c r="O126" s="160">
        <v>0</v>
      </c>
      <c r="P126" s="160">
        <f t="shared" si="11"/>
        <v>0</v>
      </c>
      <c r="Q126" s="160">
        <v>0</v>
      </c>
      <c r="R126" s="160">
        <f t="shared" si="12"/>
        <v>0</v>
      </c>
      <c r="S126" s="160">
        <v>0</v>
      </c>
      <c r="T126" s="161">
        <f t="shared" si="13"/>
        <v>0</v>
      </c>
      <c r="AR126" s="22" t="s">
        <v>513</v>
      </c>
      <c r="AT126" s="22" t="s">
        <v>178</v>
      </c>
      <c r="AU126" s="22" t="s">
        <v>78</v>
      </c>
      <c r="AY126" s="22" t="s">
        <v>176</v>
      </c>
      <c r="BE126" s="162">
        <f t="shared" si="14"/>
        <v>0</v>
      </c>
      <c r="BF126" s="162">
        <f t="shared" si="15"/>
        <v>0</v>
      </c>
      <c r="BG126" s="162">
        <f t="shared" si="16"/>
        <v>0</v>
      </c>
      <c r="BH126" s="162">
        <f t="shared" si="17"/>
        <v>0</v>
      </c>
      <c r="BI126" s="162">
        <f t="shared" si="18"/>
        <v>0</v>
      </c>
      <c r="BJ126" s="22" t="s">
        <v>11</v>
      </c>
      <c r="BK126" s="162">
        <f t="shared" si="19"/>
        <v>0</v>
      </c>
      <c r="BL126" s="22" t="s">
        <v>513</v>
      </c>
      <c r="BM126" s="22" t="s">
        <v>977</v>
      </c>
    </row>
    <row r="127" spans="2:65" s="1" customFormat="1" ht="16.5" customHeight="1">
      <c r="B127" s="151"/>
      <c r="C127" s="152" t="s">
        <v>397</v>
      </c>
      <c r="D127" s="152" t="s">
        <v>178</v>
      </c>
      <c r="E127" s="153" t="s">
        <v>978</v>
      </c>
      <c r="F127" s="154" t="s">
        <v>979</v>
      </c>
      <c r="G127" s="155" t="s">
        <v>859</v>
      </c>
      <c r="H127" s="156">
        <v>3</v>
      </c>
      <c r="I127" s="157">
        <v>0</v>
      </c>
      <c r="J127" s="157">
        <f t="shared" si="10"/>
        <v>0</v>
      </c>
      <c r="K127" s="154" t="s">
        <v>5</v>
      </c>
      <c r="L127" s="36"/>
      <c r="M127" s="158" t="s">
        <v>5</v>
      </c>
      <c r="N127" s="159" t="s">
        <v>41</v>
      </c>
      <c r="O127" s="160">
        <v>0</v>
      </c>
      <c r="P127" s="160">
        <f t="shared" si="11"/>
        <v>0</v>
      </c>
      <c r="Q127" s="160">
        <v>0</v>
      </c>
      <c r="R127" s="160">
        <f t="shared" si="12"/>
        <v>0</v>
      </c>
      <c r="S127" s="160">
        <v>0</v>
      </c>
      <c r="T127" s="161">
        <f t="shared" si="13"/>
        <v>0</v>
      </c>
      <c r="AR127" s="22" t="s">
        <v>513</v>
      </c>
      <c r="AT127" s="22" t="s">
        <v>178</v>
      </c>
      <c r="AU127" s="22" t="s">
        <v>78</v>
      </c>
      <c r="AY127" s="22" t="s">
        <v>176</v>
      </c>
      <c r="BE127" s="162">
        <f t="shared" si="14"/>
        <v>0</v>
      </c>
      <c r="BF127" s="162">
        <f t="shared" si="15"/>
        <v>0</v>
      </c>
      <c r="BG127" s="162">
        <f t="shared" si="16"/>
        <v>0</v>
      </c>
      <c r="BH127" s="162">
        <f t="shared" si="17"/>
        <v>0</v>
      </c>
      <c r="BI127" s="162">
        <f t="shared" si="18"/>
        <v>0</v>
      </c>
      <c r="BJ127" s="22" t="s">
        <v>11</v>
      </c>
      <c r="BK127" s="162">
        <f t="shared" si="19"/>
        <v>0</v>
      </c>
      <c r="BL127" s="22" t="s">
        <v>513</v>
      </c>
      <c r="BM127" s="22" t="s">
        <v>980</v>
      </c>
    </row>
    <row r="128" spans="2:65" s="1" customFormat="1" ht="16.5" customHeight="1">
      <c r="B128" s="151"/>
      <c r="C128" s="152" t="s">
        <v>401</v>
      </c>
      <c r="D128" s="152" t="s">
        <v>178</v>
      </c>
      <c r="E128" s="153" t="s">
        <v>981</v>
      </c>
      <c r="F128" s="154" t="s">
        <v>982</v>
      </c>
      <c r="G128" s="155" t="s">
        <v>859</v>
      </c>
      <c r="H128" s="156">
        <v>1</v>
      </c>
      <c r="I128" s="157">
        <v>0</v>
      </c>
      <c r="J128" s="157">
        <f t="shared" si="10"/>
        <v>0</v>
      </c>
      <c r="K128" s="154" t="s">
        <v>5</v>
      </c>
      <c r="L128" s="36"/>
      <c r="M128" s="158" t="s">
        <v>5</v>
      </c>
      <c r="N128" s="159" t="s">
        <v>41</v>
      </c>
      <c r="O128" s="160">
        <v>0</v>
      </c>
      <c r="P128" s="160">
        <f t="shared" si="11"/>
        <v>0</v>
      </c>
      <c r="Q128" s="160">
        <v>0</v>
      </c>
      <c r="R128" s="160">
        <f t="shared" si="12"/>
        <v>0</v>
      </c>
      <c r="S128" s="160">
        <v>0</v>
      </c>
      <c r="T128" s="161">
        <f t="shared" si="13"/>
        <v>0</v>
      </c>
      <c r="AR128" s="22" t="s">
        <v>513</v>
      </c>
      <c r="AT128" s="22" t="s">
        <v>178</v>
      </c>
      <c r="AU128" s="22" t="s">
        <v>78</v>
      </c>
      <c r="AY128" s="22" t="s">
        <v>176</v>
      </c>
      <c r="BE128" s="162">
        <f t="shared" si="14"/>
        <v>0</v>
      </c>
      <c r="BF128" s="162">
        <f t="shared" si="15"/>
        <v>0</v>
      </c>
      <c r="BG128" s="162">
        <f t="shared" si="16"/>
        <v>0</v>
      </c>
      <c r="BH128" s="162">
        <f t="shared" si="17"/>
        <v>0</v>
      </c>
      <c r="BI128" s="162">
        <f t="shared" si="18"/>
        <v>0</v>
      </c>
      <c r="BJ128" s="22" t="s">
        <v>11</v>
      </c>
      <c r="BK128" s="162">
        <f t="shared" si="19"/>
        <v>0</v>
      </c>
      <c r="BL128" s="22" t="s">
        <v>513</v>
      </c>
      <c r="BM128" s="22" t="s">
        <v>983</v>
      </c>
    </row>
    <row r="129" spans="2:65" s="1" customFormat="1" ht="16.5" customHeight="1">
      <c r="B129" s="151"/>
      <c r="C129" s="152" t="s">
        <v>406</v>
      </c>
      <c r="D129" s="152" t="s">
        <v>178</v>
      </c>
      <c r="E129" s="153" t="s">
        <v>984</v>
      </c>
      <c r="F129" s="154" t="s">
        <v>985</v>
      </c>
      <c r="G129" s="155" t="s">
        <v>859</v>
      </c>
      <c r="H129" s="156">
        <v>4</v>
      </c>
      <c r="I129" s="157">
        <v>0</v>
      </c>
      <c r="J129" s="157">
        <f t="shared" si="10"/>
        <v>0</v>
      </c>
      <c r="K129" s="154" t="s">
        <v>5</v>
      </c>
      <c r="L129" s="36"/>
      <c r="M129" s="158" t="s">
        <v>5</v>
      </c>
      <c r="N129" s="159" t="s">
        <v>41</v>
      </c>
      <c r="O129" s="160">
        <v>0</v>
      </c>
      <c r="P129" s="160">
        <f t="shared" si="11"/>
        <v>0</v>
      </c>
      <c r="Q129" s="160">
        <v>0</v>
      </c>
      <c r="R129" s="160">
        <f t="shared" si="12"/>
        <v>0</v>
      </c>
      <c r="S129" s="160">
        <v>0</v>
      </c>
      <c r="T129" s="161">
        <f t="shared" si="13"/>
        <v>0</v>
      </c>
      <c r="AR129" s="22" t="s">
        <v>513</v>
      </c>
      <c r="AT129" s="22" t="s">
        <v>178</v>
      </c>
      <c r="AU129" s="22" t="s">
        <v>78</v>
      </c>
      <c r="AY129" s="22" t="s">
        <v>176</v>
      </c>
      <c r="BE129" s="162">
        <f t="shared" si="14"/>
        <v>0</v>
      </c>
      <c r="BF129" s="162">
        <f t="shared" si="15"/>
        <v>0</v>
      </c>
      <c r="BG129" s="162">
        <f t="shared" si="16"/>
        <v>0</v>
      </c>
      <c r="BH129" s="162">
        <f t="shared" si="17"/>
        <v>0</v>
      </c>
      <c r="BI129" s="162">
        <f t="shared" si="18"/>
        <v>0</v>
      </c>
      <c r="BJ129" s="22" t="s">
        <v>11</v>
      </c>
      <c r="BK129" s="162">
        <f t="shared" si="19"/>
        <v>0</v>
      </c>
      <c r="BL129" s="22" t="s">
        <v>513</v>
      </c>
      <c r="BM129" s="22" t="s">
        <v>986</v>
      </c>
    </row>
    <row r="130" spans="2:65" s="1" customFormat="1" ht="16.5" customHeight="1">
      <c r="B130" s="151"/>
      <c r="C130" s="152" t="s">
        <v>410</v>
      </c>
      <c r="D130" s="152" t="s">
        <v>178</v>
      </c>
      <c r="E130" s="153" t="s">
        <v>987</v>
      </c>
      <c r="F130" s="154" t="s">
        <v>988</v>
      </c>
      <c r="G130" s="155" t="s">
        <v>859</v>
      </c>
      <c r="H130" s="156">
        <v>1</v>
      </c>
      <c r="I130" s="157">
        <v>0</v>
      </c>
      <c r="J130" s="157">
        <f t="shared" si="10"/>
        <v>0</v>
      </c>
      <c r="K130" s="154" t="s">
        <v>5</v>
      </c>
      <c r="L130" s="36"/>
      <c r="M130" s="158" t="s">
        <v>5</v>
      </c>
      <c r="N130" s="159" t="s">
        <v>41</v>
      </c>
      <c r="O130" s="160">
        <v>0</v>
      </c>
      <c r="P130" s="160">
        <f t="shared" si="11"/>
        <v>0</v>
      </c>
      <c r="Q130" s="160">
        <v>0</v>
      </c>
      <c r="R130" s="160">
        <f t="shared" si="12"/>
        <v>0</v>
      </c>
      <c r="S130" s="160">
        <v>0</v>
      </c>
      <c r="T130" s="161">
        <f t="shared" si="13"/>
        <v>0</v>
      </c>
      <c r="AR130" s="22" t="s">
        <v>513</v>
      </c>
      <c r="AT130" s="22" t="s">
        <v>178</v>
      </c>
      <c r="AU130" s="22" t="s">
        <v>78</v>
      </c>
      <c r="AY130" s="22" t="s">
        <v>176</v>
      </c>
      <c r="BE130" s="162">
        <f t="shared" si="14"/>
        <v>0</v>
      </c>
      <c r="BF130" s="162">
        <f t="shared" si="15"/>
        <v>0</v>
      </c>
      <c r="BG130" s="162">
        <f t="shared" si="16"/>
        <v>0</v>
      </c>
      <c r="BH130" s="162">
        <f t="shared" si="17"/>
        <v>0</v>
      </c>
      <c r="BI130" s="162">
        <f t="shared" si="18"/>
        <v>0</v>
      </c>
      <c r="BJ130" s="22" t="s">
        <v>11</v>
      </c>
      <c r="BK130" s="162">
        <f t="shared" si="19"/>
        <v>0</v>
      </c>
      <c r="BL130" s="22" t="s">
        <v>513</v>
      </c>
      <c r="BM130" s="22" t="s">
        <v>989</v>
      </c>
    </row>
    <row r="131" spans="2:65" s="1" customFormat="1" ht="16.5" customHeight="1">
      <c r="B131" s="151"/>
      <c r="C131" s="152" t="s">
        <v>414</v>
      </c>
      <c r="D131" s="152" t="s">
        <v>178</v>
      </c>
      <c r="E131" s="153" t="s">
        <v>990</v>
      </c>
      <c r="F131" s="154" t="s">
        <v>991</v>
      </c>
      <c r="G131" s="155" t="s">
        <v>949</v>
      </c>
      <c r="H131" s="156">
        <v>1</v>
      </c>
      <c r="I131" s="157">
        <v>0</v>
      </c>
      <c r="J131" s="157">
        <f t="shared" si="10"/>
        <v>0</v>
      </c>
      <c r="K131" s="154" t="s">
        <v>5</v>
      </c>
      <c r="L131" s="36"/>
      <c r="M131" s="158" t="s">
        <v>5</v>
      </c>
      <c r="N131" s="159" t="s">
        <v>41</v>
      </c>
      <c r="O131" s="160">
        <v>0</v>
      </c>
      <c r="P131" s="160">
        <f t="shared" si="11"/>
        <v>0</v>
      </c>
      <c r="Q131" s="160">
        <v>0</v>
      </c>
      <c r="R131" s="160">
        <f t="shared" si="12"/>
        <v>0</v>
      </c>
      <c r="S131" s="160">
        <v>0</v>
      </c>
      <c r="T131" s="161">
        <f t="shared" si="13"/>
        <v>0</v>
      </c>
      <c r="AR131" s="22" t="s">
        <v>513</v>
      </c>
      <c r="AT131" s="22" t="s">
        <v>178</v>
      </c>
      <c r="AU131" s="22" t="s">
        <v>78</v>
      </c>
      <c r="AY131" s="22" t="s">
        <v>176</v>
      </c>
      <c r="BE131" s="162">
        <f t="shared" si="14"/>
        <v>0</v>
      </c>
      <c r="BF131" s="162">
        <f t="shared" si="15"/>
        <v>0</v>
      </c>
      <c r="BG131" s="162">
        <f t="shared" si="16"/>
        <v>0</v>
      </c>
      <c r="BH131" s="162">
        <f t="shared" si="17"/>
        <v>0</v>
      </c>
      <c r="BI131" s="162">
        <f t="shared" si="18"/>
        <v>0</v>
      </c>
      <c r="BJ131" s="22" t="s">
        <v>11</v>
      </c>
      <c r="BK131" s="162">
        <f t="shared" si="19"/>
        <v>0</v>
      </c>
      <c r="BL131" s="22" t="s">
        <v>513</v>
      </c>
      <c r="BM131" s="22" t="s">
        <v>992</v>
      </c>
    </row>
    <row r="132" spans="2:65" s="1" customFormat="1" ht="16.5" customHeight="1">
      <c r="B132" s="151"/>
      <c r="C132" s="152" t="s">
        <v>419</v>
      </c>
      <c r="D132" s="152" t="s">
        <v>178</v>
      </c>
      <c r="E132" s="153" t="s">
        <v>993</v>
      </c>
      <c r="F132" s="154" t="s">
        <v>994</v>
      </c>
      <c r="G132" s="155" t="s">
        <v>859</v>
      </c>
      <c r="H132" s="156">
        <v>5</v>
      </c>
      <c r="I132" s="157">
        <v>0</v>
      </c>
      <c r="J132" s="157">
        <f t="shared" si="10"/>
        <v>0</v>
      </c>
      <c r="K132" s="154" t="s">
        <v>5</v>
      </c>
      <c r="L132" s="36"/>
      <c r="M132" s="158" t="s">
        <v>5</v>
      </c>
      <c r="N132" s="159" t="s">
        <v>41</v>
      </c>
      <c r="O132" s="160">
        <v>0</v>
      </c>
      <c r="P132" s="160">
        <f t="shared" si="11"/>
        <v>0</v>
      </c>
      <c r="Q132" s="160">
        <v>0</v>
      </c>
      <c r="R132" s="160">
        <f t="shared" si="12"/>
        <v>0</v>
      </c>
      <c r="S132" s="160">
        <v>0</v>
      </c>
      <c r="T132" s="161">
        <f t="shared" si="13"/>
        <v>0</v>
      </c>
      <c r="AR132" s="22" t="s">
        <v>513</v>
      </c>
      <c r="AT132" s="22" t="s">
        <v>178</v>
      </c>
      <c r="AU132" s="22" t="s">
        <v>78</v>
      </c>
      <c r="AY132" s="22" t="s">
        <v>176</v>
      </c>
      <c r="BE132" s="162">
        <f t="shared" si="14"/>
        <v>0</v>
      </c>
      <c r="BF132" s="162">
        <f t="shared" si="15"/>
        <v>0</v>
      </c>
      <c r="BG132" s="162">
        <f t="shared" si="16"/>
        <v>0</v>
      </c>
      <c r="BH132" s="162">
        <f t="shared" si="17"/>
        <v>0</v>
      </c>
      <c r="BI132" s="162">
        <f t="shared" si="18"/>
        <v>0</v>
      </c>
      <c r="BJ132" s="22" t="s">
        <v>11</v>
      </c>
      <c r="BK132" s="162">
        <f t="shared" si="19"/>
        <v>0</v>
      </c>
      <c r="BL132" s="22" t="s">
        <v>513</v>
      </c>
      <c r="BM132" s="22" t="s">
        <v>995</v>
      </c>
    </row>
    <row r="133" spans="2:65" s="1" customFormat="1" ht="16.5" customHeight="1">
      <c r="B133" s="151"/>
      <c r="C133" s="152" t="s">
        <v>424</v>
      </c>
      <c r="D133" s="152" t="s">
        <v>178</v>
      </c>
      <c r="E133" s="153" t="s">
        <v>996</v>
      </c>
      <c r="F133" s="154" t="s">
        <v>997</v>
      </c>
      <c r="G133" s="155" t="s">
        <v>859</v>
      </c>
      <c r="H133" s="156">
        <v>1</v>
      </c>
      <c r="I133" s="157">
        <v>0</v>
      </c>
      <c r="J133" s="157">
        <f t="shared" si="10"/>
        <v>0</v>
      </c>
      <c r="K133" s="154" t="s">
        <v>5</v>
      </c>
      <c r="L133" s="36"/>
      <c r="M133" s="158" t="s">
        <v>5</v>
      </c>
      <c r="N133" s="159" t="s">
        <v>41</v>
      </c>
      <c r="O133" s="160">
        <v>0</v>
      </c>
      <c r="P133" s="160">
        <f t="shared" si="11"/>
        <v>0</v>
      </c>
      <c r="Q133" s="160">
        <v>0</v>
      </c>
      <c r="R133" s="160">
        <f t="shared" si="12"/>
        <v>0</v>
      </c>
      <c r="S133" s="160">
        <v>0</v>
      </c>
      <c r="T133" s="161">
        <f t="shared" si="13"/>
        <v>0</v>
      </c>
      <c r="AR133" s="22" t="s">
        <v>513</v>
      </c>
      <c r="AT133" s="22" t="s">
        <v>178</v>
      </c>
      <c r="AU133" s="22" t="s">
        <v>78</v>
      </c>
      <c r="AY133" s="22" t="s">
        <v>176</v>
      </c>
      <c r="BE133" s="162">
        <f t="shared" si="14"/>
        <v>0</v>
      </c>
      <c r="BF133" s="162">
        <f t="shared" si="15"/>
        <v>0</v>
      </c>
      <c r="BG133" s="162">
        <f t="shared" si="16"/>
        <v>0</v>
      </c>
      <c r="BH133" s="162">
        <f t="shared" si="17"/>
        <v>0</v>
      </c>
      <c r="BI133" s="162">
        <f t="shared" si="18"/>
        <v>0</v>
      </c>
      <c r="BJ133" s="22" t="s">
        <v>11</v>
      </c>
      <c r="BK133" s="162">
        <f t="shared" si="19"/>
        <v>0</v>
      </c>
      <c r="BL133" s="22" t="s">
        <v>513</v>
      </c>
      <c r="BM133" s="22" t="s">
        <v>998</v>
      </c>
    </row>
    <row r="134" spans="2:65" s="1" customFormat="1" ht="16.5" customHeight="1">
      <c r="B134" s="151"/>
      <c r="C134" s="152" t="s">
        <v>428</v>
      </c>
      <c r="D134" s="152" t="s">
        <v>178</v>
      </c>
      <c r="E134" s="153" t="s">
        <v>999</v>
      </c>
      <c r="F134" s="154" t="s">
        <v>1000</v>
      </c>
      <c r="G134" s="155" t="s">
        <v>859</v>
      </c>
      <c r="H134" s="156">
        <v>1</v>
      </c>
      <c r="I134" s="157">
        <v>0</v>
      </c>
      <c r="J134" s="157">
        <f t="shared" si="10"/>
        <v>0</v>
      </c>
      <c r="K134" s="154" t="s">
        <v>5</v>
      </c>
      <c r="L134" s="36"/>
      <c r="M134" s="158" t="s">
        <v>5</v>
      </c>
      <c r="N134" s="159" t="s">
        <v>41</v>
      </c>
      <c r="O134" s="160">
        <v>0</v>
      </c>
      <c r="P134" s="160">
        <f t="shared" si="11"/>
        <v>0</v>
      </c>
      <c r="Q134" s="160">
        <v>0</v>
      </c>
      <c r="R134" s="160">
        <f t="shared" si="12"/>
        <v>0</v>
      </c>
      <c r="S134" s="160">
        <v>0</v>
      </c>
      <c r="T134" s="161">
        <f t="shared" si="13"/>
        <v>0</v>
      </c>
      <c r="AR134" s="22" t="s">
        <v>513</v>
      </c>
      <c r="AT134" s="22" t="s">
        <v>178</v>
      </c>
      <c r="AU134" s="22" t="s">
        <v>78</v>
      </c>
      <c r="AY134" s="22" t="s">
        <v>176</v>
      </c>
      <c r="BE134" s="162">
        <f t="shared" si="14"/>
        <v>0</v>
      </c>
      <c r="BF134" s="162">
        <f t="shared" si="15"/>
        <v>0</v>
      </c>
      <c r="BG134" s="162">
        <f t="shared" si="16"/>
        <v>0</v>
      </c>
      <c r="BH134" s="162">
        <f t="shared" si="17"/>
        <v>0</v>
      </c>
      <c r="BI134" s="162">
        <f t="shared" si="18"/>
        <v>0</v>
      </c>
      <c r="BJ134" s="22" t="s">
        <v>11</v>
      </c>
      <c r="BK134" s="162">
        <f t="shared" si="19"/>
        <v>0</v>
      </c>
      <c r="BL134" s="22" t="s">
        <v>513</v>
      </c>
      <c r="BM134" s="22" t="s">
        <v>1001</v>
      </c>
    </row>
    <row r="135" spans="2:65" s="1" customFormat="1" ht="16.5" customHeight="1">
      <c r="B135" s="151"/>
      <c r="C135" s="152" t="s">
        <v>433</v>
      </c>
      <c r="D135" s="152" t="s">
        <v>178</v>
      </c>
      <c r="E135" s="153" t="s">
        <v>1002</v>
      </c>
      <c r="F135" s="154" t="s">
        <v>1003</v>
      </c>
      <c r="G135" s="155" t="s">
        <v>859</v>
      </c>
      <c r="H135" s="156">
        <v>16</v>
      </c>
      <c r="I135" s="157">
        <v>0</v>
      </c>
      <c r="J135" s="157">
        <f t="shared" si="10"/>
        <v>0</v>
      </c>
      <c r="K135" s="154" t="s">
        <v>5</v>
      </c>
      <c r="L135" s="36"/>
      <c r="M135" s="158" t="s">
        <v>5</v>
      </c>
      <c r="N135" s="159" t="s">
        <v>41</v>
      </c>
      <c r="O135" s="160">
        <v>0</v>
      </c>
      <c r="P135" s="160">
        <f t="shared" si="11"/>
        <v>0</v>
      </c>
      <c r="Q135" s="160">
        <v>0</v>
      </c>
      <c r="R135" s="160">
        <f t="shared" si="12"/>
        <v>0</v>
      </c>
      <c r="S135" s="160">
        <v>0</v>
      </c>
      <c r="T135" s="161">
        <f t="shared" si="13"/>
        <v>0</v>
      </c>
      <c r="AR135" s="22" t="s">
        <v>513</v>
      </c>
      <c r="AT135" s="22" t="s">
        <v>178</v>
      </c>
      <c r="AU135" s="22" t="s">
        <v>78</v>
      </c>
      <c r="AY135" s="22" t="s">
        <v>176</v>
      </c>
      <c r="BE135" s="162">
        <f t="shared" si="14"/>
        <v>0</v>
      </c>
      <c r="BF135" s="162">
        <f t="shared" si="15"/>
        <v>0</v>
      </c>
      <c r="BG135" s="162">
        <f t="shared" si="16"/>
        <v>0</v>
      </c>
      <c r="BH135" s="162">
        <f t="shared" si="17"/>
        <v>0</v>
      </c>
      <c r="BI135" s="162">
        <f t="shared" si="18"/>
        <v>0</v>
      </c>
      <c r="BJ135" s="22" t="s">
        <v>11</v>
      </c>
      <c r="BK135" s="162">
        <f t="shared" si="19"/>
        <v>0</v>
      </c>
      <c r="BL135" s="22" t="s">
        <v>513</v>
      </c>
      <c r="BM135" s="22" t="s">
        <v>1004</v>
      </c>
    </row>
    <row r="136" spans="2:65" s="1" customFormat="1" ht="16.5" customHeight="1">
      <c r="B136" s="151"/>
      <c r="C136" s="152" t="s">
        <v>438</v>
      </c>
      <c r="D136" s="152" t="s">
        <v>178</v>
      </c>
      <c r="E136" s="153" t="s">
        <v>1005</v>
      </c>
      <c r="F136" s="154" t="s">
        <v>1006</v>
      </c>
      <c r="G136" s="155" t="s">
        <v>859</v>
      </c>
      <c r="H136" s="156">
        <v>5</v>
      </c>
      <c r="I136" s="157">
        <v>0</v>
      </c>
      <c r="J136" s="157">
        <f t="shared" si="10"/>
        <v>0</v>
      </c>
      <c r="K136" s="154" t="s">
        <v>5</v>
      </c>
      <c r="L136" s="36"/>
      <c r="M136" s="158" t="s">
        <v>5</v>
      </c>
      <c r="N136" s="159" t="s">
        <v>41</v>
      </c>
      <c r="O136" s="160">
        <v>0</v>
      </c>
      <c r="P136" s="160">
        <f t="shared" si="11"/>
        <v>0</v>
      </c>
      <c r="Q136" s="160">
        <v>0</v>
      </c>
      <c r="R136" s="160">
        <f t="shared" si="12"/>
        <v>0</v>
      </c>
      <c r="S136" s="160">
        <v>0</v>
      </c>
      <c r="T136" s="161">
        <f t="shared" si="13"/>
        <v>0</v>
      </c>
      <c r="AR136" s="22" t="s">
        <v>513</v>
      </c>
      <c r="AT136" s="22" t="s">
        <v>178</v>
      </c>
      <c r="AU136" s="22" t="s">
        <v>78</v>
      </c>
      <c r="AY136" s="22" t="s">
        <v>176</v>
      </c>
      <c r="BE136" s="162">
        <f t="shared" si="14"/>
        <v>0</v>
      </c>
      <c r="BF136" s="162">
        <f t="shared" si="15"/>
        <v>0</v>
      </c>
      <c r="BG136" s="162">
        <f t="shared" si="16"/>
        <v>0</v>
      </c>
      <c r="BH136" s="162">
        <f t="shared" si="17"/>
        <v>0</v>
      </c>
      <c r="BI136" s="162">
        <f t="shared" si="18"/>
        <v>0</v>
      </c>
      <c r="BJ136" s="22" t="s">
        <v>11</v>
      </c>
      <c r="BK136" s="162">
        <f t="shared" si="19"/>
        <v>0</v>
      </c>
      <c r="BL136" s="22" t="s">
        <v>513</v>
      </c>
      <c r="BM136" s="22" t="s">
        <v>1007</v>
      </c>
    </row>
    <row r="137" spans="2:65" s="1" customFormat="1" ht="16.5" customHeight="1">
      <c r="B137" s="151"/>
      <c r="C137" s="152" t="s">
        <v>443</v>
      </c>
      <c r="D137" s="152" t="s">
        <v>178</v>
      </c>
      <c r="E137" s="153" t="s">
        <v>1008</v>
      </c>
      <c r="F137" s="154" t="s">
        <v>1009</v>
      </c>
      <c r="G137" s="155" t="s">
        <v>859</v>
      </c>
      <c r="H137" s="156">
        <v>8</v>
      </c>
      <c r="I137" s="157">
        <v>0</v>
      </c>
      <c r="J137" s="157">
        <f t="shared" si="10"/>
        <v>0</v>
      </c>
      <c r="K137" s="154" t="s">
        <v>5</v>
      </c>
      <c r="L137" s="36"/>
      <c r="M137" s="158" t="s">
        <v>5</v>
      </c>
      <c r="N137" s="159" t="s">
        <v>41</v>
      </c>
      <c r="O137" s="160">
        <v>0</v>
      </c>
      <c r="P137" s="160">
        <f t="shared" si="11"/>
        <v>0</v>
      </c>
      <c r="Q137" s="160">
        <v>0</v>
      </c>
      <c r="R137" s="160">
        <f t="shared" si="12"/>
        <v>0</v>
      </c>
      <c r="S137" s="160">
        <v>0</v>
      </c>
      <c r="T137" s="161">
        <f t="shared" si="13"/>
        <v>0</v>
      </c>
      <c r="AR137" s="22" t="s">
        <v>513</v>
      </c>
      <c r="AT137" s="22" t="s">
        <v>178</v>
      </c>
      <c r="AU137" s="22" t="s">
        <v>78</v>
      </c>
      <c r="AY137" s="22" t="s">
        <v>176</v>
      </c>
      <c r="BE137" s="162">
        <f t="shared" si="14"/>
        <v>0</v>
      </c>
      <c r="BF137" s="162">
        <f t="shared" si="15"/>
        <v>0</v>
      </c>
      <c r="BG137" s="162">
        <f t="shared" si="16"/>
        <v>0</v>
      </c>
      <c r="BH137" s="162">
        <f t="shared" si="17"/>
        <v>0</v>
      </c>
      <c r="BI137" s="162">
        <f t="shared" si="18"/>
        <v>0</v>
      </c>
      <c r="BJ137" s="22" t="s">
        <v>11</v>
      </c>
      <c r="BK137" s="162">
        <f t="shared" si="19"/>
        <v>0</v>
      </c>
      <c r="BL137" s="22" t="s">
        <v>513</v>
      </c>
      <c r="BM137" s="22" t="s">
        <v>1010</v>
      </c>
    </row>
    <row r="138" spans="2:65" s="1" customFormat="1" ht="16.5" customHeight="1">
      <c r="B138" s="151"/>
      <c r="C138" s="152" t="s">
        <v>450</v>
      </c>
      <c r="D138" s="152" t="s">
        <v>178</v>
      </c>
      <c r="E138" s="153" t="s">
        <v>1011</v>
      </c>
      <c r="F138" s="154" t="s">
        <v>1012</v>
      </c>
      <c r="G138" s="155" t="s">
        <v>859</v>
      </c>
      <c r="H138" s="156">
        <v>1</v>
      </c>
      <c r="I138" s="157">
        <v>0</v>
      </c>
      <c r="J138" s="157">
        <f t="shared" si="10"/>
        <v>0</v>
      </c>
      <c r="K138" s="154" t="s">
        <v>5</v>
      </c>
      <c r="L138" s="36"/>
      <c r="M138" s="158" t="s">
        <v>5</v>
      </c>
      <c r="N138" s="159" t="s">
        <v>41</v>
      </c>
      <c r="O138" s="160">
        <v>0</v>
      </c>
      <c r="P138" s="160">
        <f t="shared" si="11"/>
        <v>0</v>
      </c>
      <c r="Q138" s="160">
        <v>0</v>
      </c>
      <c r="R138" s="160">
        <f t="shared" si="12"/>
        <v>0</v>
      </c>
      <c r="S138" s="160">
        <v>0</v>
      </c>
      <c r="T138" s="161">
        <f t="shared" si="13"/>
        <v>0</v>
      </c>
      <c r="AR138" s="22" t="s">
        <v>513</v>
      </c>
      <c r="AT138" s="22" t="s">
        <v>178</v>
      </c>
      <c r="AU138" s="22" t="s">
        <v>78</v>
      </c>
      <c r="AY138" s="22" t="s">
        <v>176</v>
      </c>
      <c r="BE138" s="162">
        <f t="shared" si="14"/>
        <v>0</v>
      </c>
      <c r="BF138" s="162">
        <f t="shared" si="15"/>
        <v>0</v>
      </c>
      <c r="BG138" s="162">
        <f t="shared" si="16"/>
        <v>0</v>
      </c>
      <c r="BH138" s="162">
        <f t="shared" si="17"/>
        <v>0</v>
      </c>
      <c r="BI138" s="162">
        <f t="shared" si="18"/>
        <v>0</v>
      </c>
      <c r="BJ138" s="22" t="s">
        <v>11</v>
      </c>
      <c r="BK138" s="162">
        <f t="shared" si="19"/>
        <v>0</v>
      </c>
      <c r="BL138" s="22" t="s">
        <v>513</v>
      </c>
      <c r="BM138" s="22" t="s">
        <v>1013</v>
      </c>
    </row>
    <row r="139" spans="2:65" s="1" customFormat="1" ht="16.5" customHeight="1">
      <c r="B139" s="151"/>
      <c r="C139" s="152" t="s">
        <v>471</v>
      </c>
      <c r="D139" s="152" t="s">
        <v>178</v>
      </c>
      <c r="E139" s="153" t="s">
        <v>1014</v>
      </c>
      <c r="F139" s="154" t="s">
        <v>1015</v>
      </c>
      <c r="G139" s="155" t="s">
        <v>232</v>
      </c>
      <c r="H139" s="156">
        <v>65</v>
      </c>
      <c r="I139" s="157">
        <v>0</v>
      </c>
      <c r="J139" s="157">
        <f t="shared" si="10"/>
        <v>0</v>
      </c>
      <c r="K139" s="154" t="s">
        <v>5</v>
      </c>
      <c r="L139" s="36"/>
      <c r="M139" s="158" t="s">
        <v>5</v>
      </c>
      <c r="N139" s="159" t="s">
        <v>41</v>
      </c>
      <c r="O139" s="160">
        <v>0</v>
      </c>
      <c r="P139" s="160">
        <f t="shared" si="11"/>
        <v>0</v>
      </c>
      <c r="Q139" s="160">
        <v>0</v>
      </c>
      <c r="R139" s="160">
        <f t="shared" si="12"/>
        <v>0</v>
      </c>
      <c r="S139" s="160">
        <v>0</v>
      </c>
      <c r="T139" s="161">
        <f t="shared" si="13"/>
        <v>0</v>
      </c>
      <c r="AR139" s="22" t="s">
        <v>513</v>
      </c>
      <c r="AT139" s="22" t="s">
        <v>178</v>
      </c>
      <c r="AU139" s="22" t="s">
        <v>78</v>
      </c>
      <c r="AY139" s="22" t="s">
        <v>176</v>
      </c>
      <c r="BE139" s="162">
        <f t="shared" si="14"/>
        <v>0</v>
      </c>
      <c r="BF139" s="162">
        <f t="shared" si="15"/>
        <v>0</v>
      </c>
      <c r="BG139" s="162">
        <f t="shared" si="16"/>
        <v>0</v>
      </c>
      <c r="BH139" s="162">
        <f t="shared" si="17"/>
        <v>0</v>
      </c>
      <c r="BI139" s="162">
        <f t="shared" si="18"/>
        <v>0</v>
      </c>
      <c r="BJ139" s="22" t="s">
        <v>11</v>
      </c>
      <c r="BK139" s="162">
        <f t="shared" si="19"/>
        <v>0</v>
      </c>
      <c r="BL139" s="22" t="s">
        <v>513</v>
      </c>
      <c r="BM139" s="22" t="s">
        <v>1016</v>
      </c>
    </row>
    <row r="140" spans="2:65" s="1" customFormat="1" ht="16.5" customHeight="1">
      <c r="B140" s="151"/>
      <c r="C140" s="152" t="s">
        <v>476</v>
      </c>
      <c r="D140" s="152" t="s">
        <v>178</v>
      </c>
      <c r="E140" s="153" t="s">
        <v>1017</v>
      </c>
      <c r="F140" s="154" t="s">
        <v>1018</v>
      </c>
      <c r="G140" s="155" t="s">
        <v>232</v>
      </c>
      <c r="H140" s="156">
        <v>132</v>
      </c>
      <c r="I140" s="157">
        <v>0</v>
      </c>
      <c r="J140" s="157">
        <f t="shared" si="10"/>
        <v>0</v>
      </c>
      <c r="K140" s="154" t="s">
        <v>5</v>
      </c>
      <c r="L140" s="36"/>
      <c r="M140" s="158" t="s">
        <v>5</v>
      </c>
      <c r="N140" s="159" t="s">
        <v>41</v>
      </c>
      <c r="O140" s="160">
        <v>0</v>
      </c>
      <c r="P140" s="160">
        <f t="shared" si="11"/>
        <v>0</v>
      </c>
      <c r="Q140" s="160">
        <v>0</v>
      </c>
      <c r="R140" s="160">
        <f t="shared" si="12"/>
        <v>0</v>
      </c>
      <c r="S140" s="160">
        <v>0</v>
      </c>
      <c r="T140" s="161">
        <f t="shared" si="13"/>
        <v>0</v>
      </c>
      <c r="AR140" s="22" t="s">
        <v>513</v>
      </c>
      <c r="AT140" s="22" t="s">
        <v>178</v>
      </c>
      <c r="AU140" s="22" t="s">
        <v>78</v>
      </c>
      <c r="AY140" s="22" t="s">
        <v>176</v>
      </c>
      <c r="BE140" s="162">
        <f t="shared" si="14"/>
        <v>0</v>
      </c>
      <c r="BF140" s="162">
        <f t="shared" si="15"/>
        <v>0</v>
      </c>
      <c r="BG140" s="162">
        <f t="shared" si="16"/>
        <v>0</v>
      </c>
      <c r="BH140" s="162">
        <f t="shared" si="17"/>
        <v>0</v>
      </c>
      <c r="BI140" s="162">
        <f t="shared" si="18"/>
        <v>0</v>
      </c>
      <c r="BJ140" s="22" t="s">
        <v>11</v>
      </c>
      <c r="BK140" s="162">
        <f t="shared" si="19"/>
        <v>0</v>
      </c>
      <c r="BL140" s="22" t="s">
        <v>513</v>
      </c>
      <c r="BM140" s="22" t="s">
        <v>1019</v>
      </c>
    </row>
    <row r="141" spans="2:65" s="1" customFormat="1" ht="16.5" customHeight="1">
      <c r="B141" s="151"/>
      <c r="C141" s="152" t="s">
        <v>480</v>
      </c>
      <c r="D141" s="152" t="s">
        <v>178</v>
      </c>
      <c r="E141" s="153" t="s">
        <v>1020</v>
      </c>
      <c r="F141" s="154" t="s">
        <v>1021</v>
      </c>
      <c r="G141" s="155" t="s">
        <v>232</v>
      </c>
      <c r="H141" s="156">
        <v>344.5</v>
      </c>
      <c r="I141" s="157">
        <v>0</v>
      </c>
      <c r="J141" s="157">
        <f t="shared" si="10"/>
        <v>0</v>
      </c>
      <c r="K141" s="154" t="s">
        <v>5</v>
      </c>
      <c r="L141" s="36"/>
      <c r="M141" s="158" t="s">
        <v>5</v>
      </c>
      <c r="N141" s="159" t="s">
        <v>41</v>
      </c>
      <c r="O141" s="160">
        <v>0</v>
      </c>
      <c r="P141" s="160">
        <f t="shared" si="11"/>
        <v>0</v>
      </c>
      <c r="Q141" s="160">
        <v>0</v>
      </c>
      <c r="R141" s="160">
        <f t="shared" si="12"/>
        <v>0</v>
      </c>
      <c r="S141" s="160">
        <v>0</v>
      </c>
      <c r="T141" s="161">
        <f t="shared" si="13"/>
        <v>0</v>
      </c>
      <c r="AR141" s="22" t="s">
        <v>513</v>
      </c>
      <c r="AT141" s="22" t="s">
        <v>178</v>
      </c>
      <c r="AU141" s="22" t="s">
        <v>78</v>
      </c>
      <c r="AY141" s="22" t="s">
        <v>176</v>
      </c>
      <c r="BE141" s="162">
        <f t="shared" si="14"/>
        <v>0</v>
      </c>
      <c r="BF141" s="162">
        <f t="shared" si="15"/>
        <v>0</v>
      </c>
      <c r="BG141" s="162">
        <f t="shared" si="16"/>
        <v>0</v>
      </c>
      <c r="BH141" s="162">
        <f t="shared" si="17"/>
        <v>0</v>
      </c>
      <c r="BI141" s="162">
        <f t="shared" si="18"/>
        <v>0</v>
      </c>
      <c r="BJ141" s="22" t="s">
        <v>11</v>
      </c>
      <c r="BK141" s="162">
        <f t="shared" si="19"/>
        <v>0</v>
      </c>
      <c r="BL141" s="22" t="s">
        <v>513</v>
      </c>
      <c r="BM141" s="22" t="s">
        <v>1022</v>
      </c>
    </row>
    <row r="142" spans="2:65" s="1" customFormat="1" ht="16.5" customHeight="1">
      <c r="B142" s="151"/>
      <c r="C142" s="152" t="s">
        <v>485</v>
      </c>
      <c r="D142" s="152" t="s">
        <v>178</v>
      </c>
      <c r="E142" s="153" t="s">
        <v>1023</v>
      </c>
      <c r="F142" s="154" t="s">
        <v>1024</v>
      </c>
      <c r="G142" s="155" t="s">
        <v>232</v>
      </c>
      <c r="H142" s="156">
        <v>58</v>
      </c>
      <c r="I142" s="157">
        <v>0</v>
      </c>
      <c r="J142" s="157">
        <f t="shared" si="10"/>
        <v>0</v>
      </c>
      <c r="K142" s="154" t="s">
        <v>5</v>
      </c>
      <c r="L142" s="36"/>
      <c r="M142" s="158" t="s">
        <v>5</v>
      </c>
      <c r="N142" s="159" t="s">
        <v>41</v>
      </c>
      <c r="O142" s="160">
        <v>0</v>
      </c>
      <c r="P142" s="160">
        <f t="shared" si="11"/>
        <v>0</v>
      </c>
      <c r="Q142" s="160">
        <v>0</v>
      </c>
      <c r="R142" s="160">
        <f t="shared" si="12"/>
        <v>0</v>
      </c>
      <c r="S142" s="160">
        <v>0</v>
      </c>
      <c r="T142" s="161">
        <f t="shared" si="13"/>
        <v>0</v>
      </c>
      <c r="AR142" s="22" t="s">
        <v>513</v>
      </c>
      <c r="AT142" s="22" t="s">
        <v>178</v>
      </c>
      <c r="AU142" s="22" t="s">
        <v>78</v>
      </c>
      <c r="AY142" s="22" t="s">
        <v>176</v>
      </c>
      <c r="BE142" s="162">
        <f t="shared" si="14"/>
        <v>0</v>
      </c>
      <c r="BF142" s="162">
        <f t="shared" si="15"/>
        <v>0</v>
      </c>
      <c r="BG142" s="162">
        <f t="shared" si="16"/>
        <v>0</v>
      </c>
      <c r="BH142" s="162">
        <f t="shared" si="17"/>
        <v>0</v>
      </c>
      <c r="BI142" s="162">
        <f t="shared" si="18"/>
        <v>0</v>
      </c>
      <c r="BJ142" s="22" t="s">
        <v>11</v>
      </c>
      <c r="BK142" s="162">
        <f t="shared" si="19"/>
        <v>0</v>
      </c>
      <c r="BL142" s="22" t="s">
        <v>513</v>
      </c>
      <c r="BM142" s="22" t="s">
        <v>1025</v>
      </c>
    </row>
    <row r="143" spans="2:65" s="1" customFormat="1" ht="16.5" customHeight="1">
      <c r="B143" s="151"/>
      <c r="C143" s="152" t="s">
        <v>491</v>
      </c>
      <c r="D143" s="152" t="s">
        <v>178</v>
      </c>
      <c r="E143" s="153" t="s">
        <v>1026</v>
      </c>
      <c r="F143" s="154" t="s">
        <v>1027</v>
      </c>
      <c r="G143" s="155" t="s">
        <v>232</v>
      </c>
      <c r="H143" s="156">
        <v>15</v>
      </c>
      <c r="I143" s="157">
        <v>0</v>
      </c>
      <c r="J143" s="157">
        <f t="shared" si="10"/>
        <v>0</v>
      </c>
      <c r="K143" s="154" t="s">
        <v>5</v>
      </c>
      <c r="L143" s="36"/>
      <c r="M143" s="158" t="s">
        <v>5</v>
      </c>
      <c r="N143" s="190" t="s">
        <v>41</v>
      </c>
      <c r="O143" s="191">
        <v>0</v>
      </c>
      <c r="P143" s="191">
        <f t="shared" si="11"/>
        <v>0</v>
      </c>
      <c r="Q143" s="191">
        <v>0</v>
      </c>
      <c r="R143" s="191">
        <f t="shared" si="12"/>
        <v>0</v>
      </c>
      <c r="S143" s="191">
        <v>0</v>
      </c>
      <c r="T143" s="192">
        <f t="shared" si="13"/>
        <v>0</v>
      </c>
      <c r="AR143" s="22" t="s">
        <v>513</v>
      </c>
      <c r="AT143" s="22" t="s">
        <v>178</v>
      </c>
      <c r="AU143" s="22" t="s">
        <v>78</v>
      </c>
      <c r="AY143" s="22" t="s">
        <v>176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22" t="s">
        <v>11</v>
      </c>
      <c r="BK143" s="162">
        <f t="shared" si="19"/>
        <v>0</v>
      </c>
      <c r="BL143" s="22" t="s">
        <v>513</v>
      </c>
      <c r="BM143" s="22" t="s">
        <v>1028</v>
      </c>
    </row>
    <row r="144" spans="2:65" s="1" customFormat="1" ht="6.95" customHeight="1"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36"/>
    </row>
  </sheetData>
  <autoFilter ref="C78:K143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5"/>
  <sheetViews>
    <sheetView showGridLines="0" workbookViewId="0">
      <pane ySplit="1" topLeftCell="A95" activePane="bottomLeft" state="frozen"/>
      <selection pane="bottomLeft" activeCell="K65" sqref="K6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4"/>
      <c r="B1" s="15"/>
      <c r="C1" s="15"/>
      <c r="D1" s="16" t="s">
        <v>1</v>
      </c>
      <c r="E1" s="15"/>
      <c r="F1" s="95" t="s">
        <v>84</v>
      </c>
      <c r="G1" s="310" t="s">
        <v>85</v>
      </c>
      <c r="H1" s="310"/>
      <c r="I1" s="15"/>
      <c r="J1" s="95" t="s">
        <v>86</v>
      </c>
      <c r="K1" s="16" t="s">
        <v>87</v>
      </c>
      <c r="L1" s="95" t="s">
        <v>88</v>
      </c>
      <c r="M1" s="95"/>
      <c r="N1" s="95"/>
      <c r="O1" s="95"/>
      <c r="P1" s="95"/>
      <c r="Q1" s="95"/>
      <c r="R1" s="95"/>
      <c r="S1" s="95"/>
      <c r="T1" s="95"/>
      <c r="U1" s="96"/>
      <c r="V1" s="9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3" t="s">
        <v>8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24"/>
      <c r="J3" s="24"/>
      <c r="K3" s="25"/>
      <c r="AT3" s="22" t="s">
        <v>78</v>
      </c>
    </row>
    <row r="4" spans="1:70" ht="36.950000000000003" customHeight="1">
      <c r="B4" s="26"/>
      <c r="C4" s="27"/>
      <c r="D4" s="28" t="s">
        <v>95</v>
      </c>
      <c r="E4" s="27"/>
      <c r="F4" s="27"/>
      <c r="G4" s="27"/>
      <c r="H4" s="27"/>
      <c r="I4" s="27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27"/>
      <c r="J5" s="27"/>
      <c r="K5" s="29"/>
    </row>
    <row r="6" spans="1:70" ht="15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29"/>
    </row>
    <row r="7" spans="1:70" ht="16.5" customHeight="1">
      <c r="B7" s="26"/>
      <c r="C7" s="27"/>
      <c r="D7" s="27"/>
      <c r="E7" s="311" t="str">
        <f>'Rekapitulace stavby'!K6</f>
        <v>Speciální škola v Úpici - oprava suterénu</v>
      </c>
      <c r="F7" s="312"/>
      <c r="G7" s="312"/>
      <c r="H7" s="312"/>
      <c r="I7" s="27"/>
      <c r="J7" s="27"/>
      <c r="K7" s="29"/>
    </row>
    <row r="8" spans="1:70" s="1" customFormat="1" ht="15">
      <c r="B8" s="36"/>
      <c r="C8" s="37"/>
      <c r="D8" s="34" t="s">
        <v>107</v>
      </c>
      <c r="E8" s="37"/>
      <c r="F8" s="37"/>
      <c r="G8" s="37"/>
      <c r="H8" s="37"/>
      <c r="I8" s="37"/>
      <c r="J8" s="37"/>
      <c r="K8" s="40"/>
    </row>
    <row r="9" spans="1:70" s="1" customFormat="1" ht="36.950000000000003" customHeight="1">
      <c r="B9" s="36"/>
      <c r="C9" s="37"/>
      <c r="D9" s="37"/>
      <c r="E9" s="313" t="s">
        <v>1029</v>
      </c>
      <c r="F9" s="314"/>
      <c r="G9" s="314"/>
      <c r="H9" s="314"/>
      <c r="I9" s="37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37"/>
      <c r="J10" s="37"/>
      <c r="K10" s="40"/>
    </row>
    <row r="11" spans="1:70" s="1" customFormat="1" ht="14.45" customHeight="1">
      <c r="B11" s="36"/>
      <c r="C11" s="37"/>
      <c r="D11" s="34" t="s">
        <v>20</v>
      </c>
      <c r="E11" s="37"/>
      <c r="F11" s="32" t="s">
        <v>5</v>
      </c>
      <c r="G11" s="37"/>
      <c r="H11" s="37"/>
      <c r="I11" s="34" t="s">
        <v>21</v>
      </c>
      <c r="J11" s="32" t="s">
        <v>5</v>
      </c>
      <c r="K11" s="40"/>
    </row>
    <row r="12" spans="1:70" s="1" customFormat="1" ht="14.45" customHeight="1">
      <c r="B12" s="36"/>
      <c r="C12" s="37"/>
      <c r="D12" s="34" t="s">
        <v>22</v>
      </c>
      <c r="E12" s="37"/>
      <c r="F12" s="32" t="s">
        <v>23</v>
      </c>
      <c r="G12" s="37"/>
      <c r="H12" s="37"/>
      <c r="I12" s="34" t="s">
        <v>24</v>
      </c>
      <c r="J12" s="98" t="str">
        <f>'Rekapitulace stavby'!AN8</f>
        <v>24. 5. 2019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37"/>
      <c r="J13" s="37"/>
      <c r="K13" s="40"/>
    </row>
    <row r="14" spans="1:70" s="1" customFormat="1" ht="14.45" customHeight="1">
      <c r="B14" s="36"/>
      <c r="C14" s="37"/>
      <c r="D14" s="34" t="s">
        <v>26</v>
      </c>
      <c r="E14" s="37"/>
      <c r="F14" s="37"/>
      <c r="G14" s="37"/>
      <c r="H14" s="37"/>
      <c r="I14" s="34" t="s">
        <v>27</v>
      </c>
      <c r="J14" s="32" t="s">
        <v>5</v>
      </c>
      <c r="K14" s="40"/>
    </row>
    <row r="15" spans="1:70" s="1" customFormat="1" ht="18" customHeight="1">
      <c r="B15" s="36"/>
      <c r="C15" s="37"/>
      <c r="D15" s="37"/>
      <c r="E15" s="32" t="s">
        <v>28</v>
      </c>
      <c r="F15" s="37"/>
      <c r="G15" s="37"/>
      <c r="H15" s="37"/>
      <c r="I15" s="34" t="s">
        <v>29</v>
      </c>
      <c r="J15" s="32" t="s">
        <v>5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40"/>
    </row>
    <row r="17" spans="2:11" s="1" customFormat="1" ht="14.45" customHeight="1">
      <c r="B17" s="36"/>
      <c r="C17" s="37"/>
      <c r="D17" s="34" t="s">
        <v>30</v>
      </c>
      <c r="E17" s="37"/>
      <c r="F17" s="37"/>
      <c r="G17" s="37"/>
      <c r="H17" s="37"/>
      <c r="I17" s="34" t="s">
        <v>27</v>
      </c>
      <c r="J17" s="32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2" t="str">
        <f>IF('Rekapitulace stavby'!E14="Vyplň údaj","",IF('Rekapitulace stavby'!E14="","",'Rekapitulace stavby'!E14))</f>
        <v xml:space="preserve"> </v>
      </c>
      <c r="F18" s="37"/>
      <c r="G18" s="37"/>
      <c r="H18" s="37"/>
      <c r="I18" s="34" t="s">
        <v>29</v>
      </c>
      <c r="J18" s="32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40"/>
    </row>
    <row r="20" spans="2:11" s="1" customFormat="1" ht="14.45" customHeight="1">
      <c r="B20" s="36"/>
      <c r="C20" s="37"/>
      <c r="D20" s="34" t="s">
        <v>32</v>
      </c>
      <c r="E20" s="37"/>
      <c r="F20" s="37"/>
      <c r="G20" s="37"/>
      <c r="H20" s="37"/>
      <c r="I20" s="34" t="s">
        <v>27</v>
      </c>
      <c r="J20" s="32" t="s">
        <v>5</v>
      </c>
      <c r="K20" s="40"/>
    </row>
    <row r="21" spans="2:11" s="1" customFormat="1" ht="18" customHeight="1">
      <c r="B21" s="36"/>
      <c r="C21" s="37"/>
      <c r="D21" s="37"/>
      <c r="E21" s="32" t="s">
        <v>33</v>
      </c>
      <c r="F21" s="37"/>
      <c r="G21" s="37"/>
      <c r="H21" s="37"/>
      <c r="I21" s="34" t="s">
        <v>29</v>
      </c>
      <c r="J21" s="32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40"/>
    </row>
    <row r="23" spans="2:11" s="1" customFormat="1" ht="14.45" customHeight="1">
      <c r="B23" s="36"/>
      <c r="C23" s="37"/>
      <c r="D23" s="34" t="s">
        <v>35</v>
      </c>
      <c r="E23" s="37"/>
      <c r="F23" s="37"/>
      <c r="G23" s="37"/>
      <c r="H23" s="37"/>
      <c r="I23" s="37"/>
      <c r="J23" s="37"/>
      <c r="K23" s="40"/>
    </row>
    <row r="24" spans="2:11" s="6" customFormat="1" ht="16.5" customHeight="1">
      <c r="B24" s="99"/>
      <c r="C24" s="100"/>
      <c r="D24" s="100"/>
      <c r="E24" s="281" t="s">
        <v>5</v>
      </c>
      <c r="F24" s="281"/>
      <c r="G24" s="281"/>
      <c r="H24" s="281"/>
      <c r="I24" s="100"/>
      <c r="J24" s="100"/>
      <c r="K24" s="101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63"/>
      <c r="J26" s="63"/>
      <c r="K26" s="102"/>
    </row>
    <row r="27" spans="2:11" s="1" customFormat="1" ht="25.35" customHeight="1">
      <c r="B27" s="36"/>
      <c r="C27" s="37"/>
      <c r="D27" s="103" t="s">
        <v>36</v>
      </c>
      <c r="E27" s="37"/>
      <c r="F27" s="37"/>
      <c r="G27" s="37"/>
      <c r="H27" s="37"/>
      <c r="I27" s="37"/>
      <c r="J27" s="104">
        <f>ROUND(J86,0)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63"/>
      <c r="J28" s="63"/>
      <c r="K28" s="102"/>
    </row>
    <row r="29" spans="2:11" s="1" customFormat="1" ht="14.45" customHeight="1">
      <c r="B29" s="36"/>
      <c r="C29" s="37"/>
      <c r="D29" s="37"/>
      <c r="E29" s="37"/>
      <c r="F29" s="41" t="s">
        <v>38</v>
      </c>
      <c r="G29" s="37"/>
      <c r="H29" s="37"/>
      <c r="I29" s="41" t="s">
        <v>37</v>
      </c>
      <c r="J29" s="41" t="s">
        <v>39</v>
      </c>
      <c r="K29" s="40"/>
    </row>
    <row r="30" spans="2:11" s="1" customFormat="1" ht="14.45" customHeight="1">
      <c r="B30" s="36"/>
      <c r="C30" s="37"/>
      <c r="D30" s="44" t="s">
        <v>40</v>
      </c>
      <c r="E30" s="44" t="s">
        <v>41</v>
      </c>
      <c r="F30" s="105">
        <f>ROUND(SUM(BE86:BE114), 0)</f>
        <v>0</v>
      </c>
      <c r="G30" s="37"/>
      <c r="H30" s="37"/>
      <c r="I30" s="106">
        <v>0.21</v>
      </c>
      <c r="J30" s="105">
        <f>ROUND(ROUND((SUM(BE86:BE114)), 0)*I30, 0)</f>
        <v>0</v>
      </c>
      <c r="K30" s="40"/>
    </row>
    <row r="31" spans="2:11" s="1" customFormat="1" ht="14.45" customHeight="1">
      <c r="B31" s="36"/>
      <c r="C31" s="37"/>
      <c r="D31" s="37"/>
      <c r="E31" s="44" t="s">
        <v>42</v>
      </c>
      <c r="F31" s="105">
        <f>ROUND(SUM(BF86:BF114), 0)</f>
        <v>0</v>
      </c>
      <c r="G31" s="37"/>
      <c r="H31" s="37"/>
      <c r="I31" s="106">
        <v>0.15</v>
      </c>
      <c r="J31" s="105">
        <f>ROUND(ROUND((SUM(BF86:BF114)), 0)*I31, 0)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43</v>
      </c>
      <c r="F32" s="105">
        <f>ROUND(SUM(BG86:BG114), 0)</f>
        <v>0</v>
      </c>
      <c r="G32" s="37"/>
      <c r="H32" s="37"/>
      <c r="I32" s="106">
        <v>0.21</v>
      </c>
      <c r="J32" s="105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44</v>
      </c>
      <c r="F33" s="105">
        <f>ROUND(SUM(BH86:BH114), 0)</f>
        <v>0</v>
      </c>
      <c r="G33" s="37"/>
      <c r="H33" s="37"/>
      <c r="I33" s="106">
        <v>0.15</v>
      </c>
      <c r="J33" s="105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45</v>
      </c>
      <c r="F34" s="105">
        <f>ROUND(SUM(BI86:BI114), 0)</f>
        <v>0</v>
      </c>
      <c r="G34" s="37"/>
      <c r="H34" s="37"/>
      <c r="I34" s="106">
        <v>0</v>
      </c>
      <c r="J34" s="105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37"/>
      <c r="J35" s="37"/>
      <c r="K35" s="40"/>
    </row>
    <row r="36" spans="2:11" s="1" customFormat="1" ht="25.35" customHeight="1">
      <c r="B36" s="36"/>
      <c r="C36" s="107"/>
      <c r="D36" s="108" t="s">
        <v>46</v>
      </c>
      <c r="E36" s="66"/>
      <c r="F36" s="66"/>
      <c r="G36" s="109" t="s">
        <v>47</v>
      </c>
      <c r="H36" s="110" t="s">
        <v>48</v>
      </c>
      <c r="I36" s="66"/>
      <c r="J36" s="111">
        <f>SUM(J27:J34)</f>
        <v>0</v>
      </c>
      <c r="K36" s="112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5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55"/>
      <c r="J41" s="55"/>
      <c r="K41" s="113"/>
    </row>
    <row r="42" spans="2:11" s="1" customFormat="1" ht="36.950000000000003" customHeight="1">
      <c r="B42" s="36"/>
      <c r="C42" s="28" t="s">
        <v>132</v>
      </c>
      <c r="D42" s="37"/>
      <c r="E42" s="37"/>
      <c r="F42" s="37"/>
      <c r="G42" s="37"/>
      <c r="H42" s="37"/>
      <c r="I42" s="37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37"/>
      <c r="J43" s="37"/>
      <c r="K43" s="40"/>
    </row>
    <row r="44" spans="2:11" s="1" customFormat="1" ht="14.45" customHeight="1">
      <c r="B44" s="36"/>
      <c r="C44" s="34" t="s">
        <v>18</v>
      </c>
      <c r="D44" s="37"/>
      <c r="E44" s="37"/>
      <c r="F44" s="37"/>
      <c r="G44" s="37"/>
      <c r="H44" s="37"/>
      <c r="I44" s="37"/>
      <c r="J44" s="37"/>
      <c r="K44" s="40"/>
    </row>
    <row r="45" spans="2:11" s="1" customFormat="1" ht="16.5" customHeight="1">
      <c r="B45" s="36"/>
      <c r="C45" s="37"/>
      <c r="D45" s="37"/>
      <c r="E45" s="311" t="str">
        <f>E7</f>
        <v>Speciální škola v Úpici - oprava suterénu</v>
      </c>
      <c r="F45" s="312"/>
      <c r="G45" s="312"/>
      <c r="H45" s="312"/>
      <c r="I45" s="37"/>
      <c r="J45" s="37"/>
      <c r="K45" s="40"/>
    </row>
    <row r="46" spans="2:11" s="1" customFormat="1" ht="14.45" customHeight="1">
      <c r="B46" s="36"/>
      <c r="C46" s="34" t="s">
        <v>107</v>
      </c>
      <c r="D46" s="37"/>
      <c r="E46" s="37"/>
      <c r="F46" s="37"/>
      <c r="G46" s="37"/>
      <c r="H46" s="37"/>
      <c r="I46" s="37"/>
      <c r="J46" s="37"/>
      <c r="K46" s="40"/>
    </row>
    <row r="47" spans="2:11" s="1" customFormat="1" ht="17.25" customHeight="1">
      <c r="B47" s="36"/>
      <c r="C47" s="37"/>
      <c r="D47" s="37"/>
      <c r="E47" s="313" t="str">
        <f>E9</f>
        <v>3 - Vedlejší náklady</v>
      </c>
      <c r="F47" s="314"/>
      <c r="G47" s="314"/>
      <c r="H47" s="314"/>
      <c r="I47" s="37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37"/>
      <c r="J48" s="37"/>
      <c r="K48" s="40"/>
    </row>
    <row r="49" spans="2:47" s="1" customFormat="1" ht="18" customHeight="1">
      <c r="B49" s="36"/>
      <c r="C49" s="34" t="s">
        <v>22</v>
      </c>
      <c r="D49" s="37"/>
      <c r="E49" s="37"/>
      <c r="F49" s="32" t="str">
        <f>F12</f>
        <v>Úpice</v>
      </c>
      <c r="G49" s="37"/>
      <c r="H49" s="37"/>
      <c r="I49" s="34" t="s">
        <v>24</v>
      </c>
      <c r="J49" s="98" t="str">
        <f>IF(J12="","",J12)</f>
        <v>24. 5. 2019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37"/>
      <c r="J50" s="37"/>
      <c r="K50" s="40"/>
    </row>
    <row r="51" spans="2:47" s="1" customFormat="1" ht="15">
      <c r="B51" s="36"/>
      <c r="C51" s="34" t="s">
        <v>26</v>
      </c>
      <c r="D51" s="37"/>
      <c r="E51" s="37"/>
      <c r="F51" s="32" t="str">
        <f>E15</f>
        <v>Královéhradecký kraj</v>
      </c>
      <c r="G51" s="37"/>
      <c r="H51" s="37"/>
      <c r="I51" s="34" t="s">
        <v>32</v>
      </c>
      <c r="J51" s="281" t="str">
        <f>E21</f>
        <v>ing. Vladimír Juzl, Trutnov</v>
      </c>
      <c r="K51" s="40"/>
    </row>
    <row r="52" spans="2:47" s="1" customFormat="1" ht="14.45" customHeight="1">
      <c r="B52" s="36"/>
      <c r="C52" s="34" t="s">
        <v>30</v>
      </c>
      <c r="D52" s="37"/>
      <c r="E52" s="37"/>
      <c r="F52" s="32" t="str">
        <f>IF(E18="","",E18)</f>
        <v xml:space="preserve"> </v>
      </c>
      <c r="G52" s="37"/>
      <c r="H52" s="37"/>
      <c r="I52" s="37"/>
      <c r="J52" s="306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37"/>
      <c r="J53" s="37"/>
      <c r="K53" s="40"/>
    </row>
    <row r="54" spans="2:47" s="1" customFormat="1" ht="29.25" customHeight="1">
      <c r="B54" s="36"/>
      <c r="C54" s="114" t="s">
        <v>133</v>
      </c>
      <c r="D54" s="107"/>
      <c r="E54" s="107"/>
      <c r="F54" s="107"/>
      <c r="G54" s="107"/>
      <c r="H54" s="107"/>
      <c r="I54" s="107"/>
      <c r="J54" s="115" t="s">
        <v>134</v>
      </c>
      <c r="K54" s="116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37"/>
      <c r="J55" s="37"/>
      <c r="K55" s="40"/>
    </row>
    <row r="56" spans="2:47" s="1" customFormat="1" ht="29.25" customHeight="1">
      <c r="B56" s="36"/>
      <c r="C56" s="117" t="s">
        <v>135</v>
      </c>
      <c r="D56" s="37"/>
      <c r="E56" s="37"/>
      <c r="F56" s="37"/>
      <c r="G56" s="37"/>
      <c r="H56" s="37"/>
      <c r="I56" s="37"/>
      <c r="J56" s="104">
        <f>J86</f>
        <v>0</v>
      </c>
      <c r="K56" s="40"/>
      <c r="AU56" s="22" t="s">
        <v>136</v>
      </c>
    </row>
    <row r="57" spans="2:47" s="7" customFormat="1" ht="24.95" customHeight="1">
      <c r="B57" s="118"/>
      <c r="C57" s="119"/>
      <c r="D57" s="120" t="s">
        <v>1030</v>
      </c>
      <c r="E57" s="121"/>
      <c r="F57" s="121"/>
      <c r="G57" s="121"/>
      <c r="H57" s="121"/>
      <c r="I57" s="121"/>
      <c r="J57" s="122">
        <f>J87</f>
        <v>0</v>
      </c>
      <c r="K57" s="123"/>
    </row>
    <row r="58" spans="2:47" s="8" customFormat="1" ht="19.899999999999999" customHeight="1">
      <c r="B58" s="124"/>
      <c r="C58" s="125"/>
      <c r="D58" s="126" t="s">
        <v>1031</v>
      </c>
      <c r="E58" s="127"/>
      <c r="F58" s="127"/>
      <c r="G58" s="127"/>
      <c r="H58" s="127"/>
      <c r="I58" s="127"/>
      <c r="J58" s="128">
        <f>J88</f>
        <v>0</v>
      </c>
      <c r="K58" s="129"/>
    </row>
    <row r="59" spans="2:47" s="8" customFormat="1" ht="19.899999999999999" customHeight="1">
      <c r="B59" s="124"/>
      <c r="C59" s="125"/>
      <c r="D59" s="126" t="s">
        <v>1032</v>
      </c>
      <c r="E59" s="127"/>
      <c r="F59" s="127"/>
      <c r="G59" s="127"/>
      <c r="H59" s="127"/>
      <c r="I59" s="127"/>
      <c r="J59" s="128">
        <f>J91</f>
        <v>0</v>
      </c>
      <c r="K59" s="129"/>
    </row>
    <row r="60" spans="2:47" s="8" customFormat="1" ht="19.899999999999999" customHeight="1">
      <c r="B60" s="124"/>
      <c r="C60" s="125"/>
      <c r="D60" s="126" t="s">
        <v>1033</v>
      </c>
      <c r="E60" s="127"/>
      <c r="F60" s="127"/>
      <c r="G60" s="127"/>
      <c r="H60" s="127"/>
      <c r="I60" s="127"/>
      <c r="J60" s="128">
        <f>J94</f>
        <v>0</v>
      </c>
      <c r="K60" s="129"/>
    </row>
    <row r="61" spans="2:47" s="8" customFormat="1" ht="19.899999999999999" customHeight="1">
      <c r="B61" s="124"/>
      <c r="C61" s="125"/>
      <c r="D61" s="126" t="s">
        <v>1034</v>
      </c>
      <c r="E61" s="127"/>
      <c r="F61" s="127"/>
      <c r="G61" s="127"/>
      <c r="H61" s="127"/>
      <c r="I61" s="127"/>
      <c r="J61" s="128">
        <f>J97</f>
        <v>0</v>
      </c>
      <c r="K61" s="129"/>
    </row>
    <row r="62" spans="2:47" s="8" customFormat="1" ht="19.899999999999999" customHeight="1">
      <c r="B62" s="124"/>
      <c r="C62" s="125"/>
      <c r="D62" s="126" t="s">
        <v>1035</v>
      </c>
      <c r="E62" s="127"/>
      <c r="F62" s="127"/>
      <c r="G62" s="127"/>
      <c r="H62" s="127"/>
      <c r="I62" s="127"/>
      <c r="J62" s="128">
        <f>J100</f>
        <v>0</v>
      </c>
      <c r="K62" s="129"/>
    </row>
    <row r="63" spans="2:47" s="8" customFormat="1" ht="19.899999999999999" customHeight="1">
      <c r="B63" s="124"/>
      <c r="C63" s="125"/>
      <c r="D63" s="126" t="s">
        <v>1036</v>
      </c>
      <c r="E63" s="127"/>
      <c r="F63" s="127"/>
      <c r="G63" s="127"/>
      <c r="H63" s="127"/>
      <c r="I63" s="127"/>
      <c r="J63" s="128">
        <f>J103</f>
        <v>0</v>
      </c>
      <c r="K63" s="129"/>
    </row>
    <row r="64" spans="2:47" s="8" customFormat="1" ht="19.899999999999999" customHeight="1">
      <c r="B64" s="124"/>
      <c r="C64" s="125"/>
      <c r="D64" s="126" t="s">
        <v>1037</v>
      </c>
      <c r="E64" s="127"/>
      <c r="F64" s="127"/>
      <c r="G64" s="127"/>
      <c r="H64" s="127"/>
      <c r="I64" s="127"/>
      <c r="J64" s="128">
        <v>0.9</v>
      </c>
      <c r="K64" s="129"/>
    </row>
    <row r="65" spans="2:12" s="8" customFormat="1" ht="19.899999999999999" customHeight="1">
      <c r="B65" s="124"/>
      <c r="C65" s="125"/>
      <c r="D65" s="126" t="s">
        <v>1038</v>
      </c>
      <c r="E65" s="127"/>
      <c r="F65" s="127"/>
      <c r="G65" s="127"/>
      <c r="H65" s="127"/>
      <c r="I65" s="127"/>
      <c r="J65" s="128">
        <f>J109</f>
        <v>0</v>
      </c>
      <c r="K65" s="129"/>
    </row>
    <row r="66" spans="2:12" s="8" customFormat="1" ht="19.899999999999999" customHeight="1">
      <c r="B66" s="124"/>
      <c r="C66" s="125"/>
      <c r="D66" s="126" t="s">
        <v>1039</v>
      </c>
      <c r="E66" s="127"/>
      <c r="F66" s="127"/>
      <c r="G66" s="127"/>
      <c r="H66" s="127"/>
      <c r="I66" s="127"/>
      <c r="J66" s="128">
        <f>J112</f>
        <v>0</v>
      </c>
      <c r="K66" s="129"/>
    </row>
    <row r="67" spans="2:12" s="1" customFormat="1" ht="21.75" customHeight="1">
      <c r="B67" s="36"/>
      <c r="C67" s="37"/>
      <c r="D67" s="37"/>
      <c r="E67" s="37"/>
      <c r="F67" s="37"/>
      <c r="G67" s="37"/>
      <c r="H67" s="37"/>
      <c r="I67" s="37"/>
      <c r="J67" s="37"/>
      <c r="K67" s="40"/>
    </row>
    <row r="68" spans="2:12" s="1" customFormat="1" ht="6.95" customHeight="1">
      <c r="B68" s="51"/>
      <c r="C68" s="52"/>
      <c r="D68" s="52"/>
      <c r="E68" s="52"/>
      <c r="F68" s="52"/>
      <c r="G68" s="52"/>
      <c r="H68" s="52"/>
      <c r="I68" s="52"/>
      <c r="J68" s="52"/>
      <c r="K68" s="5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36"/>
    </row>
    <row r="73" spans="2:12" s="1" customFormat="1" ht="36.950000000000003" customHeight="1">
      <c r="B73" s="36"/>
      <c r="C73" s="56" t="s">
        <v>160</v>
      </c>
      <c r="L73" s="36"/>
    </row>
    <row r="74" spans="2:12" s="1" customFormat="1" ht="6.95" customHeight="1">
      <c r="B74" s="36"/>
      <c r="L74" s="36"/>
    </row>
    <row r="75" spans="2:12" s="1" customFormat="1" ht="14.45" customHeight="1">
      <c r="B75" s="36"/>
      <c r="C75" s="58" t="s">
        <v>18</v>
      </c>
      <c r="L75" s="36"/>
    </row>
    <row r="76" spans="2:12" s="1" customFormat="1" ht="16.5" customHeight="1">
      <c r="B76" s="36"/>
      <c r="E76" s="307" t="str">
        <f>E7</f>
        <v>Speciální škola v Úpici - oprava suterénu</v>
      </c>
      <c r="F76" s="308"/>
      <c r="G76" s="308"/>
      <c r="H76" s="308"/>
      <c r="L76" s="36"/>
    </row>
    <row r="77" spans="2:12" s="1" customFormat="1" ht="14.45" customHeight="1">
      <c r="B77" s="36"/>
      <c r="C77" s="58" t="s">
        <v>107</v>
      </c>
      <c r="L77" s="36"/>
    </row>
    <row r="78" spans="2:12" s="1" customFormat="1" ht="17.25" customHeight="1">
      <c r="B78" s="36"/>
      <c r="E78" s="303" t="str">
        <f>E9</f>
        <v>3 - Vedlejší náklady</v>
      </c>
      <c r="F78" s="309"/>
      <c r="G78" s="309"/>
      <c r="H78" s="309"/>
      <c r="L78" s="36"/>
    </row>
    <row r="79" spans="2:12" s="1" customFormat="1" ht="6.95" customHeight="1">
      <c r="B79" s="36"/>
      <c r="L79" s="36"/>
    </row>
    <row r="80" spans="2:12" s="1" customFormat="1" ht="18" customHeight="1">
      <c r="B80" s="36"/>
      <c r="C80" s="58" t="s">
        <v>22</v>
      </c>
      <c r="F80" s="130" t="str">
        <f>F12</f>
        <v>Úpice</v>
      </c>
      <c r="I80" s="58" t="s">
        <v>24</v>
      </c>
      <c r="J80" s="62" t="str">
        <f>IF(J12="","",J12)</f>
        <v>24. 5. 2019</v>
      </c>
      <c r="L80" s="36"/>
    </row>
    <row r="81" spans="2:65" s="1" customFormat="1" ht="6.95" customHeight="1">
      <c r="B81" s="36"/>
      <c r="L81" s="36"/>
    </row>
    <row r="82" spans="2:65" s="1" customFormat="1" ht="15">
      <c r="B82" s="36"/>
      <c r="C82" s="58" t="s">
        <v>26</v>
      </c>
      <c r="F82" s="130" t="str">
        <f>E15</f>
        <v>Královéhradecký kraj</v>
      </c>
      <c r="I82" s="58" t="s">
        <v>32</v>
      </c>
      <c r="J82" s="130" t="str">
        <f>E21</f>
        <v>ing. Vladimír Juzl, Trutnov</v>
      </c>
      <c r="L82" s="36"/>
    </row>
    <row r="83" spans="2:65" s="1" customFormat="1" ht="14.45" customHeight="1">
      <c r="B83" s="36"/>
      <c r="C83" s="58" t="s">
        <v>30</v>
      </c>
      <c r="F83" s="130" t="str">
        <f>IF(E18="","",E18)</f>
        <v xml:space="preserve"> </v>
      </c>
      <c r="L83" s="36"/>
    </row>
    <row r="84" spans="2:65" s="1" customFormat="1" ht="10.35" customHeight="1">
      <c r="B84" s="36"/>
      <c r="L84" s="36"/>
    </row>
    <row r="85" spans="2:65" s="9" customFormat="1" ht="29.25" customHeight="1">
      <c r="B85" s="131"/>
      <c r="C85" s="132" t="s">
        <v>161</v>
      </c>
      <c r="D85" s="133" t="s">
        <v>55</v>
      </c>
      <c r="E85" s="133" t="s">
        <v>51</v>
      </c>
      <c r="F85" s="133" t="s">
        <v>162</v>
      </c>
      <c r="G85" s="133" t="s">
        <v>163</v>
      </c>
      <c r="H85" s="133" t="s">
        <v>164</v>
      </c>
      <c r="I85" s="133" t="s">
        <v>165</v>
      </c>
      <c r="J85" s="133" t="s">
        <v>134</v>
      </c>
      <c r="K85" s="134" t="s">
        <v>166</v>
      </c>
      <c r="L85" s="131"/>
      <c r="M85" s="68" t="s">
        <v>167</v>
      </c>
      <c r="N85" s="69" t="s">
        <v>40</v>
      </c>
      <c r="O85" s="69" t="s">
        <v>168</v>
      </c>
      <c r="P85" s="69" t="s">
        <v>169</v>
      </c>
      <c r="Q85" s="69" t="s">
        <v>170</v>
      </c>
      <c r="R85" s="69" t="s">
        <v>171</v>
      </c>
      <c r="S85" s="69" t="s">
        <v>172</v>
      </c>
      <c r="T85" s="70" t="s">
        <v>173</v>
      </c>
    </row>
    <row r="86" spans="2:65" s="1" customFormat="1" ht="29.25" customHeight="1">
      <c r="B86" s="36"/>
      <c r="C86" s="72" t="s">
        <v>135</v>
      </c>
      <c r="J86" s="135">
        <f>BK86</f>
        <v>0</v>
      </c>
      <c r="L86" s="36"/>
      <c r="M86" s="71"/>
      <c r="N86" s="63"/>
      <c r="O86" s="63"/>
      <c r="P86" s="136">
        <f>P87</f>
        <v>0</v>
      </c>
      <c r="Q86" s="63"/>
      <c r="R86" s="136">
        <f>R87</f>
        <v>0</v>
      </c>
      <c r="S86" s="63"/>
      <c r="T86" s="137">
        <f>T87</f>
        <v>0</v>
      </c>
      <c r="AT86" s="22" t="s">
        <v>69</v>
      </c>
      <c r="AU86" s="22" t="s">
        <v>136</v>
      </c>
      <c r="BK86" s="138">
        <f>BK87</f>
        <v>0</v>
      </c>
    </row>
    <row r="87" spans="2:65" s="10" customFormat="1" ht="37.35" customHeight="1">
      <c r="B87" s="139"/>
      <c r="D87" s="140" t="s">
        <v>69</v>
      </c>
      <c r="E87" s="141" t="s">
        <v>1040</v>
      </c>
      <c r="F87" s="141" t="s">
        <v>1041</v>
      </c>
      <c r="J87" s="142">
        <f>BK87</f>
        <v>0</v>
      </c>
      <c r="L87" s="139"/>
      <c r="M87" s="143"/>
      <c r="N87" s="144"/>
      <c r="O87" s="144"/>
      <c r="P87" s="145">
        <f>P88+P91+P94+P97+P100+P103+P106+P109+P112</f>
        <v>0</v>
      </c>
      <c r="Q87" s="144"/>
      <c r="R87" s="145">
        <f>R88+R91+R94+R97+R100+R103+R106+R109+R112</f>
        <v>0</v>
      </c>
      <c r="S87" s="144"/>
      <c r="T87" s="146">
        <f>T88+T91+T94+T97+T100+T103+T106+T109+T112</f>
        <v>0</v>
      </c>
      <c r="AR87" s="140" t="s">
        <v>200</v>
      </c>
      <c r="AT87" s="147" t="s">
        <v>69</v>
      </c>
      <c r="AU87" s="147" t="s">
        <v>70</v>
      </c>
      <c r="AY87" s="140" t="s">
        <v>176</v>
      </c>
      <c r="BK87" s="148">
        <f>BK88+BK91+BK94+BK97+BK100+BK103+BK106+BK109+BK112</f>
        <v>0</v>
      </c>
    </row>
    <row r="88" spans="2:65" s="10" customFormat="1" ht="19.899999999999999" customHeight="1">
      <c r="B88" s="139"/>
      <c r="D88" s="140" t="s">
        <v>69</v>
      </c>
      <c r="E88" s="149" t="s">
        <v>1042</v>
      </c>
      <c r="F88" s="149" t="s">
        <v>1043</v>
      </c>
      <c r="J88" s="150">
        <f>BK88</f>
        <v>0</v>
      </c>
      <c r="L88" s="139"/>
      <c r="M88" s="143"/>
      <c r="N88" s="144"/>
      <c r="O88" s="144"/>
      <c r="P88" s="145">
        <f>SUM(P89:P90)</f>
        <v>0</v>
      </c>
      <c r="Q88" s="144"/>
      <c r="R88" s="145">
        <f>SUM(R89:R90)</f>
        <v>0</v>
      </c>
      <c r="S88" s="144"/>
      <c r="T88" s="146">
        <f>SUM(T89:T90)</f>
        <v>0</v>
      </c>
      <c r="AR88" s="140" t="s">
        <v>200</v>
      </c>
      <c r="AT88" s="147" t="s">
        <v>69</v>
      </c>
      <c r="AU88" s="147" t="s">
        <v>11</v>
      </c>
      <c r="AY88" s="140" t="s">
        <v>176</v>
      </c>
      <c r="BK88" s="148">
        <f>SUM(BK89:BK90)</f>
        <v>0</v>
      </c>
    </row>
    <row r="89" spans="2:65" s="1" customFormat="1" ht="16.5" customHeight="1">
      <c r="B89" s="151"/>
      <c r="C89" s="152" t="s">
        <v>11</v>
      </c>
      <c r="D89" s="152" t="s">
        <v>178</v>
      </c>
      <c r="E89" s="153" t="s">
        <v>1044</v>
      </c>
      <c r="F89" s="154" t="s">
        <v>1043</v>
      </c>
      <c r="G89" s="155" t="s">
        <v>1045</v>
      </c>
      <c r="H89" s="156">
        <v>1</v>
      </c>
      <c r="I89" s="157">
        <v>0</v>
      </c>
      <c r="J89" s="157">
        <f>ROUND(I89*H89,0)</f>
        <v>0</v>
      </c>
      <c r="K89" s="154" t="s">
        <v>182</v>
      </c>
      <c r="L89" s="36"/>
      <c r="M89" s="158" t="s">
        <v>5</v>
      </c>
      <c r="N89" s="159" t="s">
        <v>41</v>
      </c>
      <c r="O89" s="160">
        <v>0</v>
      </c>
      <c r="P89" s="160">
        <f>O89*H89</f>
        <v>0</v>
      </c>
      <c r="Q89" s="160">
        <v>0</v>
      </c>
      <c r="R89" s="160">
        <f>Q89*H89</f>
        <v>0</v>
      </c>
      <c r="S89" s="160">
        <v>0</v>
      </c>
      <c r="T89" s="161">
        <f>S89*H89</f>
        <v>0</v>
      </c>
      <c r="AR89" s="22" t="s">
        <v>1046</v>
      </c>
      <c r="AT89" s="22" t="s">
        <v>178</v>
      </c>
      <c r="AU89" s="22" t="s">
        <v>78</v>
      </c>
      <c r="AY89" s="22" t="s">
        <v>176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22" t="s">
        <v>11</v>
      </c>
      <c r="BK89" s="162">
        <f>ROUND(I89*H89,0)</f>
        <v>0</v>
      </c>
      <c r="BL89" s="22" t="s">
        <v>1046</v>
      </c>
      <c r="BM89" s="22" t="s">
        <v>1047</v>
      </c>
    </row>
    <row r="90" spans="2:65" s="11" customFormat="1" ht="27">
      <c r="B90" s="163"/>
      <c r="D90" s="164" t="s">
        <v>185</v>
      </c>
      <c r="E90" s="165" t="s">
        <v>5</v>
      </c>
      <c r="F90" s="166" t="s">
        <v>1048</v>
      </c>
      <c r="H90" s="167">
        <v>1</v>
      </c>
      <c r="L90" s="163"/>
      <c r="M90" s="168"/>
      <c r="N90" s="169"/>
      <c r="O90" s="169"/>
      <c r="P90" s="169"/>
      <c r="Q90" s="169"/>
      <c r="R90" s="169"/>
      <c r="S90" s="169"/>
      <c r="T90" s="170"/>
      <c r="AT90" s="165" t="s">
        <v>185</v>
      </c>
      <c r="AU90" s="165" t="s">
        <v>78</v>
      </c>
      <c r="AV90" s="11" t="s">
        <v>78</v>
      </c>
      <c r="AW90" s="11" t="s">
        <v>34</v>
      </c>
      <c r="AX90" s="11" t="s">
        <v>11</v>
      </c>
      <c r="AY90" s="165" t="s">
        <v>176</v>
      </c>
    </row>
    <row r="91" spans="2:65" s="10" customFormat="1" ht="29.85" customHeight="1">
      <c r="B91" s="139"/>
      <c r="D91" s="140" t="s">
        <v>69</v>
      </c>
      <c r="E91" s="149" t="s">
        <v>1049</v>
      </c>
      <c r="F91" s="149" t="s">
        <v>1050</v>
      </c>
      <c r="J91" s="150">
        <f>BK91</f>
        <v>0</v>
      </c>
      <c r="L91" s="139"/>
      <c r="M91" s="143"/>
      <c r="N91" s="144"/>
      <c r="O91" s="144"/>
      <c r="P91" s="145">
        <f>SUM(P92:P93)</f>
        <v>0</v>
      </c>
      <c r="Q91" s="144"/>
      <c r="R91" s="145">
        <f>SUM(R92:R93)</f>
        <v>0</v>
      </c>
      <c r="S91" s="144"/>
      <c r="T91" s="146">
        <f>SUM(T92:T93)</f>
        <v>0</v>
      </c>
      <c r="AR91" s="140" t="s">
        <v>200</v>
      </c>
      <c r="AT91" s="147" t="s">
        <v>69</v>
      </c>
      <c r="AU91" s="147" t="s">
        <v>11</v>
      </c>
      <c r="AY91" s="140" t="s">
        <v>176</v>
      </c>
      <c r="BK91" s="148">
        <f>SUM(BK92:BK93)</f>
        <v>0</v>
      </c>
    </row>
    <row r="92" spans="2:65" s="1" customFormat="1" ht="16.5" customHeight="1">
      <c r="B92" s="151"/>
      <c r="C92" s="152" t="s">
        <v>78</v>
      </c>
      <c r="D92" s="152" t="s">
        <v>178</v>
      </c>
      <c r="E92" s="153" t="s">
        <v>1051</v>
      </c>
      <c r="F92" s="154" t="s">
        <v>1050</v>
      </c>
      <c r="G92" s="155" t="s">
        <v>1045</v>
      </c>
      <c r="H92" s="156">
        <v>1</v>
      </c>
      <c r="I92" s="157">
        <v>0</v>
      </c>
      <c r="J92" s="157">
        <f>ROUND(I92*H92,0)</f>
        <v>0</v>
      </c>
      <c r="K92" s="154" t="s">
        <v>182</v>
      </c>
      <c r="L92" s="36"/>
      <c r="M92" s="158" t="s">
        <v>5</v>
      </c>
      <c r="N92" s="159" t="s">
        <v>41</v>
      </c>
      <c r="O92" s="160">
        <v>0</v>
      </c>
      <c r="P92" s="160">
        <f>O92*H92</f>
        <v>0</v>
      </c>
      <c r="Q92" s="160">
        <v>0</v>
      </c>
      <c r="R92" s="160">
        <f>Q92*H92</f>
        <v>0</v>
      </c>
      <c r="S92" s="160">
        <v>0</v>
      </c>
      <c r="T92" s="161">
        <f>S92*H92</f>
        <v>0</v>
      </c>
      <c r="AR92" s="22" t="s">
        <v>1046</v>
      </c>
      <c r="AT92" s="22" t="s">
        <v>178</v>
      </c>
      <c r="AU92" s="22" t="s">
        <v>78</v>
      </c>
      <c r="AY92" s="22" t="s">
        <v>176</v>
      </c>
      <c r="BE92" s="162">
        <f>IF(N92="základní",J92,0)</f>
        <v>0</v>
      </c>
      <c r="BF92" s="162">
        <f>IF(N92="snížená",J92,0)</f>
        <v>0</v>
      </c>
      <c r="BG92" s="162">
        <f>IF(N92="zákl. přenesená",J92,0)</f>
        <v>0</v>
      </c>
      <c r="BH92" s="162">
        <f>IF(N92="sníž. přenesená",J92,0)</f>
        <v>0</v>
      </c>
      <c r="BI92" s="162">
        <f>IF(N92="nulová",J92,0)</f>
        <v>0</v>
      </c>
      <c r="BJ92" s="22" t="s">
        <v>11</v>
      </c>
      <c r="BK92" s="162">
        <f>ROUND(I92*H92,0)</f>
        <v>0</v>
      </c>
      <c r="BL92" s="22" t="s">
        <v>1046</v>
      </c>
      <c r="BM92" s="22" t="s">
        <v>1052</v>
      </c>
    </row>
    <row r="93" spans="2:65" s="11" customFormat="1" ht="27">
      <c r="B93" s="163"/>
      <c r="D93" s="164" t="s">
        <v>185</v>
      </c>
      <c r="E93" s="165" t="s">
        <v>5</v>
      </c>
      <c r="F93" s="166" t="s">
        <v>1053</v>
      </c>
      <c r="H93" s="167">
        <v>1</v>
      </c>
      <c r="L93" s="163"/>
      <c r="M93" s="168"/>
      <c r="N93" s="169"/>
      <c r="O93" s="169"/>
      <c r="P93" s="169"/>
      <c r="Q93" s="169"/>
      <c r="R93" s="169"/>
      <c r="S93" s="169"/>
      <c r="T93" s="170"/>
      <c r="AT93" s="165" t="s">
        <v>185</v>
      </c>
      <c r="AU93" s="165" t="s">
        <v>78</v>
      </c>
      <c r="AV93" s="11" t="s">
        <v>78</v>
      </c>
      <c r="AW93" s="11" t="s">
        <v>34</v>
      </c>
      <c r="AX93" s="11" t="s">
        <v>11</v>
      </c>
      <c r="AY93" s="165" t="s">
        <v>176</v>
      </c>
    </row>
    <row r="94" spans="2:65" s="10" customFormat="1" ht="29.85" customHeight="1">
      <c r="B94" s="139"/>
      <c r="D94" s="140" t="s">
        <v>69</v>
      </c>
      <c r="E94" s="149" t="s">
        <v>1054</v>
      </c>
      <c r="F94" s="149" t="s">
        <v>1055</v>
      </c>
      <c r="J94" s="150">
        <f>BK94</f>
        <v>0</v>
      </c>
      <c r="L94" s="139"/>
      <c r="M94" s="143"/>
      <c r="N94" s="144"/>
      <c r="O94" s="144"/>
      <c r="P94" s="145">
        <f>SUM(P95:P96)</f>
        <v>0</v>
      </c>
      <c r="Q94" s="144"/>
      <c r="R94" s="145">
        <f>SUM(R95:R96)</f>
        <v>0</v>
      </c>
      <c r="S94" s="144"/>
      <c r="T94" s="146">
        <f>SUM(T95:T96)</f>
        <v>0</v>
      </c>
      <c r="AR94" s="140" t="s">
        <v>200</v>
      </c>
      <c r="AT94" s="147" t="s">
        <v>69</v>
      </c>
      <c r="AU94" s="147" t="s">
        <v>11</v>
      </c>
      <c r="AY94" s="140" t="s">
        <v>176</v>
      </c>
      <c r="BK94" s="148">
        <f>SUM(BK95:BK96)</f>
        <v>0</v>
      </c>
    </row>
    <row r="95" spans="2:65" s="1" customFormat="1" ht="16.5" customHeight="1">
      <c r="B95" s="151"/>
      <c r="C95" s="152" t="s">
        <v>81</v>
      </c>
      <c r="D95" s="152" t="s">
        <v>178</v>
      </c>
      <c r="E95" s="153" t="s">
        <v>1056</v>
      </c>
      <c r="F95" s="154" t="s">
        <v>1055</v>
      </c>
      <c r="G95" s="155" t="s">
        <v>1045</v>
      </c>
      <c r="H95" s="156">
        <v>1</v>
      </c>
      <c r="I95" s="157">
        <v>0</v>
      </c>
      <c r="J95" s="157">
        <f>ROUND(I95*H95,0)</f>
        <v>0</v>
      </c>
      <c r="K95" s="154" t="s">
        <v>182</v>
      </c>
      <c r="L95" s="36"/>
      <c r="M95" s="158" t="s">
        <v>5</v>
      </c>
      <c r="N95" s="159" t="s">
        <v>41</v>
      </c>
      <c r="O95" s="160">
        <v>0</v>
      </c>
      <c r="P95" s="160">
        <f>O95*H95</f>
        <v>0</v>
      </c>
      <c r="Q95" s="160">
        <v>0</v>
      </c>
      <c r="R95" s="160">
        <f>Q95*H95</f>
        <v>0</v>
      </c>
      <c r="S95" s="160">
        <v>0</v>
      </c>
      <c r="T95" s="161">
        <f>S95*H95</f>
        <v>0</v>
      </c>
      <c r="AR95" s="22" t="s">
        <v>1046</v>
      </c>
      <c r="AT95" s="22" t="s">
        <v>178</v>
      </c>
      <c r="AU95" s="22" t="s">
        <v>78</v>
      </c>
      <c r="AY95" s="22" t="s">
        <v>176</v>
      </c>
      <c r="BE95" s="162">
        <f>IF(N95="základní",J95,0)</f>
        <v>0</v>
      </c>
      <c r="BF95" s="162">
        <f>IF(N95="snížená",J95,0)</f>
        <v>0</v>
      </c>
      <c r="BG95" s="162">
        <f>IF(N95="zákl. přenesená",J95,0)</f>
        <v>0</v>
      </c>
      <c r="BH95" s="162">
        <f>IF(N95="sníž. přenesená",J95,0)</f>
        <v>0</v>
      </c>
      <c r="BI95" s="162">
        <f>IF(N95="nulová",J95,0)</f>
        <v>0</v>
      </c>
      <c r="BJ95" s="22" t="s">
        <v>11</v>
      </c>
      <c r="BK95" s="162">
        <f>ROUND(I95*H95,0)</f>
        <v>0</v>
      </c>
      <c r="BL95" s="22" t="s">
        <v>1046</v>
      </c>
      <c r="BM95" s="22" t="s">
        <v>1057</v>
      </c>
    </row>
    <row r="96" spans="2:65" s="11" customFormat="1" ht="27">
      <c r="B96" s="163"/>
      <c r="D96" s="164" t="s">
        <v>185</v>
      </c>
      <c r="E96" s="165" t="s">
        <v>5</v>
      </c>
      <c r="F96" s="166" t="s">
        <v>1058</v>
      </c>
      <c r="H96" s="167">
        <v>1</v>
      </c>
      <c r="L96" s="163"/>
      <c r="M96" s="168"/>
      <c r="N96" s="169"/>
      <c r="O96" s="169"/>
      <c r="P96" s="169"/>
      <c r="Q96" s="169"/>
      <c r="R96" s="169"/>
      <c r="S96" s="169"/>
      <c r="T96" s="170"/>
      <c r="AT96" s="165" t="s">
        <v>185</v>
      </c>
      <c r="AU96" s="165" t="s">
        <v>78</v>
      </c>
      <c r="AV96" s="11" t="s">
        <v>78</v>
      </c>
      <c r="AW96" s="11" t="s">
        <v>34</v>
      </c>
      <c r="AX96" s="11" t="s">
        <v>11</v>
      </c>
      <c r="AY96" s="165" t="s">
        <v>176</v>
      </c>
    </row>
    <row r="97" spans="2:65" s="10" customFormat="1" ht="29.85" customHeight="1">
      <c r="B97" s="139"/>
      <c r="D97" s="140" t="s">
        <v>69</v>
      </c>
      <c r="E97" s="149" t="s">
        <v>1059</v>
      </c>
      <c r="F97" s="149" t="s">
        <v>1060</v>
      </c>
      <c r="J97" s="150">
        <f>BK97</f>
        <v>0</v>
      </c>
      <c r="L97" s="139"/>
      <c r="M97" s="143"/>
      <c r="N97" s="144"/>
      <c r="O97" s="144"/>
      <c r="P97" s="145">
        <f>SUM(P98:P99)</f>
        <v>0</v>
      </c>
      <c r="Q97" s="144"/>
      <c r="R97" s="145">
        <f>SUM(R98:R99)</f>
        <v>0</v>
      </c>
      <c r="S97" s="144"/>
      <c r="T97" s="146">
        <f>SUM(T98:T99)</f>
        <v>0</v>
      </c>
      <c r="AR97" s="140" t="s">
        <v>200</v>
      </c>
      <c r="AT97" s="147" t="s">
        <v>69</v>
      </c>
      <c r="AU97" s="147" t="s">
        <v>11</v>
      </c>
      <c r="AY97" s="140" t="s">
        <v>176</v>
      </c>
      <c r="BK97" s="148">
        <f>SUM(BK98:BK99)</f>
        <v>0</v>
      </c>
    </row>
    <row r="98" spans="2:65" s="1" customFormat="1" ht="16.5" customHeight="1">
      <c r="B98" s="151"/>
      <c r="C98" s="152" t="s">
        <v>183</v>
      </c>
      <c r="D98" s="152" t="s">
        <v>178</v>
      </c>
      <c r="E98" s="153" t="s">
        <v>1061</v>
      </c>
      <c r="F98" s="154" t="s">
        <v>1060</v>
      </c>
      <c r="G98" s="155" t="s">
        <v>1045</v>
      </c>
      <c r="H98" s="156">
        <v>1</v>
      </c>
      <c r="I98" s="157">
        <v>0</v>
      </c>
      <c r="J98" s="157">
        <f>ROUND(I98*H98,0)</f>
        <v>0</v>
      </c>
      <c r="K98" s="154" t="s">
        <v>182</v>
      </c>
      <c r="L98" s="36"/>
      <c r="M98" s="158" t="s">
        <v>5</v>
      </c>
      <c r="N98" s="159" t="s">
        <v>41</v>
      </c>
      <c r="O98" s="160">
        <v>0</v>
      </c>
      <c r="P98" s="160">
        <f>O98*H98</f>
        <v>0</v>
      </c>
      <c r="Q98" s="160">
        <v>0</v>
      </c>
      <c r="R98" s="160">
        <f>Q98*H98</f>
        <v>0</v>
      </c>
      <c r="S98" s="160">
        <v>0</v>
      </c>
      <c r="T98" s="161">
        <f>S98*H98</f>
        <v>0</v>
      </c>
      <c r="AR98" s="22" t="s">
        <v>1046</v>
      </c>
      <c r="AT98" s="22" t="s">
        <v>178</v>
      </c>
      <c r="AU98" s="22" t="s">
        <v>78</v>
      </c>
      <c r="AY98" s="22" t="s">
        <v>176</v>
      </c>
      <c r="BE98" s="162">
        <f>IF(N98="základní",J98,0)</f>
        <v>0</v>
      </c>
      <c r="BF98" s="162">
        <f>IF(N98="snížená",J98,0)</f>
        <v>0</v>
      </c>
      <c r="BG98" s="162">
        <f>IF(N98="zákl. přenesená",J98,0)</f>
        <v>0</v>
      </c>
      <c r="BH98" s="162">
        <f>IF(N98="sníž. přenesená",J98,0)</f>
        <v>0</v>
      </c>
      <c r="BI98" s="162">
        <f>IF(N98="nulová",J98,0)</f>
        <v>0</v>
      </c>
      <c r="BJ98" s="22" t="s">
        <v>11</v>
      </c>
      <c r="BK98" s="162">
        <f>ROUND(I98*H98,0)</f>
        <v>0</v>
      </c>
      <c r="BL98" s="22" t="s">
        <v>1046</v>
      </c>
      <c r="BM98" s="22" t="s">
        <v>1062</v>
      </c>
    </row>
    <row r="99" spans="2:65" s="11" customFormat="1" ht="27">
      <c r="B99" s="163"/>
      <c r="D99" s="164" t="s">
        <v>185</v>
      </c>
      <c r="E99" s="165" t="s">
        <v>5</v>
      </c>
      <c r="F99" s="166" t="s">
        <v>1063</v>
      </c>
      <c r="H99" s="167">
        <v>1</v>
      </c>
      <c r="L99" s="163"/>
      <c r="M99" s="168"/>
      <c r="N99" s="169"/>
      <c r="O99" s="169"/>
      <c r="P99" s="169"/>
      <c r="Q99" s="169"/>
      <c r="R99" s="169"/>
      <c r="S99" s="169"/>
      <c r="T99" s="170"/>
      <c r="AT99" s="165" t="s">
        <v>185</v>
      </c>
      <c r="AU99" s="165" t="s">
        <v>78</v>
      </c>
      <c r="AV99" s="11" t="s">
        <v>78</v>
      </c>
      <c r="AW99" s="11" t="s">
        <v>34</v>
      </c>
      <c r="AX99" s="11" t="s">
        <v>11</v>
      </c>
      <c r="AY99" s="165" t="s">
        <v>176</v>
      </c>
    </row>
    <row r="100" spans="2:65" s="10" customFormat="1" ht="29.85" customHeight="1">
      <c r="B100" s="139"/>
      <c r="D100" s="140" t="s">
        <v>69</v>
      </c>
      <c r="E100" s="149" t="s">
        <v>1064</v>
      </c>
      <c r="F100" s="149" t="s">
        <v>1065</v>
      </c>
      <c r="J100" s="150">
        <f>BK100</f>
        <v>0</v>
      </c>
      <c r="L100" s="139"/>
      <c r="M100" s="143"/>
      <c r="N100" s="144"/>
      <c r="O100" s="144"/>
      <c r="P100" s="145">
        <f>SUM(P101:P102)</f>
        <v>0</v>
      </c>
      <c r="Q100" s="144"/>
      <c r="R100" s="145">
        <f>SUM(R101:R102)</f>
        <v>0</v>
      </c>
      <c r="S100" s="144"/>
      <c r="T100" s="146">
        <f>SUM(T101:T102)</f>
        <v>0</v>
      </c>
      <c r="AR100" s="140" t="s">
        <v>200</v>
      </c>
      <c r="AT100" s="147" t="s">
        <v>69</v>
      </c>
      <c r="AU100" s="147" t="s">
        <v>11</v>
      </c>
      <c r="AY100" s="140" t="s">
        <v>176</v>
      </c>
      <c r="BK100" s="148">
        <f>SUM(BK101:BK102)</f>
        <v>0</v>
      </c>
    </row>
    <row r="101" spans="2:65" s="1" customFormat="1" ht="16.5" customHeight="1">
      <c r="B101" s="151"/>
      <c r="C101" s="152" t="s">
        <v>200</v>
      </c>
      <c r="D101" s="152" t="s">
        <v>178</v>
      </c>
      <c r="E101" s="153" t="s">
        <v>1066</v>
      </c>
      <c r="F101" s="154" t="s">
        <v>1065</v>
      </c>
      <c r="G101" s="155" t="s">
        <v>1045</v>
      </c>
      <c r="H101" s="156">
        <v>1</v>
      </c>
      <c r="I101" s="157">
        <v>0</v>
      </c>
      <c r="J101" s="157">
        <f>ROUND(I101*H101,0)</f>
        <v>0</v>
      </c>
      <c r="K101" s="154" t="s">
        <v>182</v>
      </c>
      <c r="L101" s="36"/>
      <c r="M101" s="158" t="s">
        <v>5</v>
      </c>
      <c r="N101" s="159" t="s">
        <v>41</v>
      </c>
      <c r="O101" s="160">
        <v>0</v>
      </c>
      <c r="P101" s="160">
        <f>O101*H101</f>
        <v>0</v>
      </c>
      <c r="Q101" s="160">
        <v>0</v>
      </c>
      <c r="R101" s="160">
        <f>Q101*H101</f>
        <v>0</v>
      </c>
      <c r="S101" s="160">
        <v>0</v>
      </c>
      <c r="T101" s="161">
        <f>S101*H101</f>
        <v>0</v>
      </c>
      <c r="AR101" s="22" t="s">
        <v>1046</v>
      </c>
      <c r="AT101" s="22" t="s">
        <v>178</v>
      </c>
      <c r="AU101" s="22" t="s">
        <v>78</v>
      </c>
      <c r="AY101" s="22" t="s">
        <v>176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22" t="s">
        <v>11</v>
      </c>
      <c r="BK101" s="162">
        <f>ROUND(I101*H101,0)</f>
        <v>0</v>
      </c>
      <c r="BL101" s="22" t="s">
        <v>1046</v>
      </c>
      <c r="BM101" s="22" t="s">
        <v>1067</v>
      </c>
    </row>
    <row r="102" spans="2:65" s="11" customFormat="1" ht="27">
      <c r="B102" s="163"/>
      <c r="D102" s="164" t="s">
        <v>185</v>
      </c>
      <c r="E102" s="165" t="s">
        <v>5</v>
      </c>
      <c r="F102" s="166" t="s">
        <v>1068</v>
      </c>
      <c r="H102" s="167">
        <v>1</v>
      </c>
      <c r="L102" s="163"/>
      <c r="M102" s="168"/>
      <c r="N102" s="169"/>
      <c r="O102" s="169"/>
      <c r="P102" s="169"/>
      <c r="Q102" s="169"/>
      <c r="R102" s="169"/>
      <c r="S102" s="169"/>
      <c r="T102" s="170"/>
      <c r="AT102" s="165" t="s">
        <v>185</v>
      </c>
      <c r="AU102" s="165" t="s">
        <v>78</v>
      </c>
      <c r="AV102" s="11" t="s">
        <v>78</v>
      </c>
      <c r="AW102" s="11" t="s">
        <v>34</v>
      </c>
      <c r="AX102" s="11" t="s">
        <v>11</v>
      </c>
      <c r="AY102" s="165" t="s">
        <v>176</v>
      </c>
    </row>
    <row r="103" spans="2:65" s="10" customFormat="1" ht="29.85" customHeight="1">
      <c r="B103" s="139"/>
      <c r="D103" s="140" t="s">
        <v>69</v>
      </c>
      <c r="E103" s="149" t="s">
        <v>1069</v>
      </c>
      <c r="F103" s="149" t="s">
        <v>1070</v>
      </c>
      <c r="J103" s="150">
        <f>BK103</f>
        <v>0</v>
      </c>
      <c r="L103" s="139"/>
      <c r="M103" s="143"/>
      <c r="N103" s="144"/>
      <c r="O103" s="144"/>
      <c r="P103" s="145">
        <f>SUM(P104:P105)</f>
        <v>0</v>
      </c>
      <c r="Q103" s="144"/>
      <c r="R103" s="145">
        <f>SUM(R104:R105)</f>
        <v>0</v>
      </c>
      <c r="S103" s="144"/>
      <c r="T103" s="146">
        <f>SUM(T104:T105)</f>
        <v>0</v>
      </c>
      <c r="AR103" s="140" t="s">
        <v>200</v>
      </c>
      <c r="AT103" s="147" t="s">
        <v>69</v>
      </c>
      <c r="AU103" s="147" t="s">
        <v>11</v>
      </c>
      <c r="AY103" s="140" t="s">
        <v>176</v>
      </c>
      <c r="BK103" s="148">
        <f>SUM(BK104:BK105)</f>
        <v>0</v>
      </c>
    </row>
    <row r="104" spans="2:65" s="1" customFormat="1" ht="16.5" customHeight="1">
      <c r="B104" s="151"/>
      <c r="C104" s="152" t="s">
        <v>204</v>
      </c>
      <c r="D104" s="152" t="s">
        <v>178</v>
      </c>
      <c r="E104" s="153" t="s">
        <v>1071</v>
      </c>
      <c r="F104" s="154" t="s">
        <v>1070</v>
      </c>
      <c r="G104" s="155" t="s">
        <v>1045</v>
      </c>
      <c r="H104" s="156">
        <v>1</v>
      </c>
      <c r="I104" s="157">
        <v>0</v>
      </c>
      <c r="J104" s="157">
        <f>ROUND(I104*H104,0)</f>
        <v>0</v>
      </c>
      <c r="K104" s="154" t="s">
        <v>182</v>
      </c>
      <c r="L104" s="36"/>
      <c r="M104" s="158" t="s">
        <v>5</v>
      </c>
      <c r="N104" s="159" t="s">
        <v>41</v>
      </c>
      <c r="O104" s="160">
        <v>0</v>
      </c>
      <c r="P104" s="160">
        <f>O104*H104</f>
        <v>0</v>
      </c>
      <c r="Q104" s="160">
        <v>0</v>
      </c>
      <c r="R104" s="160">
        <f>Q104*H104</f>
        <v>0</v>
      </c>
      <c r="S104" s="160">
        <v>0</v>
      </c>
      <c r="T104" s="161">
        <f>S104*H104</f>
        <v>0</v>
      </c>
      <c r="AR104" s="22" t="s">
        <v>1046</v>
      </c>
      <c r="AT104" s="22" t="s">
        <v>178</v>
      </c>
      <c r="AU104" s="22" t="s">
        <v>78</v>
      </c>
      <c r="AY104" s="22" t="s">
        <v>176</v>
      </c>
      <c r="BE104" s="162">
        <f>IF(N104="základní",J104,0)</f>
        <v>0</v>
      </c>
      <c r="BF104" s="162">
        <f>IF(N104="snížená",J104,0)</f>
        <v>0</v>
      </c>
      <c r="BG104" s="162">
        <f>IF(N104="zákl. přenesená",J104,0)</f>
        <v>0</v>
      </c>
      <c r="BH104" s="162">
        <f>IF(N104="sníž. přenesená",J104,0)</f>
        <v>0</v>
      </c>
      <c r="BI104" s="162">
        <f>IF(N104="nulová",J104,0)</f>
        <v>0</v>
      </c>
      <c r="BJ104" s="22" t="s">
        <v>11</v>
      </c>
      <c r="BK104" s="162">
        <f>ROUND(I104*H104,0)</f>
        <v>0</v>
      </c>
      <c r="BL104" s="22" t="s">
        <v>1046</v>
      </c>
      <c r="BM104" s="22" t="s">
        <v>1072</v>
      </c>
    </row>
    <row r="105" spans="2:65" s="11" customFormat="1" ht="27">
      <c r="B105" s="163"/>
      <c r="D105" s="164" t="s">
        <v>185</v>
      </c>
      <c r="E105" s="165" t="s">
        <v>5</v>
      </c>
      <c r="F105" s="166" t="s">
        <v>1073</v>
      </c>
      <c r="H105" s="167">
        <v>1</v>
      </c>
      <c r="L105" s="163"/>
      <c r="M105" s="168"/>
      <c r="N105" s="169"/>
      <c r="O105" s="169"/>
      <c r="P105" s="169"/>
      <c r="Q105" s="169"/>
      <c r="R105" s="169"/>
      <c r="S105" s="169"/>
      <c r="T105" s="170"/>
      <c r="AT105" s="165" t="s">
        <v>185</v>
      </c>
      <c r="AU105" s="165" t="s">
        <v>78</v>
      </c>
      <c r="AV105" s="11" t="s">
        <v>78</v>
      </c>
      <c r="AW105" s="11" t="s">
        <v>34</v>
      </c>
      <c r="AX105" s="11" t="s">
        <v>11</v>
      </c>
      <c r="AY105" s="165" t="s">
        <v>176</v>
      </c>
    </row>
    <row r="106" spans="2:65" s="10" customFormat="1" ht="29.85" customHeight="1">
      <c r="B106" s="139"/>
      <c r="D106" s="140" t="s">
        <v>69</v>
      </c>
      <c r="E106" s="149" t="s">
        <v>1074</v>
      </c>
      <c r="F106" s="149" t="s">
        <v>1075</v>
      </c>
      <c r="J106" s="150">
        <f>BK106</f>
        <v>0</v>
      </c>
      <c r="L106" s="139"/>
      <c r="M106" s="143"/>
      <c r="N106" s="144"/>
      <c r="O106" s="144"/>
      <c r="P106" s="145">
        <f>SUM(P107:P108)</f>
        <v>0</v>
      </c>
      <c r="Q106" s="144"/>
      <c r="R106" s="145">
        <f>SUM(R107:R108)</f>
        <v>0</v>
      </c>
      <c r="S106" s="144"/>
      <c r="T106" s="146">
        <f>SUM(T107:T108)</f>
        <v>0</v>
      </c>
      <c r="AR106" s="140" t="s">
        <v>200</v>
      </c>
      <c r="AT106" s="147" t="s">
        <v>69</v>
      </c>
      <c r="AU106" s="147" t="s">
        <v>11</v>
      </c>
      <c r="AY106" s="140" t="s">
        <v>176</v>
      </c>
      <c r="BK106" s="148">
        <f>SUM(BK107:BK108)</f>
        <v>0</v>
      </c>
    </row>
    <row r="107" spans="2:65" s="1" customFormat="1" ht="16.5" customHeight="1">
      <c r="B107" s="151"/>
      <c r="C107" s="152" t="s">
        <v>208</v>
      </c>
      <c r="D107" s="152" t="s">
        <v>178</v>
      </c>
      <c r="E107" s="153" t="s">
        <v>1076</v>
      </c>
      <c r="F107" s="154" t="s">
        <v>1075</v>
      </c>
      <c r="G107" s="155" t="s">
        <v>1045</v>
      </c>
      <c r="H107" s="156">
        <v>1</v>
      </c>
      <c r="I107" s="157">
        <v>0</v>
      </c>
      <c r="J107" s="157">
        <f>ROUND(I107*H107,0)</f>
        <v>0</v>
      </c>
      <c r="K107" s="154" t="s">
        <v>182</v>
      </c>
      <c r="L107" s="36"/>
      <c r="M107" s="158" t="s">
        <v>5</v>
      </c>
      <c r="N107" s="159" t="s">
        <v>41</v>
      </c>
      <c r="O107" s="160">
        <v>0</v>
      </c>
      <c r="P107" s="160">
        <f>O107*H107</f>
        <v>0</v>
      </c>
      <c r="Q107" s="160">
        <v>0</v>
      </c>
      <c r="R107" s="160">
        <f>Q107*H107</f>
        <v>0</v>
      </c>
      <c r="S107" s="160">
        <v>0</v>
      </c>
      <c r="T107" s="161">
        <f>S107*H107</f>
        <v>0</v>
      </c>
      <c r="AR107" s="22" t="s">
        <v>1046</v>
      </c>
      <c r="AT107" s="22" t="s">
        <v>178</v>
      </c>
      <c r="AU107" s="22" t="s">
        <v>78</v>
      </c>
      <c r="AY107" s="22" t="s">
        <v>176</v>
      </c>
      <c r="BE107" s="162">
        <f>IF(N107="základní",J107,0)</f>
        <v>0</v>
      </c>
      <c r="BF107" s="162">
        <f>IF(N107="snížená",J107,0)</f>
        <v>0</v>
      </c>
      <c r="BG107" s="162">
        <f>IF(N107="zákl. přenesená",J107,0)</f>
        <v>0</v>
      </c>
      <c r="BH107" s="162">
        <f>IF(N107="sníž. přenesená",J107,0)</f>
        <v>0</v>
      </c>
      <c r="BI107" s="162">
        <f>IF(N107="nulová",J107,0)</f>
        <v>0</v>
      </c>
      <c r="BJ107" s="22" t="s">
        <v>11</v>
      </c>
      <c r="BK107" s="162">
        <f>ROUND(I107*H107,0)</f>
        <v>0</v>
      </c>
      <c r="BL107" s="22" t="s">
        <v>1046</v>
      </c>
      <c r="BM107" s="22" t="s">
        <v>1077</v>
      </c>
    </row>
    <row r="108" spans="2:65" s="11" customFormat="1" ht="27">
      <c r="B108" s="163"/>
      <c r="D108" s="164" t="s">
        <v>185</v>
      </c>
      <c r="E108" s="165" t="s">
        <v>5</v>
      </c>
      <c r="F108" s="166" t="s">
        <v>1078</v>
      </c>
      <c r="H108" s="167">
        <v>1</v>
      </c>
      <c r="L108" s="163"/>
      <c r="M108" s="168"/>
      <c r="N108" s="169"/>
      <c r="O108" s="169"/>
      <c r="P108" s="169"/>
      <c r="Q108" s="169"/>
      <c r="R108" s="169"/>
      <c r="S108" s="169"/>
      <c r="T108" s="170"/>
      <c r="AT108" s="165" t="s">
        <v>185</v>
      </c>
      <c r="AU108" s="165" t="s">
        <v>78</v>
      </c>
      <c r="AV108" s="11" t="s">
        <v>78</v>
      </c>
      <c r="AW108" s="11" t="s">
        <v>34</v>
      </c>
      <c r="AX108" s="11" t="s">
        <v>11</v>
      </c>
      <c r="AY108" s="165" t="s">
        <v>176</v>
      </c>
    </row>
    <row r="109" spans="2:65" s="10" customFormat="1" ht="29.85" customHeight="1">
      <c r="B109" s="139"/>
      <c r="D109" s="140" t="s">
        <v>69</v>
      </c>
      <c r="E109" s="149" t="s">
        <v>1079</v>
      </c>
      <c r="F109" s="149" t="s">
        <v>1080</v>
      </c>
      <c r="J109" s="150">
        <f>BK109</f>
        <v>0</v>
      </c>
      <c r="L109" s="139"/>
      <c r="M109" s="143"/>
      <c r="N109" s="144"/>
      <c r="O109" s="144"/>
      <c r="P109" s="145">
        <f>SUM(P110:P111)</f>
        <v>0</v>
      </c>
      <c r="Q109" s="144"/>
      <c r="R109" s="145">
        <f>SUM(R110:R111)</f>
        <v>0</v>
      </c>
      <c r="S109" s="144"/>
      <c r="T109" s="146">
        <f>SUM(T110:T111)</f>
        <v>0</v>
      </c>
      <c r="AR109" s="140" t="s">
        <v>200</v>
      </c>
      <c r="AT109" s="147" t="s">
        <v>69</v>
      </c>
      <c r="AU109" s="147" t="s">
        <v>11</v>
      </c>
      <c r="AY109" s="140" t="s">
        <v>176</v>
      </c>
      <c r="BK109" s="148">
        <f>SUM(BK110:BK111)</f>
        <v>0</v>
      </c>
    </row>
    <row r="110" spans="2:65" s="1" customFormat="1" ht="16.5" customHeight="1">
      <c r="B110" s="151"/>
      <c r="C110" s="152" t="s">
        <v>212</v>
      </c>
      <c r="D110" s="152" t="s">
        <v>178</v>
      </c>
      <c r="E110" s="153" t="s">
        <v>1081</v>
      </c>
      <c r="F110" s="154" t="s">
        <v>1082</v>
      </c>
      <c r="G110" s="155" t="s">
        <v>1045</v>
      </c>
      <c r="H110" s="156">
        <v>1</v>
      </c>
      <c r="I110" s="157">
        <v>0</v>
      </c>
      <c r="J110" s="157">
        <f>ROUND(I110*H110,0)</f>
        <v>0</v>
      </c>
      <c r="K110" s="154" t="s">
        <v>182</v>
      </c>
      <c r="L110" s="36"/>
      <c r="M110" s="158" t="s">
        <v>5</v>
      </c>
      <c r="N110" s="159" t="s">
        <v>41</v>
      </c>
      <c r="O110" s="160">
        <v>0</v>
      </c>
      <c r="P110" s="160">
        <f>O110*H110</f>
        <v>0</v>
      </c>
      <c r="Q110" s="160">
        <v>0</v>
      </c>
      <c r="R110" s="160">
        <f>Q110*H110</f>
        <v>0</v>
      </c>
      <c r="S110" s="160">
        <v>0</v>
      </c>
      <c r="T110" s="161">
        <f>S110*H110</f>
        <v>0</v>
      </c>
      <c r="AR110" s="22" t="s">
        <v>1046</v>
      </c>
      <c r="AT110" s="22" t="s">
        <v>178</v>
      </c>
      <c r="AU110" s="22" t="s">
        <v>78</v>
      </c>
      <c r="AY110" s="22" t="s">
        <v>176</v>
      </c>
      <c r="BE110" s="162">
        <f>IF(N110="základní",J110,0)</f>
        <v>0</v>
      </c>
      <c r="BF110" s="162">
        <f>IF(N110="snížená",J110,0)</f>
        <v>0</v>
      </c>
      <c r="BG110" s="162">
        <f>IF(N110="zákl. přenesená",J110,0)</f>
        <v>0</v>
      </c>
      <c r="BH110" s="162">
        <f>IF(N110="sníž. přenesená",J110,0)</f>
        <v>0</v>
      </c>
      <c r="BI110" s="162">
        <f>IF(N110="nulová",J110,0)</f>
        <v>0</v>
      </c>
      <c r="BJ110" s="22" t="s">
        <v>11</v>
      </c>
      <c r="BK110" s="162">
        <f>ROUND(I110*H110,0)</f>
        <v>0</v>
      </c>
      <c r="BL110" s="22" t="s">
        <v>1046</v>
      </c>
      <c r="BM110" s="22" t="s">
        <v>1083</v>
      </c>
    </row>
    <row r="111" spans="2:65" s="11" customFormat="1" ht="27">
      <c r="B111" s="163"/>
      <c r="D111" s="164" t="s">
        <v>185</v>
      </c>
      <c r="E111" s="165" t="s">
        <v>5</v>
      </c>
      <c r="F111" s="166" t="s">
        <v>1084</v>
      </c>
      <c r="H111" s="167">
        <v>1</v>
      </c>
      <c r="L111" s="163"/>
      <c r="M111" s="168"/>
      <c r="N111" s="169"/>
      <c r="O111" s="169"/>
      <c r="P111" s="169"/>
      <c r="Q111" s="169"/>
      <c r="R111" s="169"/>
      <c r="S111" s="169"/>
      <c r="T111" s="170"/>
      <c r="AT111" s="165" t="s">
        <v>185</v>
      </c>
      <c r="AU111" s="165" t="s">
        <v>78</v>
      </c>
      <c r="AV111" s="11" t="s">
        <v>78</v>
      </c>
      <c r="AW111" s="11" t="s">
        <v>34</v>
      </c>
      <c r="AX111" s="11" t="s">
        <v>11</v>
      </c>
      <c r="AY111" s="165" t="s">
        <v>176</v>
      </c>
    </row>
    <row r="112" spans="2:65" s="10" customFormat="1" ht="29.85" customHeight="1">
      <c r="B112" s="139"/>
      <c r="D112" s="140" t="s">
        <v>69</v>
      </c>
      <c r="E112" s="149" t="s">
        <v>1085</v>
      </c>
      <c r="F112" s="149" t="s">
        <v>1086</v>
      </c>
      <c r="J112" s="150">
        <f>BK112</f>
        <v>0</v>
      </c>
      <c r="L112" s="139"/>
      <c r="M112" s="143"/>
      <c r="N112" s="144"/>
      <c r="O112" s="144"/>
      <c r="P112" s="145">
        <f>SUM(P113:P114)</f>
        <v>0</v>
      </c>
      <c r="Q112" s="144"/>
      <c r="R112" s="145">
        <f>SUM(R113:R114)</f>
        <v>0</v>
      </c>
      <c r="S112" s="144"/>
      <c r="T112" s="146">
        <f>SUM(T113:T114)</f>
        <v>0</v>
      </c>
      <c r="AR112" s="140" t="s">
        <v>200</v>
      </c>
      <c r="AT112" s="147" t="s">
        <v>69</v>
      </c>
      <c r="AU112" s="147" t="s">
        <v>11</v>
      </c>
      <c r="AY112" s="140" t="s">
        <v>176</v>
      </c>
      <c r="BK112" s="148">
        <f>SUM(BK113:BK114)</f>
        <v>0</v>
      </c>
    </row>
    <row r="113" spans="2:65" s="1" customFormat="1" ht="16.5" customHeight="1">
      <c r="B113" s="151"/>
      <c r="C113" s="152" t="s">
        <v>216</v>
      </c>
      <c r="D113" s="152" t="s">
        <v>178</v>
      </c>
      <c r="E113" s="153" t="s">
        <v>1087</v>
      </c>
      <c r="F113" s="154" t="s">
        <v>1086</v>
      </c>
      <c r="G113" s="155" t="s">
        <v>1045</v>
      </c>
      <c r="H113" s="156">
        <v>1</v>
      </c>
      <c r="I113" s="157">
        <v>0</v>
      </c>
      <c r="J113" s="157">
        <f>ROUND(I113*H113,0)</f>
        <v>0</v>
      </c>
      <c r="K113" s="154" t="s">
        <v>182</v>
      </c>
      <c r="L113" s="36"/>
      <c r="M113" s="158" t="s">
        <v>5</v>
      </c>
      <c r="N113" s="159" t="s">
        <v>41</v>
      </c>
      <c r="O113" s="160">
        <v>0</v>
      </c>
      <c r="P113" s="160">
        <f>O113*H113</f>
        <v>0</v>
      </c>
      <c r="Q113" s="160">
        <v>0</v>
      </c>
      <c r="R113" s="160">
        <f>Q113*H113</f>
        <v>0</v>
      </c>
      <c r="S113" s="160">
        <v>0</v>
      </c>
      <c r="T113" s="161">
        <f>S113*H113</f>
        <v>0</v>
      </c>
      <c r="AR113" s="22" t="s">
        <v>1046</v>
      </c>
      <c r="AT113" s="22" t="s">
        <v>178</v>
      </c>
      <c r="AU113" s="22" t="s">
        <v>78</v>
      </c>
      <c r="AY113" s="22" t="s">
        <v>176</v>
      </c>
      <c r="BE113" s="162">
        <f>IF(N113="základní",J113,0)</f>
        <v>0</v>
      </c>
      <c r="BF113" s="162">
        <f>IF(N113="snížená",J113,0)</f>
        <v>0</v>
      </c>
      <c r="BG113" s="162">
        <f>IF(N113="zákl. přenesená",J113,0)</f>
        <v>0</v>
      </c>
      <c r="BH113" s="162">
        <f>IF(N113="sníž. přenesená",J113,0)</f>
        <v>0</v>
      </c>
      <c r="BI113" s="162">
        <f>IF(N113="nulová",J113,0)</f>
        <v>0</v>
      </c>
      <c r="BJ113" s="22" t="s">
        <v>11</v>
      </c>
      <c r="BK113" s="162">
        <f>ROUND(I113*H113,0)</f>
        <v>0</v>
      </c>
      <c r="BL113" s="22" t="s">
        <v>1046</v>
      </c>
      <c r="BM113" s="22" t="s">
        <v>1088</v>
      </c>
    </row>
    <row r="114" spans="2:65" s="11" customFormat="1" ht="27">
      <c r="B114" s="163"/>
      <c r="D114" s="164" t="s">
        <v>185</v>
      </c>
      <c r="E114" s="165" t="s">
        <v>5</v>
      </c>
      <c r="F114" s="166" t="s">
        <v>1089</v>
      </c>
      <c r="H114" s="167">
        <v>1</v>
      </c>
      <c r="L114" s="163"/>
      <c r="M114" s="187"/>
      <c r="N114" s="188"/>
      <c r="O114" s="188"/>
      <c r="P114" s="188"/>
      <c r="Q114" s="188"/>
      <c r="R114" s="188"/>
      <c r="S114" s="188"/>
      <c r="T114" s="189"/>
      <c r="AT114" s="165" t="s">
        <v>185</v>
      </c>
      <c r="AU114" s="165" t="s">
        <v>78</v>
      </c>
      <c r="AV114" s="11" t="s">
        <v>78</v>
      </c>
      <c r="AW114" s="11" t="s">
        <v>34</v>
      </c>
      <c r="AX114" s="11" t="s">
        <v>11</v>
      </c>
      <c r="AY114" s="165" t="s">
        <v>176</v>
      </c>
    </row>
    <row r="115" spans="2:65" s="1" customFormat="1" ht="6.95" customHeight="1"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36"/>
    </row>
  </sheetData>
  <autoFilter ref="C85:K114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ht="37.5" customHeight="1"/>
    <row r="2" spans="2:1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3" customFormat="1" ht="45" customHeight="1">
      <c r="B3" s="197"/>
      <c r="C3" s="316" t="s">
        <v>1090</v>
      </c>
      <c r="D3" s="316"/>
      <c r="E3" s="316"/>
      <c r="F3" s="316"/>
      <c r="G3" s="316"/>
      <c r="H3" s="316"/>
      <c r="I3" s="316"/>
      <c r="J3" s="316"/>
      <c r="K3" s="198"/>
    </row>
    <row r="4" spans="2:11" ht="25.5" customHeight="1">
      <c r="B4" s="199"/>
      <c r="C4" s="317" t="s">
        <v>1091</v>
      </c>
      <c r="D4" s="317"/>
      <c r="E4" s="317"/>
      <c r="F4" s="317"/>
      <c r="G4" s="317"/>
      <c r="H4" s="317"/>
      <c r="I4" s="317"/>
      <c r="J4" s="317"/>
      <c r="K4" s="200"/>
    </row>
    <row r="5" spans="2:1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ht="15" customHeight="1">
      <c r="B6" s="199"/>
      <c r="C6" s="315" t="s">
        <v>1092</v>
      </c>
      <c r="D6" s="315"/>
      <c r="E6" s="315"/>
      <c r="F6" s="315"/>
      <c r="G6" s="315"/>
      <c r="H6" s="315"/>
      <c r="I6" s="315"/>
      <c r="J6" s="315"/>
      <c r="K6" s="200"/>
    </row>
    <row r="7" spans="2:11" ht="15" customHeight="1">
      <c r="B7" s="203"/>
      <c r="C7" s="315" t="s">
        <v>1093</v>
      </c>
      <c r="D7" s="315"/>
      <c r="E7" s="315"/>
      <c r="F7" s="315"/>
      <c r="G7" s="315"/>
      <c r="H7" s="315"/>
      <c r="I7" s="315"/>
      <c r="J7" s="315"/>
      <c r="K7" s="200"/>
    </row>
    <row r="8" spans="2:1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ht="15" customHeight="1">
      <c r="B9" s="203"/>
      <c r="C9" s="315" t="s">
        <v>1094</v>
      </c>
      <c r="D9" s="315"/>
      <c r="E9" s="315"/>
      <c r="F9" s="315"/>
      <c r="G9" s="315"/>
      <c r="H9" s="315"/>
      <c r="I9" s="315"/>
      <c r="J9" s="315"/>
      <c r="K9" s="200"/>
    </row>
    <row r="10" spans="2:11" ht="15" customHeight="1">
      <c r="B10" s="203"/>
      <c r="C10" s="202"/>
      <c r="D10" s="315" t="s">
        <v>1095</v>
      </c>
      <c r="E10" s="315"/>
      <c r="F10" s="315"/>
      <c r="G10" s="315"/>
      <c r="H10" s="315"/>
      <c r="I10" s="315"/>
      <c r="J10" s="315"/>
      <c r="K10" s="200"/>
    </row>
    <row r="11" spans="2:11" ht="15" customHeight="1">
      <c r="B11" s="203"/>
      <c r="C11" s="204"/>
      <c r="D11" s="315" t="s">
        <v>1096</v>
      </c>
      <c r="E11" s="315"/>
      <c r="F11" s="315"/>
      <c r="G11" s="315"/>
      <c r="H11" s="315"/>
      <c r="I11" s="315"/>
      <c r="J11" s="315"/>
      <c r="K11" s="200"/>
    </row>
    <row r="12" spans="2:11" ht="12.75" customHeight="1">
      <c r="B12" s="203"/>
      <c r="C12" s="204"/>
      <c r="D12" s="204"/>
      <c r="E12" s="204"/>
      <c r="F12" s="204"/>
      <c r="G12" s="204"/>
      <c r="H12" s="204"/>
      <c r="I12" s="204"/>
      <c r="J12" s="204"/>
      <c r="K12" s="200"/>
    </row>
    <row r="13" spans="2:11" ht="15" customHeight="1">
      <c r="B13" s="203"/>
      <c r="C13" s="204"/>
      <c r="D13" s="315" t="s">
        <v>1097</v>
      </c>
      <c r="E13" s="315"/>
      <c r="F13" s="315"/>
      <c r="G13" s="315"/>
      <c r="H13" s="315"/>
      <c r="I13" s="315"/>
      <c r="J13" s="315"/>
      <c r="K13" s="200"/>
    </row>
    <row r="14" spans="2:11" ht="15" customHeight="1">
      <c r="B14" s="203"/>
      <c r="C14" s="204"/>
      <c r="D14" s="315" t="s">
        <v>1098</v>
      </c>
      <c r="E14" s="315"/>
      <c r="F14" s="315"/>
      <c r="G14" s="315"/>
      <c r="H14" s="315"/>
      <c r="I14" s="315"/>
      <c r="J14" s="315"/>
      <c r="K14" s="200"/>
    </row>
    <row r="15" spans="2:11" ht="15" customHeight="1">
      <c r="B15" s="203"/>
      <c r="C15" s="204"/>
      <c r="D15" s="315" t="s">
        <v>1099</v>
      </c>
      <c r="E15" s="315"/>
      <c r="F15" s="315"/>
      <c r="G15" s="315"/>
      <c r="H15" s="315"/>
      <c r="I15" s="315"/>
      <c r="J15" s="315"/>
      <c r="K15" s="200"/>
    </row>
    <row r="16" spans="2:11" ht="15" customHeight="1">
      <c r="B16" s="203"/>
      <c r="C16" s="204"/>
      <c r="D16" s="204"/>
      <c r="E16" s="205" t="s">
        <v>76</v>
      </c>
      <c r="F16" s="315" t="s">
        <v>1100</v>
      </c>
      <c r="G16" s="315"/>
      <c r="H16" s="315"/>
      <c r="I16" s="315"/>
      <c r="J16" s="315"/>
      <c r="K16" s="200"/>
    </row>
    <row r="17" spans="2:11" ht="15" customHeight="1">
      <c r="B17" s="203"/>
      <c r="C17" s="204"/>
      <c r="D17" s="204"/>
      <c r="E17" s="205" t="s">
        <v>1101</v>
      </c>
      <c r="F17" s="315" t="s">
        <v>1102</v>
      </c>
      <c r="G17" s="315"/>
      <c r="H17" s="315"/>
      <c r="I17" s="315"/>
      <c r="J17" s="315"/>
      <c r="K17" s="200"/>
    </row>
    <row r="18" spans="2:11" ht="15" customHeight="1">
      <c r="B18" s="203"/>
      <c r="C18" s="204"/>
      <c r="D18" s="204"/>
      <c r="E18" s="205" t="s">
        <v>1103</v>
      </c>
      <c r="F18" s="315" t="s">
        <v>1104</v>
      </c>
      <c r="G18" s="315"/>
      <c r="H18" s="315"/>
      <c r="I18" s="315"/>
      <c r="J18" s="315"/>
      <c r="K18" s="200"/>
    </row>
    <row r="19" spans="2:11" ht="15" customHeight="1">
      <c r="B19" s="203"/>
      <c r="C19" s="204"/>
      <c r="D19" s="204"/>
      <c r="E19" s="205" t="s">
        <v>1105</v>
      </c>
      <c r="F19" s="315" t="s">
        <v>1106</v>
      </c>
      <c r="G19" s="315"/>
      <c r="H19" s="315"/>
      <c r="I19" s="315"/>
      <c r="J19" s="315"/>
      <c r="K19" s="200"/>
    </row>
    <row r="20" spans="2:11" ht="15" customHeight="1">
      <c r="B20" s="203"/>
      <c r="C20" s="204"/>
      <c r="D20" s="204"/>
      <c r="E20" s="205" t="s">
        <v>1107</v>
      </c>
      <c r="F20" s="315" t="s">
        <v>1108</v>
      </c>
      <c r="G20" s="315"/>
      <c r="H20" s="315"/>
      <c r="I20" s="315"/>
      <c r="J20" s="315"/>
      <c r="K20" s="200"/>
    </row>
    <row r="21" spans="2:11" ht="15" customHeight="1">
      <c r="B21" s="203"/>
      <c r="C21" s="204"/>
      <c r="D21" s="204"/>
      <c r="E21" s="205" t="s">
        <v>1109</v>
      </c>
      <c r="F21" s="315" t="s">
        <v>1110</v>
      </c>
      <c r="G21" s="315"/>
      <c r="H21" s="315"/>
      <c r="I21" s="315"/>
      <c r="J21" s="315"/>
      <c r="K21" s="200"/>
    </row>
    <row r="22" spans="2:11" ht="12.75" customHeight="1">
      <c r="B22" s="203"/>
      <c r="C22" s="204"/>
      <c r="D22" s="204"/>
      <c r="E22" s="204"/>
      <c r="F22" s="204"/>
      <c r="G22" s="204"/>
      <c r="H22" s="204"/>
      <c r="I22" s="204"/>
      <c r="J22" s="204"/>
      <c r="K22" s="200"/>
    </row>
    <row r="23" spans="2:11" ht="15" customHeight="1">
      <c r="B23" s="203"/>
      <c r="C23" s="315" t="s">
        <v>1111</v>
      </c>
      <c r="D23" s="315"/>
      <c r="E23" s="315"/>
      <c r="F23" s="315"/>
      <c r="G23" s="315"/>
      <c r="H23" s="315"/>
      <c r="I23" s="315"/>
      <c r="J23" s="315"/>
      <c r="K23" s="200"/>
    </row>
    <row r="24" spans="2:11" ht="15" customHeight="1">
      <c r="B24" s="203"/>
      <c r="C24" s="315" t="s">
        <v>1112</v>
      </c>
      <c r="D24" s="315"/>
      <c r="E24" s="315"/>
      <c r="F24" s="315"/>
      <c r="G24" s="315"/>
      <c r="H24" s="315"/>
      <c r="I24" s="315"/>
      <c r="J24" s="315"/>
      <c r="K24" s="200"/>
    </row>
    <row r="25" spans="2:11" ht="15" customHeight="1">
      <c r="B25" s="203"/>
      <c r="C25" s="202"/>
      <c r="D25" s="315" t="s">
        <v>1113</v>
      </c>
      <c r="E25" s="315"/>
      <c r="F25" s="315"/>
      <c r="G25" s="315"/>
      <c r="H25" s="315"/>
      <c r="I25" s="315"/>
      <c r="J25" s="315"/>
      <c r="K25" s="200"/>
    </row>
    <row r="26" spans="2:11" ht="15" customHeight="1">
      <c r="B26" s="203"/>
      <c r="C26" s="204"/>
      <c r="D26" s="315" t="s">
        <v>1114</v>
      </c>
      <c r="E26" s="315"/>
      <c r="F26" s="315"/>
      <c r="G26" s="315"/>
      <c r="H26" s="315"/>
      <c r="I26" s="315"/>
      <c r="J26" s="315"/>
      <c r="K26" s="200"/>
    </row>
    <row r="27" spans="2:11" ht="12.75" customHeight="1">
      <c r="B27" s="203"/>
      <c r="C27" s="204"/>
      <c r="D27" s="204"/>
      <c r="E27" s="204"/>
      <c r="F27" s="204"/>
      <c r="G27" s="204"/>
      <c r="H27" s="204"/>
      <c r="I27" s="204"/>
      <c r="J27" s="204"/>
      <c r="K27" s="200"/>
    </row>
    <row r="28" spans="2:11" ht="15" customHeight="1">
      <c r="B28" s="203"/>
      <c r="C28" s="204"/>
      <c r="D28" s="315" t="s">
        <v>1115</v>
      </c>
      <c r="E28" s="315"/>
      <c r="F28" s="315"/>
      <c r="G28" s="315"/>
      <c r="H28" s="315"/>
      <c r="I28" s="315"/>
      <c r="J28" s="315"/>
      <c r="K28" s="200"/>
    </row>
    <row r="29" spans="2:11" ht="15" customHeight="1">
      <c r="B29" s="203"/>
      <c r="C29" s="204"/>
      <c r="D29" s="315" t="s">
        <v>1116</v>
      </c>
      <c r="E29" s="315"/>
      <c r="F29" s="315"/>
      <c r="G29" s="315"/>
      <c r="H29" s="315"/>
      <c r="I29" s="315"/>
      <c r="J29" s="315"/>
      <c r="K29" s="200"/>
    </row>
    <row r="30" spans="2:11" ht="12.75" customHeight="1">
      <c r="B30" s="203"/>
      <c r="C30" s="204"/>
      <c r="D30" s="204"/>
      <c r="E30" s="204"/>
      <c r="F30" s="204"/>
      <c r="G30" s="204"/>
      <c r="H30" s="204"/>
      <c r="I30" s="204"/>
      <c r="J30" s="204"/>
      <c r="K30" s="200"/>
    </row>
    <row r="31" spans="2:11" ht="15" customHeight="1">
      <c r="B31" s="203"/>
      <c r="C31" s="204"/>
      <c r="D31" s="315" t="s">
        <v>1117</v>
      </c>
      <c r="E31" s="315"/>
      <c r="F31" s="315"/>
      <c r="G31" s="315"/>
      <c r="H31" s="315"/>
      <c r="I31" s="315"/>
      <c r="J31" s="315"/>
      <c r="K31" s="200"/>
    </row>
    <row r="32" spans="2:11" ht="15" customHeight="1">
      <c r="B32" s="203"/>
      <c r="C32" s="204"/>
      <c r="D32" s="315" t="s">
        <v>1118</v>
      </c>
      <c r="E32" s="315"/>
      <c r="F32" s="315"/>
      <c r="G32" s="315"/>
      <c r="H32" s="315"/>
      <c r="I32" s="315"/>
      <c r="J32" s="315"/>
      <c r="K32" s="200"/>
    </row>
    <row r="33" spans="2:11" ht="15" customHeight="1">
      <c r="B33" s="203"/>
      <c r="C33" s="204"/>
      <c r="D33" s="315" t="s">
        <v>1119</v>
      </c>
      <c r="E33" s="315"/>
      <c r="F33" s="315"/>
      <c r="G33" s="315"/>
      <c r="H33" s="315"/>
      <c r="I33" s="315"/>
      <c r="J33" s="315"/>
      <c r="K33" s="200"/>
    </row>
    <row r="34" spans="2:11" ht="15" customHeight="1">
      <c r="B34" s="203"/>
      <c r="C34" s="204"/>
      <c r="D34" s="202"/>
      <c r="E34" s="206" t="s">
        <v>161</v>
      </c>
      <c r="F34" s="202"/>
      <c r="G34" s="315" t="s">
        <v>1120</v>
      </c>
      <c r="H34" s="315"/>
      <c r="I34" s="315"/>
      <c r="J34" s="315"/>
      <c r="K34" s="200"/>
    </row>
    <row r="35" spans="2:11" ht="30.75" customHeight="1">
      <c r="B35" s="203"/>
      <c r="C35" s="204"/>
      <c r="D35" s="202"/>
      <c r="E35" s="206" t="s">
        <v>1121</v>
      </c>
      <c r="F35" s="202"/>
      <c r="G35" s="315" t="s">
        <v>1122</v>
      </c>
      <c r="H35" s="315"/>
      <c r="I35" s="315"/>
      <c r="J35" s="315"/>
      <c r="K35" s="200"/>
    </row>
    <row r="36" spans="2:11" ht="15" customHeight="1">
      <c r="B36" s="203"/>
      <c r="C36" s="204"/>
      <c r="D36" s="202"/>
      <c r="E36" s="206" t="s">
        <v>51</v>
      </c>
      <c r="F36" s="202"/>
      <c r="G36" s="315" t="s">
        <v>1123</v>
      </c>
      <c r="H36" s="315"/>
      <c r="I36" s="315"/>
      <c r="J36" s="315"/>
      <c r="K36" s="200"/>
    </row>
    <row r="37" spans="2:11" ht="15" customHeight="1">
      <c r="B37" s="203"/>
      <c r="C37" s="204"/>
      <c r="D37" s="202"/>
      <c r="E37" s="206" t="s">
        <v>162</v>
      </c>
      <c r="F37" s="202"/>
      <c r="G37" s="315" t="s">
        <v>1124</v>
      </c>
      <c r="H37" s="315"/>
      <c r="I37" s="315"/>
      <c r="J37" s="315"/>
      <c r="K37" s="200"/>
    </row>
    <row r="38" spans="2:11" ht="15" customHeight="1">
      <c r="B38" s="203"/>
      <c r="C38" s="204"/>
      <c r="D38" s="202"/>
      <c r="E38" s="206" t="s">
        <v>163</v>
      </c>
      <c r="F38" s="202"/>
      <c r="G38" s="315" t="s">
        <v>1125</v>
      </c>
      <c r="H38" s="315"/>
      <c r="I38" s="315"/>
      <c r="J38" s="315"/>
      <c r="K38" s="200"/>
    </row>
    <row r="39" spans="2:11" ht="15" customHeight="1">
      <c r="B39" s="203"/>
      <c r="C39" s="204"/>
      <c r="D39" s="202"/>
      <c r="E39" s="206" t="s">
        <v>164</v>
      </c>
      <c r="F39" s="202"/>
      <c r="G39" s="315" t="s">
        <v>1126</v>
      </c>
      <c r="H39" s="315"/>
      <c r="I39" s="315"/>
      <c r="J39" s="315"/>
      <c r="K39" s="200"/>
    </row>
    <row r="40" spans="2:11" ht="15" customHeight="1">
      <c r="B40" s="203"/>
      <c r="C40" s="204"/>
      <c r="D40" s="202"/>
      <c r="E40" s="206" t="s">
        <v>1127</v>
      </c>
      <c r="F40" s="202"/>
      <c r="G40" s="315" t="s">
        <v>1128</v>
      </c>
      <c r="H40" s="315"/>
      <c r="I40" s="315"/>
      <c r="J40" s="315"/>
      <c r="K40" s="200"/>
    </row>
    <row r="41" spans="2:11" ht="15" customHeight="1">
      <c r="B41" s="203"/>
      <c r="C41" s="204"/>
      <c r="D41" s="202"/>
      <c r="E41" s="206"/>
      <c r="F41" s="202"/>
      <c r="G41" s="315" t="s">
        <v>1129</v>
      </c>
      <c r="H41" s="315"/>
      <c r="I41" s="315"/>
      <c r="J41" s="315"/>
      <c r="K41" s="200"/>
    </row>
    <row r="42" spans="2:11" ht="15" customHeight="1">
      <c r="B42" s="203"/>
      <c r="C42" s="204"/>
      <c r="D42" s="202"/>
      <c r="E42" s="206" t="s">
        <v>1130</v>
      </c>
      <c r="F42" s="202"/>
      <c r="G42" s="315" t="s">
        <v>1131</v>
      </c>
      <c r="H42" s="315"/>
      <c r="I42" s="315"/>
      <c r="J42" s="315"/>
      <c r="K42" s="200"/>
    </row>
    <row r="43" spans="2:11" ht="15" customHeight="1">
      <c r="B43" s="203"/>
      <c r="C43" s="204"/>
      <c r="D43" s="202"/>
      <c r="E43" s="206" t="s">
        <v>166</v>
      </c>
      <c r="F43" s="202"/>
      <c r="G43" s="315" t="s">
        <v>1132</v>
      </c>
      <c r="H43" s="315"/>
      <c r="I43" s="315"/>
      <c r="J43" s="315"/>
      <c r="K43" s="200"/>
    </row>
    <row r="44" spans="2:11" ht="12.75" customHeight="1">
      <c r="B44" s="203"/>
      <c r="C44" s="204"/>
      <c r="D44" s="202"/>
      <c r="E44" s="202"/>
      <c r="F44" s="202"/>
      <c r="G44" s="202"/>
      <c r="H44" s="202"/>
      <c r="I44" s="202"/>
      <c r="J44" s="202"/>
      <c r="K44" s="200"/>
    </row>
    <row r="45" spans="2:11" ht="15" customHeight="1">
      <c r="B45" s="203"/>
      <c r="C45" s="204"/>
      <c r="D45" s="315" t="s">
        <v>1133</v>
      </c>
      <c r="E45" s="315"/>
      <c r="F45" s="315"/>
      <c r="G45" s="315"/>
      <c r="H45" s="315"/>
      <c r="I45" s="315"/>
      <c r="J45" s="315"/>
      <c r="K45" s="200"/>
    </row>
    <row r="46" spans="2:11" ht="15" customHeight="1">
      <c r="B46" s="203"/>
      <c r="C46" s="204"/>
      <c r="D46" s="204"/>
      <c r="E46" s="315" t="s">
        <v>1134</v>
      </c>
      <c r="F46" s="315"/>
      <c r="G46" s="315"/>
      <c r="H46" s="315"/>
      <c r="I46" s="315"/>
      <c r="J46" s="315"/>
      <c r="K46" s="200"/>
    </row>
    <row r="47" spans="2:11" ht="15" customHeight="1">
      <c r="B47" s="203"/>
      <c r="C47" s="204"/>
      <c r="D47" s="204"/>
      <c r="E47" s="315" t="s">
        <v>1135</v>
      </c>
      <c r="F47" s="315"/>
      <c r="G47" s="315"/>
      <c r="H47" s="315"/>
      <c r="I47" s="315"/>
      <c r="J47" s="315"/>
      <c r="K47" s="200"/>
    </row>
    <row r="48" spans="2:11" ht="15" customHeight="1">
      <c r="B48" s="203"/>
      <c r="C48" s="204"/>
      <c r="D48" s="204"/>
      <c r="E48" s="315" t="s">
        <v>1136</v>
      </c>
      <c r="F48" s="315"/>
      <c r="G48" s="315"/>
      <c r="H48" s="315"/>
      <c r="I48" s="315"/>
      <c r="J48" s="315"/>
      <c r="K48" s="200"/>
    </row>
    <row r="49" spans="2:11" ht="15" customHeight="1">
      <c r="B49" s="203"/>
      <c r="C49" s="204"/>
      <c r="D49" s="315" t="s">
        <v>1137</v>
      </c>
      <c r="E49" s="315"/>
      <c r="F49" s="315"/>
      <c r="G49" s="315"/>
      <c r="H49" s="315"/>
      <c r="I49" s="315"/>
      <c r="J49" s="315"/>
      <c r="K49" s="200"/>
    </row>
    <row r="50" spans="2:11" ht="25.5" customHeight="1">
      <c r="B50" s="199"/>
      <c r="C50" s="317" t="s">
        <v>1138</v>
      </c>
      <c r="D50" s="317"/>
      <c r="E50" s="317"/>
      <c r="F50" s="317"/>
      <c r="G50" s="317"/>
      <c r="H50" s="317"/>
      <c r="I50" s="317"/>
      <c r="J50" s="317"/>
      <c r="K50" s="200"/>
    </row>
    <row r="51" spans="2:11" ht="5.25" customHeight="1">
      <c r="B51" s="199"/>
      <c r="C51" s="201"/>
      <c r="D51" s="201"/>
      <c r="E51" s="201"/>
      <c r="F51" s="201"/>
      <c r="G51" s="201"/>
      <c r="H51" s="201"/>
      <c r="I51" s="201"/>
      <c r="J51" s="201"/>
      <c r="K51" s="200"/>
    </row>
    <row r="52" spans="2:11" ht="15" customHeight="1">
      <c r="B52" s="199"/>
      <c r="C52" s="315" t="s">
        <v>1139</v>
      </c>
      <c r="D52" s="315"/>
      <c r="E52" s="315"/>
      <c r="F52" s="315"/>
      <c r="G52" s="315"/>
      <c r="H52" s="315"/>
      <c r="I52" s="315"/>
      <c r="J52" s="315"/>
      <c r="K52" s="200"/>
    </row>
    <row r="53" spans="2:11" ht="15" customHeight="1">
      <c r="B53" s="199"/>
      <c r="C53" s="315" t="s">
        <v>1140</v>
      </c>
      <c r="D53" s="315"/>
      <c r="E53" s="315"/>
      <c r="F53" s="315"/>
      <c r="G53" s="315"/>
      <c r="H53" s="315"/>
      <c r="I53" s="315"/>
      <c r="J53" s="315"/>
      <c r="K53" s="200"/>
    </row>
    <row r="54" spans="2:11" ht="12.75" customHeight="1">
      <c r="B54" s="199"/>
      <c r="C54" s="202"/>
      <c r="D54" s="202"/>
      <c r="E54" s="202"/>
      <c r="F54" s="202"/>
      <c r="G54" s="202"/>
      <c r="H54" s="202"/>
      <c r="I54" s="202"/>
      <c r="J54" s="202"/>
      <c r="K54" s="200"/>
    </row>
    <row r="55" spans="2:11" ht="15" customHeight="1">
      <c r="B55" s="199"/>
      <c r="C55" s="315" t="s">
        <v>1141</v>
      </c>
      <c r="D55" s="315"/>
      <c r="E55" s="315"/>
      <c r="F55" s="315"/>
      <c r="G55" s="315"/>
      <c r="H55" s="315"/>
      <c r="I55" s="315"/>
      <c r="J55" s="315"/>
      <c r="K55" s="200"/>
    </row>
    <row r="56" spans="2:11" ht="15" customHeight="1">
      <c r="B56" s="199"/>
      <c r="C56" s="204"/>
      <c r="D56" s="315" t="s">
        <v>1142</v>
      </c>
      <c r="E56" s="315"/>
      <c r="F56" s="315"/>
      <c r="G56" s="315"/>
      <c r="H56" s="315"/>
      <c r="I56" s="315"/>
      <c r="J56" s="315"/>
      <c r="K56" s="200"/>
    </row>
    <row r="57" spans="2:11" ht="15" customHeight="1">
      <c r="B57" s="199"/>
      <c r="C57" s="204"/>
      <c r="D57" s="315" t="s">
        <v>1143</v>
      </c>
      <c r="E57" s="315"/>
      <c r="F57" s="315"/>
      <c r="G57" s="315"/>
      <c r="H57" s="315"/>
      <c r="I57" s="315"/>
      <c r="J57" s="315"/>
      <c r="K57" s="200"/>
    </row>
    <row r="58" spans="2:11" ht="15" customHeight="1">
      <c r="B58" s="199"/>
      <c r="C58" s="204"/>
      <c r="D58" s="315" t="s">
        <v>1144</v>
      </c>
      <c r="E58" s="315"/>
      <c r="F58" s="315"/>
      <c r="G58" s="315"/>
      <c r="H58" s="315"/>
      <c r="I58" s="315"/>
      <c r="J58" s="315"/>
      <c r="K58" s="200"/>
    </row>
    <row r="59" spans="2:11" ht="15" customHeight="1">
      <c r="B59" s="199"/>
      <c r="C59" s="204"/>
      <c r="D59" s="315" t="s">
        <v>1145</v>
      </c>
      <c r="E59" s="315"/>
      <c r="F59" s="315"/>
      <c r="G59" s="315"/>
      <c r="H59" s="315"/>
      <c r="I59" s="315"/>
      <c r="J59" s="315"/>
      <c r="K59" s="200"/>
    </row>
    <row r="60" spans="2:11" ht="15" customHeight="1">
      <c r="B60" s="199"/>
      <c r="C60" s="204"/>
      <c r="D60" s="318" t="s">
        <v>1146</v>
      </c>
      <c r="E60" s="318"/>
      <c r="F60" s="318"/>
      <c r="G60" s="318"/>
      <c r="H60" s="318"/>
      <c r="I60" s="318"/>
      <c r="J60" s="318"/>
      <c r="K60" s="200"/>
    </row>
    <row r="61" spans="2:11" ht="15" customHeight="1">
      <c r="B61" s="199"/>
      <c r="C61" s="204"/>
      <c r="D61" s="315" t="s">
        <v>1147</v>
      </c>
      <c r="E61" s="315"/>
      <c r="F61" s="315"/>
      <c r="G61" s="315"/>
      <c r="H61" s="315"/>
      <c r="I61" s="315"/>
      <c r="J61" s="315"/>
      <c r="K61" s="200"/>
    </row>
    <row r="62" spans="2:11" ht="12.75" customHeight="1">
      <c r="B62" s="199"/>
      <c r="C62" s="204"/>
      <c r="D62" s="204"/>
      <c r="E62" s="207"/>
      <c r="F62" s="204"/>
      <c r="G62" s="204"/>
      <c r="H62" s="204"/>
      <c r="I62" s="204"/>
      <c r="J62" s="204"/>
      <c r="K62" s="200"/>
    </row>
    <row r="63" spans="2:11" ht="15" customHeight="1">
      <c r="B63" s="199"/>
      <c r="C63" s="204"/>
      <c r="D63" s="315" t="s">
        <v>1148</v>
      </c>
      <c r="E63" s="315"/>
      <c r="F63" s="315"/>
      <c r="G63" s="315"/>
      <c r="H63" s="315"/>
      <c r="I63" s="315"/>
      <c r="J63" s="315"/>
      <c r="K63" s="200"/>
    </row>
    <row r="64" spans="2:11" ht="15" customHeight="1">
      <c r="B64" s="199"/>
      <c r="C64" s="204"/>
      <c r="D64" s="318" t="s">
        <v>1149</v>
      </c>
      <c r="E64" s="318"/>
      <c r="F64" s="318"/>
      <c r="G64" s="318"/>
      <c r="H64" s="318"/>
      <c r="I64" s="318"/>
      <c r="J64" s="318"/>
      <c r="K64" s="200"/>
    </row>
    <row r="65" spans="2:11" ht="15" customHeight="1">
      <c r="B65" s="199"/>
      <c r="C65" s="204"/>
      <c r="D65" s="315" t="s">
        <v>1150</v>
      </c>
      <c r="E65" s="315"/>
      <c r="F65" s="315"/>
      <c r="G65" s="315"/>
      <c r="H65" s="315"/>
      <c r="I65" s="315"/>
      <c r="J65" s="315"/>
      <c r="K65" s="200"/>
    </row>
    <row r="66" spans="2:11" ht="15" customHeight="1">
      <c r="B66" s="199"/>
      <c r="C66" s="204"/>
      <c r="D66" s="315" t="s">
        <v>1151</v>
      </c>
      <c r="E66" s="315"/>
      <c r="F66" s="315"/>
      <c r="G66" s="315"/>
      <c r="H66" s="315"/>
      <c r="I66" s="315"/>
      <c r="J66" s="315"/>
      <c r="K66" s="200"/>
    </row>
    <row r="67" spans="2:11" ht="15" customHeight="1">
      <c r="B67" s="199"/>
      <c r="C67" s="204"/>
      <c r="D67" s="315" t="s">
        <v>1152</v>
      </c>
      <c r="E67" s="315"/>
      <c r="F67" s="315"/>
      <c r="G67" s="315"/>
      <c r="H67" s="315"/>
      <c r="I67" s="315"/>
      <c r="J67" s="315"/>
      <c r="K67" s="200"/>
    </row>
    <row r="68" spans="2:11" ht="15" customHeight="1">
      <c r="B68" s="199"/>
      <c r="C68" s="204"/>
      <c r="D68" s="315" t="s">
        <v>1153</v>
      </c>
      <c r="E68" s="315"/>
      <c r="F68" s="315"/>
      <c r="G68" s="315"/>
      <c r="H68" s="315"/>
      <c r="I68" s="315"/>
      <c r="J68" s="315"/>
      <c r="K68" s="200"/>
    </row>
    <row r="69" spans="2:11" ht="12.75" customHeight="1">
      <c r="B69" s="208"/>
      <c r="C69" s="209"/>
      <c r="D69" s="209"/>
      <c r="E69" s="209"/>
      <c r="F69" s="209"/>
      <c r="G69" s="209"/>
      <c r="H69" s="209"/>
      <c r="I69" s="209"/>
      <c r="J69" s="209"/>
      <c r="K69" s="210"/>
    </row>
    <row r="70" spans="2:11" ht="18.75" customHeight="1"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2:11" ht="18.75" customHeight="1">
      <c r="B71" s="212"/>
      <c r="C71" s="212"/>
      <c r="D71" s="212"/>
      <c r="E71" s="212"/>
      <c r="F71" s="212"/>
      <c r="G71" s="212"/>
      <c r="H71" s="212"/>
      <c r="I71" s="212"/>
      <c r="J71" s="212"/>
      <c r="K71" s="212"/>
    </row>
    <row r="72" spans="2:11" ht="7.5" customHeight="1">
      <c r="B72" s="213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ht="45" customHeight="1">
      <c r="B73" s="216"/>
      <c r="C73" s="319" t="s">
        <v>88</v>
      </c>
      <c r="D73" s="319"/>
      <c r="E73" s="319"/>
      <c r="F73" s="319"/>
      <c r="G73" s="319"/>
      <c r="H73" s="319"/>
      <c r="I73" s="319"/>
      <c r="J73" s="319"/>
      <c r="K73" s="217"/>
    </row>
    <row r="74" spans="2:11" ht="17.25" customHeight="1">
      <c r="B74" s="216"/>
      <c r="C74" s="218" t="s">
        <v>1154</v>
      </c>
      <c r="D74" s="218"/>
      <c r="E74" s="218"/>
      <c r="F74" s="218" t="s">
        <v>1155</v>
      </c>
      <c r="G74" s="219"/>
      <c r="H74" s="218" t="s">
        <v>162</v>
      </c>
      <c r="I74" s="218" t="s">
        <v>55</v>
      </c>
      <c r="J74" s="218" t="s">
        <v>1156</v>
      </c>
      <c r="K74" s="217"/>
    </row>
    <row r="75" spans="2:11" ht="17.25" customHeight="1">
      <c r="B75" s="216"/>
      <c r="C75" s="220" t="s">
        <v>1157</v>
      </c>
      <c r="D75" s="220"/>
      <c r="E75" s="220"/>
      <c r="F75" s="221" t="s">
        <v>1158</v>
      </c>
      <c r="G75" s="222"/>
      <c r="H75" s="220"/>
      <c r="I75" s="220"/>
      <c r="J75" s="220" t="s">
        <v>1159</v>
      </c>
      <c r="K75" s="217"/>
    </row>
    <row r="76" spans="2:11" ht="5.25" customHeight="1">
      <c r="B76" s="216"/>
      <c r="C76" s="223"/>
      <c r="D76" s="223"/>
      <c r="E76" s="223"/>
      <c r="F76" s="223"/>
      <c r="G76" s="224"/>
      <c r="H76" s="223"/>
      <c r="I76" s="223"/>
      <c r="J76" s="223"/>
      <c r="K76" s="217"/>
    </row>
    <row r="77" spans="2:11" ht="15" customHeight="1">
      <c r="B77" s="216"/>
      <c r="C77" s="206" t="s">
        <v>51</v>
      </c>
      <c r="D77" s="223"/>
      <c r="E77" s="223"/>
      <c r="F77" s="225" t="s">
        <v>1160</v>
      </c>
      <c r="G77" s="224"/>
      <c r="H77" s="206" t="s">
        <v>1161</v>
      </c>
      <c r="I77" s="206" t="s">
        <v>1162</v>
      </c>
      <c r="J77" s="206">
        <v>20</v>
      </c>
      <c r="K77" s="217"/>
    </row>
    <row r="78" spans="2:11" ht="15" customHeight="1">
      <c r="B78" s="216"/>
      <c r="C78" s="206" t="s">
        <v>1163</v>
      </c>
      <c r="D78" s="206"/>
      <c r="E78" s="206"/>
      <c r="F78" s="225" t="s">
        <v>1160</v>
      </c>
      <c r="G78" s="224"/>
      <c r="H78" s="206" t="s">
        <v>1164</v>
      </c>
      <c r="I78" s="206" t="s">
        <v>1162</v>
      </c>
      <c r="J78" s="206">
        <v>120</v>
      </c>
      <c r="K78" s="217"/>
    </row>
    <row r="79" spans="2:11" ht="15" customHeight="1">
      <c r="B79" s="226"/>
      <c r="C79" s="206" t="s">
        <v>1165</v>
      </c>
      <c r="D79" s="206"/>
      <c r="E79" s="206"/>
      <c r="F79" s="225" t="s">
        <v>1166</v>
      </c>
      <c r="G79" s="224"/>
      <c r="H79" s="206" t="s">
        <v>1167</v>
      </c>
      <c r="I79" s="206" t="s">
        <v>1162</v>
      </c>
      <c r="J79" s="206">
        <v>50</v>
      </c>
      <c r="K79" s="217"/>
    </row>
    <row r="80" spans="2:11" ht="15" customHeight="1">
      <c r="B80" s="226"/>
      <c r="C80" s="206" t="s">
        <v>1168</v>
      </c>
      <c r="D80" s="206"/>
      <c r="E80" s="206"/>
      <c r="F80" s="225" t="s">
        <v>1160</v>
      </c>
      <c r="G80" s="224"/>
      <c r="H80" s="206" t="s">
        <v>1169</v>
      </c>
      <c r="I80" s="206" t="s">
        <v>1170</v>
      </c>
      <c r="J80" s="206"/>
      <c r="K80" s="217"/>
    </row>
    <row r="81" spans="2:11" ht="15" customHeight="1">
      <c r="B81" s="226"/>
      <c r="C81" s="227" t="s">
        <v>1171</v>
      </c>
      <c r="D81" s="227"/>
      <c r="E81" s="227"/>
      <c r="F81" s="228" t="s">
        <v>1166</v>
      </c>
      <c r="G81" s="227"/>
      <c r="H81" s="227" t="s">
        <v>1172</v>
      </c>
      <c r="I81" s="227" t="s">
        <v>1162</v>
      </c>
      <c r="J81" s="227">
        <v>15</v>
      </c>
      <c r="K81" s="217"/>
    </row>
    <row r="82" spans="2:11" ht="15" customHeight="1">
      <c r="B82" s="226"/>
      <c r="C82" s="227" t="s">
        <v>1173</v>
      </c>
      <c r="D82" s="227"/>
      <c r="E82" s="227"/>
      <c r="F82" s="228" t="s">
        <v>1166</v>
      </c>
      <c r="G82" s="227"/>
      <c r="H82" s="227" t="s">
        <v>1174</v>
      </c>
      <c r="I82" s="227" t="s">
        <v>1162</v>
      </c>
      <c r="J82" s="227">
        <v>15</v>
      </c>
      <c r="K82" s="217"/>
    </row>
    <row r="83" spans="2:11" ht="15" customHeight="1">
      <c r="B83" s="226"/>
      <c r="C83" s="227" t="s">
        <v>1175</v>
      </c>
      <c r="D83" s="227"/>
      <c r="E83" s="227"/>
      <c r="F83" s="228" t="s">
        <v>1166</v>
      </c>
      <c r="G83" s="227"/>
      <c r="H83" s="227" t="s">
        <v>1176</v>
      </c>
      <c r="I83" s="227" t="s">
        <v>1162</v>
      </c>
      <c r="J83" s="227">
        <v>20</v>
      </c>
      <c r="K83" s="217"/>
    </row>
    <row r="84" spans="2:11" ht="15" customHeight="1">
      <c r="B84" s="226"/>
      <c r="C84" s="227" t="s">
        <v>1177</v>
      </c>
      <c r="D84" s="227"/>
      <c r="E84" s="227"/>
      <c r="F84" s="228" t="s">
        <v>1166</v>
      </c>
      <c r="G84" s="227"/>
      <c r="H84" s="227" t="s">
        <v>1178</v>
      </c>
      <c r="I84" s="227" t="s">
        <v>1162</v>
      </c>
      <c r="J84" s="227">
        <v>20</v>
      </c>
      <c r="K84" s="217"/>
    </row>
    <row r="85" spans="2:11" ht="15" customHeight="1">
      <c r="B85" s="226"/>
      <c r="C85" s="206" t="s">
        <v>1179</v>
      </c>
      <c r="D85" s="206"/>
      <c r="E85" s="206"/>
      <c r="F85" s="225" t="s">
        <v>1166</v>
      </c>
      <c r="G85" s="224"/>
      <c r="H85" s="206" t="s">
        <v>1180</v>
      </c>
      <c r="I85" s="206" t="s">
        <v>1162</v>
      </c>
      <c r="J85" s="206">
        <v>50</v>
      </c>
      <c r="K85" s="217"/>
    </row>
    <row r="86" spans="2:11" ht="15" customHeight="1">
      <c r="B86" s="226"/>
      <c r="C86" s="206" t="s">
        <v>1181</v>
      </c>
      <c r="D86" s="206"/>
      <c r="E86" s="206"/>
      <c r="F86" s="225" t="s">
        <v>1166</v>
      </c>
      <c r="G86" s="224"/>
      <c r="H86" s="206" t="s">
        <v>1182</v>
      </c>
      <c r="I86" s="206" t="s">
        <v>1162</v>
      </c>
      <c r="J86" s="206">
        <v>20</v>
      </c>
      <c r="K86" s="217"/>
    </row>
    <row r="87" spans="2:11" ht="15" customHeight="1">
      <c r="B87" s="226"/>
      <c r="C87" s="206" t="s">
        <v>1183</v>
      </c>
      <c r="D87" s="206"/>
      <c r="E87" s="206"/>
      <c r="F87" s="225" t="s">
        <v>1166</v>
      </c>
      <c r="G87" s="224"/>
      <c r="H87" s="206" t="s">
        <v>1184</v>
      </c>
      <c r="I87" s="206" t="s">
        <v>1162</v>
      </c>
      <c r="J87" s="206">
        <v>20</v>
      </c>
      <c r="K87" s="217"/>
    </row>
    <row r="88" spans="2:11" ht="15" customHeight="1">
      <c r="B88" s="226"/>
      <c r="C88" s="206" t="s">
        <v>1185</v>
      </c>
      <c r="D88" s="206"/>
      <c r="E88" s="206"/>
      <c r="F88" s="225" t="s">
        <v>1166</v>
      </c>
      <c r="G88" s="224"/>
      <c r="H88" s="206" t="s">
        <v>1186</v>
      </c>
      <c r="I88" s="206" t="s">
        <v>1162</v>
      </c>
      <c r="J88" s="206">
        <v>50</v>
      </c>
      <c r="K88" s="217"/>
    </row>
    <row r="89" spans="2:11" ht="15" customHeight="1">
      <c r="B89" s="226"/>
      <c r="C89" s="206" t="s">
        <v>1187</v>
      </c>
      <c r="D89" s="206"/>
      <c r="E89" s="206"/>
      <c r="F89" s="225" t="s">
        <v>1166</v>
      </c>
      <c r="G89" s="224"/>
      <c r="H89" s="206" t="s">
        <v>1187</v>
      </c>
      <c r="I89" s="206" t="s">
        <v>1162</v>
      </c>
      <c r="J89" s="206">
        <v>50</v>
      </c>
      <c r="K89" s="217"/>
    </row>
    <row r="90" spans="2:11" ht="15" customHeight="1">
      <c r="B90" s="226"/>
      <c r="C90" s="206" t="s">
        <v>167</v>
      </c>
      <c r="D90" s="206"/>
      <c r="E90" s="206"/>
      <c r="F90" s="225" t="s">
        <v>1166</v>
      </c>
      <c r="G90" s="224"/>
      <c r="H90" s="206" t="s">
        <v>1188</v>
      </c>
      <c r="I90" s="206" t="s">
        <v>1162</v>
      </c>
      <c r="J90" s="206">
        <v>255</v>
      </c>
      <c r="K90" s="217"/>
    </row>
    <row r="91" spans="2:11" ht="15" customHeight="1">
      <c r="B91" s="226"/>
      <c r="C91" s="206" t="s">
        <v>1189</v>
      </c>
      <c r="D91" s="206"/>
      <c r="E91" s="206"/>
      <c r="F91" s="225" t="s">
        <v>1160</v>
      </c>
      <c r="G91" s="224"/>
      <c r="H91" s="206" t="s">
        <v>1190</v>
      </c>
      <c r="I91" s="206" t="s">
        <v>1191</v>
      </c>
      <c r="J91" s="206"/>
      <c r="K91" s="217"/>
    </row>
    <row r="92" spans="2:11" ht="15" customHeight="1">
      <c r="B92" s="226"/>
      <c r="C92" s="206" t="s">
        <v>1192</v>
      </c>
      <c r="D92" s="206"/>
      <c r="E92" s="206"/>
      <c r="F92" s="225" t="s">
        <v>1160</v>
      </c>
      <c r="G92" s="224"/>
      <c r="H92" s="206" t="s">
        <v>1193</v>
      </c>
      <c r="I92" s="206" t="s">
        <v>1194</v>
      </c>
      <c r="J92" s="206"/>
      <c r="K92" s="217"/>
    </row>
    <row r="93" spans="2:11" ht="15" customHeight="1">
      <c r="B93" s="226"/>
      <c r="C93" s="206" t="s">
        <v>1195</v>
      </c>
      <c r="D93" s="206"/>
      <c r="E93" s="206"/>
      <c r="F93" s="225" t="s">
        <v>1160</v>
      </c>
      <c r="G93" s="224"/>
      <c r="H93" s="206" t="s">
        <v>1195</v>
      </c>
      <c r="I93" s="206" t="s">
        <v>1194</v>
      </c>
      <c r="J93" s="206"/>
      <c r="K93" s="217"/>
    </row>
    <row r="94" spans="2:11" ht="15" customHeight="1">
      <c r="B94" s="226"/>
      <c r="C94" s="206" t="s">
        <v>36</v>
      </c>
      <c r="D94" s="206"/>
      <c r="E94" s="206"/>
      <c r="F94" s="225" t="s">
        <v>1160</v>
      </c>
      <c r="G94" s="224"/>
      <c r="H94" s="206" t="s">
        <v>1196</v>
      </c>
      <c r="I94" s="206" t="s">
        <v>1194</v>
      </c>
      <c r="J94" s="206"/>
      <c r="K94" s="217"/>
    </row>
    <row r="95" spans="2:11" ht="15" customHeight="1">
      <c r="B95" s="226"/>
      <c r="C95" s="206" t="s">
        <v>46</v>
      </c>
      <c r="D95" s="206"/>
      <c r="E95" s="206"/>
      <c r="F95" s="225" t="s">
        <v>1160</v>
      </c>
      <c r="G95" s="224"/>
      <c r="H95" s="206" t="s">
        <v>1197</v>
      </c>
      <c r="I95" s="206" t="s">
        <v>1194</v>
      </c>
      <c r="J95" s="206"/>
      <c r="K95" s="217"/>
    </row>
    <row r="96" spans="2:11" ht="15" customHeight="1">
      <c r="B96" s="229"/>
      <c r="C96" s="230"/>
      <c r="D96" s="230"/>
      <c r="E96" s="230"/>
      <c r="F96" s="230"/>
      <c r="G96" s="230"/>
      <c r="H96" s="230"/>
      <c r="I96" s="230"/>
      <c r="J96" s="230"/>
      <c r="K96" s="231"/>
    </row>
    <row r="97" spans="2:11" ht="18.75" customHeight="1">
      <c r="B97" s="232"/>
      <c r="C97" s="233"/>
      <c r="D97" s="233"/>
      <c r="E97" s="233"/>
      <c r="F97" s="233"/>
      <c r="G97" s="233"/>
      <c r="H97" s="233"/>
      <c r="I97" s="233"/>
      <c r="J97" s="233"/>
      <c r="K97" s="232"/>
    </row>
    <row r="98" spans="2:11" ht="18.75" customHeight="1">
      <c r="B98" s="212"/>
      <c r="C98" s="212"/>
      <c r="D98" s="212"/>
      <c r="E98" s="212"/>
      <c r="F98" s="212"/>
      <c r="G98" s="212"/>
      <c r="H98" s="212"/>
      <c r="I98" s="212"/>
      <c r="J98" s="212"/>
      <c r="K98" s="212"/>
    </row>
    <row r="99" spans="2:11" ht="7.5" customHeight="1">
      <c r="B99" s="213"/>
      <c r="C99" s="214"/>
      <c r="D99" s="214"/>
      <c r="E99" s="214"/>
      <c r="F99" s="214"/>
      <c r="G99" s="214"/>
      <c r="H99" s="214"/>
      <c r="I99" s="214"/>
      <c r="J99" s="214"/>
      <c r="K99" s="215"/>
    </row>
    <row r="100" spans="2:11" ht="45" customHeight="1">
      <c r="B100" s="216"/>
      <c r="C100" s="319" t="s">
        <v>1198</v>
      </c>
      <c r="D100" s="319"/>
      <c r="E100" s="319"/>
      <c r="F100" s="319"/>
      <c r="G100" s="319"/>
      <c r="H100" s="319"/>
      <c r="I100" s="319"/>
      <c r="J100" s="319"/>
      <c r="K100" s="217"/>
    </row>
    <row r="101" spans="2:11" ht="17.25" customHeight="1">
      <c r="B101" s="216"/>
      <c r="C101" s="218" t="s">
        <v>1154</v>
      </c>
      <c r="D101" s="218"/>
      <c r="E101" s="218"/>
      <c r="F101" s="218" t="s">
        <v>1155</v>
      </c>
      <c r="G101" s="219"/>
      <c r="H101" s="218" t="s">
        <v>162</v>
      </c>
      <c r="I101" s="218" t="s">
        <v>55</v>
      </c>
      <c r="J101" s="218" t="s">
        <v>1156</v>
      </c>
      <c r="K101" s="217"/>
    </row>
    <row r="102" spans="2:11" ht="17.25" customHeight="1">
      <c r="B102" s="216"/>
      <c r="C102" s="220" t="s">
        <v>1157</v>
      </c>
      <c r="D102" s="220"/>
      <c r="E102" s="220"/>
      <c r="F102" s="221" t="s">
        <v>1158</v>
      </c>
      <c r="G102" s="222"/>
      <c r="H102" s="220"/>
      <c r="I102" s="220"/>
      <c r="J102" s="220" t="s">
        <v>1159</v>
      </c>
      <c r="K102" s="217"/>
    </row>
    <row r="103" spans="2:11" ht="5.25" customHeight="1">
      <c r="B103" s="216"/>
      <c r="C103" s="218"/>
      <c r="D103" s="218"/>
      <c r="E103" s="218"/>
      <c r="F103" s="218"/>
      <c r="G103" s="234"/>
      <c r="H103" s="218"/>
      <c r="I103" s="218"/>
      <c r="J103" s="218"/>
      <c r="K103" s="217"/>
    </row>
    <row r="104" spans="2:11" ht="15" customHeight="1">
      <c r="B104" s="216"/>
      <c r="C104" s="206" t="s">
        <v>51</v>
      </c>
      <c r="D104" s="223"/>
      <c r="E104" s="223"/>
      <c r="F104" s="225" t="s">
        <v>1160</v>
      </c>
      <c r="G104" s="234"/>
      <c r="H104" s="206" t="s">
        <v>1199</v>
      </c>
      <c r="I104" s="206" t="s">
        <v>1162</v>
      </c>
      <c r="J104" s="206">
        <v>20</v>
      </c>
      <c r="K104" s="217"/>
    </row>
    <row r="105" spans="2:11" ht="15" customHeight="1">
      <c r="B105" s="216"/>
      <c r="C105" s="206" t="s">
        <v>1163</v>
      </c>
      <c r="D105" s="206"/>
      <c r="E105" s="206"/>
      <c r="F105" s="225" t="s">
        <v>1160</v>
      </c>
      <c r="G105" s="206"/>
      <c r="H105" s="206" t="s">
        <v>1199</v>
      </c>
      <c r="I105" s="206" t="s">
        <v>1162</v>
      </c>
      <c r="J105" s="206">
        <v>120</v>
      </c>
      <c r="K105" s="217"/>
    </row>
    <row r="106" spans="2:11" ht="15" customHeight="1">
      <c r="B106" s="226"/>
      <c r="C106" s="206" t="s">
        <v>1165</v>
      </c>
      <c r="D106" s="206"/>
      <c r="E106" s="206"/>
      <c r="F106" s="225" t="s">
        <v>1166</v>
      </c>
      <c r="G106" s="206"/>
      <c r="H106" s="206" t="s">
        <v>1199</v>
      </c>
      <c r="I106" s="206" t="s">
        <v>1162</v>
      </c>
      <c r="J106" s="206">
        <v>50</v>
      </c>
      <c r="K106" s="217"/>
    </row>
    <row r="107" spans="2:11" ht="15" customHeight="1">
      <c r="B107" s="226"/>
      <c r="C107" s="206" t="s">
        <v>1168</v>
      </c>
      <c r="D107" s="206"/>
      <c r="E107" s="206"/>
      <c r="F107" s="225" t="s">
        <v>1160</v>
      </c>
      <c r="G107" s="206"/>
      <c r="H107" s="206" t="s">
        <v>1199</v>
      </c>
      <c r="I107" s="206" t="s">
        <v>1170</v>
      </c>
      <c r="J107" s="206"/>
      <c r="K107" s="217"/>
    </row>
    <row r="108" spans="2:11" ht="15" customHeight="1">
      <c r="B108" s="226"/>
      <c r="C108" s="206" t="s">
        <v>1179</v>
      </c>
      <c r="D108" s="206"/>
      <c r="E108" s="206"/>
      <c r="F108" s="225" t="s">
        <v>1166</v>
      </c>
      <c r="G108" s="206"/>
      <c r="H108" s="206" t="s">
        <v>1199</v>
      </c>
      <c r="I108" s="206" t="s">
        <v>1162</v>
      </c>
      <c r="J108" s="206">
        <v>50</v>
      </c>
      <c r="K108" s="217"/>
    </row>
    <row r="109" spans="2:11" ht="15" customHeight="1">
      <c r="B109" s="226"/>
      <c r="C109" s="206" t="s">
        <v>1187</v>
      </c>
      <c r="D109" s="206"/>
      <c r="E109" s="206"/>
      <c r="F109" s="225" t="s">
        <v>1166</v>
      </c>
      <c r="G109" s="206"/>
      <c r="H109" s="206" t="s">
        <v>1199</v>
      </c>
      <c r="I109" s="206" t="s">
        <v>1162</v>
      </c>
      <c r="J109" s="206">
        <v>50</v>
      </c>
      <c r="K109" s="217"/>
    </row>
    <row r="110" spans="2:11" ht="15" customHeight="1">
      <c r="B110" s="226"/>
      <c r="C110" s="206" t="s">
        <v>1185</v>
      </c>
      <c r="D110" s="206"/>
      <c r="E110" s="206"/>
      <c r="F110" s="225" t="s">
        <v>1166</v>
      </c>
      <c r="G110" s="206"/>
      <c r="H110" s="206" t="s">
        <v>1199</v>
      </c>
      <c r="I110" s="206" t="s">
        <v>1162</v>
      </c>
      <c r="J110" s="206">
        <v>50</v>
      </c>
      <c r="K110" s="217"/>
    </row>
    <row r="111" spans="2:11" ht="15" customHeight="1">
      <c r="B111" s="226"/>
      <c r="C111" s="206" t="s">
        <v>51</v>
      </c>
      <c r="D111" s="206"/>
      <c r="E111" s="206"/>
      <c r="F111" s="225" t="s">
        <v>1160</v>
      </c>
      <c r="G111" s="206"/>
      <c r="H111" s="206" t="s">
        <v>1200</v>
      </c>
      <c r="I111" s="206" t="s">
        <v>1162</v>
      </c>
      <c r="J111" s="206">
        <v>20</v>
      </c>
      <c r="K111" s="217"/>
    </row>
    <row r="112" spans="2:11" ht="15" customHeight="1">
      <c r="B112" s="226"/>
      <c r="C112" s="206" t="s">
        <v>1201</v>
      </c>
      <c r="D112" s="206"/>
      <c r="E112" s="206"/>
      <c r="F112" s="225" t="s">
        <v>1160</v>
      </c>
      <c r="G112" s="206"/>
      <c r="H112" s="206" t="s">
        <v>1202</v>
      </c>
      <c r="I112" s="206" t="s">
        <v>1162</v>
      </c>
      <c r="J112" s="206">
        <v>120</v>
      </c>
      <c r="K112" s="217"/>
    </row>
    <row r="113" spans="2:11" ht="15" customHeight="1">
      <c r="B113" s="226"/>
      <c r="C113" s="206" t="s">
        <v>36</v>
      </c>
      <c r="D113" s="206"/>
      <c r="E113" s="206"/>
      <c r="F113" s="225" t="s">
        <v>1160</v>
      </c>
      <c r="G113" s="206"/>
      <c r="H113" s="206" t="s">
        <v>1203</v>
      </c>
      <c r="I113" s="206" t="s">
        <v>1194</v>
      </c>
      <c r="J113" s="206"/>
      <c r="K113" s="217"/>
    </row>
    <row r="114" spans="2:11" ht="15" customHeight="1">
      <c r="B114" s="226"/>
      <c r="C114" s="206" t="s">
        <v>46</v>
      </c>
      <c r="D114" s="206"/>
      <c r="E114" s="206"/>
      <c r="F114" s="225" t="s">
        <v>1160</v>
      </c>
      <c r="G114" s="206"/>
      <c r="H114" s="206" t="s">
        <v>1204</v>
      </c>
      <c r="I114" s="206" t="s">
        <v>1194</v>
      </c>
      <c r="J114" s="206"/>
      <c r="K114" s="217"/>
    </row>
    <row r="115" spans="2:11" ht="15" customHeight="1">
      <c r="B115" s="226"/>
      <c r="C115" s="206" t="s">
        <v>55</v>
      </c>
      <c r="D115" s="206"/>
      <c r="E115" s="206"/>
      <c r="F115" s="225" t="s">
        <v>1160</v>
      </c>
      <c r="G115" s="206"/>
      <c r="H115" s="206" t="s">
        <v>1205</v>
      </c>
      <c r="I115" s="206" t="s">
        <v>1206</v>
      </c>
      <c r="J115" s="206"/>
      <c r="K115" s="217"/>
    </row>
    <row r="116" spans="2:11" ht="15" customHeight="1">
      <c r="B116" s="229"/>
      <c r="C116" s="235"/>
      <c r="D116" s="235"/>
      <c r="E116" s="235"/>
      <c r="F116" s="235"/>
      <c r="G116" s="235"/>
      <c r="H116" s="235"/>
      <c r="I116" s="235"/>
      <c r="J116" s="235"/>
      <c r="K116" s="231"/>
    </row>
    <row r="117" spans="2:11" ht="18.75" customHeight="1">
      <c r="B117" s="236"/>
      <c r="C117" s="202"/>
      <c r="D117" s="202"/>
      <c r="E117" s="202"/>
      <c r="F117" s="237"/>
      <c r="G117" s="202"/>
      <c r="H117" s="202"/>
      <c r="I117" s="202"/>
      <c r="J117" s="202"/>
      <c r="K117" s="236"/>
    </row>
    <row r="118" spans="2:11" ht="18.75" customHeight="1"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</row>
    <row r="119" spans="2:11" ht="7.5" customHeight="1">
      <c r="B119" s="238"/>
      <c r="C119" s="239"/>
      <c r="D119" s="239"/>
      <c r="E119" s="239"/>
      <c r="F119" s="239"/>
      <c r="G119" s="239"/>
      <c r="H119" s="239"/>
      <c r="I119" s="239"/>
      <c r="J119" s="239"/>
      <c r="K119" s="240"/>
    </row>
    <row r="120" spans="2:11" ht="45" customHeight="1">
      <c r="B120" s="241"/>
      <c r="C120" s="316" t="s">
        <v>1207</v>
      </c>
      <c r="D120" s="316"/>
      <c r="E120" s="316"/>
      <c r="F120" s="316"/>
      <c r="G120" s="316"/>
      <c r="H120" s="316"/>
      <c r="I120" s="316"/>
      <c r="J120" s="316"/>
      <c r="K120" s="242"/>
    </row>
    <row r="121" spans="2:11" ht="17.25" customHeight="1">
      <c r="B121" s="243"/>
      <c r="C121" s="218" t="s">
        <v>1154</v>
      </c>
      <c r="D121" s="218"/>
      <c r="E121" s="218"/>
      <c r="F121" s="218" t="s">
        <v>1155</v>
      </c>
      <c r="G121" s="219"/>
      <c r="H121" s="218" t="s">
        <v>162</v>
      </c>
      <c r="I121" s="218" t="s">
        <v>55</v>
      </c>
      <c r="J121" s="218" t="s">
        <v>1156</v>
      </c>
      <c r="K121" s="244"/>
    </row>
    <row r="122" spans="2:11" ht="17.25" customHeight="1">
      <c r="B122" s="243"/>
      <c r="C122" s="220" t="s">
        <v>1157</v>
      </c>
      <c r="D122" s="220"/>
      <c r="E122" s="220"/>
      <c r="F122" s="221" t="s">
        <v>1158</v>
      </c>
      <c r="G122" s="222"/>
      <c r="H122" s="220"/>
      <c r="I122" s="220"/>
      <c r="J122" s="220" t="s">
        <v>1159</v>
      </c>
      <c r="K122" s="244"/>
    </row>
    <row r="123" spans="2:11" ht="5.25" customHeight="1">
      <c r="B123" s="245"/>
      <c r="C123" s="223"/>
      <c r="D123" s="223"/>
      <c r="E123" s="223"/>
      <c r="F123" s="223"/>
      <c r="G123" s="206"/>
      <c r="H123" s="223"/>
      <c r="I123" s="223"/>
      <c r="J123" s="223"/>
      <c r="K123" s="246"/>
    </row>
    <row r="124" spans="2:11" ht="15" customHeight="1">
      <c r="B124" s="245"/>
      <c r="C124" s="206" t="s">
        <v>1163</v>
      </c>
      <c r="D124" s="223"/>
      <c r="E124" s="223"/>
      <c r="F124" s="225" t="s">
        <v>1160</v>
      </c>
      <c r="G124" s="206"/>
      <c r="H124" s="206" t="s">
        <v>1199</v>
      </c>
      <c r="I124" s="206" t="s">
        <v>1162</v>
      </c>
      <c r="J124" s="206">
        <v>120</v>
      </c>
      <c r="K124" s="247"/>
    </row>
    <row r="125" spans="2:11" ht="15" customHeight="1">
      <c r="B125" s="245"/>
      <c r="C125" s="206" t="s">
        <v>1208</v>
      </c>
      <c r="D125" s="206"/>
      <c r="E125" s="206"/>
      <c r="F125" s="225" t="s">
        <v>1160</v>
      </c>
      <c r="G125" s="206"/>
      <c r="H125" s="206" t="s">
        <v>1209</v>
      </c>
      <c r="I125" s="206" t="s">
        <v>1162</v>
      </c>
      <c r="J125" s="206" t="s">
        <v>1210</v>
      </c>
      <c r="K125" s="247"/>
    </row>
    <row r="126" spans="2:11" ht="15" customHeight="1">
      <c r="B126" s="245"/>
      <c r="C126" s="206" t="s">
        <v>1109</v>
      </c>
      <c r="D126" s="206"/>
      <c r="E126" s="206"/>
      <c r="F126" s="225" t="s">
        <v>1160</v>
      </c>
      <c r="G126" s="206"/>
      <c r="H126" s="206" t="s">
        <v>1211</v>
      </c>
      <c r="I126" s="206" t="s">
        <v>1162</v>
      </c>
      <c r="J126" s="206" t="s">
        <v>1210</v>
      </c>
      <c r="K126" s="247"/>
    </row>
    <row r="127" spans="2:11" ht="15" customHeight="1">
      <c r="B127" s="245"/>
      <c r="C127" s="206" t="s">
        <v>1171</v>
      </c>
      <c r="D127" s="206"/>
      <c r="E127" s="206"/>
      <c r="F127" s="225" t="s">
        <v>1166</v>
      </c>
      <c r="G127" s="206"/>
      <c r="H127" s="206" t="s">
        <v>1172</v>
      </c>
      <c r="I127" s="206" t="s">
        <v>1162</v>
      </c>
      <c r="J127" s="206">
        <v>15</v>
      </c>
      <c r="K127" s="247"/>
    </row>
    <row r="128" spans="2:11" ht="15" customHeight="1">
      <c r="B128" s="245"/>
      <c r="C128" s="227" t="s">
        <v>1173</v>
      </c>
      <c r="D128" s="227"/>
      <c r="E128" s="227"/>
      <c r="F128" s="228" t="s">
        <v>1166</v>
      </c>
      <c r="G128" s="227"/>
      <c r="H128" s="227" t="s">
        <v>1174</v>
      </c>
      <c r="I128" s="227" t="s">
        <v>1162</v>
      </c>
      <c r="J128" s="227">
        <v>15</v>
      </c>
      <c r="K128" s="247"/>
    </row>
    <row r="129" spans="2:11" ht="15" customHeight="1">
      <c r="B129" s="245"/>
      <c r="C129" s="227" t="s">
        <v>1175</v>
      </c>
      <c r="D129" s="227"/>
      <c r="E129" s="227"/>
      <c r="F129" s="228" t="s">
        <v>1166</v>
      </c>
      <c r="G129" s="227"/>
      <c r="H129" s="227" t="s">
        <v>1176</v>
      </c>
      <c r="I129" s="227" t="s">
        <v>1162</v>
      </c>
      <c r="J129" s="227">
        <v>20</v>
      </c>
      <c r="K129" s="247"/>
    </row>
    <row r="130" spans="2:11" ht="15" customHeight="1">
      <c r="B130" s="245"/>
      <c r="C130" s="227" t="s">
        <v>1177</v>
      </c>
      <c r="D130" s="227"/>
      <c r="E130" s="227"/>
      <c r="F130" s="228" t="s">
        <v>1166</v>
      </c>
      <c r="G130" s="227"/>
      <c r="H130" s="227" t="s">
        <v>1178</v>
      </c>
      <c r="I130" s="227" t="s">
        <v>1162</v>
      </c>
      <c r="J130" s="227">
        <v>20</v>
      </c>
      <c r="K130" s="247"/>
    </row>
    <row r="131" spans="2:11" ht="15" customHeight="1">
      <c r="B131" s="245"/>
      <c r="C131" s="206" t="s">
        <v>1165</v>
      </c>
      <c r="D131" s="206"/>
      <c r="E131" s="206"/>
      <c r="F131" s="225" t="s">
        <v>1166</v>
      </c>
      <c r="G131" s="206"/>
      <c r="H131" s="206" t="s">
        <v>1199</v>
      </c>
      <c r="I131" s="206" t="s">
        <v>1162</v>
      </c>
      <c r="J131" s="206">
        <v>50</v>
      </c>
      <c r="K131" s="247"/>
    </row>
    <row r="132" spans="2:11" ht="15" customHeight="1">
      <c r="B132" s="245"/>
      <c r="C132" s="206" t="s">
        <v>1179</v>
      </c>
      <c r="D132" s="206"/>
      <c r="E132" s="206"/>
      <c r="F132" s="225" t="s">
        <v>1166</v>
      </c>
      <c r="G132" s="206"/>
      <c r="H132" s="206" t="s">
        <v>1199</v>
      </c>
      <c r="I132" s="206" t="s">
        <v>1162</v>
      </c>
      <c r="J132" s="206">
        <v>50</v>
      </c>
      <c r="K132" s="247"/>
    </row>
    <row r="133" spans="2:11" ht="15" customHeight="1">
      <c r="B133" s="245"/>
      <c r="C133" s="206" t="s">
        <v>1185</v>
      </c>
      <c r="D133" s="206"/>
      <c r="E133" s="206"/>
      <c r="F133" s="225" t="s">
        <v>1166</v>
      </c>
      <c r="G133" s="206"/>
      <c r="H133" s="206" t="s">
        <v>1199</v>
      </c>
      <c r="I133" s="206" t="s">
        <v>1162</v>
      </c>
      <c r="J133" s="206">
        <v>50</v>
      </c>
      <c r="K133" s="247"/>
    </row>
    <row r="134" spans="2:11" ht="15" customHeight="1">
      <c r="B134" s="245"/>
      <c r="C134" s="206" t="s">
        <v>1187</v>
      </c>
      <c r="D134" s="206"/>
      <c r="E134" s="206"/>
      <c r="F134" s="225" t="s">
        <v>1166</v>
      </c>
      <c r="G134" s="206"/>
      <c r="H134" s="206" t="s">
        <v>1199</v>
      </c>
      <c r="I134" s="206" t="s">
        <v>1162</v>
      </c>
      <c r="J134" s="206">
        <v>50</v>
      </c>
      <c r="K134" s="247"/>
    </row>
    <row r="135" spans="2:11" ht="15" customHeight="1">
      <c r="B135" s="245"/>
      <c r="C135" s="206" t="s">
        <v>167</v>
      </c>
      <c r="D135" s="206"/>
      <c r="E135" s="206"/>
      <c r="F135" s="225" t="s">
        <v>1166</v>
      </c>
      <c r="G135" s="206"/>
      <c r="H135" s="206" t="s">
        <v>1212</v>
      </c>
      <c r="I135" s="206" t="s">
        <v>1162</v>
      </c>
      <c r="J135" s="206">
        <v>255</v>
      </c>
      <c r="K135" s="247"/>
    </row>
    <row r="136" spans="2:11" ht="15" customHeight="1">
      <c r="B136" s="245"/>
      <c r="C136" s="206" t="s">
        <v>1189</v>
      </c>
      <c r="D136" s="206"/>
      <c r="E136" s="206"/>
      <c r="F136" s="225" t="s">
        <v>1160</v>
      </c>
      <c r="G136" s="206"/>
      <c r="H136" s="206" t="s">
        <v>1213</v>
      </c>
      <c r="I136" s="206" t="s">
        <v>1191</v>
      </c>
      <c r="J136" s="206"/>
      <c r="K136" s="247"/>
    </row>
    <row r="137" spans="2:11" ht="15" customHeight="1">
      <c r="B137" s="245"/>
      <c r="C137" s="206" t="s">
        <v>1192</v>
      </c>
      <c r="D137" s="206"/>
      <c r="E137" s="206"/>
      <c r="F137" s="225" t="s">
        <v>1160</v>
      </c>
      <c r="G137" s="206"/>
      <c r="H137" s="206" t="s">
        <v>1214</v>
      </c>
      <c r="I137" s="206" t="s">
        <v>1194</v>
      </c>
      <c r="J137" s="206"/>
      <c r="K137" s="247"/>
    </row>
    <row r="138" spans="2:11" ht="15" customHeight="1">
      <c r="B138" s="245"/>
      <c r="C138" s="206" t="s">
        <v>1195</v>
      </c>
      <c r="D138" s="206"/>
      <c r="E138" s="206"/>
      <c r="F138" s="225" t="s">
        <v>1160</v>
      </c>
      <c r="G138" s="206"/>
      <c r="H138" s="206" t="s">
        <v>1195</v>
      </c>
      <c r="I138" s="206" t="s">
        <v>1194</v>
      </c>
      <c r="J138" s="206"/>
      <c r="K138" s="247"/>
    </row>
    <row r="139" spans="2:11" ht="15" customHeight="1">
      <c r="B139" s="245"/>
      <c r="C139" s="206" t="s">
        <v>36</v>
      </c>
      <c r="D139" s="206"/>
      <c r="E139" s="206"/>
      <c r="F139" s="225" t="s">
        <v>1160</v>
      </c>
      <c r="G139" s="206"/>
      <c r="H139" s="206" t="s">
        <v>1215</v>
      </c>
      <c r="I139" s="206" t="s">
        <v>1194</v>
      </c>
      <c r="J139" s="206"/>
      <c r="K139" s="247"/>
    </row>
    <row r="140" spans="2:11" ht="15" customHeight="1">
      <c r="B140" s="245"/>
      <c r="C140" s="206" t="s">
        <v>1216</v>
      </c>
      <c r="D140" s="206"/>
      <c r="E140" s="206"/>
      <c r="F140" s="225" t="s">
        <v>1160</v>
      </c>
      <c r="G140" s="206"/>
      <c r="H140" s="206" t="s">
        <v>1217</v>
      </c>
      <c r="I140" s="206" t="s">
        <v>1194</v>
      </c>
      <c r="J140" s="206"/>
      <c r="K140" s="247"/>
    </row>
    <row r="141" spans="2:11" ht="15" customHeight="1">
      <c r="B141" s="248"/>
      <c r="C141" s="249"/>
      <c r="D141" s="249"/>
      <c r="E141" s="249"/>
      <c r="F141" s="249"/>
      <c r="G141" s="249"/>
      <c r="H141" s="249"/>
      <c r="I141" s="249"/>
      <c r="J141" s="249"/>
      <c r="K141" s="250"/>
    </row>
    <row r="142" spans="2:11" ht="18.75" customHeight="1">
      <c r="B142" s="202"/>
      <c r="C142" s="202"/>
      <c r="D142" s="202"/>
      <c r="E142" s="202"/>
      <c r="F142" s="237"/>
      <c r="G142" s="202"/>
      <c r="H142" s="202"/>
      <c r="I142" s="202"/>
      <c r="J142" s="202"/>
      <c r="K142" s="202"/>
    </row>
    <row r="143" spans="2:11" ht="18.75" customHeight="1"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</row>
    <row r="144" spans="2:11" ht="7.5" customHeight="1">
      <c r="B144" s="213"/>
      <c r="C144" s="214"/>
      <c r="D144" s="214"/>
      <c r="E144" s="214"/>
      <c r="F144" s="214"/>
      <c r="G144" s="214"/>
      <c r="H144" s="214"/>
      <c r="I144" s="214"/>
      <c r="J144" s="214"/>
      <c r="K144" s="215"/>
    </row>
    <row r="145" spans="2:11" ht="45" customHeight="1">
      <c r="B145" s="216"/>
      <c r="C145" s="319" t="s">
        <v>1218</v>
      </c>
      <c r="D145" s="319"/>
      <c r="E145" s="319"/>
      <c r="F145" s="319"/>
      <c r="G145" s="319"/>
      <c r="H145" s="319"/>
      <c r="I145" s="319"/>
      <c r="J145" s="319"/>
      <c r="K145" s="217"/>
    </row>
    <row r="146" spans="2:11" ht="17.25" customHeight="1">
      <c r="B146" s="216"/>
      <c r="C146" s="218" t="s">
        <v>1154</v>
      </c>
      <c r="D146" s="218"/>
      <c r="E146" s="218"/>
      <c r="F146" s="218" t="s">
        <v>1155</v>
      </c>
      <c r="G146" s="219"/>
      <c r="H146" s="218" t="s">
        <v>162</v>
      </c>
      <c r="I146" s="218" t="s">
        <v>55</v>
      </c>
      <c r="J146" s="218" t="s">
        <v>1156</v>
      </c>
      <c r="K146" s="217"/>
    </row>
    <row r="147" spans="2:11" ht="17.25" customHeight="1">
      <c r="B147" s="216"/>
      <c r="C147" s="220" t="s">
        <v>1157</v>
      </c>
      <c r="D147" s="220"/>
      <c r="E147" s="220"/>
      <c r="F147" s="221" t="s">
        <v>1158</v>
      </c>
      <c r="G147" s="222"/>
      <c r="H147" s="220"/>
      <c r="I147" s="220"/>
      <c r="J147" s="220" t="s">
        <v>1159</v>
      </c>
      <c r="K147" s="217"/>
    </row>
    <row r="148" spans="2:11" ht="5.25" customHeight="1">
      <c r="B148" s="226"/>
      <c r="C148" s="223"/>
      <c r="D148" s="223"/>
      <c r="E148" s="223"/>
      <c r="F148" s="223"/>
      <c r="G148" s="224"/>
      <c r="H148" s="223"/>
      <c r="I148" s="223"/>
      <c r="J148" s="223"/>
      <c r="K148" s="247"/>
    </row>
    <row r="149" spans="2:11" ht="15" customHeight="1">
      <c r="B149" s="226"/>
      <c r="C149" s="251" t="s">
        <v>1163</v>
      </c>
      <c r="D149" s="206"/>
      <c r="E149" s="206"/>
      <c r="F149" s="252" t="s">
        <v>1160</v>
      </c>
      <c r="G149" s="206"/>
      <c r="H149" s="251" t="s">
        <v>1199</v>
      </c>
      <c r="I149" s="251" t="s">
        <v>1162</v>
      </c>
      <c r="J149" s="251">
        <v>120</v>
      </c>
      <c r="K149" s="247"/>
    </row>
    <row r="150" spans="2:11" ht="15" customHeight="1">
      <c r="B150" s="226"/>
      <c r="C150" s="251" t="s">
        <v>1208</v>
      </c>
      <c r="D150" s="206"/>
      <c r="E150" s="206"/>
      <c r="F150" s="252" t="s">
        <v>1160</v>
      </c>
      <c r="G150" s="206"/>
      <c r="H150" s="251" t="s">
        <v>1219</v>
      </c>
      <c r="I150" s="251" t="s">
        <v>1162</v>
      </c>
      <c r="J150" s="251" t="s">
        <v>1210</v>
      </c>
      <c r="K150" s="247"/>
    </row>
    <row r="151" spans="2:11" ht="15" customHeight="1">
      <c r="B151" s="226"/>
      <c r="C151" s="251" t="s">
        <v>1109</v>
      </c>
      <c r="D151" s="206"/>
      <c r="E151" s="206"/>
      <c r="F151" s="252" t="s">
        <v>1160</v>
      </c>
      <c r="G151" s="206"/>
      <c r="H151" s="251" t="s">
        <v>1220</v>
      </c>
      <c r="I151" s="251" t="s">
        <v>1162</v>
      </c>
      <c r="J151" s="251" t="s">
        <v>1210</v>
      </c>
      <c r="K151" s="247"/>
    </row>
    <row r="152" spans="2:11" ht="15" customHeight="1">
      <c r="B152" s="226"/>
      <c r="C152" s="251" t="s">
        <v>1165</v>
      </c>
      <c r="D152" s="206"/>
      <c r="E152" s="206"/>
      <c r="F152" s="252" t="s">
        <v>1166</v>
      </c>
      <c r="G152" s="206"/>
      <c r="H152" s="251" t="s">
        <v>1199</v>
      </c>
      <c r="I152" s="251" t="s">
        <v>1162</v>
      </c>
      <c r="J152" s="251">
        <v>50</v>
      </c>
      <c r="K152" s="247"/>
    </row>
    <row r="153" spans="2:11" ht="15" customHeight="1">
      <c r="B153" s="226"/>
      <c r="C153" s="251" t="s">
        <v>1168</v>
      </c>
      <c r="D153" s="206"/>
      <c r="E153" s="206"/>
      <c r="F153" s="252" t="s">
        <v>1160</v>
      </c>
      <c r="G153" s="206"/>
      <c r="H153" s="251" t="s">
        <v>1199</v>
      </c>
      <c r="I153" s="251" t="s">
        <v>1170</v>
      </c>
      <c r="J153" s="251"/>
      <c r="K153" s="247"/>
    </row>
    <row r="154" spans="2:11" ht="15" customHeight="1">
      <c r="B154" s="226"/>
      <c r="C154" s="251" t="s">
        <v>1179</v>
      </c>
      <c r="D154" s="206"/>
      <c r="E154" s="206"/>
      <c r="F154" s="252" t="s">
        <v>1166</v>
      </c>
      <c r="G154" s="206"/>
      <c r="H154" s="251" t="s">
        <v>1199</v>
      </c>
      <c r="I154" s="251" t="s">
        <v>1162</v>
      </c>
      <c r="J154" s="251">
        <v>50</v>
      </c>
      <c r="K154" s="247"/>
    </row>
    <row r="155" spans="2:11" ht="15" customHeight="1">
      <c r="B155" s="226"/>
      <c r="C155" s="251" t="s">
        <v>1187</v>
      </c>
      <c r="D155" s="206"/>
      <c r="E155" s="206"/>
      <c r="F155" s="252" t="s">
        <v>1166</v>
      </c>
      <c r="G155" s="206"/>
      <c r="H155" s="251" t="s">
        <v>1199</v>
      </c>
      <c r="I155" s="251" t="s">
        <v>1162</v>
      </c>
      <c r="J155" s="251">
        <v>50</v>
      </c>
      <c r="K155" s="247"/>
    </row>
    <row r="156" spans="2:11" ht="15" customHeight="1">
      <c r="B156" s="226"/>
      <c r="C156" s="251" t="s">
        <v>1185</v>
      </c>
      <c r="D156" s="206"/>
      <c r="E156" s="206"/>
      <c r="F156" s="252" t="s">
        <v>1166</v>
      </c>
      <c r="G156" s="206"/>
      <c r="H156" s="251" t="s">
        <v>1199</v>
      </c>
      <c r="I156" s="251" t="s">
        <v>1162</v>
      </c>
      <c r="J156" s="251">
        <v>50</v>
      </c>
      <c r="K156" s="247"/>
    </row>
    <row r="157" spans="2:11" ht="15" customHeight="1">
      <c r="B157" s="226"/>
      <c r="C157" s="251" t="s">
        <v>133</v>
      </c>
      <c r="D157" s="206"/>
      <c r="E157" s="206"/>
      <c r="F157" s="252" t="s">
        <v>1160</v>
      </c>
      <c r="G157" s="206"/>
      <c r="H157" s="251" t="s">
        <v>1221</v>
      </c>
      <c r="I157" s="251" t="s">
        <v>1162</v>
      </c>
      <c r="J157" s="251" t="s">
        <v>1222</v>
      </c>
      <c r="K157" s="247"/>
    </row>
    <row r="158" spans="2:11" ht="15" customHeight="1">
      <c r="B158" s="226"/>
      <c r="C158" s="251" t="s">
        <v>1223</v>
      </c>
      <c r="D158" s="206"/>
      <c r="E158" s="206"/>
      <c r="F158" s="252" t="s">
        <v>1160</v>
      </c>
      <c r="G158" s="206"/>
      <c r="H158" s="251" t="s">
        <v>1224</v>
      </c>
      <c r="I158" s="251" t="s">
        <v>1194</v>
      </c>
      <c r="J158" s="251"/>
      <c r="K158" s="247"/>
    </row>
    <row r="159" spans="2:11" ht="15" customHeight="1">
      <c r="B159" s="253"/>
      <c r="C159" s="235"/>
      <c r="D159" s="235"/>
      <c r="E159" s="235"/>
      <c r="F159" s="235"/>
      <c r="G159" s="235"/>
      <c r="H159" s="235"/>
      <c r="I159" s="235"/>
      <c r="J159" s="235"/>
      <c r="K159" s="254"/>
    </row>
    <row r="160" spans="2:11" ht="18.75" customHeight="1">
      <c r="B160" s="202"/>
      <c r="C160" s="206"/>
      <c r="D160" s="206"/>
      <c r="E160" s="206"/>
      <c r="F160" s="225"/>
      <c r="G160" s="206"/>
      <c r="H160" s="206"/>
      <c r="I160" s="206"/>
      <c r="J160" s="206"/>
      <c r="K160" s="202"/>
    </row>
    <row r="161" spans="2:11" ht="18.75" customHeight="1">
      <c r="B161" s="212"/>
      <c r="C161" s="212"/>
      <c r="D161" s="212"/>
      <c r="E161" s="212"/>
      <c r="F161" s="212"/>
      <c r="G161" s="212"/>
      <c r="H161" s="212"/>
      <c r="I161" s="212"/>
      <c r="J161" s="212"/>
      <c r="K161" s="212"/>
    </row>
    <row r="162" spans="2:11" ht="7.5" customHeight="1">
      <c r="B162" s="194"/>
      <c r="C162" s="195"/>
      <c r="D162" s="195"/>
      <c r="E162" s="195"/>
      <c r="F162" s="195"/>
      <c r="G162" s="195"/>
      <c r="H162" s="195"/>
      <c r="I162" s="195"/>
      <c r="J162" s="195"/>
      <c r="K162" s="196"/>
    </row>
    <row r="163" spans="2:11" ht="45" customHeight="1">
      <c r="B163" s="197"/>
      <c r="C163" s="316" t="s">
        <v>1225</v>
      </c>
      <c r="D163" s="316"/>
      <c r="E163" s="316"/>
      <c r="F163" s="316"/>
      <c r="G163" s="316"/>
      <c r="H163" s="316"/>
      <c r="I163" s="316"/>
      <c r="J163" s="316"/>
      <c r="K163" s="198"/>
    </row>
    <row r="164" spans="2:11" ht="17.25" customHeight="1">
      <c r="B164" s="197"/>
      <c r="C164" s="218" t="s">
        <v>1154</v>
      </c>
      <c r="D164" s="218"/>
      <c r="E164" s="218"/>
      <c r="F164" s="218" t="s">
        <v>1155</v>
      </c>
      <c r="G164" s="255"/>
      <c r="H164" s="256" t="s">
        <v>162</v>
      </c>
      <c r="I164" s="256" t="s">
        <v>55</v>
      </c>
      <c r="J164" s="218" t="s">
        <v>1156</v>
      </c>
      <c r="K164" s="198"/>
    </row>
    <row r="165" spans="2:11" ht="17.25" customHeight="1">
      <c r="B165" s="199"/>
      <c r="C165" s="220" t="s">
        <v>1157</v>
      </c>
      <c r="D165" s="220"/>
      <c r="E165" s="220"/>
      <c r="F165" s="221" t="s">
        <v>1158</v>
      </c>
      <c r="G165" s="257"/>
      <c r="H165" s="258"/>
      <c r="I165" s="258"/>
      <c r="J165" s="220" t="s">
        <v>1159</v>
      </c>
      <c r="K165" s="200"/>
    </row>
    <row r="166" spans="2:11" ht="5.25" customHeight="1">
      <c r="B166" s="226"/>
      <c r="C166" s="223"/>
      <c r="D166" s="223"/>
      <c r="E166" s="223"/>
      <c r="F166" s="223"/>
      <c r="G166" s="224"/>
      <c r="H166" s="223"/>
      <c r="I166" s="223"/>
      <c r="J166" s="223"/>
      <c r="K166" s="247"/>
    </row>
    <row r="167" spans="2:11" ht="15" customHeight="1">
      <c r="B167" s="226"/>
      <c r="C167" s="206" t="s">
        <v>1163</v>
      </c>
      <c r="D167" s="206"/>
      <c r="E167" s="206"/>
      <c r="F167" s="225" t="s">
        <v>1160</v>
      </c>
      <c r="G167" s="206"/>
      <c r="H167" s="206" t="s">
        <v>1199</v>
      </c>
      <c r="I167" s="206" t="s">
        <v>1162</v>
      </c>
      <c r="J167" s="206">
        <v>120</v>
      </c>
      <c r="K167" s="247"/>
    </row>
    <row r="168" spans="2:11" ht="15" customHeight="1">
      <c r="B168" s="226"/>
      <c r="C168" s="206" t="s">
        <v>1208</v>
      </c>
      <c r="D168" s="206"/>
      <c r="E168" s="206"/>
      <c r="F168" s="225" t="s">
        <v>1160</v>
      </c>
      <c r="G168" s="206"/>
      <c r="H168" s="206" t="s">
        <v>1209</v>
      </c>
      <c r="I168" s="206" t="s">
        <v>1162</v>
      </c>
      <c r="J168" s="206" t="s">
        <v>1210</v>
      </c>
      <c r="K168" s="247"/>
    </row>
    <row r="169" spans="2:11" ht="15" customHeight="1">
      <c r="B169" s="226"/>
      <c r="C169" s="206" t="s">
        <v>1109</v>
      </c>
      <c r="D169" s="206"/>
      <c r="E169" s="206"/>
      <c r="F169" s="225" t="s">
        <v>1160</v>
      </c>
      <c r="G169" s="206"/>
      <c r="H169" s="206" t="s">
        <v>1226</v>
      </c>
      <c r="I169" s="206" t="s">
        <v>1162</v>
      </c>
      <c r="J169" s="206" t="s">
        <v>1210</v>
      </c>
      <c r="K169" s="247"/>
    </row>
    <row r="170" spans="2:11" ht="15" customHeight="1">
      <c r="B170" s="226"/>
      <c r="C170" s="206" t="s">
        <v>1165</v>
      </c>
      <c r="D170" s="206"/>
      <c r="E170" s="206"/>
      <c r="F170" s="225" t="s">
        <v>1166</v>
      </c>
      <c r="G170" s="206"/>
      <c r="H170" s="206" t="s">
        <v>1226</v>
      </c>
      <c r="I170" s="206" t="s">
        <v>1162</v>
      </c>
      <c r="J170" s="206">
        <v>50</v>
      </c>
      <c r="K170" s="247"/>
    </row>
    <row r="171" spans="2:11" ht="15" customHeight="1">
      <c r="B171" s="226"/>
      <c r="C171" s="206" t="s">
        <v>1168</v>
      </c>
      <c r="D171" s="206"/>
      <c r="E171" s="206"/>
      <c r="F171" s="225" t="s">
        <v>1160</v>
      </c>
      <c r="G171" s="206"/>
      <c r="H171" s="206" t="s">
        <v>1226</v>
      </c>
      <c r="I171" s="206" t="s">
        <v>1170</v>
      </c>
      <c r="J171" s="206"/>
      <c r="K171" s="247"/>
    </row>
    <row r="172" spans="2:11" ht="15" customHeight="1">
      <c r="B172" s="226"/>
      <c r="C172" s="206" t="s">
        <v>1179</v>
      </c>
      <c r="D172" s="206"/>
      <c r="E172" s="206"/>
      <c r="F172" s="225" t="s">
        <v>1166</v>
      </c>
      <c r="G172" s="206"/>
      <c r="H172" s="206" t="s">
        <v>1226</v>
      </c>
      <c r="I172" s="206" t="s">
        <v>1162</v>
      </c>
      <c r="J172" s="206">
        <v>50</v>
      </c>
      <c r="K172" s="247"/>
    </row>
    <row r="173" spans="2:11" ht="15" customHeight="1">
      <c r="B173" s="226"/>
      <c r="C173" s="206" t="s">
        <v>1187</v>
      </c>
      <c r="D173" s="206"/>
      <c r="E173" s="206"/>
      <c r="F173" s="225" t="s">
        <v>1166</v>
      </c>
      <c r="G173" s="206"/>
      <c r="H173" s="206" t="s">
        <v>1226</v>
      </c>
      <c r="I173" s="206" t="s">
        <v>1162</v>
      </c>
      <c r="J173" s="206">
        <v>50</v>
      </c>
      <c r="K173" s="247"/>
    </row>
    <row r="174" spans="2:11" ht="15" customHeight="1">
      <c r="B174" s="226"/>
      <c r="C174" s="206" t="s">
        <v>1185</v>
      </c>
      <c r="D174" s="206"/>
      <c r="E174" s="206"/>
      <c r="F174" s="225" t="s">
        <v>1166</v>
      </c>
      <c r="G174" s="206"/>
      <c r="H174" s="206" t="s">
        <v>1226</v>
      </c>
      <c r="I174" s="206" t="s">
        <v>1162</v>
      </c>
      <c r="J174" s="206">
        <v>50</v>
      </c>
      <c r="K174" s="247"/>
    </row>
    <row r="175" spans="2:11" ht="15" customHeight="1">
      <c r="B175" s="226"/>
      <c r="C175" s="206" t="s">
        <v>161</v>
      </c>
      <c r="D175" s="206"/>
      <c r="E175" s="206"/>
      <c r="F175" s="225" t="s">
        <v>1160</v>
      </c>
      <c r="G175" s="206"/>
      <c r="H175" s="206" t="s">
        <v>1227</v>
      </c>
      <c r="I175" s="206" t="s">
        <v>1228</v>
      </c>
      <c r="J175" s="206"/>
      <c r="K175" s="247"/>
    </row>
    <row r="176" spans="2:11" ht="15" customHeight="1">
      <c r="B176" s="226"/>
      <c r="C176" s="206" t="s">
        <v>55</v>
      </c>
      <c r="D176" s="206"/>
      <c r="E176" s="206"/>
      <c r="F176" s="225" t="s">
        <v>1160</v>
      </c>
      <c r="G176" s="206"/>
      <c r="H176" s="206" t="s">
        <v>1229</v>
      </c>
      <c r="I176" s="206" t="s">
        <v>1230</v>
      </c>
      <c r="J176" s="206">
        <v>1</v>
      </c>
      <c r="K176" s="247"/>
    </row>
    <row r="177" spans="2:11" ht="15" customHeight="1">
      <c r="B177" s="226"/>
      <c r="C177" s="206" t="s">
        <v>51</v>
      </c>
      <c r="D177" s="206"/>
      <c r="E177" s="206"/>
      <c r="F177" s="225" t="s">
        <v>1160</v>
      </c>
      <c r="G177" s="206"/>
      <c r="H177" s="206" t="s">
        <v>1231</v>
      </c>
      <c r="I177" s="206" t="s">
        <v>1162</v>
      </c>
      <c r="J177" s="206">
        <v>20</v>
      </c>
      <c r="K177" s="247"/>
    </row>
    <row r="178" spans="2:11" ht="15" customHeight="1">
      <c r="B178" s="226"/>
      <c r="C178" s="206" t="s">
        <v>162</v>
      </c>
      <c r="D178" s="206"/>
      <c r="E178" s="206"/>
      <c r="F178" s="225" t="s">
        <v>1160</v>
      </c>
      <c r="G178" s="206"/>
      <c r="H178" s="206" t="s">
        <v>1232</v>
      </c>
      <c r="I178" s="206" t="s">
        <v>1162</v>
      </c>
      <c r="J178" s="206">
        <v>255</v>
      </c>
      <c r="K178" s="247"/>
    </row>
    <row r="179" spans="2:11" ht="15" customHeight="1">
      <c r="B179" s="226"/>
      <c r="C179" s="206" t="s">
        <v>163</v>
      </c>
      <c r="D179" s="206"/>
      <c r="E179" s="206"/>
      <c r="F179" s="225" t="s">
        <v>1160</v>
      </c>
      <c r="G179" s="206"/>
      <c r="H179" s="206" t="s">
        <v>1125</v>
      </c>
      <c r="I179" s="206" t="s">
        <v>1162</v>
      </c>
      <c r="J179" s="206">
        <v>10</v>
      </c>
      <c r="K179" s="247"/>
    </row>
    <row r="180" spans="2:11" ht="15" customHeight="1">
      <c r="B180" s="226"/>
      <c r="C180" s="206" t="s">
        <v>164</v>
      </c>
      <c r="D180" s="206"/>
      <c r="E180" s="206"/>
      <c r="F180" s="225" t="s">
        <v>1160</v>
      </c>
      <c r="G180" s="206"/>
      <c r="H180" s="206" t="s">
        <v>1233</v>
      </c>
      <c r="I180" s="206" t="s">
        <v>1194</v>
      </c>
      <c r="J180" s="206"/>
      <c r="K180" s="247"/>
    </row>
    <row r="181" spans="2:11" ht="15" customHeight="1">
      <c r="B181" s="226"/>
      <c r="C181" s="206" t="s">
        <v>1234</v>
      </c>
      <c r="D181" s="206"/>
      <c r="E181" s="206"/>
      <c r="F181" s="225" t="s">
        <v>1160</v>
      </c>
      <c r="G181" s="206"/>
      <c r="H181" s="206" t="s">
        <v>1235</v>
      </c>
      <c r="I181" s="206" t="s">
        <v>1194</v>
      </c>
      <c r="J181" s="206"/>
      <c r="K181" s="247"/>
    </row>
    <row r="182" spans="2:11" ht="15" customHeight="1">
      <c r="B182" s="226"/>
      <c r="C182" s="206" t="s">
        <v>1223</v>
      </c>
      <c r="D182" s="206"/>
      <c r="E182" s="206"/>
      <c r="F182" s="225" t="s">
        <v>1160</v>
      </c>
      <c r="G182" s="206"/>
      <c r="H182" s="206" t="s">
        <v>1236</v>
      </c>
      <c r="I182" s="206" t="s">
        <v>1194</v>
      </c>
      <c r="J182" s="206"/>
      <c r="K182" s="247"/>
    </row>
    <row r="183" spans="2:11" ht="15" customHeight="1">
      <c r="B183" s="226"/>
      <c r="C183" s="206" t="s">
        <v>166</v>
      </c>
      <c r="D183" s="206"/>
      <c r="E183" s="206"/>
      <c r="F183" s="225" t="s">
        <v>1166</v>
      </c>
      <c r="G183" s="206"/>
      <c r="H183" s="206" t="s">
        <v>1237</v>
      </c>
      <c r="I183" s="206" t="s">
        <v>1162</v>
      </c>
      <c r="J183" s="206">
        <v>50</v>
      </c>
      <c r="K183" s="247"/>
    </row>
    <row r="184" spans="2:11" ht="15" customHeight="1">
      <c r="B184" s="226"/>
      <c r="C184" s="206" t="s">
        <v>1238</v>
      </c>
      <c r="D184" s="206"/>
      <c r="E184" s="206"/>
      <c r="F184" s="225" t="s">
        <v>1166</v>
      </c>
      <c r="G184" s="206"/>
      <c r="H184" s="206" t="s">
        <v>1239</v>
      </c>
      <c r="I184" s="206" t="s">
        <v>1240</v>
      </c>
      <c r="J184" s="206"/>
      <c r="K184" s="247"/>
    </row>
    <row r="185" spans="2:11" ht="15" customHeight="1">
      <c r="B185" s="226"/>
      <c r="C185" s="206" t="s">
        <v>1241</v>
      </c>
      <c r="D185" s="206"/>
      <c r="E185" s="206"/>
      <c r="F185" s="225" t="s">
        <v>1166</v>
      </c>
      <c r="G185" s="206"/>
      <c r="H185" s="206" t="s">
        <v>1242</v>
      </c>
      <c r="I185" s="206" t="s">
        <v>1240</v>
      </c>
      <c r="J185" s="206"/>
      <c r="K185" s="247"/>
    </row>
    <row r="186" spans="2:11" ht="15" customHeight="1">
      <c r="B186" s="226"/>
      <c r="C186" s="206" t="s">
        <v>1243</v>
      </c>
      <c r="D186" s="206"/>
      <c r="E186" s="206"/>
      <c r="F186" s="225" t="s">
        <v>1166</v>
      </c>
      <c r="G186" s="206"/>
      <c r="H186" s="206" t="s">
        <v>1244</v>
      </c>
      <c r="I186" s="206" t="s">
        <v>1240</v>
      </c>
      <c r="J186" s="206"/>
      <c r="K186" s="247"/>
    </row>
    <row r="187" spans="2:11" ht="15" customHeight="1">
      <c r="B187" s="226"/>
      <c r="C187" s="259" t="s">
        <v>1245</v>
      </c>
      <c r="D187" s="206"/>
      <c r="E187" s="206"/>
      <c r="F187" s="225" t="s">
        <v>1166</v>
      </c>
      <c r="G187" s="206"/>
      <c r="H187" s="206" t="s">
        <v>1246</v>
      </c>
      <c r="I187" s="206" t="s">
        <v>1247</v>
      </c>
      <c r="J187" s="260" t="s">
        <v>1248</v>
      </c>
      <c r="K187" s="247"/>
    </row>
    <row r="188" spans="2:11" ht="15" customHeight="1">
      <c r="B188" s="226"/>
      <c r="C188" s="211" t="s">
        <v>40</v>
      </c>
      <c r="D188" s="206"/>
      <c r="E188" s="206"/>
      <c r="F188" s="225" t="s">
        <v>1160</v>
      </c>
      <c r="G188" s="206"/>
      <c r="H188" s="202" t="s">
        <v>1249</v>
      </c>
      <c r="I188" s="206" t="s">
        <v>1250</v>
      </c>
      <c r="J188" s="206"/>
      <c r="K188" s="247"/>
    </row>
    <row r="189" spans="2:11" ht="15" customHeight="1">
      <c r="B189" s="226"/>
      <c r="C189" s="211" t="s">
        <v>1251</v>
      </c>
      <c r="D189" s="206"/>
      <c r="E189" s="206"/>
      <c r="F189" s="225" t="s">
        <v>1160</v>
      </c>
      <c r="G189" s="206"/>
      <c r="H189" s="206" t="s">
        <v>1252</v>
      </c>
      <c r="I189" s="206" t="s">
        <v>1194</v>
      </c>
      <c r="J189" s="206"/>
      <c r="K189" s="247"/>
    </row>
    <row r="190" spans="2:11" ht="15" customHeight="1">
      <c r="B190" s="226"/>
      <c r="C190" s="211" t="s">
        <v>1253</v>
      </c>
      <c r="D190" s="206"/>
      <c r="E190" s="206"/>
      <c r="F190" s="225" t="s">
        <v>1160</v>
      </c>
      <c r="G190" s="206"/>
      <c r="H190" s="206" t="s">
        <v>1254</v>
      </c>
      <c r="I190" s="206" t="s">
        <v>1194</v>
      </c>
      <c r="J190" s="206"/>
      <c r="K190" s="247"/>
    </row>
    <row r="191" spans="2:11" ht="15" customHeight="1">
      <c r="B191" s="226"/>
      <c r="C191" s="211" t="s">
        <v>1255</v>
      </c>
      <c r="D191" s="206"/>
      <c r="E191" s="206"/>
      <c r="F191" s="225" t="s">
        <v>1166</v>
      </c>
      <c r="G191" s="206"/>
      <c r="H191" s="206" t="s">
        <v>1256</v>
      </c>
      <c r="I191" s="206" t="s">
        <v>1194</v>
      </c>
      <c r="J191" s="206"/>
      <c r="K191" s="247"/>
    </row>
    <row r="192" spans="2:11" ht="15" customHeight="1">
      <c r="B192" s="253"/>
      <c r="C192" s="261"/>
      <c r="D192" s="235"/>
      <c r="E192" s="235"/>
      <c r="F192" s="235"/>
      <c r="G192" s="235"/>
      <c r="H192" s="235"/>
      <c r="I192" s="235"/>
      <c r="J192" s="235"/>
      <c r="K192" s="254"/>
    </row>
    <row r="193" spans="2:11" ht="18.75" customHeight="1">
      <c r="B193" s="202"/>
      <c r="C193" s="206"/>
      <c r="D193" s="206"/>
      <c r="E193" s="206"/>
      <c r="F193" s="225"/>
      <c r="G193" s="206"/>
      <c r="H193" s="206"/>
      <c r="I193" s="206"/>
      <c r="J193" s="206"/>
      <c r="K193" s="202"/>
    </row>
    <row r="194" spans="2:11" ht="18.75" customHeight="1">
      <c r="B194" s="202"/>
      <c r="C194" s="206"/>
      <c r="D194" s="206"/>
      <c r="E194" s="206"/>
      <c r="F194" s="225"/>
      <c r="G194" s="206"/>
      <c r="H194" s="206"/>
      <c r="I194" s="206"/>
      <c r="J194" s="206"/>
      <c r="K194" s="202"/>
    </row>
    <row r="195" spans="2:11" ht="18.75" customHeight="1">
      <c r="B195" s="212"/>
      <c r="C195" s="212"/>
      <c r="D195" s="212"/>
      <c r="E195" s="212"/>
      <c r="F195" s="212"/>
      <c r="G195" s="212"/>
      <c r="H195" s="212"/>
      <c r="I195" s="212"/>
      <c r="J195" s="212"/>
      <c r="K195" s="212"/>
    </row>
    <row r="196" spans="2:11">
      <c r="B196" s="194"/>
      <c r="C196" s="195"/>
      <c r="D196" s="195"/>
      <c r="E196" s="195"/>
      <c r="F196" s="195"/>
      <c r="G196" s="195"/>
      <c r="H196" s="195"/>
      <c r="I196" s="195"/>
      <c r="J196" s="195"/>
      <c r="K196" s="196"/>
    </row>
    <row r="197" spans="2:11" ht="21">
      <c r="B197" s="197"/>
      <c r="C197" s="316" t="s">
        <v>1257</v>
      </c>
      <c r="D197" s="316"/>
      <c r="E197" s="316"/>
      <c r="F197" s="316"/>
      <c r="G197" s="316"/>
      <c r="H197" s="316"/>
      <c r="I197" s="316"/>
      <c r="J197" s="316"/>
      <c r="K197" s="198"/>
    </row>
    <row r="198" spans="2:11" ht="25.5" customHeight="1">
      <c r="B198" s="197"/>
      <c r="C198" s="262" t="s">
        <v>1258</v>
      </c>
      <c r="D198" s="262"/>
      <c r="E198" s="262"/>
      <c r="F198" s="262" t="s">
        <v>1259</v>
      </c>
      <c r="G198" s="263"/>
      <c r="H198" s="320" t="s">
        <v>1260</v>
      </c>
      <c r="I198" s="320"/>
      <c r="J198" s="320"/>
      <c r="K198" s="198"/>
    </row>
    <row r="199" spans="2:11" ht="5.25" customHeight="1">
      <c r="B199" s="226"/>
      <c r="C199" s="223"/>
      <c r="D199" s="223"/>
      <c r="E199" s="223"/>
      <c r="F199" s="223"/>
      <c r="G199" s="206"/>
      <c r="H199" s="223"/>
      <c r="I199" s="223"/>
      <c r="J199" s="223"/>
      <c r="K199" s="247"/>
    </row>
    <row r="200" spans="2:11" ht="15" customHeight="1">
      <c r="B200" s="226"/>
      <c r="C200" s="206" t="s">
        <v>1250</v>
      </c>
      <c r="D200" s="206"/>
      <c r="E200" s="206"/>
      <c r="F200" s="225" t="s">
        <v>41</v>
      </c>
      <c r="G200" s="206"/>
      <c r="H200" s="321" t="s">
        <v>1261</v>
      </c>
      <c r="I200" s="321"/>
      <c r="J200" s="321"/>
      <c r="K200" s="247"/>
    </row>
    <row r="201" spans="2:11" ht="15" customHeight="1">
      <c r="B201" s="226"/>
      <c r="C201" s="232"/>
      <c r="D201" s="206"/>
      <c r="E201" s="206"/>
      <c r="F201" s="225" t="s">
        <v>42</v>
      </c>
      <c r="G201" s="206"/>
      <c r="H201" s="321" t="s">
        <v>1262</v>
      </c>
      <c r="I201" s="321"/>
      <c r="J201" s="321"/>
      <c r="K201" s="247"/>
    </row>
    <row r="202" spans="2:11" ht="15" customHeight="1">
      <c r="B202" s="226"/>
      <c r="C202" s="232"/>
      <c r="D202" s="206"/>
      <c r="E202" s="206"/>
      <c r="F202" s="225" t="s">
        <v>45</v>
      </c>
      <c r="G202" s="206"/>
      <c r="H202" s="321" t="s">
        <v>1263</v>
      </c>
      <c r="I202" s="321"/>
      <c r="J202" s="321"/>
      <c r="K202" s="247"/>
    </row>
    <row r="203" spans="2:11" ht="15" customHeight="1">
      <c r="B203" s="226"/>
      <c r="C203" s="206"/>
      <c r="D203" s="206"/>
      <c r="E203" s="206"/>
      <c r="F203" s="225" t="s">
        <v>43</v>
      </c>
      <c r="G203" s="206"/>
      <c r="H203" s="321" t="s">
        <v>1264</v>
      </c>
      <c r="I203" s="321"/>
      <c r="J203" s="321"/>
      <c r="K203" s="247"/>
    </row>
    <row r="204" spans="2:11" ht="15" customHeight="1">
      <c r="B204" s="226"/>
      <c r="C204" s="206"/>
      <c r="D204" s="206"/>
      <c r="E204" s="206"/>
      <c r="F204" s="225" t="s">
        <v>44</v>
      </c>
      <c r="G204" s="206"/>
      <c r="H204" s="321" t="s">
        <v>1265</v>
      </c>
      <c r="I204" s="321"/>
      <c r="J204" s="321"/>
      <c r="K204" s="247"/>
    </row>
    <row r="205" spans="2:11" ht="15" customHeight="1">
      <c r="B205" s="226"/>
      <c r="C205" s="206"/>
      <c r="D205" s="206"/>
      <c r="E205" s="206"/>
      <c r="F205" s="225"/>
      <c r="G205" s="206"/>
      <c r="H205" s="206"/>
      <c r="I205" s="206"/>
      <c r="J205" s="206"/>
      <c r="K205" s="247"/>
    </row>
    <row r="206" spans="2:11" ht="15" customHeight="1">
      <c r="B206" s="226"/>
      <c r="C206" s="206" t="s">
        <v>1206</v>
      </c>
      <c r="D206" s="206"/>
      <c r="E206" s="206"/>
      <c r="F206" s="225" t="s">
        <v>76</v>
      </c>
      <c r="G206" s="206"/>
      <c r="H206" s="321" t="s">
        <v>1266</v>
      </c>
      <c r="I206" s="321"/>
      <c r="J206" s="321"/>
      <c r="K206" s="247"/>
    </row>
    <row r="207" spans="2:11" ht="15" customHeight="1">
      <c r="B207" s="226"/>
      <c r="C207" s="232"/>
      <c r="D207" s="206"/>
      <c r="E207" s="206"/>
      <c r="F207" s="225" t="s">
        <v>1103</v>
      </c>
      <c r="G207" s="206"/>
      <c r="H207" s="321" t="s">
        <v>1104</v>
      </c>
      <c r="I207" s="321"/>
      <c r="J207" s="321"/>
      <c r="K207" s="247"/>
    </row>
    <row r="208" spans="2:11" ht="15" customHeight="1">
      <c r="B208" s="226"/>
      <c r="C208" s="206"/>
      <c r="D208" s="206"/>
      <c r="E208" s="206"/>
      <c r="F208" s="225" t="s">
        <v>1101</v>
      </c>
      <c r="G208" s="206"/>
      <c r="H208" s="321" t="s">
        <v>1267</v>
      </c>
      <c r="I208" s="321"/>
      <c r="J208" s="321"/>
      <c r="K208" s="247"/>
    </row>
    <row r="209" spans="2:11" ht="15" customHeight="1">
      <c r="B209" s="264"/>
      <c r="C209" s="232"/>
      <c r="D209" s="232"/>
      <c r="E209" s="232"/>
      <c r="F209" s="225" t="s">
        <v>1105</v>
      </c>
      <c r="G209" s="211"/>
      <c r="H209" s="322" t="s">
        <v>1106</v>
      </c>
      <c r="I209" s="322"/>
      <c r="J209" s="322"/>
      <c r="K209" s="265"/>
    </row>
    <row r="210" spans="2:11" ht="15" customHeight="1">
      <c r="B210" s="264"/>
      <c r="C210" s="232"/>
      <c r="D210" s="232"/>
      <c r="E210" s="232"/>
      <c r="F210" s="225" t="s">
        <v>1107</v>
      </c>
      <c r="G210" s="211"/>
      <c r="H210" s="322" t="s">
        <v>1086</v>
      </c>
      <c r="I210" s="322"/>
      <c r="J210" s="322"/>
      <c r="K210" s="265"/>
    </row>
    <row r="211" spans="2:11" ht="15" customHeight="1">
      <c r="B211" s="264"/>
      <c r="C211" s="232"/>
      <c r="D211" s="232"/>
      <c r="E211" s="232"/>
      <c r="F211" s="266"/>
      <c r="G211" s="211"/>
      <c r="H211" s="267"/>
      <c r="I211" s="267"/>
      <c r="J211" s="267"/>
      <c r="K211" s="265"/>
    </row>
    <row r="212" spans="2:11" ht="15" customHeight="1">
      <c r="B212" s="264"/>
      <c r="C212" s="206" t="s">
        <v>1230</v>
      </c>
      <c r="D212" s="232"/>
      <c r="E212" s="232"/>
      <c r="F212" s="225">
        <v>1</v>
      </c>
      <c r="G212" s="211"/>
      <c r="H212" s="322" t="s">
        <v>1268</v>
      </c>
      <c r="I212" s="322"/>
      <c r="J212" s="322"/>
      <c r="K212" s="265"/>
    </row>
    <row r="213" spans="2:11" ht="15" customHeight="1">
      <c r="B213" s="264"/>
      <c r="C213" s="232"/>
      <c r="D213" s="232"/>
      <c r="E213" s="232"/>
      <c r="F213" s="225">
        <v>2</v>
      </c>
      <c r="G213" s="211"/>
      <c r="H213" s="322" t="s">
        <v>1269</v>
      </c>
      <c r="I213" s="322"/>
      <c r="J213" s="322"/>
      <c r="K213" s="265"/>
    </row>
    <row r="214" spans="2:11" ht="15" customHeight="1">
      <c r="B214" s="264"/>
      <c r="C214" s="232"/>
      <c r="D214" s="232"/>
      <c r="E214" s="232"/>
      <c r="F214" s="225">
        <v>3</v>
      </c>
      <c r="G214" s="211"/>
      <c r="H214" s="322" t="s">
        <v>1270</v>
      </c>
      <c r="I214" s="322"/>
      <c r="J214" s="322"/>
      <c r="K214" s="265"/>
    </row>
    <row r="215" spans="2:11" ht="15" customHeight="1">
      <c r="B215" s="264"/>
      <c r="C215" s="232"/>
      <c r="D215" s="232"/>
      <c r="E215" s="232"/>
      <c r="F215" s="225">
        <v>4</v>
      </c>
      <c r="G215" s="211"/>
      <c r="H215" s="322" t="s">
        <v>1271</v>
      </c>
      <c r="I215" s="322"/>
      <c r="J215" s="322"/>
      <c r="K215" s="265"/>
    </row>
    <row r="216" spans="2:11" ht="12.75" customHeight="1">
      <c r="B216" s="268"/>
      <c r="C216" s="269"/>
      <c r="D216" s="269"/>
      <c r="E216" s="269"/>
      <c r="F216" s="269"/>
      <c r="G216" s="269"/>
      <c r="H216" s="269"/>
      <c r="I216" s="269"/>
      <c r="J216" s="269"/>
      <c r="K216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1 - Oprava suterénu</vt:lpstr>
      <vt:lpstr>2 - Elektroinstalace</vt:lpstr>
      <vt:lpstr>3 - Vedlejší náklady</vt:lpstr>
      <vt:lpstr>Pokyny pro vyplnění</vt:lpstr>
      <vt:lpstr>'1 - Oprava suterénu'!Názvy_tisku</vt:lpstr>
      <vt:lpstr>'2 - Elektroinstalace'!Názvy_tisku</vt:lpstr>
      <vt:lpstr>'3 - Vedlejší náklady'!Názvy_tisku</vt:lpstr>
      <vt:lpstr>'Rekapitulace stavby'!Názvy_tisku</vt:lpstr>
      <vt:lpstr>'1 - Oprava suterénu'!Oblast_tisku</vt:lpstr>
      <vt:lpstr>'2 - Elektroinstalace'!Oblast_tisku</vt:lpstr>
      <vt:lpstr>'3 -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stavatu</cp:lastModifiedBy>
  <dcterms:created xsi:type="dcterms:W3CDTF">2019-05-24T11:24:23Z</dcterms:created>
  <dcterms:modified xsi:type="dcterms:W3CDTF">2019-07-08T10:09:53Z</dcterms:modified>
</cp:coreProperties>
</file>