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661\#\ONN horní areál - Úprava hygien zázemí interny\Stavba\02) Zadávací dokumentace\PD\SOUTĚŽ - VV\VV\"/>
    </mc:Choice>
  </mc:AlternateContent>
  <bookViews>
    <workbookView xWindow="0" yWindow="0" windowWidth="19200" windowHeight="7236"/>
  </bookViews>
  <sheets>
    <sheet name="Rekapitulace stavby" sheetId="1" r:id="rId1"/>
    <sheet name="1.1 - ARCH" sheetId="2" r:id="rId2"/>
    <sheet name="1.2 - Kusovník prvního vyb." sheetId="3" r:id="rId3"/>
    <sheet name="1.3 - Volné interiér. vyb." sheetId="4" r:id="rId4"/>
    <sheet name="1.4 - EL" sheetId="8" r:id="rId5"/>
    <sheet name="1.5 - VZT" sheetId="9" r:id="rId6"/>
    <sheet name="1.6 - ZTI" sheetId="10" r:id="rId7"/>
    <sheet name="VRN - Vedlejší rozpočt. nákl." sheetId="6" r:id="rId8"/>
    <sheet name="Pokyny pro vyplnění" sheetId="5" r:id="rId9"/>
  </sheets>
  <definedNames>
    <definedName name="_xlnm._FilterDatabase" localSheetId="1" hidden="1">'1.1 - ARCH'!$C$93:$K$304</definedName>
    <definedName name="_xlnm._FilterDatabase" localSheetId="2" hidden="1">'1.2 - Kusovník prvního vyb.'!$C$77:$K$84</definedName>
    <definedName name="_xlnm._FilterDatabase" localSheetId="3" hidden="1">'1.3 - Volné interiér. vyb.'!$C$77:$K$85</definedName>
    <definedName name="_xlnm._FilterDatabase" localSheetId="4" hidden="1">'1.4 - EL'!$C$76:$K$79</definedName>
    <definedName name="_xlnm._FilterDatabase" localSheetId="5" hidden="1">'1.5 - VZT'!$C$76:$K$79</definedName>
    <definedName name="_xlnm._FilterDatabase" localSheetId="6" hidden="1">'1.6 - ZTI'!$C$76:$K$79</definedName>
    <definedName name="_xlnm._FilterDatabase" localSheetId="7" hidden="1">'VRN - Vedlejší rozpočt. nákl.'!$C$80:$K$93</definedName>
    <definedName name="_xlnm.Print_Titles" localSheetId="1">'1.1 - ARCH'!$93:$93</definedName>
    <definedName name="_xlnm.Print_Titles" localSheetId="2">'1.2 - Kusovník prvního vyb.'!$77:$77</definedName>
    <definedName name="_xlnm.Print_Titles" localSheetId="3">'1.3 - Volné interiér. vyb.'!$77:$77</definedName>
    <definedName name="_xlnm.Print_Titles" localSheetId="4">'1.4 - EL'!$76:$76</definedName>
    <definedName name="_xlnm.Print_Titles" localSheetId="5">'1.5 - VZT'!$76:$76</definedName>
    <definedName name="_xlnm.Print_Titles" localSheetId="6">'1.6 - ZTI'!$76:$76</definedName>
    <definedName name="_xlnm.Print_Titles" localSheetId="0">'Rekapitulace stavby'!$49:$49</definedName>
    <definedName name="_xlnm.Print_Titles" localSheetId="7">'VRN - Vedlejší rozpočt. nákl.'!$80:$80</definedName>
    <definedName name="_xlnm.Print_Area" localSheetId="1">'1.1 - ARCH'!$C$4:$J$36,'1.1 - ARCH'!$C$42:$J$75,'1.1 - ARCH'!$C$81:$K$304</definedName>
    <definedName name="_xlnm.Print_Area" localSheetId="2">'1.2 - Kusovník prvního vyb.'!$C$4:$J$36,'1.2 - Kusovník prvního vyb.'!$C$42:$J$59,'1.2 - Kusovník prvního vyb.'!$C$65:$K$84</definedName>
    <definedName name="_xlnm.Print_Area" localSheetId="3">'1.3 - Volné interiér. vyb.'!$C$4:$J$36,'1.3 - Volné interiér. vyb.'!$C$42:$J$59,'1.3 - Volné interiér. vyb.'!$C$65:$K$85</definedName>
    <definedName name="_xlnm.Print_Area" localSheetId="4">'1.4 - EL'!$C$4:$J$36,'1.4 - EL'!$C$42:$J$58,'1.4 - EL'!$C$64:$K$79</definedName>
    <definedName name="_xlnm.Print_Area" localSheetId="5">'1.5 - VZT'!$C$4:$J$36,'1.5 - VZT'!$C$42:$J$58,'1.5 - VZT'!$C$64:$K$79</definedName>
    <definedName name="_xlnm.Print_Area" localSheetId="6">'1.6 - ZTI'!$C$4:$J$36,'1.6 - ZTI'!$C$42:$J$58,'1.6 - ZTI'!$C$64:$K$79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  <definedName name="_xlnm.Print_Area" localSheetId="7">'VRN - Vedlejší rozpočt. nákl.'!$C$4:$J$36,'VRN - Vedlejší rozpočt. nákl.'!$C$42:$J$62,'VRN - Vedlejší rozpočt. nákl.'!$C$68:$K$93</definedName>
  </definedNames>
  <calcPr calcId="152511"/>
</workbook>
</file>

<file path=xl/calcChain.xml><?xml version="1.0" encoding="utf-8"?>
<calcChain xmlns="http://schemas.openxmlformats.org/spreadsheetml/2006/main">
  <c r="J78" i="3" l="1"/>
  <c r="J79" i="3"/>
  <c r="J80" i="3"/>
  <c r="J80" i="4"/>
  <c r="J79" i="4" s="1"/>
  <c r="J78" i="4" s="1"/>
  <c r="J18" i="2"/>
  <c r="J18" i="9" s="1"/>
  <c r="J17" i="2"/>
  <c r="J17" i="6" s="1"/>
  <c r="E18" i="2"/>
  <c r="E18" i="10" s="1"/>
  <c r="L47" i="1"/>
  <c r="J18" i="6"/>
  <c r="J18" i="10"/>
  <c r="J17" i="10"/>
  <c r="J18" i="8"/>
  <c r="J17" i="8"/>
  <c r="J18" i="4"/>
  <c r="E18" i="6"/>
  <c r="F74" i="10"/>
  <c r="J17" i="3"/>
  <c r="J97" i="2"/>
  <c r="J98" i="2"/>
  <c r="J99" i="2"/>
  <c r="J101" i="2"/>
  <c r="J103" i="2"/>
  <c r="J105" i="2"/>
  <c r="J304" i="2"/>
  <c r="F52" i="8" l="1"/>
  <c r="F75" i="4"/>
  <c r="E18" i="8"/>
  <c r="F52" i="10"/>
  <c r="F52" i="4"/>
  <c r="F74" i="9"/>
  <c r="F78" i="6"/>
  <c r="F75" i="3"/>
  <c r="E18" i="4"/>
  <c r="E18" i="9"/>
  <c r="F52" i="6"/>
  <c r="J18" i="3"/>
  <c r="J17" i="4"/>
  <c r="J17" i="9"/>
  <c r="F52" i="3"/>
  <c r="E18" i="3"/>
  <c r="F74" i="8"/>
  <c r="F52" i="9"/>
  <c r="H111" i="2"/>
  <c r="H252" i="2" l="1"/>
  <c r="H251" i="2"/>
  <c r="H250" i="2"/>
  <c r="BI249" i="2"/>
  <c r="BH249" i="2"/>
  <c r="BG249" i="2"/>
  <c r="BF249" i="2"/>
  <c r="H248" i="2"/>
  <c r="H244" i="2" s="1"/>
  <c r="BI244" i="2"/>
  <c r="BH244" i="2"/>
  <c r="BG244" i="2"/>
  <c r="BF244" i="2"/>
  <c r="H221" i="2"/>
  <c r="H220" i="2"/>
  <c r="H219" i="2"/>
  <c r="H217" i="2"/>
  <c r="H216" i="2" s="1"/>
  <c r="BI218" i="2"/>
  <c r="BH218" i="2"/>
  <c r="BG218" i="2"/>
  <c r="BF218" i="2"/>
  <c r="BI216" i="2"/>
  <c r="BH216" i="2"/>
  <c r="BG216" i="2"/>
  <c r="BF216" i="2"/>
  <c r="H172" i="2"/>
  <c r="H171" i="2" s="1"/>
  <c r="BI171" i="2"/>
  <c r="BH171" i="2"/>
  <c r="BG171" i="2"/>
  <c r="BF171" i="2"/>
  <c r="H170" i="2"/>
  <c r="H169" i="2" s="1"/>
  <c r="BI169" i="2"/>
  <c r="BH169" i="2"/>
  <c r="BG169" i="2"/>
  <c r="BF169" i="2"/>
  <c r="H243" i="2"/>
  <c r="H242" i="2" s="1"/>
  <c r="H241" i="2"/>
  <c r="H240" i="2" s="1"/>
  <c r="H238" i="2"/>
  <c r="H237" i="2"/>
  <c r="H167" i="2"/>
  <c r="H166" i="2"/>
  <c r="BI165" i="2"/>
  <c r="BH165" i="2"/>
  <c r="BG165" i="2"/>
  <c r="BF165" i="2"/>
  <c r="BI242" i="2"/>
  <c r="BH242" i="2"/>
  <c r="BG242" i="2"/>
  <c r="BF242" i="2"/>
  <c r="BI240" i="2"/>
  <c r="BH240" i="2"/>
  <c r="BG240" i="2"/>
  <c r="BF240" i="2"/>
  <c r="H253" i="2" l="1"/>
  <c r="H249" i="2" s="1"/>
  <c r="T249" i="2" s="1"/>
  <c r="R249" i="2"/>
  <c r="BK249" i="2"/>
  <c r="P249" i="2"/>
  <c r="H222" i="2"/>
  <c r="H218" i="2" s="1"/>
  <c r="BK218" i="2" s="1"/>
  <c r="J244" i="2"/>
  <c r="BE244" i="2" s="1"/>
  <c r="T244" i="2"/>
  <c r="R244" i="2"/>
  <c r="BK244" i="2"/>
  <c r="P244" i="2"/>
  <c r="BK216" i="2"/>
  <c r="J216" i="2"/>
  <c r="T216" i="2"/>
  <c r="R216" i="2"/>
  <c r="P216" i="2"/>
  <c r="R169" i="2"/>
  <c r="P169" i="2"/>
  <c r="J169" i="2"/>
  <c r="BE169" i="2" s="1"/>
  <c r="BK169" i="2"/>
  <c r="R171" i="2"/>
  <c r="BK171" i="2"/>
  <c r="P171" i="2"/>
  <c r="J171" i="2"/>
  <c r="BE171" i="2" s="1"/>
  <c r="T171" i="2"/>
  <c r="P240" i="2"/>
  <c r="BK240" i="2"/>
  <c r="J240" i="2"/>
  <c r="BE240" i="2" s="1"/>
  <c r="T240" i="2"/>
  <c r="R240" i="2"/>
  <c r="BK242" i="2"/>
  <c r="J242" i="2"/>
  <c r="BE242" i="2" s="1"/>
  <c r="T242" i="2"/>
  <c r="R242" i="2"/>
  <c r="P242" i="2"/>
  <c r="H168" i="2"/>
  <c r="H165" i="2" s="1"/>
  <c r="H239" i="2"/>
  <c r="H236" i="2" s="1"/>
  <c r="J236" i="2" s="1"/>
  <c r="T169" i="2"/>
  <c r="J249" i="2" l="1"/>
  <c r="BE249" i="2" s="1"/>
  <c r="R218" i="2"/>
  <c r="J218" i="2"/>
  <c r="BE218" i="2" s="1"/>
  <c r="T218" i="2"/>
  <c r="P218" i="2"/>
  <c r="BE216" i="2"/>
  <c r="J215" i="2"/>
  <c r="J67" i="2" s="1"/>
  <c r="T165" i="2"/>
  <c r="R165" i="2"/>
  <c r="P165" i="2"/>
  <c r="BK165" i="2"/>
  <c r="J165" i="2"/>
  <c r="BE165" i="2" s="1"/>
  <c r="BK236" i="2"/>
  <c r="BI236" i="2"/>
  <c r="BH236" i="2"/>
  <c r="BG236" i="2"/>
  <c r="BF236" i="2"/>
  <c r="T236" i="2"/>
  <c r="R236" i="2"/>
  <c r="P236" i="2"/>
  <c r="BE236" i="2"/>
  <c r="BD57" i="1" l="1"/>
  <c r="AY57" i="1"/>
  <c r="AX57" i="1"/>
  <c r="AW57" i="1"/>
  <c r="AU57" i="1"/>
  <c r="BK79" i="10"/>
  <c r="BI79" i="10"/>
  <c r="F34" i="10" s="1"/>
  <c r="BH79" i="10"/>
  <c r="F33" i="10" s="1"/>
  <c r="BG79" i="10"/>
  <c r="F32" i="10" s="1"/>
  <c r="BF79" i="10"/>
  <c r="F31" i="10" s="1"/>
  <c r="T79" i="10"/>
  <c r="R79" i="10"/>
  <c r="P79" i="10"/>
  <c r="J79" i="10"/>
  <c r="BE79" i="10" s="1"/>
  <c r="BK78" i="10"/>
  <c r="BK77" i="10" s="1"/>
  <c r="T78" i="10"/>
  <c r="R78" i="10"/>
  <c r="P78" i="10"/>
  <c r="T77" i="10"/>
  <c r="R77" i="10"/>
  <c r="P77" i="10"/>
  <c r="J73" i="10"/>
  <c r="F73" i="10"/>
  <c r="F71" i="10"/>
  <c r="E69" i="10"/>
  <c r="E67" i="10"/>
  <c r="D57" i="10"/>
  <c r="J51" i="10"/>
  <c r="F51" i="10"/>
  <c r="F49" i="10"/>
  <c r="E47" i="10"/>
  <c r="E45" i="10"/>
  <c r="J12" i="10"/>
  <c r="J71" i="10" s="1"/>
  <c r="E7" i="10"/>
  <c r="BK79" i="9"/>
  <c r="BI79" i="9"/>
  <c r="F34" i="9" s="1"/>
  <c r="BH79" i="9"/>
  <c r="F33" i="9" s="1"/>
  <c r="BG79" i="9"/>
  <c r="F32" i="9" s="1"/>
  <c r="BF79" i="9"/>
  <c r="J31" i="9" s="1"/>
  <c r="T79" i="9"/>
  <c r="R79" i="9"/>
  <c r="P79" i="9"/>
  <c r="J79" i="9"/>
  <c r="BE79" i="9" s="1"/>
  <c r="BK78" i="9"/>
  <c r="T78" i="9"/>
  <c r="R78" i="9"/>
  <c r="R77" i="9" s="1"/>
  <c r="P78" i="9"/>
  <c r="P77" i="9" s="1"/>
  <c r="BK77" i="9"/>
  <c r="T77" i="9"/>
  <c r="J73" i="9"/>
  <c r="F73" i="9"/>
  <c r="J71" i="9"/>
  <c r="F71" i="9"/>
  <c r="E69" i="9"/>
  <c r="D57" i="9"/>
  <c r="J51" i="9"/>
  <c r="F51" i="9"/>
  <c r="F49" i="9"/>
  <c r="E47" i="9"/>
  <c r="E45" i="9"/>
  <c r="J12" i="9"/>
  <c r="J49" i="9" s="1"/>
  <c r="E7" i="9"/>
  <c r="E67" i="9" s="1"/>
  <c r="D57" i="8"/>
  <c r="BK79" i="8"/>
  <c r="BI79" i="8"/>
  <c r="F34" i="8" s="1"/>
  <c r="BH79" i="8"/>
  <c r="F33" i="8" s="1"/>
  <c r="BG79" i="8"/>
  <c r="F32" i="8" s="1"/>
  <c r="BF79" i="8"/>
  <c r="F31" i="8" s="1"/>
  <c r="T79" i="8"/>
  <c r="T78" i="8" s="1"/>
  <c r="T77" i="8" s="1"/>
  <c r="R79" i="8"/>
  <c r="R78" i="8" s="1"/>
  <c r="R77" i="8" s="1"/>
  <c r="P79" i="8"/>
  <c r="P78" i="8" s="1"/>
  <c r="P77" i="8" s="1"/>
  <c r="J79" i="8"/>
  <c r="BE79" i="8" s="1"/>
  <c r="J73" i="8"/>
  <c r="F73" i="8"/>
  <c r="F71" i="8"/>
  <c r="E69" i="8"/>
  <c r="J51" i="8"/>
  <c r="F51" i="8"/>
  <c r="F49" i="8"/>
  <c r="E47" i="8"/>
  <c r="J12" i="8"/>
  <c r="J71" i="8" s="1"/>
  <c r="E7" i="8"/>
  <c r="E67" i="8" s="1"/>
  <c r="AY56" i="1"/>
  <c r="AX56" i="1"/>
  <c r="AU56" i="1"/>
  <c r="AZ55" i="1"/>
  <c r="AY55" i="1"/>
  <c r="AV55" i="1"/>
  <c r="AU55" i="1"/>
  <c r="BA54" i="1"/>
  <c r="AZ54" i="1"/>
  <c r="AW54" i="1"/>
  <c r="AV54" i="1"/>
  <c r="AU54" i="1"/>
  <c r="BK93" i="6"/>
  <c r="BK92" i="6" s="1"/>
  <c r="J92" i="6" s="1"/>
  <c r="J61" i="6" s="1"/>
  <c r="BI93" i="6"/>
  <c r="BH93" i="6"/>
  <c r="BG93" i="6"/>
  <c r="BF93" i="6"/>
  <c r="T93" i="6"/>
  <c r="T92" i="6" s="1"/>
  <c r="R93" i="6"/>
  <c r="R92" i="6" s="1"/>
  <c r="P93" i="6"/>
  <c r="P92" i="6" s="1"/>
  <c r="J93" i="6"/>
  <c r="BE93" i="6" s="1"/>
  <c r="BK91" i="6"/>
  <c r="BK90" i="6" s="1"/>
  <c r="J90" i="6" s="1"/>
  <c r="J60" i="6" s="1"/>
  <c r="BI91" i="6"/>
  <c r="BH91" i="6"/>
  <c r="BG91" i="6"/>
  <c r="BF91" i="6"/>
  <c r="T91" i="6"/>
  <c r="T90" i="6" s="1"/>
  <c r="R91" i="6"/>
  <c r="R90" i="6" s="1"/>
  <c r="P91" i="6"/>
  <c r="P90" i="6" s="1"/>
  <c r="J91" i="6"/>
  <c r="BE91" i="6" s="1"/>
  <c r="BK89" i="6"/>
  <c r="BI89" i="6"/>
  <c r="BH89" i="6"/>
  <c r="BG89" i="6"/>
  <c r="BF89" i="6"/>
  <c r="T89" i="6"/>
  <c r="R89" i="6"/>
  <c r="P89" i="6"/>
  <c r="J89" i="6"/>
  <c r="BE89" i="6" s="1"/>
  <c r="BK88" i="6"/>
  <c r="BI88" i="6"/>
  <c r="BH88" i="6"/>
  <c r="BG88" i="6"/>
  <c r="BF88" i="6"/>
  <c r="T88" i="6"/>
  <c r="R88" i="6"/>
  <c r="P88" i="6"/>
  <c r="J88" i="6"/>
  <c r="BE88" i="6" s="1"/>
  <c r="BK86" i="6"/>
  <c r="BI86" i="6"/>
  <c r="BH86" i="6"/>
  <c r="BG86" i="6"/>
  <c r="BF86" i="6"/>
  <c r="BE86" i="6"/>
  <c r="J86" i="6"/>
  <c r="BK85" i="6"/>
  <c r="BI85" i="6"/>
  <c r="BH85" i="6"/>
  <c r="BG85" i="6"/>
  <c r="BF85" i="6"/>
  <c r="BE85" i="6"/>
  <c r="J85" i="6"/>
  <c r="BK84" i="6"/>
  <c r="BI84" i="6"/>
  <c r="BH84" i="6"/>
  <c r="BG84" i="6"/>
  <c r="BF84" i="6"/>
  <c r="T84" i="6"/>
  <c r="R84" i="6"/>
  <c r="R83" i="6" s="1"/>
  <c r="P84" i="6"/>
  <c r="P83" i="6" s="1"/>
  <c r="J84" i="6"/>
  <c r="T83" i="6"/>
  <c r="J77" i="6"/>
  <c r="F77" i="6"/>
  <c r="F75" i="6"/>
  <c r="E73" i="6"/>
  <c r="J51" i="6"/>
  <c r="F51" i="6"/>
  <c r="F49" i="6"/>
  <c r="E47" i="6"/>
  <c r="J12" i="6"/>
  <c r="J75" i="6" s="1"/>
  <c r="E7" i="6"/>
  <c r="F34" i="6" l="1"/>
  <c r="BE84" i="6"/>
  <c r="F30" i="6" s="1"/>
  <c r="J83" i="6"/>
  <c r="P87" i="6"/>
  <c r="P82" i="6" s="1"/>
  <c r="J31" i="10"/>
  <c r="J78" i="10"/>
  <c r="J77" i="10" s="1"/>
  <c r="J27" i="10" s="1"/>
  <c r="J56" i="10"/>
  <c r="J30" i="10"/>
  <c r="F30" i="10"/>
  <c r="J49" i="10"/>
  <c r="F30" i="9"/>
  <c r="J30" i="9"/>
  <c r="F31" i="9"/>
  <c r="J78" i="9"/>
  <c r="J78" i="8"/>
  <c r="J77" i="8" s="1"/>
  <c r="J49" i="8"/>
  <c r="BK78" i="8"/>
  <c r="E45" i="8"/>
  <c r="J31" i="8"/>
  <c r="BK77" i="8"/>
  <c r="J30" i="8"/>
  <c r="F30" i="8"/>
  <c r="AT54" i="1"/>
  <c r="F33" i="6"/>
  <c r="BK83" i="6"/>
  <c r="F32" i="6"/>
  <c r="BK87" i="6"/>
  <c r="J87" i="6" s="1"/>
  <c r="J59" i="6" s="1"/>
  <c r="J49" i="6"/>
  <c r="T87" i="6"/>
  <c r="R87" i="6"/>
  <c r="R82" i="6" s="1"/>
  <c r="F31" i="6"/>
  <c r="J31" i="6"/>
  <c r="E71" i="6"/>
  <c r="E45" i="6"/>
  <c r="T82" i="6"/>
  <c r="J58" i="6" l="1"/>
  <c r="J82" i="6"/>
  <c r="J30" i="6"/>
  <c r="J57" i="10"/>
  <c r="J36" i="10"/>
  <c r="AG57" i="1"/>
  <c r="AN57" i="1" s="1"/>
  <c r="J77" i="9"/>
  <c r="J57" i="9"/>
  <c r="J57" i="8"/>
  <c r="J56" i="8"/>
  <c r="J27" i="8"/>
  <c r="BK82" i="6"/>
  <c r="BK81" i="6" s="1"/>
  <c r="P81" i="6"/>
  <c r="T81" i="6"/>
  <c r="R81" i="6"/>
  <c r="J57" i="6" l="1"/>
  <c r="J81" i="6"/>
  <c r="J27" i="6" s="1"/>
  <c r="J36" i="8"/>
  <c r="AG55" i="1"/>
  <c r="J56" i="9"/>
  <c r="J27" i="9"/>
  <c r="AY58" i="1"/>
  <c r="AX58" i="1"/>
  <c r="BI85" i="4"/>
  <c r="BH85" i="4"/>
  <c r="BG85" i="4"/>
  <c r="BF85" i="4"/>
  <c r="T85" i="4"/>
  <c r="R85" i="4"/>
  <c r="R80" i="4" s="1"/>
  <c r="R79" i="4" s="1"/>
  <c r="R78" i="4" s="1"/>
  <c r="P85" i="4"/>
  <c r="BK85" i="4"/>
  <c r="BE85" i="4"/>
  <c r="BI84" i="4"/>
  <c r="BH84" i="4"/>
  <c r="BG84" i="4"/>
  <c r="BF84" i="4"/>
  <c r="T84" i="4"/>
  <c r="R84" i="4"/>
  <c r="P84" i="4"/>
  <c r="BK84" i="4"/>
  <c r="BE84" i="4"/>
  <c r="BI83" i="4"/>
  <c r="BH83" i="4"/>
  <c r="BG83" i="4"/>
  <c r="BF83" i="4"/>
  <c r="T83" i="4"/>
  <c r="R83" i="4"/>
  <c r="P83" i="4"/>
  <c r="BK83" i="4"/>
  <c r="BE83" i="4"/>
  <c r="BI82" i="4"/>
  <c r="BH82" i="4"/>
  <c r="BG82" i="4"/>
  <c r="BF82" i="4"/>
  <c r="T82" i="4"/>
  <c r="T80" i="4" s="1"/>
  <c r="T79" i="4" s="1"/>
  <c r="T78" i="4" s="1"/>
  <c r="R82" i="4"/>
  <c r="P82" i="4"/>
  <c r="P80" i="4" s="1"/>
  <c r="P79" i="4" s="1"/>
  <c r="P78" i="4" s="1"/>
  <c r="AU58" i="1" s="1"/>
  <c r="BK82" i="4"/>
  <c r="BE82" i="4"/>
  <c r="BI81" i="4"/>
  <c r="BH81" i="4"/>
  <c r="BG81" i="4"/>
  <c r="BF81" i="4"/>
  <c r="T81" i="4"/>
  <c r="R81" i="4"/>
  <c r="P81" i="4"/>
  <c r="BK81" i="4"/>
  <c r="BE81" i="4"/>
  <c r="J74" i="4"/>
  <c r="F74" i="4"/>
  <c r="F72" i="4"/>
  <c r="E70" i="4"/>
  <c r="J51" i="4"/>
  <c r="F51" i="4"/>
  <c r="F49" i="4"/>
  <c r="E47" i="4"/>
  <c r="J12" i="4"/>
  <c r="J72" i="4" s="1"/>
  <c r="E7" i="4"/>
  <c r="E68" i="4" s="1"/>
  <c r="E45" i="4"/>
  <c r="AY53" i="1"/>
  <c r="AX53" i="1"/>
  <c r="BI84" i="3"/>
  <c r="BH84" i="3"/>
  <c r="BG84" i="3"/>
  <c r="BF84" i="3"/>
  <c r="R80" i="3"/>
  <c r="R79" i="3" s="1"/>
  <c r="R78" i="3" s="1"/>
  <c r="BK84" i="3"/>
  <c r="BE84" i="3"/>
  <c r="BI83" i="3"/>
  <c r="BH83" i="3"/>
  <c r="BG83" i="3"/>
  <c r="BF83" i="3"/>
  <c r="BK83" i="3"/>
  <c r="BE83" i="3"/>
  <c r="BI82" i="3"/>
  <c r="BH82" i="3"/>
  <c r="BG82" i="3"/>
  <c r="BF82" i="3"/>
  <c r="BK82" i="3"/>
  <c r="BE82" i="3"/>
  <c r="BI81" i="3"/>
  <c r="BH81" i="3"/>
  <c r="BG81" i="3"/>
  <c r="BF81" i="3"/>
  <c r="T80" i="3"/>
  <c r="T79" i="3" s="1"/>
  <c r="T78" i="3" s="1"/>
  <c r="P80" i="3"/>
  <c r="P79" i="3" s="1"/>
  <c r="P78" i="3" s="1"/>
  <c r="AU53" i="1" s="1"/>
  <c r="BK81" i="3"/>
  <c r="BE81" i="3"/>
  <c r="J74" i="3"/>
  <c r="F74" i="3"/>
  <c r="F72" i="3"/>
  <c r="E70" i="3"/>
  <c r="J51" i="3"/>
  <c r="F51" i="3"/>
  <c r="F49" i="3"/>
  <c r="E47" i="3"/>
  <c r="J12" i="3"/>
  <c r="J72" i="3" s="1"/>
  <c r="E7" i="3"/>
  <c r="E68" i="3" s="1"/>
  <c r="AY52" i="1"/>
  <c r="AX52" i="1"/>
  <c r="BI304" i="2"/>
  <c r="BH304" i="2"/>
  <c r="BG304" i="2"/>
  <c r="BF304" i="2"/>
  <c r="T304" i="2"/>
  <c r="T303" i="2" s="1"/>
  <c r="R304" i="2"/>
  <c r="R303" i="2" s="1"/>
  <c r="P304" i="2"/>
  <c r="P303" i="2" s="1"/>
  <c r="BK304" i="2"/>
  <c r="BK303" i="2" s="1"/>
  <c r="J303" i="2" s="1"/>
  <c r="J74" i="2" s="1"/>
  <c r="BE304" i="2"/>
  <c r="BI301" i="2"/>
  <c r="BH301" i="2"/>
  <c r="BG301" i="2"/>
  <c r="BF301" i="2"/>
  <c r="T301" i="2"/>
  <c r="R301" i="2"/>
  <c r="P301" i="2"/>
  <c r="BK301" i="2"/>
  <c r="J301" i="2"/>
  <c r="BE301" i="2" s="1"/>
  <c r="BI300" i="2"/>
  <c r="BH300" i="2"/>
  <c r="BG300" i="2"/>
  <c r="BF300" i="2"/>
  <c r="T300" i="2"/>
  <c r="R300" i="2"/>
  <c r="P300" i="2"/>
  <c r="BK300" i="2"/>
  <c r="J300" i="2"/>
  <c r="BE300" i="2" s="1"/>
  <c r="BI298" i="2"/>
  <c r="BH298" i="2"/>
  <c r="BG298" i="2"/>
  <c r="BF298" i="2"/>
  <c r="T298" i="2"/>
  <c r="R298" i="2"/>
  <c r="P298" i="2"/>
  <c r="BK298" i="2"/>
  <c r="J298" i="2"/>
  <c r="BE298" i="2" s="1"/>
  <c r="BI296" i="2"/>
  <c r="BH296" i="2"/>
  <c r="BG296" i="2"/>
  <c r="BF296" i="2"/>
  <c r="T296" i="2"/>
  <c r="R296" i="2"/>
  <c r="P296" i="2"/>
  <c r="BK296" i="2"/>
  <c r="J296" i="2"/>
  <c r="BE296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90" i="2"/>
  <c r="BH290" i="2"/>
  <c r="BG290" i="2"/>
  <c r="BF290" i="2"/>
  <c r="T290" i="2"/>
  <c r="R290" i="2"/>
  <c r="P290" i="2"/>
  <c r="BK290" i="2"/>
  <c r="J290" i="2"/>
  <c r="BE290" i="2" s="1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68" i="2"/>
  <c r="BH268" i="2"/>
  <c r="BG268" i="2"/>
  <c r="BF268" i="2"/>
  <c r="T268" i="2"/>
  <c r="R268" i="2"/>
  <c r="P268" i="2"/>
  <c r="BK268" i="2"/>
  <c r="J268" i="2"/>
  <c r="BE268" i="2" s="1"/>
  <c r="BI265" i="2"/>
  <c r="BH265" i="2"/>
  <c r="BG265" i="2"/>
  <c r="BF265" i="2"/>
  <c r="T265" i="2"/>
  <c r="T264" i="2" s="1"/>
  <c r="R265" i="2"/>
  <c r="R264" i="2" s="1"/>
  <c r="P265" i="2"/>
  <c r="P264" i="2" s="1"/>
  <c r="BK265" i="2"/>
  <c r="BK264" i="2" s="1"/>
  <c r="J264" i="2" s="1"/>
  <c r="J70" i="2" s="1"/>
  <c r="J265" i="2"/>
  <c r="BE265" i="2" s="1"/>
  <c r="BI263" i="2"/>
  <c r="BH263" i="2"/>
  <c r="BG263" i="2"/>
  <c r="BF263" i="2"/>
  <c r="T263" i="2"/>
  <c r="R263" i="2"/>
  <c r="P263" i="2"/>
  <c r="BK263" i="2"/>
  <c r="J263" i="2"/>
  <c r="BE263" i="2" s="1"/>
  <c r="BI262" i="2"/>
  <c r="BH262" i="2"/>
  <c r="BG262" i="2"/>
  <c r="BF262" i="2"/>
  <c r="T262" i="2"/>
  <c r="R262" i="2"/>
  <c r="P262" i="2"/>
  <c r="BK262" i="2"/>
  <c r="J262" i="2"/>
  <c r="BE262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5" i="2"/>
  <c r="BH255" i="2"/>
  <c r="BG255" i="2"/>
  <c r="BF255" i="2"/>
  <c r="T255" i="2"/>
  <c r="R255" i="2"/>
  <c r="P255" i="2"/>
  <c r="BK255" i="2"/>
  <c r="J255" i="2"/>
  <c r="BE255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4" i="2"/>
  <c r="BH204" i="2"/>
  <c r="BG204" i="2"/>
  <c r="BF204" i="2"/>
  <c r="T204" i="2"/>
  <c r="R204" i="2"/>
  <c r="P204" i="2"/>
  <c r="BK204" i="2"/>
  <c r="J204" i="2"/>
  <c r="BE204" i="2" s="1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T189" i="2" s="1"/>
  <c r="R190" i="2"/>
  <c r="R189" i="2" s="1"/>
  <c r="P190" i="2"/>
  <c r="P189" i="2" s="1"/>
  <c r="BK190" i="2"/>
  <c r="BK189" i="2" s="1"/>
  <c r="J189" i="2" s="1"/>
  <c r="J65" i="2" s="1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3" i="2"/>
  <c r="BH183" i="2"/>
  <c r="BG183" i="2"/>
  <c r="BF183" i="2"/>
  <c r="T183" i="2"/>
  <c r="R183" i="2"/>
  <c r="P183" i="2"/>
  <c r="BK183" i="2"/>
  <c r="J183" i="2"/>
  <c r="BE183" i="2" s="1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62" i="2" s="1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I145" i="2"/>
  <c r="BH145" i="2"/>
  <c r="BG145" i="2"/>
  <c r="BF145" i="2"/>
  <c r="T145" i="2"/>
  <c r="R145" i="2"/>
  <c r="P145" i="2"/>
  <c r="BK145" i="2"/>
  <c r="J145" i="2"/>
  <c r="BE145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2" i="2"/>
  <c r="BH122" i="2"/>
  <c r="BG122" i="2"/>
  <c r="BF122" i="2"/>
  <c r="T122" i="2"/>
  <c r="R122" i="2"/>
  <c r="P122" i="2"/>
  <c r="BK122" i="2"/>
  <c r="J122" i="2"/>
  <c r="BE122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1" i="2"/>
  <c r="BH111" i="2"/>
  <c r="BG111" i="2"/>
  <c r="BF111" i="2"/>
  <c r="T111" i="2"/>
  <c r="R111" i="2"/>
  <c r="P111" i="2"/>
  <c r="BK111" i="2"/>
  <c r="J111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I105" i="2"/>
  <c r="BH105" i="2"/>
  <c r="BG105" i="2"/>
  <c r="BF105" i="2"/>
  <c r="T105" i="2"/>
  <c r="R105" i="2"/>
  <c r="P105" i="2"/>
  <c r="BK105" i="2"/>
  <c r="BE105" i="2"/>
  <c r="BI103" i="2"/>
  <c r="BH103" i="2"/>
  <c r="BG103" i="2"/>
  <c r="BF103" i="2"/>
  <c r="T103" i="2"/>
  <c r="R103" i="2"/>
  <c r="P103" i="2"/>
  <c r="BK103" i="2"/>
  <c r="BE103" i="2"/>
  <c r="BI101" i="2"/>
  <c r="BH101" i="2"/>
  <c r="BG101" i="2"/>
  <c r="BF101" i="2"/>
  <c r="T101" i="2"/>
  <c r="R101" i="2"/>
  <c r="P101" i="2"/>
  <c r="BK101" i="2"/>
  <c r="BE101" i="2"/>
  <c r="BI99" i="2"/>
  <c r="BH99" i="2"/>
  <c r="BG99" i="2"/>
  <c r="BF99" i="2"/>
  <c r="T99" i="2"/>
  <c r="R99" i="2"/>
  <c r="P99" i="2"/>
  <c r="BK99" i="2"/>
  <c r="BE99" i="2"/>
  <c r="BI98" i="2"/>
  <c r="BH98" i="2"/>
  <c r="BG98" i="2"/>
  <c r="BF98" i="2"/>
  <c r="T98" i="2"/>
  <c r="R98" i="2"/>
  <c r="P98" i="2"/>
  <c r="BK98" i="2"/>
  <c r="BE98" i="2"/>
  <c r="BI97" i="2"/>
  <c r="BH97" i="2"/>
  <c r="BG97" i="2"/>
  <c r="BF97" i="2"/>
  <c r="T97" i="2"/>
  <c r="R97" i="2"/>
  <c r="P97" i="2"/>
  <c r="BK97" i="2"/>
  <c r="F91" i="2"/>
  <c r="J90" i="2"/>
  <c r="F90" i="2"/>
  <c r="F88" i="2"/>
  <c r="E86" i="2"/>
  <c r="F52" i="2"/>
  <c r="J51" i="2"/>
  <c r="F51" i="2"/>
  <c r="F49" i="2"/>
  <c r="E47" i="2"/>
  <c r="J12" i="2"/>
  <c r="J88" i="2" s="1"/>
  <c r="E7" i="2"/>
  <c r="E84" i="2" s="1"/>
  <c r="AS51" i="1"/>
  <c r="AM46" i="1"/>
  <c r="L46" i="1"/>
  <c r="AM44" i="1"/>
  <c r="L44" i="1"/>
  <c r="L42" i="1"/>
  <c r="L41" i="1"/>
  <c r="F33" i="4" l="1"/>
  <c r="BC56" i="1" s="1"/>
  <c r="BK80" i="3"/>
  <c r="F31" i="3"/>
  <c r="BA53" i="1" s="1"/>
  <c r="BK80" i="4"/>
  <c r="BD55" i="1"/>
  <c r="F31" i="4"/>
  <c r="F34" i="4"/>
  <c r="F32" i="4"/>
  <c r="F32" i="3"/>
  <c r="BB53" i="1" s="1"/>
  <c r="F33" i="3"/>
  <c r="BC53" i="1" s="1"/>
  <c r="F34" i="3"/>
  <c r="BD53" i="1" s="1"/>
  <c r="J30" i="3"/>
  <c r="AV53" i="1" s="1"/>
  <c r="J56" i="6"/>
  <c r="J36" i="6"/>
  <c r="AG58" i="1"/>
  <c r="AN58" i="1" s="1"/>
  <c r="BE224" i="2"/>
  <c r="J223" i="2"/>
  <c r="BE174" i="2"/>
  <c r="J173" i="2"/>
  <c r="BE108" i="2"/>
  <c r="J107" i="2"/>
  <c r="BE97" i="2"/>
  <c r="J96" i="2"/>
  <c r="BE111" i="2"/>
  <c r="J110" i="2"/>
  <c r="J36" i="9"/>
  <c r="AG56" i="1"/>
  <c r="AN56" i="1" s="1"/>
  <c r="AN55" i="1"/>
  <c r="E45" i="3"/>
  <c r="R182" i="2"/>
  <c r="R292" i="2"/>
  <c r="P107" i="2"/>
  <c r="J49" i="3"/>
  <c r="J49" i="4"/>
  <c r="BK173" i="2"/>
  <c r="T107" i="2"/>
  <c r="R107" i="2"/>
  <c r="BK267" i="2"/>
  <c r="J267" i="2" s="1"/>
  <c r="J71" i="2" s="1"/>
  <c r="T292" i="2"/>
  <c r="R173" i="2"/>
  <c r="T297" i="2"/>
  <c r="P297" i="2"/>
  <c r="T182" i="2"/>
  <c r="P96" i="2"/>
  <c r="BK182" i="2"/>
  <c r="J182" i="2" s="1"/>
  <c r="J64" i="2" s="1"/>
  <c r="P292" i="2"/>
  <c r="T96" i="2"/>
  <c r="T173" i="2"/>
  <c r="BK110" i="2"/>
  <c r="R297" i="2"/>
  <c r="BK297" i="2"/>
  <c r="J297" i="2" s="1"/>
  <c r="J73" i="2" s="1"/>
  <c r="F32" i="2"/>
  <c r="BB52" i="1" s="1"/>
  <c r="T110" i="2"/>
  <c r="P110" i="2"/>
  <c r="P173" i="2"/>
  <c r="R254" i="2"/>
  <c r="R267" i="2"/>
  <c r="BK107" i="2"/>
  <c r="J59" i="2" s="1"/>
  <c r="BK223" i="2"/>
  <c r="T254" i="2"/>
  <c r="T267" i="2"/>
  <c r="BK191" i="2"/>
  <c r="J191" i="2" s="1"/>
  <c r="T223" i="2"/>
  <c r="T215" i="2" s="1"/>
  <c r="P223" i="2"/>
  <c r="P215" i="2" s="1"/>
  <c r="F34" i="2"/>
  <c r="BD52" i="1" s="1"/>
  <c r="T191" i="2"/>
  <c r="P191" i="2"/>
  <c r="P267" i="2"/>
  <c r="BK292" i="2"/>
  <c r="J292" i="2" s="1"/>
  <c r="J72" i="2" s="1"/>
  <c r="BK96" i="2"/>
  <c r="P182" i="2"/>
  <c r="P254" i="2"/>
  <c r="E45" i="2"/>
  <c r="J49" i="2"/>
  <c r="BK254" i="2"/>
  <c r="J254" i="2" s="1"/>
  <c r="J69" i="2" s="1"/>
  <c r="R110" i="2"/>
  <c r="J30" i="4"/>
  <c r="F30" i="4"/>
  <c r="F30" i="3"/>
  <c r="AZ53" i="1" s="1"/>
  <c r="R96" i="2"/>
  <c r="F33" i="2"/>
  <c r="BC52" i="1" s="1"/>
  <c r="F31" i="2"/>
  <c r="BA52" i="1" s="1"/>
  <c r="J31" i="2"/>
  <c r="AW52" i="1" s="1"/>
  <c r="R191" i="2"/>
  <c r="R223" i="2"/>
  <c r="R215" i="2" s="1"/>
  <c r="J31" i="3"/>
  <c r="AW53" i="1" s="1"/>
  <c r="J31" i="4"/>
  <c r="BK79" i="3" l="1"/>
  <c r="J57" i="3" s="1"/>
  <c r="J58" i="3"/>
  <c r="BK79" i="4"/>
  <c r="BC58" i="1"/>
  <c r="BB57" i="1"/>
  <c r="J58" i="4"/>
  <c r="BD58" i="1"/>
  <c r="BC57" i="1"/>
  <c r="BD56" i="1"/>
  <c r="AW58" i="1"/>
  <c r="AY54" i="1"/>
  <c r="AV57" i="1"/>
  <c r="AT57" i="1" s="1"/>
  <c r="AW56" i="1"/>
  <c r="AX55" i="1"/>
  <c r="BB58" i="1"/>
  <c r="BA57" i="1"/>
  <c r="BB56" i="1"/>
  <c r="BC55" i="1"/>
  <c r="BD54" i="1"/>
  <c r="AZ58" i="1"/>
  <c r="BA55" i="1"/>
  <c r="AZ56" i="1"/>
  <c r="BB54" i="1"/>
  <c r="BA58" i="1"/>
  <c r="BC54" i="1"/>
  <c r="AZ57" i="1"/>
  <c r="BA56" i="1"/>
  <c r="BB55" i="1"/>
  <c r="AV58" i="1"/>
  <c r="AW55" i="1"/>
  <c r="AT55" i="1" s="1"/>
  <c r="AX54" i="1"/>
  <c r="AV56" i="1"/>
  <c r="AT53" i="1"/>
  <c r="J95" i="2"/>
  <c r="F30" i="2"/>
  <c r="AZ52" i="1" s="1"/>
  <c r="J60" i="2"/>
  <c r="J30" i="2"/>
  <c r="AV52" i="1" s="1"/>
  <c r="AT52" i="1" s="1"/>
  <c r="J66" i="2"/>
  <c r="J181" i="2"/>
  <c r="J61" i="2"/>
  <c r="J58" i="2"/>
  <c r="J68" i="2"/>
  <c r="BK215" i="2"/>
  <c r="P95" i="2"/>
  <c r="T95" i="2"/>
  <c r="R181" i="2"/>
  <c r="P181" i="2"/>
  <c r="T181" i="2"/>
  <c r="BK95" i="2"/>
  <c r="R95" i="2"/>
  <c r="BK181" i="2"/>
  <c r="BK78" i="3"/>
  <c r="J57" i="4" l="1"/>
  <c r="BK78" i="4"/>
  <c r="AT56" i="1"/>
  <c r="BB51" i="1"/>
  <c r="AX51" i="1" s="1"/>
  <c r="AT58" i="1"/>
  <c r="BC51" i="1"/>
  <c r="W29" i="1" s="1"/>
  <c r="BA51" i="1"/>
  <c r="AW51" i="1" s="1"/>
  <c r="AK27" i="1" s="1"/>
  <c r="BD51" i="1"/>
  <c r="W30" i="1" s="1"/>
  <c r="AZ51" i="1"/>
  <c r="W26" i="1" s="1"/>
  <c r="J63" i="2"/>
  <c r="J57" i="2"/>
  <c r="J94" i="2"/>
  <c r="T94" i="2"/>
  <c r="P94" i="2"/>
  <c r="AU52" i="1" s="1"/>
  <c r="AU51" i="1" s="1"/>
  <c r="R94" i="2"/>
  <c r="J56" i="3"/>
  <c r="J27" i="3"/>
  <c r="BK94" i="2"/>
  <c r="J56" i="4" l="1"/>
  <c r="J27" i="4"/>
  <c r="W28" i="1"/>
  <c r="W27" i="1"/>
  <c r="AY51" i="1"/>
  <c r="AV51" i="1"/>
  <c r="AT51" i="1" s="1"/>
  <c r="J36" i="3"/>
  <c r="AG53" i="1"/>
  <c r="AN53" i="1" s="1"/>
  <c r="J56" i="2"/>
  <c r="J27" i="2" s="1"/>
  <c r="AG52" i="1" s="1"/>
  <c r="AK26" i="1" l="1"/>
  <c r="J36" i="4"/>
  <c r="AG54" i="1"/>
  <c r="AN54" i="1" s="1"/>
  <c r="J36" i="2"/>
  <c r="AN52" i="1" l="1"/>
  <c r="AN51" i="1" s="1"/>
  <c r="AG51" i="1"/>
  <c r="AK23" i="1" s="1"/>
  <c r="AK32" i="1" s="1"/>
</calcChain>
</file>

<file path=xl/sharedStrings.xml><?xml version="1.0" encoding="utf-8"?>
<sst xmlns="http://schemas.openxmlformats.org/spreadsheetml/2006/main" count="3991" uniqueCount="828">
  <si>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</si>
  <si>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</si>
  <si>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</si>
  <si>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</si>
  <si>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</si>
  <si>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</si>
  <si>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</si>
  <si>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{ede46e80-94a7-4658-85f2-f3ab0e84b92c}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</si>
  <si>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</si>
  <si>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</si>
  <si>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</si>
  <si>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</si>
  <si>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</si>
  <si>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</si>
  <si>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</si>
  <si>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</si>
  <si>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NACHOD</t>
  </si>
  <si>
    <t>Stavba:</t>
  </si>
  <si>
    <t>ONN-úprava hygien. zázemí interny ,objekt A+B, horní areál</t>
  </si>
  <si>
    <t>KSO:</t>
  </si>
  <si>
    <t>CC-CZ:</t>
  </si>
  <si>
    <t>Místo:</t>
  </si>
  <si>
    <t xml:space="preserve">ONN Náchod </t>
  </si>
  <si>
    <t>Datum:</t>
  </si>
  <si>
    <t>Zadavatel:</t>
  </si>
  <si>
    <t>IČ:</t>
  </si>
  <si>
    <t>ONN Náchod a.s.</t>
  </si>
  <si>
    <t>DIČ:</t>
  </si>
  <si>
    <t>Uchazeč:</t>
  </si>
  <si>
    <t>Projektant:</t>
  </si>
  <si>
    <t xml:space="preserve">JIKA CZ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</si>
  <si>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</si>
  <si>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</si>
  <si>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</si>
  <si>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</si>
  <si>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</si>
  <si>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</si>
  <si>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</si>
  <si>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</si>
  <si>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</si>
  <si>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</si>
  <si>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</si>
  <si>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</si>
  <si>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</si>
  <si>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</si>
  <si>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</si>
  <si>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</si>
  <si>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</si>
  <si>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</si>
  <si>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</si>
  <si>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</si>
  <si>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</si>
  <si>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</si>
  <si>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</si>
  <si>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</si>
  <si>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</si>
  <si>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</si>
  <si>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</si>
  <si>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</si>
  <si>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</si>
  <si>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</si>
  <si>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</si>
  <si>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</si>
  <si>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</si>
  <si>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</si>
  <si>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</si>
  <si>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</si>
  <si>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</si>
  <si>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</si>
  <si>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</si>
  <si>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</si>
  <si>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</si>
  <si>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</si>
  <si>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</si>
  <si>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</si>
  <si>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{b561cb7b-5789-4c6a-897d-d45b43eff68c}</t>
  </si>
  <si>
    <t>2</t>
  </si>
  <si>
    <t>{86b6eede-32f4-4ff2-90e9-a16d7ae2ea79}</t>
  </si>
  <si>
    <t>{8478ed74-a1f6-4800-8bd9-20fbeaa0d543}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</si>
  <si>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</si>
  <si>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</si>
  <si>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</si>
  <si>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</si>
  <si>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</si>
  <si>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</si>
  <si>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</si>
  <si>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</si>
  <si>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</si>
  <si>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</si>
  <si>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</si>
  <si>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</si>
  <si>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</si>
  <si>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</si>
  <si>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</si>
  <si>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</si>
  <si>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</si>
  <si>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</si>
  <si>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</si>
  <si>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</si>
  <si>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731 - Ústřední vytápění 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</si>
  <si>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</si>
  <si>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</si>
  <si>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</si>
  <si>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</si>
  <si>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</si>
  <si>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</si>
  <si>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</si>
  <si>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</si>
  <si>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</si>
  <si>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</si>
  <si>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</si>
  <si>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</si>
  <si>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</si>
  <si>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</si>
  <si>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</si>
  <si>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</si>
  <si>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</si>
  <si>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</si>
  <si>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</si>
  <si>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</si>
  <si>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</si>
  <si>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</si>
  <si>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</si>
  <si>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</si>
  <si>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</si>
  <si>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</si>
  <si>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</si>
  <si>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</si>
  <si>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</si>
  <si>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</si>
  <si>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</si>
  <si>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</si>
  <si>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</si>
  <si>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317121151</t>
  </si>
  <si>
    <t>Montáž ŽB překladů prefabrikovaných do rýh světlosti otvoru do 1050 mm</t>
  </si>
  <si>
    <t>kus</t>
  </si>
  <si>
    <t>CS ÚRS 2018 01</t>
  </si>
  <si>
    <t>4</t>
  </si>
  <si>
    <t>-23503352</t>
  </si>
  <si>
    <t>M</t>
  </si>
  <si>
    <t>59321210</t>
  </si>
  <si>
    <t>překlad železobetonový RZP vylehčený 119x14x14 cm</t>
  </si>
  <si>
    <t>8</t>
  </si>
  <si>
    <t>-1953056848</t>
  </si>
  <si>
    <t>317234410</t>
  </si>
  <si>
    <t>Vyzdívka mezi nosníky z cihel pálených na MC</t>
  </si>
  <si>
    <t>m3</t>
  </si>
  <si>
    <t>-855641900</t>
  </si>
  <si>
    <t>VV</t>
  </si>
  <si>
    <t>1,25*0,6*0,2+0,7*0,45*0,25*3</t>
  </si>
  <si>
    <t>317944321</t>
  </si>
  <si>
    <t>Válcované nosníky do č.12 dodatečně osazované do připravených otvorů</t>
  </si>
  <si>
    <t>t</t>
  </si>
  <si>
    <t>1736908578</t>
  </si>
  <si>
    <t>"I č.120"  (1,2*8+1,4*4)*0,0112+0,7*12*0,0112</t>
  </si>
  <si>
    <t>5</t>
  </si>
  <si>
    <t>340239211</t>
  </si>
  <si>
    <t>Zazdívka otvorů v příčkách nebo stěnách plochy do 4 m2 cihlami plnými tl do 100 mm</t>
  </si>
  <si>
    <t>m2</t>
  </si>
  <si>
    <t>162681127</t>
  </si>
  <si>
    <t>0,55*2,1</t>
  </si>
  <si>
    <t>6</t>
  </si>
  <si>
    <t>349231811</t>
  </si>
  <si>
    <t>Přizdívka ostění s ozubem z cihel tl do 150 mm</t>
  </si>
  <si>
    <t>1858823034</t>
  </si>
  <si>
    <t>0,1*2,1*2+0,6*2,1*2+0,6*0,4*2*3</t>
  </si>
  <si>
    <t>Úpravy povrchů, podlahy a osazování výplní</t>
  </si>
  <si>
    <t>7</t>
  </si>
  <si>
    <t>612311131</t>
  </si>
  <si>
    <t>Potažení vnitřních stěn vápenným štukem tloušťky do 3 mm</t>
  </si>
  <si>
    <t>-685674845</t>
  </si>
  <si>
    <t>612325412</t>
  </si>
  <si>
    <t>Oprava vnitřní vápenocementové hladké omítky stěn v rozsahu plochy do 30%</t>
  </si>
  <si>
    <t>-186240461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</si>
  <si>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</si>
  <si>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</si>
  <si>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</si>
  <si>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</si>
  <si>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-1491827829</t>
  </si>
  <si>
    <t>"2NP" 136,74</t>
  </si>
  <si>
    <t>"3NP"36,69</t>
  </si>
  <si>
    <t>Součet</t>
  </si>
  <si>
    <t>10</t>
  </si>
  <si>
    <t>952901111</t>
  </si>
  <si>
    <t>Vyčištění budov bytové a občanské výstavby při výšce podlaží do 4 m</t>
  </si>
  <si>
    <t>887171281</t>
  </si>
  <si>
    <t>11</t>
  </si>
  <si>
    <t>962031132</t>
  </si>
  <si>
    <t>Bourání příček z cihel pálených na MVC tl do 100 mm</t>
  </si>
  <si>
    <t>1325716942</t>
  </si>
  <si>
    <t>"2NP" (1,85+1,4+1,85*2+1,89+0,3+2,4)*3,55-0,7*1,97*3</t>
  </si>
  <si>
    <t>-0,8*1,97-0,6*1,97</t>
  </si>
  <si>
    <t>"3NP" (1,85+1,89+1,1+1,4+1,1+1,205)*3,55-0,6*1,97*3</t>
  </si>
  <si>
    <t>-0,7*1,97*2</t>
  </si>
  <si>
    <t>12</t>
  </si>
  <si>
    <t>962031133</t>
  </si>
  <si>
    <t>Bourání příček z cihel pálených na MVC tl do 150 mm</t>
  </si>
  <si>
    <t>-920482311</t>
  </si>
  <si>
    <t>"2NP" (1,1+1,9+2,0)*3,55-1,0*1,97-0,9*1,97</t>
  </si>
  <si>
    <t>"3NP" (3,17+1,17+1,9+2,8)*3,55-0,8*1,97-1,0*1,97*2</t>
  </si>
  <si>
    <t>13</t>
  </si>
  <si>
    <t>965046111</t>
  </si>
  <si>
    <t>Broušení stávajících betonových podlah úběr do 3 mm</t>
  </si>
  <si>
    <t>-1713200294</t>
  </si>
  <si>
    <t>66,28+26,752</t>
  </si>
  <si>
    <t>14</t>
  </si>
  <si>
    <t>965046119</t>
  </si>
  <si>
    <t>Příplatek k broušení stávajících betonových podlah za každý další 1 mm úběru</t>
  </si>
  <si>
    <t>-1197995263</t>
  </si>
  <si>
    <t>93,032*2</t>
  </si>
  <si>
    <t>965081213</t>
  </si>
  <si>
    <t>Bourání podlah z dlaždic keramických nebo xylolitových tl do 10 mm plochy přes 1 m2</t>
  </si>
  <si>
    <t>-1561447992</t>
  </si>
  <si>
    <t>"2NP" 2,2+2,32+2,01+9,61+1,61+2,32+3,79+3,42</t>
  </si>
  <si>
    <t>"3NP" 39,0</t>
  </si>
  <si>
    <t>16</t>
  </si>
  <si>
    <t>968072455</t>
  </si>
  <si>
    <t>Vybourání kovových dveřních zárubní pl do 2 m2</t>
  </si>
  <si>
    <t>1728710049</t>
  </si>
  <si>
    <t>0,6*1,97*4+0,7*1,97*7+0,8*1,97*3+0,9*1,97*2+1,0*1,97*4</t>
  </si>
  <si>
    <t>17</t>
  </si>
  <si>
    <t>971033461</t>
  </si>
  <si>
    <t>Vybourání otvorů ve zdivu cihelném pl do 0,25 m2 na MVC nebo MV tl do 600 mm</t>
  </si>
  <si>
    <t>-245129828</t>
  </si>
  <si>
    <t>18</t>
  </si>
  <si>
    <t>971033621</t>
  </si>
  <si>
    <t>Vybourání otvorů ve zdivu cihelném pl do 4 m2 na MVC nebo MV tl do 100 mm</t>
  </si>
  <si>
    <t>20667808</t>
  </si>
  <si>
    <t>"2NP" 0,98*2,14</t>
  </si>
  <si>
    <t>19</t>
  </si>
  <si>
    <t>974031666</t>
  </si>
  <si>
    <t>Vysekání rýh ve zdivu cihelném pro vtahování nosníků hl do 150 mm v do 250 mm</t>
  </si>
  <si>
    <t>m</t>
  </si>
  <si>
    <t>-685639329</t>
  </si>
  <si>
    <t>1,2*8+1,4*4+0,7*12</t>
  </si>
  <si>
    <t>20</t>
  </si>
  <si>
    <t>978013141</t>
  </si>
  <si>
    <t>Otlučení (osekání) vnitřní vápenné nebo vápenocementové omítky stěn v rozsahu do 30 %</t>
  </si>
  <si>
    <t>1004560008</t>
  </si>
  <si>
    <t>"2NP" 143,29*3,5+(7,7+12,4+9,25+9,6+14,15+8,23+7,13)*1,5</t>
  </si>
  <si>
    <t>"3NP"36,69*1,5</t>
  </si>
  <si>
    <t>978059541</t>
  </si>
  <si>
    <t>Odsekání a odebrání obkladů stěn z vnitřních obkládaček plochy přes 1 m2</t>
  </si>
  <si>
    <t>-544958497</t>
  </si>
  <si>
    <t>"2NP" (2,0+1,1)*2*2,0-1,0*1,97*2-0,7*1,97</t>
  </si>
  <si>
    <t>(1,9+1,22)*2*2,0-0,9*1,97</t>
  </si>
  <si>
    <t>(1,2+1,89)*2*2,0-0,6*1,97-0,7*1,97*2</t>
  </si>
  <si>
    <t>(1,22+1,9)*2*2,0-0,7*1,97</t>
  </si>
  <si>
    <t>(2,05+1,85)*2*2,0-0,7*1,97</t>
  </si>
  <si>
    <t>1,85*4*2,0-0,7*1,97+3,1*4*2,0-1,0*1,97</t>
  </si>
  <si>
    <t>"3NP" (1,9+1,22)*2*2,0-0,7*1,97</t>
  </si>
  <si>
    <t>(1,4+1,205)*2*2,0-0,6*1,97</t>
  </si>
  <si>
    <t>(1,3+1,4)*2*2,0-0,6*1,97</t>
  </si>
  <si>
    <t>(2,0+1,27)*2*2,0-1,0*1,97*2</t>
  </si>
  <si>
    <t>(3,17+2,99)*2*2,0-1,0*1,97</t>
  </si>
  <si>
    <t>(1,2+1,89)*2*2,0-0,7*1,97*2-0,6*1,97</t>
  </si>
  <si>
    <t>(0,9+1,89)*2*2,0-0,6*1,97</t>
  </si>
  <si>
    <t>(1,85+1,92)*2*2,0-0,8*1,97</t>
  </si>
  <si>
    <t>(2,605+1,3)*2*2,0-0,8*1,97*2-0,6*1,97*2</t>
  </si>
  <si>
    <t>(2,8+2,745)*2*2,0-0,8*1,97</t>
  </si>
  <si>
    <t>997</t>
  </si>
  <si>
    <t>Přesun sutě</t>
  </si>
  <si>
    <t>22</t>
  </si>
  <si>
    <t>997013112</t>
  </si>
  <si>
    <t>Vnitrostaveništní doprava suti a vybouraných hmot pro budovy v do 9 m s použitím mechanizace</t>
  </si>
  <si>
    <t>-872654446</t>
  </si>
  <si>
    <t>23</t>
  </si>
  <si>
    <t>997013501</t>
  </si>
  <si>
    <t>Odvoz suti a vybouraných hmot na skládku nebo meziskládku do 1 km se složením</t>
  </si>
  <si>
    <t>-884059858</t>
  </si>
  <si>
    <t>24</t>
  </si>
  <si>
    <t>997013509</t>
  </si>
  <si>
    <t>Příplatek k odvozu suti a vybouraných hmot na skládku ZKD 1 km přes 1 km</t>
  </si>
  <si>
    <t>707637764</t>
  </si>
  <si>
    <t>47,147*9</t>
  </si>
  <si>
    <t>25</t>
  </si>
  <si>
    <t>997013831</t>
  </si>
  <si>
    <t>Poplatek za uložení na skládce (skládkovné) stavebního odpadu směsného kód odpadu 170 904</t>
  </si>
  <si>
    <t>-857519284</t>
  </si>
  <si>
    <t>998</t>
  </si>
  <si>
    <t>Přesun hmot</t>
  </si>
  <si>
    <t>26</t>
  </si>
  <si>
    <t>998011002</t>
  </si>
  <si>
    <t>Přesun hmot pro budovy zděné v do 12 m</t>
  </si>
  <si>
    <t>-2055314587</t>
  </si>
  <si>
    <t>PSV</t>
  </si>
  <si>
    <t>Práce a dodávky PSV</t>
  </si>
  <si>
    <t>711</t>
  </si>
  <si>
    <t>Izolace proti vodě, vlhkosti a plynům</t>
  </si>
  <si>
    <t>27</t>
  </si>
  <si>
    <t>711493111</t>
  </si>
  <si>
    <t>Izolace proti podpovrchové a tlakové vodě vodorovná těsnicí kaší</t>
  </si>
  <si>
    <t>1272787592</t>
  </si>
  <si>
    <t>"2NP" 3,54+9,61+5,46+4,07+3,17</t>
  </si>
  <si>
    <t>"3NP" 9,41+2,32+6,37+5,74+3,59+1,96+4,92+2,38</t>
  </si>
  <si>
    <t>28</t>
  </si>
  <si>
    <t>711493121</t>
  </si>
  <si>
    <t>Izolace proti podpovrchové a tlakové vodě svislá těsnicí kaší</t>
  </si>
  <si>
    <t>88983307</t>
  </si>
  <si>
    <t>29</t>
  </si>
  <si>
    <t>998711202</t>
  </si>
  <si>
    <t>Přesun hmot procentní pro izolace proti vodě, vlhkosti a plynům v objektech v do 12 m</t>
  </si>
  <si>
    <t>%</t>
  </si>
  <si>
    <t>-89990788</t>
  </si>
  <si>
    <t>731</t>
  </si>
  <si>
    <t xml:space="preserve">Ústřední vytápění </t>
  </si>
  <si>
    <t>30</t>
  </si>
  <si>
    <t>731001</t>
  </si>
  <si>
    <t>ks</t>
  </si>
  <si>
    <t>1607311136</t>
  </si>
  <si>
    <t>763</t>
  </si>
  <si>
    <t>Konstrukce suché výstavby</t>
  </si>
  <si>
    <t>31</t>
  </si>
  <si>
    <t>763111431</t>
  </si>
  <si>
    <t>SDK příčka tl 100 mm profil CW+UW 50 desky 2xH2 12,5 TI 50 mm EI 60 Rw 50 dB</t>
  </si>
  <si>
    <t>1402979916</t>
  </si>
  <si>
    <t>"3NP" (3,14+0,49+2,05+2,8+1,4)*3,5-0,7*1,97-0,9*1,97-1,0*1,97</t>
  </si>
  <si>
    <t>32</t>
  </si>
  <si>
    <t>763111434</t>
  </si>
  <si>
    <t>SDK příčka tl 125 mm profil CW+UW 75 desky 2xH2 12,5 TI 75 mm EI 60 Rw 53 dB</t>
  </si>
  <si>
    <t>758280775</t>
  </si>
  <si>
    <t>"2NP" (4,65+2,2+1,85*2+1,35+1,9)*3,5-0,8*1,97-0,9*1,97*3+2,425*3,5-0,8*1,97</t>
  </si>
  <si>
    <t>33</t>
  </si>
  <si>
    <t>763111437</t>
  </si>
  <si>
    <t>SDK příčka tl 150 mm profil CW+UW 100 desky 2xH2 12,5 TI 100 mm EI 60 Rw 55 DB</t>
  </si>
  <si>
    <t>-1073219138</t>
  </si>
  <si>
    <t>"3NP" 1,9*3,5</t>
  </si>
  <si>
    <t>34</t>
  </si>
  <si>
    <t>763111717</t>
  </si>
  <si>
    <t>SDK příčka základní penetrační nátěr</t>
  </si>
  <si>
    <t>-339610925</t>
  </si>
  <si>
    <t>29,458*2+48,317*2+6,65*2+32,065</t>
  </si>
  <si>
    <t>35</t>
  </si>
  <si>
    <t>763121429</t>
  </si>
  <si>
    <t>SDK stěna předsazená tl 112,5 mm profil CW+UW 100 deska 1xH2 12,5 TI 40 mm EI 30</t>
  </si>
  <si>
    <t>-1484528781</t>
  </si>
  <si>
    <t>"2NP" 0,95*1,2*2+0,96*1,2+0,9*1,2</t>
  </si>
  <si>
    <t>"3NP" 3,95*3,5+0,95*1,2*2+(1,7+2,54)*2,7</t>
  </si>
  <si>
    <t>36</t>
  </si>
  <si>
    <t>763131461</t>
  </si>
  <si>
    <t>SDK podhled desky 2xH2 12,5 bez TI dvouvrstvá spodní kce profil CD+UD</t>
  </si>
  <si>
    <t>523741067</t>
  </si>
  <si>
    <t>"2NP" 3,54+9,61+5,34+5,46+11,28+4,07+3,17</t>
  </si>
  <si>
    <t>"3NP" 36,69</t>
  </si>
  <si>
    <t>37</t>
  </si>
  <si>
    <t>763131714</t>
  </si>
  <si>
    <t>SDK podhled základní penetrační nátěr</t>
  </si>
  <si>
    <t>-628686358</t>
  </si>
  <si>
    <t>38</t>
  </si>
  <si>
    <t>763181311</t>
  </si>
  <si>
    <t>Montáž jednokřídlové kovové zárubně v do 2,75 m SDK příčka</t>
  </si>
  <si>
    <t>89098038</t>
  </si>
  <si>
    <t>39</t>
  </si>
  <si>
    <t>55331301</t>
  </si>
  <si>
    <t>zárubeň ocelová pro sádrokarton s drážkou 100 700 L/P</t>
  </si>
  <si>
    <t>-1333412808</t>
  </si>
  <si>
    <t>40</t>
  </si>
  <si>
    <t>55331303</t>
  </si>
  <si>
    <t>zárubeň ocelová pro sádrokarton s drážkou 100 800 L/P</t>
  </si>
  <si>
    <t>1597220079</t>
  </si>
  <si>
    <t>41</t>
  </si>
  <si>
    <t>55331305</t>
  </si>
  <si>
    <t>zárubeň ocelová pro sádrokarton s drážkou 100 900 L/P</t>
  </si>
  <si>
    <t>-1702366156</t>
  </si>
  <si>
    <t>42</t>
  </si>
  <si>
    <t>55331319</t>
  </si>
  <si>
    <t>zárubeň ocelová pro sádrokarton s drážkou 125 1100 L/P</t>
  </si>
  <si>
    <t>-568839747</t>
  </si>
  <si>
    <t>43</t>
  </si>
  <si>
    <t>998763402</t>
  </si>
  <si>
    <t>Přesun hmot procentní pro sádrokartonové konstrukce v objektech v do 12 m</t>
  </si>
  <si>
    <t>-1783821786</t>
  </si>
  <si>
    <t>766</t>
  </si>
  <si>
    <t>Konstrukce truhlářské</t>
  </si>
  <si>
    <t>44</t>
  </si>
  <si>
    <t>766001</t>
  </si>
  <si>
    <t>-1210360140</t>
  </si>
  <si>
    <t>45</t>
  </si>
  <si>
    <t>766002</t>
  </si>
  <si>
    <t>509840994</t>
  </si>
  <si>
    <t>46</t>
  </si>
  <si>
    <t>766660001</t>
  </si>
  <si>
    <t>Montáž dveřních křídel otvíravých 1křídlových š do 0,8 m do ocelové zárubně</t>
  </si>
  <si>
    <t>1986463092</t>
  </si>
  <si>
    <t>47</t>
  </si>
  <si>
    <t>61161717</t>
  </si>
  <si>
    <t>dveře vnitřní hladké dýhované plné 1křídlové 70x197cm dub vč. kování</t>
  </si>
  <si>
    <t>-346070922</t>
  </si>
  <si>
    <t>48</t>
  </si>
  <si>
    <t>61161721</t>
  </si>
  <si>
    <t xml:space="preserve">dveře vnitřní hladké dýhované plné 1křídlové 80x197cm dub vč. kování </t>
  </si>
  <si>
    <t>292846143</t>
  </si>
  <si>
    <t>49</t>
  </si>
  <si>
    <t>766660002</t>
  </si>
  <si>
    <t>Montáž dveřních křídel otvíravých 1křídlových š přes 0,8 m do ocelové zárubně</t>
  </si>
  <si>
    <t>-1410384672</t>
  </si>
  <si>
    <t>50</t>
  </si>
  <si>
    <t>61161725</t>
  </si>
  <si>
    <t xml:space="preserve">dveře vnitřní hladké dýhované plné 1křídlové 90x197cm dub vč. kování </t>
  </si>
  <si>
    <t>1425933123</t>
  </si>
  <si>
    <t>51</t>
  </si>
  <si>
    <t>61162863</t>
  </si>
  <si>
    <t>-585445612</t>
  </si>
  <si>
    <t>52</t>
  </si>
  <si>
    <t>766660351</t>
  </si>
  <si>
    <t>Montáž posuvných dveří jednokřídlových průchozí šířky do 800 mm do pojezdu na stěnu</t>
  </si>
  <si>
    <t>651689200</t>
  </si>
  <si>
    <t>53</t>
  </si>
  <si>
    <t>766660352</t>
  </si>
  <si>
    <t>Montáž posuvných dveří jednokřídlových průchozí šířky do 1200 mm do pojezdu na stěnu</t>
  </si>
  <si>
    <t>494691838</t>
  </si>
  <si>
    <t>54</t>
  </si>
  <si>
    <t>998766202</t>
  </si>
  <si>
    <t>Přesun hmot procentní pro konstrukce truhlářské v objektech v do 12 m</t>
  </si>
  <si>
    <t>-711628325</t>
  </si>
  <si>
    <t>771</t>
  </si>
  <si>
    <t>Podlahy z dlaždic</t>
  </si>
  <si>
    <t>55</t>
  </si>
  <si>
    <t>771574113</t>
  </si>
  <si>
    <t>Montáž podlah keramických režných hladkých lepených flexibilním lepidlem do 12 ks/m2</t>
  </si>
  <si>
    <t>-1818714756</t>
  </si>
  <si>
    <t>"2NP" (3,54+9,61+5,34+5,46+11,28+4,07+3,17)*1,05</t>
  </si>
  <si>
    <t>"3NP" 36,69*1,05</t>
  </si>
  <si>
    <t>56</t>
  </si>
  <si>
    <t>59761409</t>
  </si>
  <si>
    <t>dlaždice keramické slinuté neglazované mrazuvzdorné bílá přes 9 do 12 ks/m2</t>
  </si>
  <si>
    <t>1319779917</t>
  </si>
  <si>
    <t>83,119*1,1 'Přepočtené koeficientem množství</t>
  </si>
  <si>
    <t>57</t>
  </si>
  <si>
    <t>771591111</t>
  </si>
  <si>
    <t>Podlahy penetrace podkladu</t>
  </si>
  <si>
    <t>1114527744</t>
  </si>
  <si>
    <t>58</t>
  </si>
  <si>
    <t>771990111</t>
  </si>
  <si>
    <t>Vyrovnání podkladu samonivelační stěrkou tl 4 mm pevnosti 15 Mpa</t>
  </si>
  <si>
    <t>1281402153</t>
  </si>
  <si>
    <t>59</t>
  </si>
  <si>
    <t>998771202</t>
  </si>
  <si>
    <t>Přesun hmot procentní pro podlahy z dlaždic v objektech v do 12 m</t>
  </si>
  <si>
    <t>503461309</t>
  </si>
  <si>
    <t>776</t>
  </si>
  <si>
    <t>Podlahy povlakové</t>
  </si>
  <si>
    <t>60</t>
  </si>
  <si>
    <t>776201812</t>
  </si>
  <si>
    <t>Demontáž lepených povlakových podlah s podložkou ručně</t>
  </si>
  <si>
    <t>-456789180</t>
  </si>
  <si>
    <t>"2NP" (7,81+16,51)*1,1</t>
  </si>
  <si>
    <t>781</t>
  </si>
  <si>
    <t>Dokončovací práce - obklady</t>
  </si>
  <si>
    <t>61</t>
  </si>
  <si>
    <t>781414111</t>
  </si>
  <si>
    <t>Montáž obkladaček vnitřních pravoúhlých pórovinových do 22 ks/m2 lepených flexibilním lepidlem</t>
  </si>
  <si>
    <t>-682062385</t>
  </si>
  <si>
    <t>"2NP-místn. č.205"(2,175+1,675)*2*2,5-0,9*1,97</t>
  </si>
  <si>
    <t>"č.205a"  (3,1+3,1)*2*2,5-1,0*1,97</t>
  </si>
  <si>
    <t>"č.209"(2,95+1,85)*2*2,5</t>
  </si>
  <si>
    <t>"č.243"(2,215+1,9)*2*2,5-0,9*1,97</t>
  </si>
  <si>
    <t>"č.244"(1,85+1,715)*2*2,5-0,98*2,114</t>
  </si>
  <si>
    <t>"č.303"(3,14+2,97)*2*2,5-1,0*1,97</t>
  </si>
  <si>
    <t>"č.306"(2,05+1,2)*2*2,5-0,8*1,97</t>
  </si>
  <si>
    <t>"č.308"(13,38-0,8)*2,5</t>
  </si>
  <si>
    <t>"č.321"(2,1+2,8)*2*2,5-0,9*1,97</t>
  </si>
  <si>
    <t>"č.344"  1,9*4*2,5-0,9*1,97</t>
  </si>
  <si>
    <t>"č.350"(1,5+1,4)*2*2,5-0,7*1,97</t>
  </si>
  <si>
    <t>"č.350a"(  3,785+1,3)*2*2,5-0,9*1,97-1,0*1,97-0,8*1,97-0,7*1,97</t>
  </si>
  <si>
    <t>"č.351"(1,7+1,4)*2*2,5-0,8*1,97</t>
  </si>
  <si>
    <t>"č.206"  2,45*2,5-0,8*1,97</t>
  </si>
  <si>
    <t>62</t>
  </si>
  <si>
    <t>59761026</t>
  </si>
  <si>
    <t>obkládačky keramické koupelnové  (barevné) do 12 ks/m2</t>
  </si>
  <si>
    <t>1728130962</t>
  </si>
  <si>
    <t>270,041*1,1 'Přepočtené koeficientem množství</t>
  </si>
  <si>
    <t>63</t>
  </si>
  <si>
    <t>781493511</t>
  </si>
  <si>
    <t>Plastové profily ukončovací lepené standardním lepidlem</t>
  </si>
  <si>
    <t>-1385790858</t>
  </si>
  <si>
    <t>"2NP" 7,7+12,4+9,6+8,23+7,13+2,45</t>
  </si>
  <si>
    <t>"3NP" 12,28+6,5+13,38+9,8+7,58+5,8+10,17+6,2</t>
  </si>
  <si>
    <t>64</t>
  </si>
  <si>
    <t>781495111</t>
  </si>
  <si>
    <t>Penetrace podkladu vnitřních obkladů</t>
  </si>
  <si>
    <t>-1456478111</t>
  </si>
  <si>
    <t>65</t>
  </si>
  <si>
    <t>998781202</t>
  </si>
  <si>
    <t>Přesun hmot procentní pro obklady keramické v objektech v do 12 m</t>
  </si>
  <si>
    <t>-1610782100</t>
  </si>
  <si>
    <t>783</t>
  </si>
  <si>
    <t>Dokončovací práce - nátěry</t>
  </si>
  <si>
    <t>66</t>
  </si>
  <si>
    <t>783314101</t>
  </si>
  <si>
    <t>Základní jednonásobný syntetický nátěr zámečnických konstrukcí</t>
  </si>
  <si>
    <t>-1095882643</t>
  </si>
  <si>
    <t>"zárubně" 1,1*15</t>
  </si>
  <si>
    <t>67</t>
  </si>
  <si>
    <t>783315101</t>
  </si>
  <si>
    <t>Mezinátěr jednonásobný syntetický standardní zámečnických konstrukcí</t>
  </si>
  <si>
    <t>1731544231</t>
  </si>
  <si>
    <t>68</t>
  </si>
  <si>
    <t>783317101</t>
  </si>
  <si>
    <t>Krycí jednonásobný syntetický standardní nátěr zámečnických konstrukcí</t>
  </si>
  <si>
    <t>1166975442</t>
  </si>
  <si>
    <t>784</t>
  </si>
  <si>
    <t>Dokončovací práce - malby a tapety</t>
  </si>
  <si>
    <t>69</t>
  </si>
  <si>
    <t>784121001</t>
  </si>
  <si>
    <t>Oškrabání malby v mísnostech výšky do 3,80 m</t>
  </si>
  <si>
    <t>2103551680</t>
  </si>
  <si>
    <t>659,24*0,7</t>
  </si>
  <si>
    <t>70</t>
  </si>
  <si>
    <t>784181101</t>
  </si>
  <si>
    <t>Základní akrylátová jednonásobná penetrace podkladu v místnostech výšky do 3,80m</t>
  </si>
  <si>
    <t>-2141688083</t>
  </si>
  <si>
    <t>71</t>
  </si>
  <si>
    <t>784331001</t>
  </si>
  <si>
    <t>Dvojnásobné bílé protiplísňové malby v místnostech výšky do 3,80 m</t>
  </si>
  <si>
    <t>-1175866919</t>
  </si>
  <si>
    <t>79,16+659,24+173,411</t>
  </si>
  <si>
    <t>HZS</t>
  </si>
  <si>
    <t>Hodinové zúčtovací sazby</t>
  </si>
  <si>
    <t>72</t>
  </si>
  <si>
    <t>HZS1301</t>
  </si>
  <si>
    <t>Hodinová zúčtovací sazba zedník</t>
  </si>
  <si>
    <t>hod</t>
  </si>
  <si>
    <t>512</t>
  </si>
  <si>
    <t>-307331066</t>
  </si>
  <si>
    <t>VRN</t>
  </si>
  <si>
    <t>Vedlejší rozpočtové náklady</t>
  </si>
  <si>
    <t>VRN1</t>
  </si>
  <si>
    <t>Průzkumné, geodetické a projektové práce</t>
  </si>
  <si>
    <t>73</t>
  </si>
  <si>
    <t>013002000</t>
  </si>
  <si>
    <t>soubor</t>
  </si>
  <si>
    <t>1024</t>
  </si>
  <si>
    <t>335563624</t>
  </si>
  <si>
    <t>VRN3</t>
  </si>
  <si>
    <t>Zařízení staveniště</t>
  </si>
  <si>
    <t>032002000</t>
  </si>
  <si>
    <t>531649836</t>
  </si>
  <si>
    <t>033002000</t>
  </si>
  <si>
    <t>Připojení staveniště na inženýrské sítě</t>
  </si>
  <si>
    <t>480418972</t>
  </si>
  <si>
    <t>VRN4</t>
  </si>
  <si>
    <t>Inženýrská činnost</t>
  </si>
  <si>
    <t>043002000</t>
  </si>
  <si>
    <t>Zkoušky a ostatní měření</t>
  </si>
  <si>
    <t>679021350</t>
  </si>
  <si>
    <t>VRN5</t>
  </si>
  <si>
    <t>Finanční náklady</t>
  </si>
  <si>
    <t>051303000</t>
  </si>
  <si>
    <t>Pojištění proti zpoždění</t>
  </si>
  <si>
    <t>1338357408</t>
  </si>
  <si>
    <t xml:space="preserve">    766 - Kusovník prvního vybavení</t>
  </si>
  <si>
    <t>Kusovník prvního vybavení</t>
  </si>
  <si>
    <t>1728122994</t>
  </si>
  <si>
    <t>-568410645</t>
  </si>
  <si>
    <t>766003</t>
  </si>
  <si>
    <t>1567146589</t>
  </si>
  <si>
    <t>766004</t>
  </si>
  <si>
    <t>1609041742</t>
  </si>
  <si>
    <t>-1821638761</t>
  </si>
  <si>
    <t>1063737500</t>
  </si>
  <si>
    <t>1265016376</t>
  </si>
  <si>
    <t>-103174304</t>
  </si>
  <si>
    <t>766005</t>
  </si>
  <si>
    <t>-361005359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</si>
  <si>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</si>
  <si>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</si>
  <si>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</si>
  <si>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</si>
  <si>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</si>
  <si>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</si>
  <si>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</si>
  <si>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</si>
  <si>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</si>
  <si>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</si>
  <si>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</si>
  <si>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</si>
  <si>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</si>
  <si>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</si>
  <si>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</si>
  <si>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</si>
  <si>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</si>
  <si>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</si>
  <si>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</si>
  <si>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</si>
  <si>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</si>
  <si>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</si>
  <si>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</si>
  <si>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</si>
  <si>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</si>
  <si>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</si>
  <si>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</si>
  <si>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</si>
  <si>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</si>
  <si>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</si>
  <si>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</si>
  <si>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</si>
  <si>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</si>
  <si>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</si>
  <si>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</si>
  <si>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</si>
  <si>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</si>
  <si>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</si>
  <si>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</si>
  <si>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</si>
  <si>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</si>
  <si>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</si>
  <si>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</si>
  <si>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</si>
  <si>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</si>
  <si>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</si>
  <si>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</si>
  <si>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</si>
  <si>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</si>
  <si>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</si>
  <si>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</si>
  <si>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</si>
  <si>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</si>
  <si>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</si>
  <si>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</si>
  <si>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</si>
  <si>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</si>
  <si>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</si>
  <si>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</si>
  <si>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</si>
  <si>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</si>
  <si>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</si>
  <si>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</si>
  <si>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</si>
  <si>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</si>
  <si>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</si>
  <si>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</si>
  <si>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</si>
  <si>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</si>
  <si>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</si>
  <si>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</si>
  <si>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</si>
  <si>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</si>
  <si>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</si>
  <si>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</si>
  <si>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</si>
  <si>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</si>
  <si>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</si>
  <si>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</si>
  <si>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</si>
  <si>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</si>
  <si>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</si>
  <si>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</si>
  <si>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</si>
  <si>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</si>
  <si>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</si>
  <si>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</si>
  <si>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</si>
  <si>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</si>
  <si>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</si>
  <si>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</si>
  <si>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</si>
  <si>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</si>
  <si>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</si>
  <si>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</si>
  <si>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</si>
  <si>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</si>
  <si>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</si>
  <si>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</si>
  <si>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</si>
  <si>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</si>
  <si>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</si>
  <si>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</si>
  <si>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</si>
  <si>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</si>
  <si>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</si>
  <si>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</si>
  <si>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</si>
  <si>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</si>
  <si>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</si>
  <si>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</si>
  <si>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</si>
  <si>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</si>
  <si>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</si>
  <si>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</si>
  <si>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</si>
  <si>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</si>
  <si>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</si>
  <si>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</si>
  <si>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</si>
  <si>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</si>
  <si>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</si>
  <si>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</si>
  <si>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</si>
  <si>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</si>
  <si>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</si>
  <si>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</si>
  <si>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</si>
  <si>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</si>
  <si>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</si>
  <si>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</si>
  <si>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</si>
  <si>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</si>
  <si>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</si>
  <si>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</si>
  <si>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</si>
  <si>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</si>
  <si>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</si>
  <si>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</si>
  <si>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</si>
  <si>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</si>
  <si>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</si>
  <si>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</si>
  <si>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</si>
  <si>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</si>
  <si>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</si>
  <si>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</si>
  <si>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</si>
  <si>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</si>
  <si>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</si>
  <si>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</si>
  <si>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</si>
  <si>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</si>
  <si>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</si>
  <si>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</si>
  <si>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</si>
  <si>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</si>
  <si>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</si>
  <si>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</si>
  <si>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</si>
  <si>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</si>
  <si>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</si>
  <si>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</si>
  <si>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</si>
  <si>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</si>
  <si>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</si>
  <si>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</si>
  <si>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</si>
  <si>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</si>
  <si>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</si>
  <si>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</si>
  <si>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</si>
  <si>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</si>
  <si>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</si>
  <si>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</si>
  <si>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</si>
  <si>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</si>
  <si>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</si>
  <si>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</si>
  <si>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</si>
  <si>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</si>
  <si>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</si>
  <si>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</si>
  <si>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Projektové práce-dokumentace skutečného provedení v podrobnosti DPS</t>
  </si>
  <si>
    <t>Dokumentace pro provedení stavby - výrobní dokumentace</t>
  </si>
  <si>
    <t>Stavebně statický průzkum - účast statika</t>
  </si>
  <si>
    <t xml:space="preserve"> </t>
  </si>
  <si>
    <t>1.1</t>
  </si>
  <si>
    <t>1.2</t>
  </si>
  <si>
    <t>1.3</t>
  </si>
  <si>
    <t xml:space="preserve">1.3 - Volné interiérové vybavení </t>
  </si>
  <si>
    <t xml:space="preserve">1.2 - Kusovník prvního vybavení </t>
  </si>
  <si>
    <t>1.1 - ARCH - Vlastní objekt</t>
  </si>
  <si>
    <t>ARCH - Vlastní objekt</t>
  </si>
  <si>
    <t xml:space="preserve">Kusovník prvního vybavení </t>
  </si>
  <si>
    <t xml:space="preserve">Volné interiérové vybavení </t>
  </si>
  <si>
    <t>1.4</t>
  </si>
  <si>
    <t>1.5</t>
  </si>
  <si>
    <t>kpl</t>
  </si>
  <si>
    <t>EL000001</t>
  </si>
  <si>
    <t>EL - Elektromontáže</t>
  </si>
  <si>
    <t>VZT000001</t>
  </si>
  <si>
    <t>VZT - Vzduchotechnika</t>
  </si>
  <si>
    <t>Samostatný rozpočet VZT</t>
  </si>
  <si>
    <t>Samostatný rozpočet EL</t>
  </si>
  <si>
    <t>1.5 - VZT - Vzduchotechnika</t>
  </si>
  <si>
    <t>1.4 - EL - Elektromontáže</t>
  </si>
  <si>
    <t>1.6 - ZTI - Zdravotně technické instalace</t>
  </si>
  <si>
    <t>ZTI - Zdravotně technické instalace</t>
  </si>
  <si>
    <t>Samostatný rozpočet ZTI</t>
  </si>
  <si>
    <t>1.6</t>
  </si>
  <si>
    <t>okno plastové otevíravé/sklopné dvojsklo přes plochu 1m2 do v1,5m</t>
  </si>
  <si>
    <t>61140051</t>
  </si>
  <si>
    <t>61140049</t>
  </si>
  <si>
    <t>okno plastové otevíravé/sklopné dvojsklo do plochy 1m2</t>
  </si>
  <si>
    <t>968062355</t>
  </si>
  <si>
    <t>Vybourání dřevěných rámů oken dvojitých včetně křídel pl do 2 m2</t>
  </si>
  <si>
    <t>CS ÚRS 2019 01</t>
  </si>
  <si>
    <t>"pol. O01" 7*0,8*1,3</t>
  </si>
  <si>
    <t>"pol. O02" 4*1,5*1,3</t>
  </si>
  <si>
    <t>"pol. O04" 2*0,55*1,3</t>
  </si>
  <si>
    <t>"pol. 010" 1*0,8*2,0</t>
  </si>
  <si>
    <t>61140053R</t>
  </si>
  <si>
    <t>968062354</t>
  </si>
  <si>
    <t>Vybourání dřevěných rámů oken dvojitých včetně křídel pl do 1 m2</t>
  </si>
  <si>
    <t>Vybourání dřevěných rámů balkonových dveří jednoduchých včetně křídel pl do 2 m2</t>
  </si>
  <si>
    <t>968062245</t>
  </si>
  <si>
    <t>Konstrukce klempířské</t>
  </si>
  <si>
    <t>764002851</t>
  </si>
  <si>
    <t>Demontáž oplechování parapetů do suti</t>
  </si>
  <si>
    <t>7*0,8+4*1,5+2*0,55</t>
  </si>
  <si>
    <t>Oplechování parapetů rovných mechanicky kotvené z pozinkovaného plechu tl. 0,6 mm rš 245 mm</t>
  </si>
  <si>
    <t>764246303R</t>
  </si>
  <si>
    <t>"pol. K01" 7*0,86</t>
  </si>
  <si>
    <t>"pol. K02" 4*1,56</t>
  </si>
  <si>
    <t>"pol. K04" 2*0,61</t>
  </si>
  <si>
    <t>766441812</t>
  </si>
  <si>
    <t>Demontáž parapetních desek dřevěných nebo plastových šířky přes 30 cm délky do 1,0 m</t>
  </si>
  <si>
    <t>"pol. T01" 7</t>
  </si>
  <si>
    <t>"pol. T02" 4</t>
  </si>
  <si>
    <t>"pol. T04" 2</t>
  </si>
  <si>
    <t>T010204R</t>
  </si>
  <si>
    <t>Parapet vnitřní - LDT laminovaná deska tl. 18 mm - šířka 330 mm - hrana ABS - včetně povrchové úpravy, včetně všech kotvících a spojovacích prvků kompl. D+M - Provedení dle tabulky výrobků</t>
  </si>
  <si>
    <t>"pol. T01" 7*0,8</t>
  </si>
  <si>
    <t>"pol. T02" 4*1,5</t>
  </si>
  <si>
    <t>"pol. T04" 2*0,55</t>
  </si>
  <si>
    <t xml:space="preserve">    764 - Konstrukce klempířské</t>
  </si>
  <si>
    <t xml:space="preserve">D+M výměna stáv. těles vč. rozvodů </t>
  </si>
  <si>
    <t xml:space="preserve">Dodávka dveří posuvných na stěnu plných hladkých vč. kování 800/1970mm </t>
  </si>
  <si>
    <t xml:space="preserve">dtto,avšak 900/1970mm </t>
  </si>
  <si>
    <t xml:space="preserve">Koš odpadkový nášlapný </t>
  </si>
  <si>
    <t xml:space="preserve">Dávkovač dezinfekce pákový </t>
  </si>
  <si>
    <t xml:space="preserve">Koš na dámskou hygienu </t>
  </si>
  <si>
    <t xml:space="preserve">Zásobník hygien. sáčků matný nerez 170/95/95mm </t>
  </si>
  <si>
    <t>Židle pevná koženka</t>
  </si>
  <si>
    <t>Regály 5ti policové nerez</t>
  </si>
  <si>
    <t>Regály 3 policové nerez</t>
  </si>
  <si>
    <t>Skříň na podložní mísy nerez</t>
  </si>
  <si>
    <t xml:space="preserve">Skříňka nástěnná policová uzamykatelná nerez 1300/350/600mm </t>
  </si>
  <si>
    <t xml:space="preserve">dveře vnitřní foliované plné 1křídlové 100x197 cm vč. kování </t>
  </si>
  <si>
    <t>Vyplňte údaj</t>
  </si>
  <si>
    <t>balkonové dveře plastové otevíravé/sklopné dvojsklo přes plochu 1m2 v1,5-2,5m</t>
  </si>
  <si>
    <t>NENACEŇUJE 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</si>
</sst>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C00000"/>
      <name val="Trebuchet MS"/>
      <family val="2"/>
      <charset val="238"/>
    </font>
    <font>
      <sz val="8"/>
      <color rgb="FFC00000"/>
      <name val="Trebuchet MS"/>
      <family val="2"/>
    </font>
    <font>
      <b/>
      <sz val="8"/>
      <color rgb="FFFF000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0">
    <xf numFmtId="0" fontId="0" fillId="0" borderId="0" xfId="0"/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41" fillId="2" borderId="0" xfId="1" applyFill="1" applyProtection="1"/>
    <xf numFmtId="0" fontId="28" fillId="2" borderId="0" xfId="1" applyFont="1" applyFill="1" applyAlignment="1" applyProtection="1">
      <alignment vertical="center"/>
    </xf>
    <xf numFmtId="0" fontId="28" fillId="2" borderId="0" xfId="1" applyFont="1" applyFill="1" applyAlignment="1" applyProtection="1">
      <alignment vertical="center"/>
    </xf>
    <xf numFmtId="4" fontId="0" fillId="6" borderId="28" xfId="0" applyNumberFormat="1" applyFont="1" applyFill="1" applyBorder="1" applyAlignment="1" applyProtection="1">
      <alignment vertical="center"/>
      <protection locked="0"/>
    </xf>
    <xf numFmtId="4" fontId="32" fillId="6" borderId="28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14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7" borderId="0" xfId="0" applyFill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7" borderId="0" xfId="0" applyFont="1" applyFill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7" borderId="0" xfId="0" applyFont="1" applyFill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7" borderId="0" xfId="0" applyFont="1" applyFill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7" borderId="0" xfId="0" applyFont="1" applyFill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7" borderId="0" xfId="0" applyFont="1" applyFill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7" fillId="7" borderId="0" xfId="0" applyFont="1" applyFill="1" applyAlignment="1" applyProtection="1"/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 applyProtection="1">
      <alignment vertical="center"/>
    </xf>
    <xf numFmtId="0" fontId="32" fillId="0" borderId="28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8" fillId="7" borderId="0" xfId="0" applyFont="1" applyFill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43" fillId="0" borderId="5" xfId="0" applyFont="1" applyBorder="1" applyAlignment="1" applyProtection="1">
      <alignment vertical="center"/>
    </xf>
    <xf numFmtId="0" fontId="9" fillId="7" borderId="0" xfId="0" applyFont="1" applyFill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45" fillId="0" borderId="5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14" fontId="2" fillId="0" borderId="0" xfId="0" applyNumberFormat="1" applyFont="1" applyBorder="1" applyAlignment="1" applyProtection="1">
      <alignment horizontal="left" vertical="center"/>
    </xf>
    <xf numFmtId="0" fontId="0" fillId="0" borderId="7" xfId="0" applyBorder="1" applyProtection="1"/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49" fontId="24" fillId="0" borderId="0" xfId="0" applyNumberFormat="1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4" fillId="0" borderId="5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166" fontId="1" fillId="0" borderId="1" xfId="0" applyNumberFormat="1" applyFont="1" applyBorder="1" applyAlignment="1" applyProtection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45" fillId="0" borderId="0" xfId="0" applyFont="1" applyProtection="1"/>
    <xf numFmtId="0" fontId="0" fillId="0" borderId="0" xfId="0" applyAlignment="1" applyProtection="1">
      <alignment vertical="top"/>
    </xf>
    <xf numFmtId="0" fontId="34" fillId="0" borderId="29" xfId="0" applyFont="1" applyBorder="1" applyAlignment="1" applyProtection="1">
      <alignment vertical="center" wrapText="1"/>
    </xf>
    <xf numFmtId="0" fontId="34" fillId="0" borderId="30" xfId="0" applyFont="1" applyBorder="1" applyAlignment="1" applyProtection="1">
      <alignment vertical="center" wrapText="1"/>
    </xf>
    <xf numFmtId="0" fontId="34" fillId="0" borderId="31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34" fillId="0" borderId="32" xfId="0" applyFont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center" vertical="center" wrapText="1"/>
    </xf>
    <xf numFmtId="0" fontId="34" fillId="0" borderId="32" xfId="0" applyFont="1" applyBorder="1" applyAlignment="1" applyProtection="1">
      <alignment vertical="center" wrapText="1"/>
    </xf>
    <xf numFmtId="0" fontId="36" fillId="0" borderId="34" xfId="0" applyFont="1" applyBorder="1" applyAlignment="1" applyProtection="1">
      <alignment horizontal="left" wrapText="1"/>
    </xf>
    <xf numFmtId="0" fontId="34" fillId="0" borderId="33" xfId="0" applyFont="1" applyBorder="1" applyAlignment="1" applyProtection="1">
      <alignment vertical="center" wrapText="1"/>
    </xf>
    <xf numFmtId="0" fontId="36" fillId="0" borderId="1" xfId="0" applyFont="1" applyBorder="1" applyAlignment="1" applyProtection="1">
      <alignment horizontal="left" vertical="center" wrapText="1"/>
    </xf>
    <xf numFmtId="0" fontId="37" fillId="0" borderId="1" xfId="0" applyFont="1" applyBorder="1" applyAlignment="1" applyProtection="1">
      <alignment horizontal="left" vertical="center" wrapText="1"/>
    </xf>
    <xf numFmtId="0" fontId="37" fillId="0" borderId="32" xfId="0" applyFont="1" applyBorder="1" applyAlignment="1" applyProtection="1">
      <alignment vertical="center" wrapText="1"/>
    </xf>
    <xf numFmtId="0" fontId="37" fillId="0" borderId="1" xfId="0" applyFont="1" applyBorder="1" applyAlignment="1" applyProtection="1">
      <alignment horizontal="left" vertical="center" wrapText="1"/>
    </xf>
    <xf numFmtId="0" fontId="37" fillId="0" borderId="1" xfId="0" applyFont="1" applyBorder="1" applyAlignment="1" applyProtection="1">
      <alignment vertical="center" wrapText="1"/>
    </xf>
    <xf numFmtId="0" fontId="37" fillId="0" borderId="1" xfId="0" applyFont="1" applyBorder="1" applyAlignment="1" applyProtection="1">
      <alignment vertical="center"/>
    </xf>
    <xf numFmtId="0" fontId="37" fillId="0" borderId="1" xfId="0" applyFont="1" applyBorder="1" applyAlignment="1" applyProtection="1">
      <alignment horizontal="left" vertical="center"/>
    </xf>
    <xf numFmtId="49" fontId="37" fillId="0" borderId="1" xfId="0" applyNumberFormat="1" applyFont="1" applyBorder="1" applyAlignment="1" applyProtection="1">
      <alignment horizontal="left" vertical="center" wrapText="1"/>
    </xf>
    <xf numFmtId="49" fontId="37" fillId="0" borderId="1" xfId="0" applyNumberFormat="1" applyFont="1" applyBorder="1" applyAlignment="1" applyProtection="1">
      <alignment vertical="center" wrapText="1"/>
    </xf>
    <xf numFmtId="0" fontId="34" fillId="0" borderId="35" xfId="0" applyFont="1" applyBorder="1" applyAlignment="1" applyProtection="1">
      <alignment vertical="center" wrapText="1"/>
    </xf>
    <xf numFmtId="0" fontId="38" fillId="0" borderId="34" xfId="0" applyFont="1" applyBorder="1" applyAlignment="1" applyProtection="1">
      <alignment vertical="center" wrapText="1"/>
    </xf>
    <xf numFmtId="0" fontId="34" fillId="0" borderId="36" xfId="0" applyFont="1" applyBorder="1" applyAlignment="1" applyProtection="1">
      <alignment vertical="center" wrapText="1"/>
    </xf>
    <xf numFmtId="0" fontId="34" fillId="0" borderId="1" xfId="0" applyFont="1" applyBorder="1" applyAlignment="1" applyProtection="1">
      <alignment vertical="top"/>
    </xf>
    <xf numFmtId="0" fontId="34" fillId="0" borderId="0" xfId="0" applyFont="1" applyAlignment="1" applyProtection="1">
      <alignment vertical="top"/>
    </xf>
    <xf numFmtId="0" fontId="34" fillId="0" borderId="29" xfId="0" applyFont="1" applyBorder="1" applyAlignment="1" applyProtection="1">
      <alignment horizontal="left" vertical="center"/>
    </xf>
    <xf numFmtId="0" fontId="34" fillId="0" borderId="30" xfId="0" applyFont="1" applyBorder="1" applyAlignment="1" applyProtection="1">
      <alignment horizontal="left" vertical="center"/>
    </xf>
    <xf numFmtId="0" fontId="34" fillId="0" borderId="31" xfId="0" applyFont="1" applyBorder="1" applyAlignment="1" applyProtection="1">
      <alignment horizontal="left" vertical="center"/>
    </xf>
    <xf numFmtId="0" fontId="34" fillId="0" borderId="32" xfId="0" applyFont="1" applyBorder="1" applyAlignment="1" applyProtection="1">
      <alignment horizontal="left" vertical="center"/>
    </xf>
    <xf numFmtId="0" fontId="35" fillId="0" borderId="1" xfId="0" applyFont="1" applyBorder="1" applyAlignment="1" applyProtection="1">
      <alignment horizontal="center" vertical="center"/>
    </xf>
    <xf numFmtId="0" fontId="34" fillId="0" borderId="33" xfId="0" applyFont="1" applyBorder="1" applyAlignment="1" applyProtection="1">
      <alignment horizontal="left" vertical="center"/>
    </xf>
    <xf numFmtId="0" fontId="36" fillId="0" borderId="1" xfId="0" applyFont="1" applyBorder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6" fillId="0" borderId="34" xfId="0" applyFont="1" applyBorder="1" applyAlignment="1" applyProtection="1">
      <alignment horizontal="left" vertical="center"/>
    </xf>
    <xf numFmtId="0" fontId="36" fillId="0" borderId="34" xfId="0" applyFont="1" applyBorder="1" applyAlignment="1" applyProtection="1">
      <alignment horizontal="center" vertical="center"/>
    </xf>
    <xf numFmtId="0" fontId="39" fillId="0" borderId="34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1" xfId="0" applyFont="1" applyBorder="1" applyAlignment="1" applyProtection="1">
      <alignment horizontal="center" vertical="center"/>
    </xf>
    <xf numFmtId="0" fontId="37" fillId="0" borderId="32" xfId="0" applyFont="1" applyBorder="1" applyAlignment="1" applyProtection="1">
      <alignment horizontal="left" vertical="center"/>
    </xf>
    <xf numFmtId="0" fontId="37" fillId="0" borderId="1" xfId="0" applyFont="1" applyFill="1" applyBorder="1" applyAlignment="1" applyProtection="1">
      <alignment horizontal="left" vertical="center"/>
    </xf>
    <xf numFmtId="0" fontId="37" fillId="0" borderId="1" xfId="0" applyFont="1" applyFill="1" applyBorder="1" applyAlignment="1" applyProtection="1">
      <alignment horizontal="center" vertical="center"/>
    </xf>
    <xf numFmtId="0" fontId="34" fillId="0" borderId="35" xfId="0" applyFont="1" applyBorder="1" applyAlignment="1" applyProtection="1">
      <alignment horizontal="left" vertical="center"/>
    </xf>
    <xf numFmtId="0" fontId="38" fillId="0" borderId="34" xfId="0" applyFont="1" applyBorder="1" applyAlignment="1" applyProtection="1">
      <alignment horizontal="left" vertical="center"/>
    </xf>
    <xf numFmtId="0" fontId="34" fillId="0" borderId="36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left" vertical="center"/>
    </xf>
    <xf numFmtId="0" fontId="37" fillId="0" borderId="34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left" vertical="center" wrapText="1"/>
    </xf>
    <xf numFmtId="0" fontId="37" fillId="0" borderId="1" xfId="0" applyFont="1" applyBorder="1" applyAlignment="1" applyProtection="1">
      <alignment horizontal="center" vertical="center" wrapText="1"/>
    </xf>
    <xf numFmtId="0" fontId="34" fillId="0" borderId="29" xfId="0" applyFont="1" applyBorder="1" applyAlignment="1" applyProtection="1">
      <alignment horizontal="left" vertical="center" wrapText="1"/>
    </xf>
    <xf numFmtId="0" fontId="34" fillId="0" borderId="30" xfId="0" applyFont="1" applyBorder="1" applyAlignment="1" applyProtection="1">
      <alignment horizontal="left" vertical="center" wrapText="1"/>
    </xf>
    <xf numFmtId="0" fontId="34" fillId="0" borderId="31" xfId="0" applyFont="1" applyBorder="1" applyAlignment="1" applyProtection="1">
      <alignment horizontal="left" vertical="center" wrapText="1"/>
    </xf>
    <xf numFmtId="0" fontId="34" fillId="0" borderId="32" xfId="0" applyFont="1" applyBorder="1" applyAlignment="1" applyProtection="1">
      <alignment horizontal="left" vertical="center" wrapText="1"/>
    </xf>
    <xf numFmtId="0" fontId="34" fillId="0" borderId="33" xfId="0" applyFont="1" applyBorder="1" applyAlignment="1" applyProtection="1">
      <alignment horizontal="left" vertical="center" wrapText="1"/>
    </xf>
    <xf numFmtId="0" fontId="39" fillId="0" borderId="32" xfId="0" applyFont="1" applyBorder="1" applyAlignment="1" applyProtection="1">
      <alignment horizontal="left" vertical="center" wrapText="1"/>
    </xf>
    <xf numFmtId="0" fontId="39" fillId="0" borderId="33" xfId="0" applyFont="1" applyBorder="1" applyAlignment="1" applyProtection="1">
      <alignment horizontal="left" vertical="center" wrapText="1"/>
    </xf>
    <xf numFmtId="0" fontId="37" fillId="0" borderId="32" xfId="0" applyFont="1" applyBorder="1" applyAlignment="1" applyProtection="1">
      <alignment horizontal="left" vertical="center" wrapText="1"/>
    </xf>
    <xf numFmtId="0" fontId="37" fillId="0" borderId="33" xfId="0" applyFont="1" applyBorder="1" applyAlignment="1" applyProtection="1">
      <alignment horizontal="left" vertical="center" wrapText="1"/>
    </xf>
    <xf numFmtId="0" fontId="37" fillId="0" borderId="33" xfId="0" applyFont="1" applyBorder="1" applyAlignment="1" applyProtection="1">
      <alignment horizontal="left" vertical="center"/>
    </xf>
    <xf numFmtId="0" fontId="37" fillId="0" borderId="35" xfId="0" applyFont="1" applyBorder="1" applyAlignment="1" applyProtection="1">
      <alignment horizontal="left" vertical="center" wrapText="1"/>
    </xf>
    <xf numFmtId="0" fontId="37" fillId="0" borderId="34" xfId="0" applyFont="1" applyBorder="1" applyAlignment="1" applyProtection="1">
      <alignment horizontal="left" vertical="center" wrapText="1"/>
    </xf>
    <xf numFmtId="0" fontId="37" fillId="0" borderId="36" xfId="0" applyFont="1" applyBorder="1" applyAlignment="1" applyProtection="1">
      <alignment horizontal="left" vertical="center" wrapText="1"/>
    </xf>
    <xf numFmtId="0" fontId="37" fillId="0" borderId="1" xfId="0" applyFont="1" applyBorder="1" applyAlignment="1" applyProtection="1">
      <alignment horizontal="left" vertical="top"/>
    </xf>
    <xf numFmtId="0" fontId="37" fillId="0" borderId="1" xfId="0" applyFont="1" applyBorder="1" applyAlignment="1" applyProtection="1">
      <alignment horizontal="center" vertical="top"/>
    </xf>
    <xf numFmtId="0" fontId="37" fillId="0" borderId="35" xfId="0" applyFont="1" applyBorder="1" applyAlignment="1" applyProtection="1">
      <alignment horizontal="left" vertical="center"/>
    </xf>
    <xf numFmtId="0" fontId="37" fillId="0" borderId="36" xfId="0" applyFont="1" applyBorder="1" applyAlignment="1" applyProtection="1">
      <alignment horizontal="left" vertical="center"/>
    </xf>
    <xf numFmtId="0" fontId="39" fillId="0" borderId="0" xfId="0" applyFont="1" applyAlignment="1" applyProtection="1">
      <alignment vertical="center"/>
    </xf>
    <xf numFmtId="0" fontId="36" fillId="0" borderId="1" xfId="0" applyFont="1" applyBorder="1" applyAlignment="1" applyProtection="1">
      <alignment vertical="center"/>
    </xf>
    <xf numFmtId="0" fontId="39" fillId="0" borderId="34" xfId="0" applyFont="1" applyBorder="1" applyAlignment="1" applyProtection="1">
      <alignment vertical="center"/>
    </xf>
    <xf numFmtId="0" fontId="36" fillId="0" borderId="34" xfId="0" applyFont="1" applyBorder="1" applyAlignment="1" applyProtection="1">
      <alignment vertical="center"/>
    </xf>
    <xf numFmtId="0" fontId="0" fillId="0" borderId="1" xfId="0" applyBorder="1" applyAlignment="1" applyProtection="1">
      <alignment vertical="top"/>
    </xf>
    <xf numFmtId="49" fontId="37" fillId="0" borderId="1" xfId="0" applyNumberFormat="1" applyFont="1" applyBorder="1" applyAlignment="1" applyProtection="1">
      <alignment horizontal="left" vertical="center"/>
    </xf>
    <xf numFmtId="0" fontId="0" fillId="0" borderId="34" xfId="0" applyBorder="1" applyAlignment="1" applyProtection="1">
      <alignment vertical="top"/>
    </xf>
    <xf numFmtId="0" fontId="36" fillId="0" borderId="34" xfId="0" applyFont="1" applyBorder="1" applyAlignment="1" applyProtection="1">
      <alignment horizontal="left"/>
    </xf>
    <xf numFmtId="0" fontId="39" fillId="0" borderId="34" xfId="0" applyFont="1" applyBorder="1" applyAlignment="1" applyProtection="1"/>
    <xf numFmtId="0" fontId="36" fillId="0" borderId="34" xfId="0" applyFont="1" applyBorder="1" applyAlignment="1" applyProtection="1">
      <alignment horizontal="left"/>
    </xf>
    <xf numFmtId="0" fontId="37" fillId="0" borderId="1" xfId="0" applyFont="1" applyBorder="1" applyAlignment="1" applyProtection="1">
      <alignment horizontal="left" vertical="center"/>
    </xf>
    <xf numFmtId="0" fontId="34" fillId="0" borderId="32" xfId="0" applyFont="1" applyBorder="1" applyAlignment="1" applyProtection="1">
      <alignment vertical="top"/>
    </xf>
    <xf numFmtId="0" fontId="37" fillId="0" borderId="1" xfId="0" applyFont="1" applyBorder="1" applyAlignment="1" applyProtection="1">
      <alignment horizontal="left" vertical="top"/>
    </xf>
    <xf numFmtId="0" fontId="34" fillId="0" borderId="33" xfId="0" applyFont="1" applyBorder="1" applyAlignment="1" applyProtection="1">
      <alignment vertical="top"/>
    </xf>
    <xf numFmtId="0" fontId="34" fillId="0" borderId="1" xfId="0" applyFont="1" applyBorder="1" applyAlignment="1" applyProtection="1">
      <alignment horizontal="center" vertical="center"/>
    </xf>
    <xf numFmtId="0" fontId="34" fillId="0" borderId="1" xfId="0" applyFont="1" applyBorder="1" applyAlignment="1" applyProtection="1">
      <alignment horizontal="left" vertical="top"/>
    </xf>
    <xf numFmtId="0" fontId="34" fillId="0" borderId="35" xfId="0" applyFont="1" applyBorder="1" applyAlignment="1" applyProtection="1">
      <alignment vertical="top"/>
    </xf>
    <xf numFmtId="0" fontId="34" fillId="0" borderId="34" xfId="0" applyFont="1" applyBorder="1" applyAlignment="1" applyProtection="1">
      <alignment vertical="top"/>
    </xf>
    <xf numFmtId="0" fontId="34" fillId="0" borderId="36" xfId="0" applyFont="1" applyBorder="1" applyAlignment="1" applyProtection="1">
      <alignment vertical="top"/>
    </xf>
    <xf numFmtId="4" fontId="46" fillId="7" borderId="28" xfId="0" applyNumberFormat="1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zoomScaleNormal="100" workbookViewId="0">
      <selection activeCell="E20" sqref="E20:AN20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33" width="2.5703125" style="11" customWidth="1"/>
    <col min="34" max="34" width="3.42578125" style="11" customWidth="1"/>
    <col min="35" max="35" width="31.5703125" style="11" customWidth="1"/>
    <col min="36" max="37" width="2.42578125" style="11" customWidth="1"/>
    <col min="38" max="38" width="8.42578125" style="11" customWidth="1"/>
    <col min="39" max="39" width="3.42578125" style="11" customWidth="1"/>
    <col min="40" max="40" width="13.42578125" style="11" customWidth="1"/>
    <col min="41" max="41" width="7.42578125" style="11" customWidth="1"/>
    <col min="42" max="42" width="4.140625" style="11" customWidth="1"/>
    <col min="43" max="43" width="15.5703125" style="11" customWidth="1"/>
    <col min="44" max="44" width="13.5703125" style="11" customWidth="1"/>
    <col min="45" max="47" width="25.85546875" style="11" hidden="1" customWidth="1"/>
    <col min="48" max="52" width="21.5703125" style="11" hidden="1" customWidth="1"/>
    <col min="53" max="53" width="19.140625" style="11" hidden="1" customWidth="1"/>
    <col min="54" max="54" width="25" style="11" hidden="1" customWidth="1"/>
    <col min="55" max="56" width="19.140625" style="11" hidden="1" customWidth="1"/>
    <col min="57" max="57" width="66.42578125" style="11" customWidth="1"/>
    <col min="58" max="70" width="9.140625" style="11"/>
    <col min="71" max="91" width="9.42578125" style="11" hidden="1"/>
    <col min="92" max="16384" width="9.140625" style="11"/>
  </cols>
  <sheetData>
    <row r="1" spans="1:74" ht="21.45" customHeight="1" x14ac:dyDescent="0.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1" t="s">
        <v>4</v>
      </c>
      <c r="BB1" s="1" t="s">
        <v>5</v>
      </c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167" t="s">
        <v>6</v>
      </c>
      <c r="BU1" s="167" t="s">
        <v>6</v>
      </c>
      <c r="BV1" s="167" t="s">
        <v>7</v>
      </c>
    </row>
    <row r="2" spans="1:74" ht="37.049999999999997" customHeight="1" x14ac:dyDescent="0.3">
      <c r="AR2" s="12" t="s">
        <v>8</v>
      </c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S2" s="14" t="s">
        <v>9</v>
      </c>
      <c r="BT2" s="14" t="s">
        <v>10</v>
      </c>
    </row>
    <row r="3" spans="1:74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9</v>
      </c>
      <c r="BT3" s="14" t="s">
        <v>11</v>
      </c>
    </row>
    <row r="4" spans="1:74" ht="37.049999999999997" customHeight="1" x14ac:dyDescent="0.3">
      <c r="B4" s="19"/>
      <c r="C4" s="20"/>
      <c r="D4" s="21" t="s">
        <v>12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13</v>
      </c>
      <c r="BS4" s="14" t="s">
        <v>14</v>
      </c>
    </row>
    <row r="5" spans="1:74" ht="14.4" customHeight="1" x14ac:dyDescent="0.3">
      <c r="B5" s="19"/>
      <c r="C5" s="20"/>
      <c r="D5" s="168" t="s">
        <v>15</v>
      </c>
      <c r="E5" s="20"/>
      <c r="F5" s="20"/>
      <c r="G5" s="20"/>
      <c r="H5" s="20"/>
      <c r="I5" s="20"/>
      <c r="J5" s="20"/>
      <c r="K5" s="169" t="s">
        <v>16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20"/>
      <c r="AQ5" s="22"/>
      <c r="BS5" s="14" t="s">
        <v>9</v>
      </c>
    </row>
    <row r="6" spans="1:74" ht="37.049999999999997" customHeight="1" x14ac:dyDescent="0.3">
      <c r="B6" s="19"/>
      <c r="C6" s="20"/>
      <c r="D6" s="171" t="s">
        <v>17</v>
      </c>
      <c r="E6" s="20"/>
      <c r="F6" s="20"/>
      <c r="G6" s="20"/>
      <c r="H6" s="20"/>
      <c r="I6" s="20"/>
      <c r="J6" s="20"/>
      <c r="K6" s="172" t="s">
        <v>18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20"/>
      <c r="AQ6" s="22"/>
      <c r="BS6" s="14" t="s">
        <v>9</v>
      </c>
    </row>
    <row r="7" spans="1:74" ht="14.4" customHeight="1" x14ac:dyDescent="0.3">
      <c r="B7" s="19"/>
      <c r="C7" s="20"/>
      <c r="D7" s="24" t="s">
        <v>19</v>
      </c>
      <c r="E7" s="20"/>
      <c r="F7" s="20"/>
      <c r="G7" s="20"/>
      <c r="H7" s="20"/>
      <c r="I7" s="20"/>
      <c r="J7" s="20"/>
      <c r="K7" s="34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4" t="s">
        <v>20</v>
      </c>
      <c r="AL7" s="20"/>
      <c r="AM7" s="20"/>
      <c r="AN7" s="34" t="s">
        <v>5</v>
      </c>
      <c r="AO7" s="20"/>
      <c r="AP7" s="20"/>
      <c r="AQ7" s="22"/>
      <c r="BS7" s="14" t="s">
        <v>9</v>
      </c>
    </row>
    <row r="8" spans="1:74" ht="14.4" customHeight="1" x14ac:dyDescent="0.3">
      <c r="B8" s="19"/>
      <c r="C8" s="20"/>
      <c r="D8" s="24" t="s">
        <v>21</v>
      </c>
      <c r="E8" s="20"/>
      <c r="F8" s="20"/>
      <c r="G8" s="20"/>
      <c r="H8" s="20"/>
      <c r="I8" s="20"/>
      <c r="J8" s="20"/>
      <c r="K8" s="34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4" t="s">
        <v>23</v>
      </c>
      <c r="AL8" s="20"/>
      <c r="AM8" s="20"/>
      <c r="AN8" s="173">
        <v>43584</v>
      </c>
      <c r="AO8" s="20"/>
      <c r="AP8" s="20"/>
      <c r="AQ8" s="22"/>
      <c r="BS8" s="14" t="s">
        <v>9</v>
      </c>
    </row>
    <row r="9" spans="1:74" ht="14.4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S9" s="14" t="s">
        <v>9</v>
      </c>
    </row>
    <row r="10" spans="1:74" ht="14.4" customHeight="1" x14ac:dyDescent="0.3">
      <c r="B10" s="19"/>
      <c r="C10" s="20"/>
      <c r="D10" s="24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4" t="s">
        <v>25</v>
      </c>
      <c r="AL10" s="20"/>
      <c r="AM10" s="20"/>
      <c r="AN10" s="34" t="s">
        <v>5</v>
      </c>
      <c r="AO10" s="20"/>
      <c r="AP10" s="20"/>
      <c r="AQ10" s="22"/>
      <c r="BS10" s="14" t="s">
        <v>9</v>
      </c>
    </row>
    <row r="11" spans="1:74" ht="18.45" customHeight="1" x14ac:dyDescent="0.3">
      <c r="B11" s="19"/>
      <c r="C11" s="20"/>
      <c r="D11" s="20"/>
      <c r="E11" s="34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4" t="s">
        <v>27</v>
      </c>
      <c r="AL11" s="20"/>
      <c r="AM11" s="20"/>
      <c r="AN11" s="34" t="s">
        <v>5</v>
      </c>
      <c r="AO11" s="20"/>
      <c r="AP11" s="20"/>
      <c r="AQ11" s="22"/>
      <c r="BS11" s="14" t="s">
        <v>9</v>
      </c>
    </row>
    <row r="12" spans="1:74" ht="7.0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S12" s="14" t="s">
        <v>9</v>
      </c>
    </row>
    <row r="13" spans="1:74" ht="14.4" customHeight="1" x14ac:dyDescent="0.3">
      <c r="B13" s="19"/>
      <c r="C13" s="20"/>
      <c r="D13" s="24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4" t="s">
        <v>25</v>
      </c>
      <c r="AL13" s="20"/>
      <c r="AM13" s="20"/>
      <c r="AN13" s="163" t="s">
        <v>825</v>
      </c>
      <c r="AO13" s="20"/>
      <c r="AP13" s="20"/>
      <c r="AQ13" s="22"/>
      <c r="BE13" s="11" t="s">
        <v>751</v>
      </c>
      <c r="BS13" s="14" t="s">
        <v>9</v>
      </c>
    </row>
    <row r="14" spans="1:74" ht="13.2" x14ac:dyDescent="0.3">
      <c r="B14" s="19"/>
      <c r="C14" s="20"/>
      <c r="D14" s="20"/>
      <c r="E14" s="164" t="s">
        <v>825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20"/>
      <c r="AK14" s="24" t="s">
        <v>27</v>
      </c>
      <c r="AL14" s="20"/>
      <c r="AM14" s="20"/>
      <c r="AN14" s="163" t="s">
        <v>825</v>
      </c>
      <c r="AO14" s="20"/>
      <c r="AP14" s="20"/>
      <c r="AQ14" s="22"/>
      <c r="BS14" s="14" t="s">
        <v>9</v>
      </c>
    </row>
    <row r="15" spans="1:74" ht="7.0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S15" s="14" t="s">
        <v>6</v>
      </c>
    </row>
    <row r="16" spans="1:74" ht="14.4" customHeight="1" x14ac:dyDescent="0.3">
      <c r="B16" s="19"/>
      <c r="C16" s="20"/>
      <c r="D16" s="24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4" t="s">
        <v>25</v>
      </c>
      <c r="AL16" s="20"/>
      <c r="AM16" s="20"/>
      <c r="AN16" s="34" t="s">
        <v>5</v>
      </c>
      <c r="AO16" s="20"/>
      <c r="AP16" s="20"/>
      <c r="AQ16" s="22"/>
      <c r="BS16" s="14" t="s">
        <v>6</v>
      </c>
    </row>
    <row r="17" spans="2:71" ht="18.45" customHeight="1" x14ac:dyDescent="0.3">
      <c r="B17" s="19"/>
      <c r="C17" s="20"/>
      <c r="D17" s="20"/>
      <c r="E17" s="34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4" t="s">
        <v>27</v>
      </c>
      <c r="AL17" s="20"/>
      <c r="AM17" s="20"/>
      <c r="AN17" s="34" t="s">
        <v>5</v>
      </c>
      <c r="AO17" s="20"/>
      <c r="AP17" s="20"/>
      <c r="AQ17" s="22"/>
      <c r="BS17" s="14" t="s">
        <v>31</v>
      </c>
    </row>
    <row r="18" spans="2:71" ht="7.0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S18" s="14" t="s">
        <v>9</v>
      </c>
    </row>
    <row r="19" spans="2:71" ht="14.4" customHeight="1" x14ac:dyDescent="0.3">
      <c r="B19" s="19"/>
      <c r="C19" s="20"/>
      <c r="D19" s="24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S19" s="14" t="s">
        <v>9</v>
      </c>
    </row>
    <row r="20" spans="2:71" ht="57" customHeight="1" x14ac:dyDescent="0.3">
      <c r="B20" s="19"/>
      <c r="C20" s="20"/>
      <c r="D20" s="20"/>
      <c r="E20" s="39" t="s">
        <v>33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20"/>
      <c r="AP20" s="20"/>
      <c r="AQ20" s="22"/>
      <c r="BS20" s="14" t="s">
        <v>31</v>
      </c>
    </row>
    <row r="21" spans="2:71" ht="7.0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</row>
    <row r="22" spans="2:71" ht="7.05" customHeight="1" x14ac:dyDescent="0.3">
      <c r="B22" s="19"/>
      <c r="C22" s="20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20"/>
      <c r="AQ22" s="22"/>
    </row>
    <row r="23" spans="2:71" s="31" customFormat="1" ht="25.95" customHeight="1" x14ac:dyDescent="0.3">
      <c r="B23" s="28"/>
      <c r="C23" s="29"/>
      <c r="D23" s="175" t="s">
        <v>34</v>
      </c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7">
        <f>ROUND(AG51,2)</f>
        <v>0</v>
      </c>
      <c r="AL23" s="178"/>
      <c r="AM23" s="178"/>
      <c r="AN23" s="178"/>
      <c r="AO23" s="178"/>
      <c r="AP23" s="29"/>
      <c r="AQ23" s="30"/>
    </row>
    <row r="24" spans="2:71" s="31" customFormat="1" ht="7.05" customHeight="1" x14ac:dyDescent="0.3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30"/>
    </row>
    <row r="25" spans="2:71" s="31" customForma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29"/>
      <c r="L25" s="179" t="s">
        <v>35</v>
      </c>
      <c r="M25" s="179"/>
      <c r="N25" s="179"/>
      <c r="O25" s="179"/>
      <c r="P25" s="29"/>
      <c r="Q25" s="29"/>
      <c r="R25" s="29"/>
      <c r="S25" s="29"/>
      <c r="T25" s="29"/>
      <c r="U25" s="29"/>
      <c r="V25" s="29"/>
      <c r="W25" s="179" t="s">
        <v>36</v>
      </c>
      <c r="X25" s="179"/>
      <c r="Y25" s="179"/>
      <c r="Z25" s="179"/>
      <c r="AA25" s="179"/>
      <c r="AB25" s="179"/>
      <c r="AC25" s="179"/>
      <c r="AD25" s="179"/>
      <c r="AE25" s="179"/>
      <c r="AF25" s="29"/>
      <c r="AG25" s="29"/>
      <c r="AH25" s="29"/>
      <c r="AI25" s="29"/>
      <c r="AJ25" s="29"/>
      <c r="AK25" s="179" t="s">
        <v>37</v>
      </c>
      <c r="AL25" s="179"/>
      <c r="AM25" s="179"/>
      <c r="AN25" s="179"/>
      <c r="AO25" s="179"/>
      <c r="AP25" s="29"/>
      <c r="AQ25" s="30"/>
    </row>
    <row r="26" spans="2:71" s="186" customFormat="1" ht="14.4" customHeight="1" x14ac:dyDescent="0.3">
      <c r="B26" s="180"/>
      <c r="C26" s="181"/>
      <c r="D26" s="47" t="s">
        <v>38</v>
      </c>
      <c r="E26" s="181"/>
      <c r="F26" s="47" t="s">
        <v>39</v>
      </c>
      <c r="G26" s="181"/>
      <c r="H26" s="181"/>
      <c r="I26" s="181"/>
      <c r="J26" s="181"/>
      <c r="K26" s="181"/>
      <c r="L26" s="182">
        <v>0.21</v>
      </c>
      <c r="M26" s="183"/>
      <c r="N26" s="183"/>
      <c r="O26" s="183"/>
      <c r="P26" s="181"/>
      <c r="Q26" s="181"/>
      <c r="R26" s="181"/>
      <c r="S26" s="181"/>
      <c r="T26" s="181"/>
      <c r="U26" s="181"/>
      <c r="V26" s="181"/>
      <c r="W26" s="184">
        <f>ROUND(AZ51,2)</f>
        <v>0</v>
      </c>
      <c r="X26" s="183"/>
      <c r="Y26" s="183"/>
      <c r="Z26" s="183"/>
      <c r="AA26" s="183"/>
      <c r="AB26" s="183"/>
      <c r="AC26" s="183"/>
      <c r="AD26" s="183"/>
      <c r="AE26" s="183"/>
      <c r="AF26" s="181"/>
      <c r="AG26" s="181"/>
      <c r="AH26" s="181"/>
      <c r="AI26" s="181"/>
      <c r="AJ26" s="181"/>
      <c r="AK26" s="184">
        <f>ROUND(AV51,2)</f>
        <v>0</v>
      </c>
      <c r="AL26" s="183"/>
      <c r="AM26" s="183"/>
      <c r="AN26" s="183"/>
      <c r="AO26" s="183"/>
      <c r="AP26" s="181"/>
      <c r="AQ26" s="185"/>
    </row>
    <row r="27" spans="2:71" s="186" customFormat="1" ht="14.4" customHeight="1" x14ac:dyDescent="0.3">
      <c r="B27" s="180"/>
      <c r="C27" s="181"/>
      <c r="D27" s="181"/>
      <c r="E27" s="181"/>
      <c r="F27" s="47" t="s">
        <v>40</v>
      </c>
      <c r="G27" s="181"/>
      <c r="H27" s="181"/>
      <c r="I27" s="181"/>
      <c r="J27" s="181"/>
      <c r="K27" s="181"/>
      <c r="L27" s="182">
        <v>0.15</v>
      </c>
      <c r="M27" s="183"/>
      <c r="N27" s="183"/>
      <c r="O27" s="183"/>
      <c r="P27" s="181"/>
      <c r="Q27" s="181"/>
      <c r="R27" s="181"/>
      <c r="S27" s="181"/>
      <c r="T27" s="181"/>
      <c r="U27" s="181"/>
      <c r="V27" s="181"/>
      <c r="W27" s="184">
        <f>ROUND(BA51,2)</f>
        <v>0</v>
      </c>
      <c r="X27" s="183"/>
      <c r="Y27" s="183"/>
      <c r="Z27" s="183"/>
      <c r="AA27" s="183"/>
      <c r="AB27" s="183"/>
      <c r="AC27" s="183"/>
      <c r="AD27" s="183"/>
      <c r="AE27" s="183"/>
      <c r="AF27" s="181"/>
      <c r="AG27" s="181"/>
      <c r="AH27" s="181"/>
      <c r="AI27" s="181"/>
      <c r="AJ27" s="181"/>
      <c r="AK27" s="184">
        <f>ROUND(AW51,2)</f>
        <v>0</v>
      </c>
      <c r="AL27" s="183"/>
      <c r="AM27" s="183"/>
      <c r="AN27" s="183"/>
      <c r="AO27" s="183"/>
      <c r="AP27" s="181"/>
      <c r="AQ27" s="185"/>
    </row>
    <row r="28" spans="2:71" s="186" customFormat="1" ht="14.4" hidden="1" customHeight="1" x14ac:dyDescent="0.3">
      <c r="B28" s="180"/>
      <c r="C28" s="181"/>
      <c r="D28" s="181"/>
      <c r="E28" s="181"/>
      <c r="F28" s="47" t="s">
        <v>41</v>
      </c>
      <c r="G28" s="181"/>
      <c r="H28" s="181"/>
      <c r="I28" s="181"/>
      <c r="J28" s="181"/>
      <c r="K28" s="181"/>
      <c r="L28" s="182">
        <v>0.21</v>
      </c>
      <c r="M28" s="183"/>
      <c r="N28" s="183"/>
      <c r="O28" s="183"/>
      <c r="P28" s="181"/>
      <c r="Q28" s="181"/>
      <c r="R28" s="181"/>
      <c r="S28" s="181"/>
      <c r="T28" s="181"/>
      <c r="U28" s="181"/>
      <c r="V28" s="181"/>
      <c r="W28" s="184">
        <f>ROUND(BB51,2)</f>
        <v>0</v>
      </c>
      <c r="X28" s="183"/>
      <c r="Y28" s="183"/>
      <c r="Z28" s="183"/>
      <c r="AA28" s="183"/>
      <c r="AB28" s="183"/>
      <c r="AC28" s="183"/>
      <c r="AD28" s="183"/>
      <c r="AE28" s="183"/>
      <c r="AF28" s="181"/>
      <c r="AG28" s="181"/>
      <c r="AH28" s="181"/>
      <c r="AI28" s="181"/>
      <c r="AJ28" s="181"/>
      <c r="AK28" s="184">
        <v>0</v>
      </c>
      <c r="AL28" s="183"/>
      <c r="AM28" s="183"/>
      <c r="AN28" s="183"/>
      <c r="AO28" s="183"/>
      <c r="AP28" s="181"/>
      <c r="AQ28" s="185"/>
    </row>
    <row r="29" spans="2:71" s="186" customFormat="1" ht="14.4" hidden="1" customHeight="1" x14ac:dyDescent="0.3">
      <c r="B29" s="180"/>
      <c r="C29" s="181"/>
      <c r="D29" s="181"/>
      <c r="E29" s="181"/>
      <c r="F29" s="47" t="s">
        <v>42</v>
      </c>
      <c r="G29" s="181"/>
      <c r="H29" s="181"/>
      <c r="I29" s="181"/>
      <c r="J29" s="181"/>
      <c r="K29" s="181"/>
      <c r="L29" s="182">
        <v>0.15</v>
      </c>
      <c r="M29" s="183"/>
      <c r="N29" s="183"/>
      <c r="O29" s="183"/>
      <c r="P29" s="181"/>
      <c r="Q29" s="181"/>
      <c r="R29" s="181"/>
      <c r="S29" s="181"/>
      <c r="T29" s="181"/>
      <c r="U29" s="181"/>
      <c r="V29" s="181"/>
      <c r="W29" s="184">
        <f>ROUND(BC51,2)</f>
        <v>0</v>
      </c>
      <c r="X29" s="183"/>
      <c r="Y29" s="183"/>
      <c r="Z29" s="183"/>
      <c r="AA29" s="183"/>
      <c r="AB29" s="183"/>
      <c r="AC29" s="183"/>
      <c r="AD29" s="183"/>
      <c r="AE29" s="183"/>
      <c r="AF29" s="181"/>
      <c r="AG29" s="181"/>
      <c r="AH29" s="181"/>
      <c r="AI29" s="181"/>
      <c r="AJ29" s="181"/>
      <c r="AK29" s="184">
        <v>0</v>
      </c>
      <c r="AL29" s="183"/>
      <c r="AM29" s="183"/>
      <c r="AN29" s="183"/>
      <c r="AO29" s="183"/>
      <c r="AP29" s="181"/>
      <c r="AQ29" s="185"/>
    </row>
    <row r="30" spans="2:71" s="186" customFormat="1" ht="14.4" hidden="1" customHeight="1" x14ac:dyDescent="0.3">
      <c r="B30" s="180"/>
      <c r="C30" s="181"/>
      <c r="D30" s="181"/>
      <c r="E30" s="181"/>
      <c r="F30" s="47" t="s">
        <v>43</v>
      </c>
      <c r="G30" s="181"/>
      <c r="H30" s="181"/>
      <c r="I30" s="181"/>
      <c r="J30" s="181"/>
      <c r="K30" s="181"/>
      <c r="L30" s="182">
        <v>0</v>
      </c>
      <c r="M30" s="183"/>
      <c r="N30" s="183"/>
      <c r="O30" s="183"/>
      <c r="P30" s="181"/>
      <c r="Q30" s="181"/>
      <c r="R30" s="181"/>
      <c r="S30" s="181"/>
      <c r="T30" s="181"/>
      <c r="U30" s="181"/>
      <c r="V30" s="181"/>
      <c r="W30" s="184">
        <f>ROUND(BD51,2)</f>
        <v>0</v>
      </c>
      <c r="X30" s="183"/>
      <c r="Y30" s="183"/>
      <c r="Z30" s="183"/>
      <c r="AA30" s="183"/>
      <c r="AB30" s="183"/>
      <c r="AC30" s="183"/>
      <c r="AD30" s="183"/>
      <c r="AE30" s="183"/>
      <c r="AF30" s="181"/>
      <c r="AG30" s="181"/>
      <c r="AH30" s="181"/>
      <c r="AI30" s="181"/>
      <c r="AJ30" s="181"/>
      <c r="AK30" s="184">
        <v>0</v>
      </c>
      <c r="AL30" s="183"/>
      <c r="AM30" s="183"/>
      <c r="AN30" s="183"/>
      <c r="AO30" s="183"/>
      <c r="AP30" s="181"/>
      <c r="AQ30" s="185"/>
    </row>
    <row r="31" spans="2:71" s="31" customFormat="1" ht="7.05" customHeight="1" x14ac:dyDescent="0.3">
      <c r="B31" s="28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0"/>
    </row>
    <row r="32" spans="2:71" s="31" customFormat="1" ht="25.95" customHeight="1" x14ac:dyDescent="0.3">
      <c r="B32" s="28"/>
      <c r="C32" s="187"/>
      <c r="D32" s="188" t="s">
        <v>44</v>
      </c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90" t="s">
        <v>45</v>
      </c>
      <c r="U32" s="189"/>
      <c r="V32" s="189"/>
      <c r="W32" s="189"/>
      <c r="X32" s="191" t="s">
        <v>46</v>
      </c>
      <c r="Y32" s="192"/>
      <c r="Z32" s="192"/>
      <c r="AA32" s="192"/>
      <c r="AB32" s="192"/>
      <c r="AC32" s="189"/>
      <c r="AD32" s="189"/>
      <c r="AE32" s="189"/>
      <c r="AF32" s="189"/>
      <c r="AG32" s="189"/>
      <c r="AH32" s="189"/>
      <c r="AI32" s="189"/>
      <c r="AJ32" s="189"/>
      <c r="AK32" s="193">
        <f>SUM(AK23:AK30)</f>
        <v>0</v>
      </c>
      <c r="AL32" s="192"/>
      <c r="AM32" s="192"/>
      <c r="AN32" s="192"/>
      <c r="AO32" s="194"/>
      <c r="AP32" s="187"/>
      <c r="AQ32" s="195"/>
    </row>
    <row r="33" spans="2:56" s="31" customFormat="1" ht="7.05" customHeight="1" x14ac:dyDescent="0.3">
      <c r="B33" s="28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30"/>
    </row>
    <row r="34" spans="2:56" s="31" customFormat="1" ht="7.05" customHeight="1" x14ac:dyDescent="0.3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31" customFormat="1" ht="7.05" customHeight="1" x14ac:dyDescent="0.3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28"/>
    </row>
    <row r="39" spans="2:56" s="31" customFormat="1" ht="37.049999999999997" customHeight="1" x14ac:dyDescent="0.3">
      <c r="B39" s="28"/>
      <c r="C39" s="84" t="s">
        <v>47</v>
      </c>
      <c r="AR39" s="28"/>
    </row>
    <row r="40" spans="2:56" s="31" customFormat="1" ht="7.05" customHeight="1" x14ac:dyDescent="0.3">
      <c r="B40" s="28"/>
      <c r="AR40" s="28"/>
    </row>
    <row r="41" spans="2:56" s="197" customFormat="1" ht="14.4" customHeight="1" x14ac:dyDescent="0.3">
      <c r="B41" s="196"/>
      <c r="C41" s="85" t="s">
        <v>15</v>
      </c>
      <c r="L41" s="197" t="str">
        <f>K5</f>
        <v>NACHOD</v>
      </c>
      <c r="AR41" s="196"/>
    </row>
    <row r="42" spans="2:56" s="200" customFormat="1" ht="37.049999999999997" customHeight="1" x14ac:dyDescent="0.3">
      <c r="B42" s="198"/>
      <c r="C42" s="199" t="s">
        <v>17</v>
      </c>
      <c r="L42" s="88" t="str">
        <f>K6</f>
        <v>ONN-úprava hygien. zázemí interny ,objekt A+B, horní areál</v>
      </c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  <c r="AH42" s="201"/>
      <c r="AI42" s="201"/>
      <c r="AJ42" s="201"/>
      <c r="AK42" s="201"/>
      <c r="AL42" s="201"/>
      <c r="AM42" s="201"/>
      <c r="AN42" s="201"/>
      <c r="AO42" s="201"/>
      <c r="AR42" s="198"/>
    </row>
    <row r="43" spans="2:56" s="31" customFormat="1" ht="7.05" customHeight="1" x14ac:dyDescent="0.3">
      <c r="B43" s="28"/>
      <c r="AR43" s="28"/>
    </row>
    <row r="44" spans="2:56" s="31" customFormat="1" ht="13.2" x14ac:dyDescent="0.3">
      <c r="B44" s="28"/>
      <c r="C44" s="85" t="s">
        <v>21</v>
      </c>
      <c r="L44" s="202" t="str">
        <f>IF(K8="","",K8)</f>
        <v xml:space="preserve">ONN Náchod </v>
      </c>
      <c r="AI44" s="85" t="s">
        <v>23</v>
      </c>
      <c r="AM44" s="203">
        <f>IF(AN8= "","",AN8)</f>
        <v>43584</v>
      </c>
      <c r="AN44" s="203"/>
      <c r="AR44" s="28"/>
    </row>
    <row r="45" spans="2:56" s="31" customFormat="1" ht="7.05" customHeight="1" x14ac:dyDescent="0.3">
      <c r="B45" s="28"/>
      <c r="AR45" s="28"/>
    </row>
    <row r="46" spans="2:56" s="31" customFormat="1" ht="13.2" x14ac:dyDescent="0.3">
      <c r="B46" s="28"/>
      <c r="C46" s="85" t="s">
        <v>24</v>
      </c>
      <c r="L46" s="197" t="str">
        <f>IF(E11= "","",E11)</f>
        <v>ONN Náchod a.s.</v>
      </c>
      <c r="AI46" s="85" t="s">
        <v>29</v>
      </c>
      <c r="AM46" s="204" t="str">
        <f>IF(E17="","",E17)</f>
        <v xml:space="preserve">JIKA CZ </v>
      </c>
      <c r="AN46" s="204"/>
      <c r="AO46" s="204"/>
      <c r="AP46" s="204"/>
      <c r="AR46" s="28"/>
      <c r="AS46" s="205" t="s">
        <v>48</v>
      </c>
      <c r="AT46" s="206"/>
      <c r="AU46" s="42"/>
      <c r="AV46" s="42"/>
      <c r="AW46" s="42"/>
      <c r="AX46" s="42"/>
      <c r="AY46" s="42"/>
      <c r="AZ46" s="42"/>
      <c r="BA46" s="42"/>
      <c r="BB46" s="42"/>
      <c r="BC46" s="42"/>
      <c r="BD46" s="207"/>
    </row>
    <row r="47" spans="2:56" s="31" customFormat="1" ht="13.2" x14ac:dyDescent="0.3">
      <c r="B47" s="28"/>
      <c r="C47" s="85" t="s">
        <v>28</v>
      </c>
      <c r="L47" s="197" t="str">
        <f>E14</f>
        <v>Vyplňte údaj</v>
      </c>
      <c r="AR47" s="28"/>
      <c r="AS47" s="208"/>
      <c r="AT47" s="209"/>
      <c r="AU47" s="29"/>
      <c r="AV47" s="29"/>
      <c r="AW47" s="29"/>
      <c r="AX47" s="29"/>
      <c r="AY47" s="29"/>
      <c r="AZ47" s="29"/>
      <c r="BA47" s="29"/>
      <c r="BB47" s="29"/>
      <c r="BC47" s="29"/>
      <c r="BD47" s="210"/>
    </row>
    <row r="48" spans="2:56" s="31" customFormat="1" ht="10.8" customHeight="1" x14ac:dyDescent="0.3">
      <c r="B48" s="28"/>
      <c r="AR48" s="28"/>
      <c r="AS48" s="208"/>
      <c r="AT48" s="209"/>
      <c r="AU48" s="29"/>
      <c r="AV48" s="29"/>
      <c r="AW48" s="29"/>
      <c r="AX48" s="29"/>
      <c r="AY48" s="29"/>
      <c r="AZ48" s="29"/>
      <c r="BA48" s="29"/>
      <c r="BB48" s="29"/>
      <c r="BC48" s="29"/>
      <c r="BD48" s="210"/>
    </row>
    <row r="49" spans="1:91" s="31" customFormat="1" ht="29.25" customHeight="1" x14ac:dyDescent="0.3">
      <c r="B49" s="28"/>
      <c r="C49" s="211" t="s">
        <v>49</v>
      </c>
      <c r="D49" s="212"/>
      <c r="E49" s="212"/>
      <c r="F49" s="212"/>
      <c r="G49" s="212"/>
      <c r="H49" s="52"/>
      <c r="I49" s="213" t="s">
        <v>50</v>
      </c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4" t="s">
        <v>51</v>
      </c>
      <c r="AH49" s="212"/>
      <c r="AI49" s="212"/>
      <c r="AJ49" s="212"/>
      <c r="AK49" s="212"/>
      <c r="AL49" s="212"/>
      <c r="AM49" s="212"/>
      <c r="AN49" s="213" t="s">
        <v>52</v>
      </c>
      <c r="AO49" s="212"/>
      <c r="AP49" s="212"/>
      <c r="AQ49" s="215" t="s">
        <v>53</v>
      </c>
      <c r="AR49" s="28"/>
      <c r="AS49" s="97" t="s">
        <v>54</v>
      </c>
      <c r="AT49" s="98" t="s">
        <v>55</v>
      </c>
      <c r="AU49" s="98" t="s">
        <v>56</v>
      </c>
      <c r="AV49" s="98" t="s">
        <v>57</v>
      </c>
      <c r="AW49" s="98" t="s">
        <v>58</v>
      </c>
      <c r="AX49" s="98" t="s">
        <v>59</v>
      </c>
      <c r="AY49" s="98" t="s">
        <v>60</v>
      </c>
      <c r="AZ49" s="98" t="s">
        <v>61</v>
      </c>
      <c r="BA49" s="98" t="s">
        <v>62</v>
      </c>
      <c r="BB49" s="98" t="s">
        <v>63</v>
      </c>
      <c r="BC49" s="98" t="s">
        <v>64</v>
      </c>
      <c r="BD49" s="99" t="s">
        <v>65</v>
      </c>
    </row>
    <row r="50" spans="1:91" s="31" customFormat="1" ht="10.8" customHeight="1" x14ac:dyDescent="0.3">
      <c r="B50" s="28"/>
      <c r="AR50" s="28"/>
      <c r="AS50" s="103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207"/>
    </row>
    <row r="51" spans="1:91" s="200" customFormat="1" ht="32.4" customHeight="1" x14ac:dyDescent="0.3">
      <c r="B51" s="198"/>
      <c r="C51" s="101" t="s">
        <v>66</v>
      </c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7">
        <f>ROUND(SUM(AG52:AM58),2)</f>
        <v>0</v>
      </c>
      <c r="AH51" s="217"/>
      <c r="AI51" s="217"/>
      <c r="AJ51" s="217"/>
      <c r="AK51" s="217"/>
      <c r="AL51" s="217"/>
      <c r="AM51" s="217"/>
      <c r="AN51" s="218">
        <f>ROUND(SUM(AN52:AP58),2)</f>
        <v>0</v>
      </c>
      <c r="AO51" s="218"/>
      <c r="AP51" s="218"/>
      <c r="AQ51" s="219" t="s">
        <v>5</v>
      </c>
      <c r="AR51" s="198"/>
      <c r="AS51" s="220">
        <f>ROUND(SUM(AS52:AS58),2)</f>
        <v>0</v>
      </c>
      <c r="AT51" s="221">
        <f t="shared" ref="AT51:AT58" si="0">ROUND(SUM(AV51:AW51),2)</f>
        <v>0</v>
      </c>
      <c r="AU51" s="222" t="e">
        <f>ROUND(SUM(AU52:AU58),5)</f>
        <v>#REF!</v>
      </c>
      <c r="AV51" s="221">
        <f>ROUND(AZ51*L26,2)</f>
        <v>0</v>
      </c>
      <c r="AW51" s="221">
        <f>ROUND(BA51*L27,2)</f>
        <v>0</v>
      </c>
      <c r="AX51" s="221">
        <f>ROUND(BB51*L26,2)</f>
        <v>0</v>
      </c>
      <c r="AY51" s="221">
        <f>ROUND(BC51*L27,2)</f>
        <v>0</v>
      </c>
      <c r="AZ51" s="221">
        <f>ROUND(SUM(AZ52:AZ58),2)</f>
        <v>0</v>
      </c>
      <c r="BA51" s="221">
        <f>ROUND(SUM(BA52:BA58),2)</f>
        <v>0</v>
      </c>
      <c r="BB51" s="221">
        <f>ROUND(SUM(BB52:BB58),2)</f>
        <v>0</v>
      </c>
      <c r="BC51" s="221">
        <f>ROUND(SUM(BC52:BC58),2)</f>
        <v>0</v>
      </c>
      <c r="BD51" s="223">
        <f>ROUND(SUM(BD52:BD58),2)</f>
        <v>0</v>
      </c>
      <c r="BS51" s="199" t="s">
        <v>67</v>
      </c>
      <c r="BT51" s="199" t="s">
        <v>68</v>
      </c>
      <c r="BU51" s="224" t="s">
        <v>69</v>
      </c>
      <c r="BV51" s="199" t="s">
        <v>70</v>
      </c>
      <c r="BW51" s="199" t="s">
        <v>7</v>
      </c>
      <c r="BX51" s="199" t="s">
        <v>71</v>
      </c>
      <c r="CL51" s="199" t="s">
        <v>5</v>
      </c>
    </row>
    <row r="52" spans="1:91" s="237" customFormat="1" ht="31.5" customHeight="1" x14ac:dyDescent="0.3">
      <c r="A52" s="225" t="s">
        <v>72</v>
      </c>
      <c r="B52" s="226"/>
      <c r="C52" s="227"/>
      <c r="D52" s="228" t="s">
        <v>752</v>
      </c>
      <c r="E52" s="228"/>
      <c r="F52" s="228"/>
      <c r="G52" s="228"/>
      <c r="H52" s="228"/>
      <c r="I52" s="229"/>
      <c r="J52" s="228" t="s">
        <v>758</v>
      </c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30">
        <f>'1.1 - ARCH'!J27</f>
        <v>0</v>
      </c>
      <c r="AH52" s="231"/>
      <c r="AI52" s="231"/>
      <c r="AJ52" s="231"/>
      <c r="AK52" s="231"/>
      <c r="AL52" s="231"/>
      <c r="AM52" s="231"/>
      <c r="AN52" s="230">
        <f>AG52*1.21</f>
        <v>0</v>
      </c>
      <c r="AO52" s="231"/>
      <c r="AP52" s="231"/>
      <c r="AQ52" s="232" t="s">
        <v>73</v>
      </c>
      <c r="AR52" s="226"/>
      <c r="AS52" s="233">
        <v>0</v>
      </c>
      <c r="AT52" s="234">
        <f t="shared" si="0"/>
        <v>0</v>
      </c>
      <c r="AU52" s="235" t="e">
        <f>'1.1 - ARCH'!P94</f>
        <v>#REF!</v>
      </c>
      <c r="AV52" s="234">
        <f>'1.1 - ARCH'!J30</f>
        <v>0</v>
      </c>
      <c r="AW52" s="234">
        <f>'1.1 - ARCH'!J31</f>
        <v>0</v>
      </c>
      <c r="AX52" s="234">
        <f>'1.1 - ARCH'!J32</f>
        <v>0</v>
      </c>
      <c r="AY52" s="234">
        <f>'1.1 - ARCH'!J33</f>
        <v>0</v>
      </c>
      <c r="AZ52" s="234">
        <f>'1.1 - ARCH'!F30</f>
        <v>0</v>
      </c>
      <c r="BA52" s="234">
        <f>'1.1 - ARCH'!F31</f>
        <v>0</v>
      </c>
      <c r="BB52" s="234">
        <f>'1.1 - ARCH'!F32</f>
        <v>0</v>
      </c>
      <c r="BC52" s="234">
        <f>'1.1 - ARCH'!F33</f>
        <v>0</v>
      </c>
      <c r="BD52" s="236">
        <f>'1.1 - ARCH'!F34</f>
        <v>0</v>
      </c>
      <c r="BT52" s="238" t="s">
        <v>74</v>
      </c>
      <c r="BV52" s="238" t="s">
        <v>70</v>
      </c>
      <c r="BW52" s="238" t="s">
        <v>75</v>
      </c>
      <c r="BX52" s="238" t="s">
        <v>7</v>
      </c>
      <c r="CL52" s="238" t="s">
        <v>5</v>
      </c>
      <c r="CM52" s="238" t="s">
        <v>76</v>
      </c>
    </row>
    <row r="53" spans="1:91" s="237" customFormat="1" ht="31.5" customHeight="1" x14ac:dyDescent="0.3">
      <c r="A53" s="225" t="s">
        <v>72</v>
      </c>
      <c r="B53" s="226"/>
      <c r="C53" s="227"/>
      <c r="D53" s="228" t="s">
        <v>753</v>
      </c>
      <c r="E53" s="228"/>
      <c r="F53" s="228"/>
      <c r="G53" s="228"/>
      <c r="H53" s="228"/>
      <c r="I53" s="229"/>
      <c r="J53" s="239" t="s">
        <v>759</v>
      </c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0">
        <f>'1.2 - Kusovník prvního vyb.'!J27</f>
        <v>0</v>
      </c>
      <c r="AH53" s="231"/>
      <c r="AI53" s="231"/>
      <c r="AJ53" s="231"/>
      <c r="AK53" s="231"/>
      <c r="AL53" s="231"/>
      <c r="AM53" s="231"/>
      <c r="AN53" s="230">
        <f t="shared" ref="AN53:AN58" si="1">AG53*1.21</f>
        <v>0</v>
      </c>
      <c r="AO53" s="231"/>
      <c r="AP53" s="231"/>
      <c r="AQ53" s="232" t="s">
        <v>73</v>
      </c>
      <c r="AR53" s="226"/>
      <c r="AS53" s="233">
        <v>0</v>
      </c>
      <c r="AT53" s="234">
        <f t="shared" si="0"/>
        <v>0</v>
      </c>
      <c r="AU53" s="235">
        <f>'1.2 - Kusovník prvního vyb.'!P78</f>
        <v>0</v>
      </c>
      <c r="AV53" s="234">
        <f>'1.2 - Kusovník prvního vyb.'!J30</f>
        <v>0</v>
      </c>
      <c r="AW53" s="234">
        <f>'1.2 - Kusovník prvního vyb.'!J31</f>
        <v>0</v>
      </c>
      <c r="AX53" s="234">
        <f>'1.2 - Kusovník prvního vyb.'!J32</f>
        <v>0</v>
      </c>
      <c r="AY53" s="234">
        <f>'1.2 - Kusovník prvního vyb.'!J33</f>
        <v>0</v>
      </c>
      <c r="AZ53" s="234">
        <f>'1.2 - Kusovník prvního vyb.'!F30</f>
        <v>0</v>
      </c>
      <c r="BA53" s="234">
        <f>'1.2 - Kusovník prvního vyb.'!F31</f>
        <v>0</v>
      </c>
      <c r="BB53" s="234">
        <f>'1.2 - Kusovník prvního vyb.'!F32</f>
        <v>0</v>
      </c>
      <c r="BC53" s="234">
        <f>'1.2 - Kusovník prvního vyb.'!F33</f>
        <v>0</v>
      </c>
      <c r="BD53" s="236">
        <f>'1.2 - Kusovník prvního vyb.'!F34</f>
        <v>0</v>
      </c>
      <c r="BT53" s="238" t="s">
        <v>74</v>
      </c>
      <c r="BV53" s="238" t="s">
        <v>70</v>
      </c>
      <c r="BW53" s="238" t="s">
        <v>77</v>
      </c>
      <c r="BX53" s="238" t="s">
        <v>7</v>
      </c>
      <c r="CL53" s="238" t="s">
        <v>5</v>
      </c>
      <c r="CM53" s="238" t="s">
        <v>76</v>
      </c>
    </row>
    <row r="54" spans="1:91" s="237" customFormat="1" ht="31.5" customHeight="1" x14ac:dyDescent="0.3">
      <c r="A54" s="225" t="s">
        <v>72</v>
      </c>
      <c r="B54" s="226"/>
      <c r="C54" s="227"/>
      <c r="D54" s="228" t="s">
        <v>754</v>
      </c>
      <c r="E54" s="228"/>
      <c r="F54" s="228"/>
      <c r="G54" s="228"/>
      <c r="H54" s="228"/>
      <c r="I54" s="229"/>
      <c r="J54" s="239" t="s">
        <v>760</v>
      </c>
      <c r="K54" s="239"/>
      <c r="L54" s="239"/>
      <c r="M54" s="239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239"/>
      <c r="AD54" s="239"/>
      <c r="AE54" s="239"/>
      <c r="AF54" s="239"/>
      <c r="AG54" s="230">
        <f>'1.3 - Volné interiér. vyb.'!J27</f>
        <v>0</v>
      </c>
      <c r="AH54" s="231"/>
      <c r="AI54" s="231"/>
      <c r="AJ54" s="231"/>
      <c r="AK54" s="231"/>
      <c r="AL54" s="231"/>
      <c r="AM54" s="231"/>
      <c r="AN54" s="230">
        <f t="shared" si="1"/>
        <v>0</v>
      </c>
      <c r="AO54" s="231"/>
      <c r="AP54" s="231"/>
      <c r="AQ54" s="232" t="s">
        <v>73</v>
      </c>
      <c r="AR54" s="226"/>
      <c r="AS54" s="240">
        <v>0</v>
      </c>
      <c r="AT54" s="241">
        <f t="shared" si="0"/>
        <v>0</v>
      </c>
      <c r="AU54" s="242">
        <f>'1.3 - Volné interiér. vyb.'!P76</f>
        <v>0</v>
      </c>
      <c r="AV54" s="241">
        <f>'1.3 - Volné interiér. vyb.'!J28</f>
        <v>0</v>
      </c>
      <c r="AW54" s="241" t="str">
        <f>'1.3 - Volné interiér. vyb.'!J29</f>
        <v>Výše daně</v>
      </c>
      <c r="AX54" s="241">
        <f>'1.3 - Volné interiér. vyb.'!J30</f>
        <v>0</v>
      </c>
      <c r="AY54" s="241">
        <f>'1.3 - Volné interiér. vyb.'!J31</f>
        <v>0</v>
      </c>
      <c r="AZ54" s="241">
        <f>'1.3 - Volné interiér. vyb.'!F28</f>
        <v>0</v>
      </c>
      <c r="BA54" s="241" t="str">
        <f>'1.3 - Volné interiér. vyb.'!F29</f>
        <v>Základ daně</v>
      </c>
      <c r="BB54" s="241">
        <f>'1.3 - Volné interiér. vyb.'!F30</f>
        <v>0</v>
      </c>
      <c r="BC54" s="241">
        <f>'1.3 - Volné interiér. vyb.'!F31</f>
        <v>0</v>
      </c>
      <c r="BD54" s="243">
        <f>'1.3 - Volné interiér. vyb.'!F32</f>
        <v>0</v>
      </c>
      <c r="BT54" s="238" t="s">
        <v>74</v>
      </c>
      <c r="BV54" s="238" t="s">
        <v>70</v>
      </c>
      <c r="BW54" s="238" t="s">
        <v>78</v>
      </c>
      <c r="BX54" s="238" t="s">
        <v>7</v>
      </c>
      <c r="CL54" s="238" t="s">
        <v>5</v>
      </c>
      <c r="CM54" s="238" t="s">
        <v>76</v>
      </c>
    </row>
    <row r="55" spans="1:91" s="237" customFormat="1" ht="31.5" customHeight="1" x14ac:dyDescent="0.3">
      <c r="A55" s="225" t="s">
        <v>72</v>
      </c>
      <c r="B55" s="226"/>
      <c r="C55" s="227"/>
      <c r="D55" s="228" t="s">
        <v>761</v>
      </c>
      <c r="E55" s="228"/>
      <c r="F55" s="228"/>
      <c r="G55" s="228"/>
      <c r="H55" s="228"/>
      <c r="I55" s="229"/>
      <c r="J55" s="239" t="s">
        <v>765</v>
      </c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0">
        <f>'1.4 - EL'!J27</f>
        <v>0</v>
      </c>
      <c r="AH55" s="231"/>
      <c r="AI55" s="231"/>
      <c r="AJ55" s="231"/>
      <c r="AK55" s="231"/>
      <c r="AL55" s="231"/>
      <c r="AM55" s="231"/>
      <c r="AN55" s="230">
        <f t="shared" si="1"/>
        <v>0</v>
      </c>
      <c r="AO55" s="231"/>
      <c r="AP55" s="231"/>
      <c r="AQ55" s="232" t="s">
        <v>73</v>
      </c>
      <c r="AR55" s="226"/>
      <c r="AS55" s="240">
        <v>0</v>
      </c>
      <c r="AT55" s="241">
        <f t="shared" si="0"/>
        <v>0</v>
      </c>
      <c r="AU55" s="242" t="str">
        <f>'1.3 - Volné interiér. vyb.'!P77</f>
        <v>Nh celkem [h]</v>
      </c>
      <c r="AV55" s="241" t="str">
        <f>'1.3 - Volné interiér. vyb.'!J29</f>
        <v>Výše daně</v>
      </c>
      <c r="AW55" s="241">
        <f>'1.3 - Volné interiér. vyb.'!J30</f>
        <v>0</v>
      </c>
      <c r="AX55" s="241">
        <f>'1.3 - Volné interiér. vyb.'!J31</f>
        <v>0</v>
      </c>
      <c r="AY55" s="241">
        <f>'1.3 - Volné interiér. vyb.'!J32</f>
        <v>0</v>
      </c>
      <c r="AZ55" s="241" t="str">
        <f>'1.3 - Volné interiér. vyb.'!F29</f>
        <v>Základ daně</v>
      </c>
      <c r="BA55" s="241">
        <f>'1.3 - Volné interiér. vyb.'!F30</f>
        <v>0</v>
      </c>
      <c r="BB55" s="241">
        <f>'1.3 - Volné interiér. vyb.'!F31</f>
        <v>0</v>
      </c>
      <c r="BC55" s="241">
        <f>'1.3 - Volné interiér. vyb.'!F32</f>
        <v>0</v>
      </c>
      <c r="BD55" s="243">
        <f>'1.3 - Volné interiér. vyb.'!F33</f>
        <v>0</v>
      </c>
      <c r="BT55" s="238" t="s">
        <v>74</v>
      </c>
      <c r="BV55" s="238" t="s">
        <v>70</v>
      </c>
      <c r="BW55" s="238" t="s">
        <v>78</v>
      </c>
      <c r="BX55" s="238" t="s">
        <v>7</v>
      </c>
      <c r="CL55" s="238" t="s">
        <v>5</v>
      </c>
      <c r="CM55" s="238" t="s">
        <v>76</v>
      </c>
    </row>
    <row r="56" spans="1:91" s="237" customFormat="1" ht="31.5" customHeight="1" x14ac:dyDescent="0.3">
      <c r="A56" s="225" t="s">
        <v>72</v>
      </c>
      <c r="B56" s="226"/>
      <c r="C56" s="227"/>
      <c r="D56" s="228" t="s">
        <v>762</v>
      </c>
      <c r="E56" s="228"/>
      <c r="F56" s="228"/>
      <c r="G56" s="228"/>
      <c r="H56" s="228"/>
      <c r="I56" s="229"/>
      <c r="J56" s="239" t="s">
        <v>767</v>
      </c>
      <c r="K56" s="239"/>
      <c r="L56" s="239"/>
      <c r="M56" s="239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30">
        <f>'1.5 - VZT'!J27</f>
        <v>0</v>
      </c>
      <c r="AH56" s="231"/>
      <c r="AI56" s="231"/>
      <c r="AJ56" s="231"/>
      <c r="AK56" s="231"/>
      <c r="AL56" s="231"/>
      <c r="AM56" s="231"/>
      <c r="AN56" s="230">
        <f t="shared" si="1"/>
        <v>0</v>
      </c>
      <c r="AO56" s="231"/>
      <c r="AP56" s="231"/>
      <c r="AQ56" s="232" t="s">
        <v>73</v>
      </c>
      <c r="AR56" s="226"/>
      <c r="AS56" s="240">
        <v>0</v>
      </c>
      <c r="AT56" s="241">
        <f t="shared" si="0"/>
        <v>0</v>
      </c>
      <c r="AU56" s="242">
        <f>'1.3 - Volné interiér. vyb.'!P78</f>
        <v>0</v>
      </c>
      <c r="AV56" s="241">
        <f>'1.3 - Volné interiér. vyb.'!J30</f>
        <v>0</v>
      </c>
      <c r="AW56" s="241">
        <f>'1.3 - Volné interiér. vyb.'!J31</f>
        <v>0</v>
      </c>
      <c r="AX56" s="241">
        <f>'1.3 - Volné interiér. vyb.'!J32</f>
        <v>0</v>
      </c>
      <c r="AY56" s="241">
        <f>'1.3 - Volné interiér. vyb.'!J33</f>
        <v>0</v>
      </c>
      <c r="AZ56" s="241">
        <f>'1.3 - Volné interiér. vyb.'!F30</f>
        <v>0</v>
      </c>
      <c r="BA56" s="241">
        <f>'1.3 - Volné interiér. vyb.'!F31</f>
        <v>0</v>
      </c>
      <c r="BB56" s="241">
        <f>'1.3 - Volné interiér. vyb.'!F32</f>
        <v>0</v>
      </c>
      <c r="BC56" s="241">
        <f>'1.3 - Volné interiér. vyb.'!F33</f>
        <v>0</v>
      </c>
      <c r="BD56" s="243">
        <f>'1.3 - Volné interiér. vyb.'!F34</f>
        <v>0</v>
      </c>
      <c r="BT56" s="238" t="s">
        <v>74</v>
      </c>
      <c r="BV56" s="238" t="s">
        <v>70</v>
      </c>
      <c r="BW56" s="238" t="s">
        <v>78</v>
      </c>
      <c r="BX56" s="238" t="s">
        <v>7</v>
      </c>
      <c r="CL56" s="238" t="s">
        <v>5</v>
      </c>
      <c r="CM56" s="238" t="s">
        <v>76</v>
      </c>
    </row>
    <row r="57" spans="1:91" s="237" customFormat="1" ht="31.5" customHeight="1" x14ac:dyDescent="0.3">
      <c r="A57" s="225" t="s">
        <v>72</v>
      </c>
      <c r="B57" s="226"/>
      <c r="C57" s="227"/>
      <c r="D57" s="228" t="s">
        <v>775</v>
      </c>
      <c r="E57" s="228"/>
      <c r="F57" s="228"/>
      <c r="G57" s="228"/>
      <c r="H57" s="228"/>
      <c r="I57" s="229"/>
      <c r="J57" s="239" t="s">
        <v>773</v>
      </c>
      <c r="K57" s="239"/>
      <c r="L57" s="239"/>
      <c r="M57" s="23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39"/>
      <c r="Y57" s="239"/>
      <c r="Z57" s="239"/>
      <c r="AA57" s="239"/>
      <c r="AB57" s="239"/>
      <c r="AC57" s="239"/>
      <c r="AD57" s="239"/>
      <c r="AE57" s="239"/>
      <c r="AF57" s="239"/>
      <c r="AG57" s="230">
        <f>'1.6 - ZTI'!J27</f>
        <v>0</v>
      </c>
      <c r="AH57" s="231"/>
      <c r="AI57" s="231"/>
      <c r="AJ57" s="231"/>
      <c r="AK57" s="231"/>
      <c r="AL57" s="231"/>
      <c r="AM57" s="231"/>
      <c r="AN57" s="230">
        <f t="shared" si="1"/>
        <v>0</v>
      </c>
      <c r="AO57" s="231"/>
      <c r="AP57" s="231"/>
      <c r="AQ57" s="232" t="s">
        <v>73</v>
      </c>
      <c r="AR57" s="226"/>
      <c r="AS57" s="240">
        <v>0</v>
      </c>
      <c r="AT57" s="241">
        <f t="shared" si="0"/>
        <v>0</v>
      </c>
      <c r="AU57" s="242">
        <f>'1.3 - Volné interiér. vyb.'!P79</f>
        <v>0</v>
      </c>
      <c r="AV57" s="241">
        <f>'1.3 - Volné interiér. vyb.'!J31</f>
        <v>0</v>
      </c>
      <c r="AW57" s="241">
        <f>'1.3 - Volné interiér. vyb.'!J32</f>
        <v>0</v>
      </c>
      <c r="AX57" s="241">
        <f>'1.3 - Volné interiér. vyb.'!J33</f>
        <v>0</v>
      </c>
      <c r="AY57" s="241">
        <f>'1.3 - Volné interiér. vyb.'!J34</f>
        <v>0</v>
      </c>
      <c r="AZ57" s="241">
        <f>'1.3 - Volné interiér. vyb.'!F31</f>
        <v>0</v>
      </c>
      <c r="BA57" s="241">
        <f>'1.3 - Volné interiér. vyb.'!F32</f>
        <v>0</v>
      </c>
      <c r="BB57" s="241">
        <f>'1.3 - Volné interiér. vyb.'!F33</f>
        <v>0</v>
      </c>
      <c r="BC57" s="241">
        <f>'1.3 - Volné interiér. vyb.'!F34</f>
        <v>0</v>
      </c>
      <c r="BD57" s="243">
        <f>'1.3 - Volné interiér. vyb.'!F35</f>
        <v>0</v>
      </c>
      <c r="BT57" s="238" t="s">
        <v>74</v>
      </c>
      <c r="BV57" s="238" t="s">
        <v>70</v>
      </c>
      <c r="BW57" s="238" t="s">
        <v>78</v>
      </c>
      <c r="BX57" s="238" t="s">
        <v>7</v>
      </c>
      <c r="CL57" s="238" t="s">
        <v>5</v>
      </c>
      <c r="CM57" s="238" t="s">
        <v>76</v>
      </c>
    </row>
    <row r="58" spans="1:91" s="237" customFormat="1" ht="31.5" customHeight="1" x14ac:dyDescent="0.3">
      <c r="A58" s="225" t="s">
        <v>72</v>
      </c>
      <c r="B58" s="226"/>
      <c r="C58" s="227"/>
      <c r="D58" s="228" t="s">
        <v>525</v>
      </c>
      <c r="E58" s="228"/>
      <c r="F58" s="228"/>
      <c r="G58" s="228"/>
      <c r="H58" s="228"/>
      <c r="I58" s="229"/>
      <c r="J58" s="239" t="s">
        <v>108</v>
      </c>
      <c r="K58" s="239"/>
      <c r="L58" s="239"/>
      <c r="M58" s="23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30">
        <f>'VRN - Vedlejší rozpočt. nákl.'!J27</f>
        <v>0</v>
      </c>
      <c r="AH58" s="231"/>
      <c r="AI58" s="231"/>
      <c r="AJ58" s="231"/>
      <c r="AK58" s="231"/>
      <c r="AL58" s="231"/>
      <c r="AM58" s="231"/>
      <c r="AN58" s="230">
        <f t="shared" si="1"/>
        <v>0</v>
      </c>
      <c r="AO58" s="231"/>
      <c r="AP58" s="231"/>
      <c r="AQ58" s="232" t="s">
        <v>73</v>
      </c>
      <c r="AR58" s="226"/>
      <c r="AS58" s="240">
        <v>0</v>
      </c>
      <c r="AT58" s="241">
        <f t="shared" si="0"/>
        <v>0</v>
      </c>
      <c r="AU58" s="242">
        <f>'1.3 - Volné interiér. vyb.'!P78</f>
        <v>0</v>
      </c>
      <c r="AV58" s="241">
        <f>'1.3 - Volné interiér. vyb.'!J30</f>
        <v>0</v>
      </c>
      <c r="AW58" s="241">
        <f>'1.3 - Volné interiér. vyb.'!J31</f>
        <v>0</v>
      </c>
      <c r="AX58" s="241">
        <f>'1.3 - Volné interiér. vyb.'!J32</f>
        <v>0</v>
      </c>
      <c r="AY58" s="241">
        <f>'1.3 - Volné interiér. vyb.'!J33</f>
        <v>0</v>
      </c>
      <c r="AZ58" s="241">
        <f>'1.3 - Volné interiér. vyb.'!F30</f>
        <v>0</v>
      </c>
      <c r="BA58" s="241">
        <f>'1.3 - Volné interiér. vyb.'!F31</f>
        <v>0</v>
      </c>
      <c r="BB58" s="241">
        <f>'1.3 - Volné interiér. vyb.'!F32</f>
        <v>0</v>
      </c>
      <c r="BC58" s="241">
        <f>'1.3 - Volné interiér. vyb.'!F33</f>
        <v>0</v>
      </c>
      <c r="BD58" s="243">
        <f>'1.3 - Volné interiér. vyb.'!F34</f>
        <v>0</v>
      </c>
      <c r="BT58" s="238" t="s">
        <v>74</v>
      </c>
      <c r="BV58" s="238" t="s">
        <v>70</v>
      </c>
      <c r="BW58" s="238" t="s">
        <v>78</v>
      </c>
      <c r="BX58" s="238" t="s">
        <v>7</v>
      </c>
      <c r="CL58" s="238" t="s">
        <v>5</v>
      </c>
      <c r="CM58" s="238" t="s">
        <v>76</v>
      </c>
    </row>
    <row r="59" spans="1:91" s="31" customFormat="1" ht="30" customHeight="1" x14ac:dyDescent="0.3">
      <c r="B59" s="28"/>
      <c r="AR59" s="28"/>
    </row>
    <row r="60" spans="1:91" s="31" customFormat="1" ht="7.05" customHeight="1" x14ac:dyDescent="0.3"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28"/>
    </row>
  </sheetData>
  <sheetProtection algorithmName="SHA-512" hashValue="k6rjGAE7iRkvA/jmVxyG58loFTQn8i+lS+fMLLRQwpbKwRGIq7ZgLMH7ExXttmwpoY0tLBvv4E5Y4wi/4WWfTg==" saltValue="4mf78By/8WEdkJH0MHem2Q==" spinCount="100000" sheet="1" objects="1" scenarios="1"/>
  <mergeCells count="64">
    <mergeCell ref="AR2:BE2"/>
    <mergeCell ref="AN58:AP58"/>
    <mergeCell ref="AG58:AM58"/>
    <mergeCell ref="D58:H58"/>
    <mergeCell ref="J58:AF58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E14:AI14"/>
    <mergeCell ref="D54:H54"/>
    <mergeCell ref="J54:AF54"/>
    <mergeCell ref="AG54:AM54"/>
    <mergeCell ref="AN54:AP54"/>
    <mergeCell ref="D55:H55"/>
    <mergeCell ref="J55:AF55"/>
    <mergeCell ref="AG55:AM55"/>
    <mergeCell ref="AN55:AP55"/>
    <mergeCell ref="D56:H56"/>
    <mergeCell ref="J56:AF56"/>
    <mergeCell ref="AG56:AM56"/>
    <mergeCell ref="AN56:AP56"/>
    <mergeCell ref="D57:H57"/>
    <mergeCell ref="J57:AF57"/>
    <mergeCell ref="AG57:AM57"/>
    <mergeCell ref="AN57:AP57"/>
  </mergeCells>
  <hyperlinks>
    <hyperlink ref="K1:S1" location="C2" display="1) Rekapitulace stavby"/>
    <hyperlink ref="W1:AI1" location="C51" display="2) Rekapitulace objektů stavby a soupisů prací"/>
    <hyperlink ref="A53" location="'1.2 - Kusovník prvního vyb.'!A1" display="/"/>
    <hyperlink ref="A58" location="'VRN - Vedlejší rozpočt. nákl.'!A1" display="/"/>
    <hyperlink ref="A54" location="'1.3 - Volné interiér. vyb.'!A1" display="/"/>
    <hyperlink ref="A55" location="'1.4 - EL'!Názvy_tisku" display="/"/>
    <hyperlink ref="A56" location="'1.5 - VZT'!A1" display="/"/>
    <hyperlink ref="A57" location="'1.6 - ZTI'!A1" display="/"/>
    <hyperlink ref="A52" location="'1.1 - ARCH'!A1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5"/>
  <sheetViews>
    <sheetView showGridLines="0" workbookViewId="0">
      <pane ySplit="1" topLeftCell="A279" activePane="bottomLeft" state="frozen"/>
      <selection pane="bottomLeft" activeCell="I298" sqref="I298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2.5703125" style="11" customWidth="1"/>
    <col min="10" max="10" width="23.42578125" style="11" customWidth="1"/>
    <col min="11" max="11" width="15.42578125" style="11" customWidth="1"/>
    <col min="12" max="12" width="9.140625" style="11"/>
    <col min="13" max="13" width="64.7109375" style="11" hidden="1" customWidth="1"/>
    <col min="14" max="14" width="9.140625" style="11" hidden="1" customWidth="1"/>
    <col min="15" max="15" width="8.5703125" style="11" hidden="1" customWidth="1"/>
    <col min="16" max="16" width="11.42578125" style="11" hidden="1" customWidth="1"/>
    <col min="17" max="17" width="14.42578125" style="11" hidden="1" customWidth="1"/>
    <col min="18" max="18" width="11.85546875" style="11" hidden="1" customWidth="1"/>
    <col min="19" max="19" width="7.5703125" style="11" hidden="1" customWidth="1"/>
    <col min="20" max="20" width="16" style="11" hidden="1" customWidth="1"/>
    <col min="21" max="21" width="16.42578125" style="11" customWidth="1"/>
    <col min="22" max="22" width="12.42578125" style="11" customWidth="1"/>
    <col min="23" max="23" width="16.42578125" style="11" customWidth="1"/>
    <col min="24" max="24" width="12.42578125" style="11" customWidth="1"/>
    <col min="25" max="25" width="15" style="11" customWidth="1"/>
    <col min="26" max="26" width="11" style="11" customWidth="1"/>
    <col min="27" max="27" width="15" style="11" customWidth="1"/>
    <col min="28" max="28" width="16.42578125" style="11" customWidth="1"/>
    <col min="29" max="29" width="11" style="11" customWidth="1"/>
    <col min="30" max="30" width="15" style="11" customWidth="1"/>
    <col min="31" max="31" width="16.42578125" style="11" customWidth="1"/>
    <col min="32" max="43" width="9.140625" style="11" customWidth="1"/>
    <col min="44" max="44" width="4.85546875" style="11" customWidth="1"/>
    <col min="45" max="45" width="9.42578125" style="11" customWidth="1"/>
    <col min="46" max="46" width="38.5703125" style="11" customWidth="1"/>
    <col min="47" max="47" width="2.5703125" style="11" customWidth="1"/>
    <col min="48" max="48" width="1.85546875" style="11" customWidth="1"/>
    <col min="49" max="49" width="5.28515625" style="11" customWidth="1"/>
    <col min="50" max="50" width="1.85546875" style="11" customWidth="1"/>
    <col min="51" max="51" width="10.42578125" style="11" customWidth="1"/>
    <col min="52" max="56" width="9.42578125" style="11" customWidth="1"/>
    <col min="57" max="57" width="10.28515625" style="11" customWidth="1"/>
    <col min="58" max="61" width="4.5703125" style="11" customWidth="1"/>
    <col min="62" max="62" width="1.85546875" style="11" customWidth="1"/>
    <col min="63" max="63" width="13.42578125" style="11" customWidth="1"/>
    <col min="64" max="64" width="4.85546875" style="11" customWidth="1"/>
    <col min="65" max="65" width="9.42578125" style="11" customWidth="1"/>
    <col min="66" max="70" width="9.140625" style="11" customWidth="1"/>
    <col min="71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75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A4" s="18"/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A5" s="18"/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A6" s="18"/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A7" s="18"/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A8" s="27"/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A9" s="27"/>
      <c r="B9" s="28"/>
      <c r="C9" s="29"/>
      <c r="D9" s="29"/>
      <c r="E9" s="32" t="s">
        <v>757</v>
      </c>
      <c r="F9" s="33"/>
      <c r="G9" s="33"/>
      <c r="H9" s="33"/>
      <c r="I9" s="29"/>
      <c r="J9" s="29"/>
      <c r="K9" s="30"/>
    </row>
    <row r="10" spans="1:70" s="31" customFormat="1" x14ac:dyDescent="0.3">
      <c r="A10" s="27"/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A11" s="27"/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A12" s="27"/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A13" s="27"/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A14" s="27"/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A15" s="27"/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A16" s="27"/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1:11" s="31" customFormat="1" ht="14.4" customHeight="1" x14ac:dyDescent="0.3">
      <c r="A17" s="27"/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166" t="str">
        <f>'Rekapitulace stavby'!AN13</f>
        <v>Vyplňte údaj</v>
      </c>
      <c r="K17" s="30"/>
    </row>
    <row r="18" spans="1:11" s="31" customFormat="1" ht="18" customHeight="1" x14ac:dyDescent="0.3">
      <c r="A18" s="27"/>
      <c r="B18" s="28"/>
      <c r="C18" s="29"/>
      <c r="D18" s="29"/>
      <c r="E18" s="165" t="str">
        <f>'Rekapitulace stavby'!E14:AI14</f>
        <v>Vyplňte údaj</v>
      </c>
      <c r="F18" s="165"/>
      <c r="G18" s="165"/>
      <c r="H18" s="165"/>
      <c r="I18" s="24" t="s">
        <v>27</v>
      </c>
      <c r="J18" s="166" t="str">
        <f>'Rekapitulace stavby'!AN14</f>
        <v>Vyplňte údaj</v>
      </c>
      <c r="K18" s="30"/>
    </row>
    <row r="19" spans="1:11" s="31" customFormat="1" ht="7.05" customHeight="1" x14ac:dyDescent="0.3">
      <c r="A19" s="27"/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1:11" s="31" customFormat="1" ht="14.4" customHeight="1" x14ac:dyDescent="0.3">
      <c r="A20" s="27"/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1:11" s="31" customFormat="1" ht="18" customHeight="1" x14ac:dyDescent="0.3">
      <c r="A21" s="27"/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1:11" s="31" customFormat="1" ht="7.05" customHeight="1" x14ac:dyDescent="0.3">
      <c r="A22" s="27"/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1:11" s="31" customFormat="1" ht="14.4" customHeight="1" x14ac:dyDescent="0.3">
      <c r="A23" s="27"/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1:11" s="41" customFormat="1" ht="16.5" customHeight="1" x14ac:dyDescent="0.3">
      <c r="A24" s="36"/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1:11" s="31" customFormat="1" ht="7.05" customHeight="1" x14ac:dyDescent="0.3">
      <c r="A25" s="27"/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1:11" s="31" customFormat="1" ht="7.05" customHeight="1" x14ac:dyDescent="0.3">
      <c r="A26" s="27"/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1:11" s="31" customFormat="1" ht="25.35" customHeight="1" x14ac:dyDescent="0.3">
      <c r="A27" s="27"/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ROUND(J56,2)</f>
        <v>0</v>
      </c>
      <c r="K27" s="30"/>
    </row>
    <row r="28" spans="1:11" s="31" customFormat="1" ht="7.05" customHeight="1" x14ac:dyDescent="0.3">
      <c r="A28" s="27"/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1:11" s="31" customFormat="1" ht="14.4" customHeight="1" x14ac:dyDescent="0.3">
      <c r="A29" s="27"/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1:11" s="31" customFormat="1" ht="14.4" customHeight="1" x14ac:dyDescent="0.3">
      <c r="A30" s="27"/>
      <c r="B30" s="28"/>
      <c r="C30" s="29"/>
      <c r="D30" s="47" t="s">
        <v>38</v>
      </c>
      <c r="E30" s="47" t="s">
        <v>39</v>
      </c>
      <c r="F30" s="48">
        <f>ROUND(SUM(BE94:BE304), 2)</f>
        <v>0</v>
      </c>
      <c r="G30" s="29"/>
      <c r="H30" s="29"/>
      <c r="I30" s="49">
        <v>0.21</v>
      </c>
      <c r="J30" s="48">
        <f>ROUND(ROUND((SUM(BE94:BE304)), 2)*I30, 2)</f>
        <v>0</v>
      </c>
      <c r="K30" s="30"/>
    </row>
    <row r="31" spans="1:11" s="31" customFormat="1" ht="14.4" customHeight="1" x14ac:dyDescent="0.3">
      <c r="A31" s="27"/>
      <c r="B31" s="28"/>
      <c r="C31" s="29"/>
      <c r="D31" s="29"/>
      <c r="E31" s="47" t="s">
        <v>40</v>
      </c>
      <c r="F31" s="48">
        <f>ROUND(SUM(BF94:BF304), 2)</f>
        <v>0</v>
      </c>
      <c r="G31" s="29"/>
      <c r="H31" s="29"/>
      <c r="I31" s="49">
        <v>0.15</v>
      </c>
      <c r="J31" s="48">
        <f>ROUND(ROUND((SUM(BF94:BF304)), 2)*I31, 2)</f>
        <v>0</v>
      </c>
      <c r="K31" s="30"/>
    </row>
    <row r="32" spans="1:11" s="31" customFormat="1" ht="14.4" hidden="1" customHeight="1" x14ac:dyDescent="0.3">
      <c r="A32" s="27"/>
      <c r="B32" s="28"/>
      <c r="C32" s="29"/>
      <c r="D32" s="29"/>
      <c r="E32" s="47" t="s">
        <v>41</v>
      </c>
      <c r="F32" s="48">
        <f>ROUND(SUM(BG94:BG304), 2)</f>
        <v>0</v>
      </c>
      <c r="G32" s="29"/>
      <c r="H32" s="29"/>
      <c r="I32" s="49">
        <v>0.21</v>
      </c>
      <c r="J32" s="48">
        <v>0</v>
      </c>
      <c r="K32" s="30"/>
    </row>
    <row r="33" spans="1:11" s="31" customFormat="1" ht="14.4" hidden="1" customHeight="1" x14ac:dyDescent="0.3">
      <c r="A33" s="27"/>
      <c r="B33" s="28"/>
      <c r="C33" s="29"/>
      <c r="D33" s="29"/>
      <c r="E33" s="47" t="s">
        <v>42</v>
      </c>
      <c r="F33" s="48">
        <f>ROUND(SUM(BH94:BH304), 2)</f>
        <v>0</v>
      </c>
      <c r="G33" s="29"/>
      <c r="H33" s="29"/>
      <c r="I33" s="49">
        <v>0.15</v>
      </c>
      <c r="J33" s="48">
        <v>0</v>
      </c>
      <c r="K33" s="30"/>
    </row>
    <row r="34" spans="1:11" s="31" customFormat="1" ht="14.4" hidden="1" customHeight="1" x14ac:dyDescent="0.3">
      <c r="A34" s="27"/>
      <c r="B34" s="28"/>
      <c r="C34" s="29"/>
      <c r="D34" s="29"/>
      <c r="E34" s="47" t="s">
        <v>43</v>
      </c>
      <c r="F34" s="48">
        <f>ROUND(SUM(BI94:BI304), 2)</f>
        <v>0</v>
      </c>
      <c r="G34" s="29"/>
      <c r="H34" s="29"/>
      <c r="I34" s="49">
        <v>0</v>
      </c>
      <c r="J34" s="48">
        <v>0</v>
      </c>
      <c r="K34" s="30"/>
    </row>
    <row r="35" spans="1:11" s="31" customFormat="1" ht="7.05" customHeight="1" x14ac:dyDescent="0.3">
      <c r="A35" s="27"/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1:11" s="31" customFormat="1" ht="25.35" customHeight="1" x14ac:dyDescent="0.3">
      <c r="A36" s="27"/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1:11" s="31" customFormat="1" ht="14.4" customHeight="1" x14ac:dyDescent="0.3">
      <c r="A37" s="27"/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38" spans="1:11" x14ac:dyDescent="0.3">
      <c r="A38" s="18"/>
    </row>
    <row r="39" spans="1:11" x14ac:dyDescent="0.3">
      <c r="A39" s="18"/>
    </row>
    <row r="40" spans="1:11" x14ac:dyDescent="0.3">
      <c r="A40" s="18"/>
    </row>
    <row r="41" spans="1:11" s="31" customFormat="1" ht="7.05" customHeight="1" x14ac:dyDescent="0.3">
      <c r="A41" s="27"/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1:11" s="31" customFormat="1" ht="37.049999999999997" customHeight="1" x14ac:dyDescent="0.3">
      <c r="A42" s="27"/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1:11" s="31" customFormat="1" ht="7.05" customHeight="1" x14ac:dyDescent="0.3">
      <c r="A43" s="27"/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1:11" s="31" customFormat="1" ht="14.4" customHeight="1" x14ac:dyDescent="0.3">
      <c r="A44" s="27"/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1:11" s="31" customFormat="1" ht="16.5" customHeight="1" x14ac:dyDescent="0.3">
      <c r="A45" s="27"/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1:11" s="31" customFormat="1" ht="14.4" customHeight="1" x14ac:dyDescent="0.3">
      <c r="A46" s="27"/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1:11" s="31" customFormat="1" ht="17.25" customHeight="1" x14ac:dyDescent="0.3">
      <c r="A47" s="27"/>
      <c r="B47" s="28"/>
      <c r="C47" s="29"/>
      <c r="D47" s="29"/>
      <c r="E47" s="32" t="str">
        <f>E9</f>
        <v>1.1 - ARCH - Vlastní objekt</v>
      </c>
      <c r="F47" s="33"/>
      <c r="G47" s="33"/>
      <c r="H47" s="33"/>
      <c r="I47" s="29"/>
      <c r="J47" s="29"/>
      <c r="K47" s="30"/>
    </row>
    <row r="48" spans="1:11" s="31" customFormat="1" ht="7.05" customHeight="1" x14ac:dyDescent="0.3">
      <c r="A48" s="27"/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1:47" s="31" customFormat="1" ht="18" customHeight="1" x14ac:dyDescent="0.3">
      <c r="A49" s="27"/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1:47" s="31" customFormat="1" ht="7.05" customHeight="1" x14ac:dyDescent="0.3">
      <c r="A50" s="27"/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1:47" s="31" customFormat="1" ht="13.2" x14ac:dyDescent="0.3">
      <c r="A51" s="27"/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1:47" s="31" customFormat="1" ht="14.4" customHeight="1" x14ac:dyDescent="0.3">
      <c r="A52" s="27"/>
      <c r="B52" s="28"/>
      <c r="C52" s="24" t="s">
        <v>28</v>
      </c>
      <c r="D52" s="29"/>
      <c r="E52" s="29"/>
      <c r="F52" s="34" t="str">
        <f>IF(E18="","",E18)</f>
        <v>Vyplňte údaj</v>
      </c>
      <c r="G52" s="29"/>
      <c r="H52" s="29"/>
      <c r="I52" s="29"/>
      <c r="J52" s="63"/>
      <c r="K52" s="30"/>
    </row>
    <row r="53" spans="1:47" s="31" customFormat="1" ht="10.199999999999999" customHeight="1" x14ac:dyDescent="0.3">
      <c r="A53" s="27"/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1:47" s="31" customFormat="1" ht="29.25" customHeight="1" x14ac:dyDescent="0.3">
      <c r="A54" s="27"/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1:47" s="31" customFormat="1" ht="10.199999999999999" customHeight="1" x14ac:dyDescent="0.3">
      <c r="A55" s="27"/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1:47" s="31" customFormat="1" ht="29.25" customHeight="1" x14ac:dyDescent="0.3">
      <c r="A56" s="27"/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SUM(J57,J63,J74)</f>
        <v>0</v>
      </c>
      <c r="K56" s="30"/>
      <c r="AU56" s="14" t="s">
        <v>90</v>
      </c>
    </row>
    <row r="57" spans="1:47" s="75" customFormat="1" ht="25.05" customHeight="1" x14ac:dyDescent="0.3">
      <c r="A57" s="68"/>
      <c r="B57" s="69"/>
      <c r="C57" s="70"/>
      <c r="D57" s="71" t="s">
        <v>91</v>
      </c>
      <c r="E57" s="72"/>
      <c r="F57" s="72"/>
      <c r="G57" s="72"/>
      <c r="H57" s="72"/>
      <c r="I57" s="72"/>
      <c r="J57" s="73">
        <f>J95</f>
        <v>0</v>
      </c>
      <c r="K57" s="74"/>
    </row>
    <row r="58" spans="1:47" s="83" customFormat="1" ht="19.95" customHeight="1" x14ac:dyDescent="0.3">
      <c r="A58" s="76"/>
      <c r="B58" s="77"/>
      <c r="C58" s="78"/>
      <c r="D58" s="79" t="s">
        <v>92</v>
      </c>
      <c r="E58" s="80"/>
      <c r="F58" s="80"/>
      <c r="G58" s="80"/>
      <c r="H58" s="80"/>
      <c r="I58" s="80"/>
      <c r="J58" s="81">
        <f>J96</f>
        <v>0</v>
      </c>
      <c r="K58" s="82"/>
    </row>
    <row r="59" spans="1:47" s="83" customFormat="1" ht="19.95" customHeight="1" x14ac:dyDescent="0.3">
      <c r="A59" s="76"/>
      <c r="B59" s="77"/>
      <c r="C59" s="78"/>
      <c r="D59" s="79" t="s">
        <v>93</v>
      </c>
      <c r="E59" s="80"/>
      <c r="F59" s="80"/>
      <c r="G59" s="80"/>
      <c r="H59" s="80"/>
      <c r="I59" s="80"/>
      <c r="J59" s="81">
        <f>J107</f>
        <v>0</v>
      </c>
      <c r="K59" s="82"/>
    </row>
    <row r="60" spans="1:47" s="83" customFormat="1" ht="19.95" customHeight="1" x14ac:dyDescent="0.3">
      <c r="A60" s="76"/>
      <c r="B60" s="77"/>
      <c r="C60" s="78"/>
      <c r="D60" s="79" t="s">
        <v>94</v>
      </c>
      <c r="E60" s="80"/>
      <c r="F60" s="80"/>
      <c r="G60" s="80"/>
      <c r="H60" s="80"/>
      <c r="I60" s="80"/>
      <c r="J60" s="81">
        <f>J110</f>
        <v>0</v>
      </c>
      <c r="K60" s="82"/>
    </row>
    <row r="61" spans="1:47" s="83" customFormat="1" ht="19.95" customHeight="1" x14ac:dyDescent="0.3">
      <c r="A61" s="76"/>
      <c r="B61" s="77"/>
      <c r="C61" s="78"/>
      <c r="D61" s="79" t="s">
        <v>95</v>
      </c>
      <c r="E61" s="80"/>
      <c r="F61" s="80"/>
      <c r="G61" s="80"/>
      <c r="H61" s="80"/>
      <c r="I61" s="80"/>
      <c r="J61" s="81">
        <f>J173</f>
        <v>0</v>
      </c>
      <c r="K61" s="82"/>
    </row>
    <row r="62" spans="1:47" s="83" customFormat="1" ht="19.95" customHeight="1" x14ac:dyDescent="0.3">
      <c r="A62" s="76"/>
      <c r="B62" s="77"/>
      <c r="C62" s="78"/>
      <c r="D62" s="79" t="s">
        <v>96</v>
      </c>
      <c r="E62" s="80"/>
      <c r="F62" s="80"/>
      <c r="G62" s="80"/>
      <c r="H62" s="80"/>
      <c r="I62" s="80"/>
      <c r="J62" s="81">
        <f>J179</f>
        <v>0</v>
      </c>
      <c r="K62" s="82"/>
    </row>
    <row r="63" spans="1:47" s="75" customFormat="1" ht="25.05" customHeight="1" x14ac:dyDescent="0.3">
      <c r="A63" s="68"/>
      <c r="B63" s="69"/>
      <c r="C63" s="70"/>
      <c r="D63" s="71" t="s">
        <v>97</v>
      </c>
      <c r="E63" s="72"/>
      <c r="F63" s="72"/>
      <c r="G63" s="72"/>
      <c r="H63" s="72"/>
      <c r="I63" s="72"/>
      <c r="J63" s="73">
        <f>SUM(J64:J73)</f>
        <v>0</v>
      </c>
      <c r="K63" s="74"/>
    </row>
    <row r="64" spans="1:47" s="83" customFormat="1" ht="19.95" customHeight="1" x14ac:dyDescent="0.3">
      <c r="A64" s="76"/>
      <c r="B64" s="77"/>
      <c r="C64" s="78"/>
      <c r="D64" s="79" t="s">
        <v>98</v>
      </c>
      <c r="E64" s="80"/>
      <c r="F64" s="80"/>
      <c r="G64" s="80"/>
      <c r="H64" s="80"/>
      <c r="I64" s="80"/>
      <c r="J64" s="81">
        <f>J182</f>
        <v>0</v>
      </c>
      <c r="K64" s="82"/>
    </row>
    <row r="65" spans="1:12" s="83" customFormat="1" ht="19.95" customHeight="1" x14ac:dyDescent="0.3">
      <c r="A65" s="76"/>
      <c r="B65" s="77"/>
      <c r="C65" s="78"/>
      <c r="D65" s="79" t="s">
        <v>99</v>
      </c>
      <c r="E65" s="80"/>
      <c r="F65" s="80"/>
      <c r="G65" s="80"/>
      <c r="H65" s="80"/>
      <c r="I65" s="80"/>
      <c r="J65" s="81">
        <f>J189</f>
        <v>0</v>
      </c>
      <c r="K65" s="82"/>
    </row>
    <row r="66" spans="1:12" s="83" customFormat="1" ht="19.95" customHeight="1" x14ac:dyDescent="0.3">
      <c r="A66" s="76"/>
      <c r="B66" s="77"/>
      <c r="C66" s="78"/>
      <c r="D66" s="79" t="s">
        <v>100</v>
      </c>
      <c r="E66" s="80"/>
      <c r="F66" s="80"/>
      <c r="G66" s="80"/>
      <c r="H66" s="80"/>
      <c r="I66" s="80"/>
      <c r="J66" s="81">
        <f>J191</f>
        <v>0</v>
      </c>
      <c r="K66" s="82"/>
    </row>
    <row r="67" spans="1:12" s="83" customFormat="1" ht="19.95" customHeight="1" x14ac:dyDescent="0.3">
      <c r="A67" s="76"/>
      <c r="B67" s="77"/>
      <c r="C67" s="78"/>
      <c r="D67" s="79" t="s">
        <v>811</v>
      </c>
      <c r="E67" s="80"/>
      <c r="F67" s="80"/>
      <c r="G67" s="80"/>
      <c r="H67" s="80"/>
      <c r="I67" s="80"/>
      <c r="J67" s="81">
        <f>J215</f>
        <v>0</v>
      </c>
      <c r="K67" s="82"/>
    </row>
    <row r="68" spans="1:12" s="83" customFormat="1" ht="19.95" customHeight="1" x14ac:dyDescent="0.3">
      <c r="A68" s="76"/>
      <c r="B68" s="77"/>
      <c r="C68" s="78"/>
      <c r="D68" s="79" t="s">
        <v>101</v>
      </c>
      <c r="E68" s="80"/>
      <c r="F68" s="80"/>
      <c r="G68" s="80"/>
      <c r="H68" s="80"/>
      <c r="I68" s="80"/>
      <c r="J68" s="81">
        <f>J223</f>
        <v>0</v>
      </c>
      <c r="K68" s="82"/>
    </row>
    <row r="69" spans="1:12" s="83" customFormat="1" ht="19.95" customHeight="1" x14ac:dyDescent="0.3">
      <c r="A69" s="76"/>
      <c r="B69" s="77"/>
      <c r="C69" s="78"/>
      <c r="D69" s="79" t="s">
        <v>102</v>
      </c>
      <c r="E69" s="80"/>
      <c r="F69" s="80"/>
      <c r="G69" s="80"/>
      <c r="H69" s="80"/>
      <c r="I69" s="80"/>
      <c r="J69" s="81">
        <f>J254</f>
        <v>0</v>
      </c>
      <c r="K69" s="82"/>
    </row>
    <row r="70" spans="1:12" s="83" customFormat="1" ht="19.95" customHeight="1" x14ac:dyDescent="0.3">
      <c r="A70" s="76"/>
      <c r="B70" s="77"/>
      <c r="C70" s="78"/>
      <c r="D70" s="79" t="s">
        <v>103</v>
      </c>
      <c r="E70" s="80"/>
      <c r="F70" s="80"/>
      <c r="G70" s="80"/>
      <c r="H70" s="80"/>
      <c r="I70" s="80"/>
      <c r="J70" s="81">
        <f>J264</f>
        <v>0</v>
      </c>
      <c r="K70" s="82"/>
    </row>
    <row r="71" spans="1:12" s="83" customFormat="1" ht="19.95" customHeight="1" x14ac:dyDescent="0.3">
      <c r="A71" s="76"/>
      <c r="B71" s="77"/>
      <c r="C71" s="78"/>
      <c r="D71" s="79" t="s">
        <v>104</v>
      </c>
      <c r="E71" s="80"/>
      <c r="F71" s="80"/>
      <c r="G71" s="80"/>
      <c r="H71" s="80"/>
      <c r="I71" s="80"/>
      <c r="J71" s="81">
        <f>J267</f>
        <v>0</v>
      </c>
      <c r="K71" s="82"/>
    </row>
    <row r="72" spans="1:12" s="83" customFormat="1" ht="19.95" customHeight="1" x14ac:dyDescent="0.3">
      <c r="A72" s="76"/>
      <c r="B72" s="77"/>
      <c r="C72" s="78"/>
      <c r="D72" s="79" t="s">
        <v>105</v>
      </c>
      <c r="E72" s="80"/>
      <c r="F72" s="80"/>
      <c r="G72" s="80"/>
      <c r="H72" s="80"/>
      <c r="I72" s="80"/>
      <c r="J72" s="81">
        <f>J292</f>
        <v>0</v>
      </c>
      <c r="K72" s="82"/>
    </row>
    <row r="73" spans="1:12" s="83" customFormat="1" ht="19.95" customHeight="1" x14ac:dyDescent="0.3">
      <c r="A73" s="76"/>
      <c r="B73" s="77"/>
      <c r="C73" s="78"/>
      <c r="D73" s="79" t="s">
        <v>106</v>
      </c>
      <c r="E73" s="80"/>
      <c r="F73" s="80"/>
      <c r="G73" s="80"/>
      <c r="H73" s="80"/>
      <c r="I73" s="80"/>
      <c r="J73" s="81">
        <f>J297</f>
        <v>0</v>
      </c>
      <c r="K73" s="82"/>
    </row>
    <row r="74" spans="1:12" s="75" customFormat="1" ht="25.05" customHeight="1" x14ac:dyDescent="0.3">
      <c r="A74" s="68"/>
      <c r="B74" s="69"/>
      <c r="C74" s="70"/>
      <c r="D74" s="71" t="s">
        <v>107</v>
      </c>
      <c r="E74" s="72"/>
      <c r="F74" s="72"/>
      <c r="G74" s="72"/>
      <c r="H74" s="72"/>
      <c r="I74" s="72"/>
      <c r="J74" s="73">
        <f>J303</f>
        <v>0</v>
      </c>
      <c r="K74" s="74"/>
    </row>
    <row r="75" spans="1:12" s="31" customFormat="1" ht="21.75" customHeight="1" x14ac:dyDescent="0.3">
      <c r="A75" s="27"/>
      <c r="B75" s="28"/>
      <c r="C75" s="29"/>
      <c r="D75" s="29"/>
      <c r="E75" s="29"/>
      <c r="F75" s="29"/>
      <c r="G75" s="29"/>
      <c r="H75" s="29"/>
      <c r="I75" s="29"/>
      <c r="J75" s="29"/>
      <c r="K75" s="30"/>
    </row>
    <row r="76" spans="1:12" s="31" customFormat="1" ht="7.05" customHeight="1" x14ac:dyDescent="0.3">
      <c r="A76" s="27"/>
      <c r="B76" s="57"/>
      <c r="C76" s="58"/>
      <c r="D76" s="58"/>
      <c r="E76" s="58"/>
      <c r="F76" s="58"/>
      <c r="G76" s="58"/>
      <c r="H76" s="58"/>
      <c r="I76" s="58"/>
      <c r="J76" s="58"/>
      <c r="K76" s="59"/>
    </row>
    <row r="77" spans="1:12" x14ac:dyDescent="0.3">
      <c r="A77" s="18"/>
    </row>
    <row r="78" spans="1:12" x14ac:dyDescent="0.3">
      <c r="A78" s="18"/>
    </row>
    <row r="79" spans="1:12" x14ac:dyDescent="0.3">
      <c r="A79" s="18"/>
    </row>
    <row r="80" spans="1:12" s="31" customFormat="1" ht="7.05" customHeight="1" x14ac:dyDescent="0.3">
      <c r="A80" s="27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28"/>
    </row>
    <row r="81" spans="1:63" s="31" customFormat="1" ht="37.049999999999997" customHeight="1" x14ac:dyDescent="0.3">
      <c r="A81" s="27"/>
      <c r="B81" s="28"/>
      <c r="C81" s="84" t="s">
        <v>113</v>
      </c>
      <c r="L81" s="28"/>
    </row>
    <row r="82" spans="1:63" s="31" customFormat="1" ht="7.05" customHeight="1" x14ac:dyDescent="0.3">
      <c r="A82" s="27"/>
      <c r="B82" s="28"/>
      <c r="L82" s="28"/>
    </row>
    <row r="83" spans="1:63" s="31" customFormat="1" ht="14.4" customHeight="1" x14ac:dyDescent="0.3">
      <c r="A83" s="27"/>
      <c r="B83" s="28"/>
      <c r="C83" s="85" t="s">
        <v>17</v>
      </c>
      <c r="L83" s="28"/>
    </row>
    <row r="84" spans="1:63" s="31" customFormat="1" ht="16.5" customHeight="1" x14ac:dyDescent="0.3">
      <c r="A84" s="27"/>
      <c r="B84" s="28"/>
      <c r="E84" s="86" t="str">
        <f>E7</f>
        <v>ONN-úprava hygien. zázemí interny ,objekt A+B, horní areál</v>
      </c>
      <c r="F84" s="87"/>
      <c r="G84" s="87"/>
      <c r="H84" s="87"/>
      <c r="L84" s="28"/>
    </row>
    <row r="85" spans="1:63" s="31" customFormat="1" ht="14.4" customHeight="1" x14ac:dyDescent="0.3">
      <c r="A85" s="27"/>
      <c r="B85" s="28"/>
      <c r="C85" s="85" t="s">
        <v>85</v>
      </c>
      <c r="L85" s="28"/>
    </row>
    <row r="86" spans="1:63" s="31" customFormat="1" ht="17.25" customHeight="1" x14ac:dyDescent="0.3">
      <c r="A86" s="27"/>
      <c r="B86" s="28"/>
      <c r="E86" s="88" t="str">
        <f>E9</f>
        <v>1.1 - ARCH - Vlastní objekt</v>
      </c>
      <c r="F86" s="89"/>
      <c r="G86" s="89"/>
      <c r="H86" s="89"/>
      <c r="L86" s="28"/>
    </row>
    <row r="87" spans="1:63" s="31" customFormat="1" ht="7.05" customHeight="1" x14ac:dyDescent="0.3">
      <c r="A87" s="27"/>
      <c r="B87" s="28"/>
      <c r="L87" s="28"/>
    </row>
    <row r="88" spans="1:63" s="31" customFormat="1" ht="18" customHeight="1" x14ac:dyDescent="0.3">
      <c r="A88" s="27"/>
      <c r="B88" s="28"/>
      <c r="C88" s="85" t="s">
        <v>21</v>
      </c>
      <c r="F88" s="90" t="str">
        <f>F12</f>
        <v xml:space="preserve">ONN Náchod </v>
      </c>
      <c r="I88" s="85" t="s">
        <v>23</v>
      </c>
      <c r="J88" s="91">
        <f>IF(J12="","",J12)</f>
        <v>43584</v>
      </c>
      <c r="L88" s="28"/>
    </row>
    <row r="89" spans="1:63" s="31" customFormat="1" ht="7.05" customHeight="1" x14ac:dyDescent="0.3">
      <c r="A89" s="27"/>
      <c r="B89" s="28"/>
      <c r="L89" s="28"/>
    </row>
    <row r="90" spans="1:63" s="31" customFormat="1" ht="13.2" x14ac:dyDescent="0.3">
      <c r="A90" s="27"/>
      <c r="B90" s="28"/>
      <c r="C90" s="85" t="s">
        <v>24</v>
      </c>
      <c r="F90" s="90" t="str">
        <f>E15</f>
        <v>ONN Náchod a.s.</v>
      </c>
      <c r="I90" s="85" t="s">
        <v>29</v>
      </c>
      <c r="J90" s="90" t="str">
        <f>E21</f>
        <v xml:space="preserve">JIKA CZ </v>
      </c>
      <c r="L90" s="28"/>
    </row>
    <row r="91" spans="1:63" s="31" customFormat="1" ht="14.4" customHeight="1" x14ac:dyDescent="0.3">
      <c r="A91" s="27"/>
      <c r="B91" s="28"/>
      <c r="C91" s="85" t="s">
        <v>28</v>
      </c>
      <c r="F91" s="90" t="str">
        <f>IF(E18="","",E18)</f>
        <v>Vyplňte údaj</v>
      </c>
      <c r="L91" s="28"/>
    </row>
    <row r="92" spans="1:63" s="31" customFormat="1" ht="10.199999999999999" customHeight="1" x14ac:dyDescent="0.3">
      <c r="A92" s="27"/>
      <c r="B92" s="28"/>
      <c r="L92" s="28"/>
    </row>
    <row r="93" spans="1:63" s="100" customFormat="1" ht="29.25" customHeight="1" x14ac:dyDescent="0.3">
      <c r="A93" s="92"/>
      <c r="B93" s="93"/>
      <c r="C93" s="94" t="s">
        <v>114</v>
      </c>
      <c r="D93" s="95" t="s">
        <v>53</v>
      </c>
      <c r="E93" s="95" t="s">
        <v>49</v>
      </c>
      <c r="F93" s="95" t="s">
        <v>115</v>
      </c>
      <c r="G93" s="95" t="s">
        <v>116</v>
      </c>
      <c r="H93" s="95" t="s">
        <v>117</v>
      </c>
      <c r="I93" s="95" t="s">
        <v>118</v>
      </c>
      <c r="J93" s="95" t="s">
        <v>88</v>
      </c>
      <c r="K93" s="96" t="s">
        <v>119</v>
      </c>
      <c r="L93" s="93"/>
      <c r="M93" s="97" t="s">
        <v>120</v>
      </c>
      <c r="N93" s="98" t="s">
        <v>38</v>
      </c>
      <c r="O93" s="98" t="s">
        <v>121</v>
      </c>
      <c r="P93" s="98" t="s">
        <v>122</v>
      </c>
      <c r="Q93" s="98" t="s">
        <v>123</v>
      </c>
      <c r="R93" s="98" t="s">
        <v>124</v>
      </c>
      <c r="S93" s="98" t="s">
        <v>125</v>
      </c>
      <c r="T93" s="99" t="s">
        <v>126</v>
      </c>
    </row>
    <row r="94" spans="1:63" s="31" customFormat="1" ht="29.25" customHeight="1" x14ac:dyDescent="0.35">
      <c r="A94" s="27"/>
      <c r="B94" s="28"/>
      <c r="C94" s="101" t="s">
        <v>89</v>
      </c>
      <c r="J94" s="102">
        <f>J95+J181+J303</f>
        <v>0</v>
      </c>
      <c r="L94" s="28"/>
      <c r="M94" s="103"/>
      <c r="N94" s="42"/>
      <c r="O94" s="42"/>
      <c r="P94" s="104" t="e">
        <f>P95+P181+P303+#REF!</f>
        <v>#REF!</v>
      </c>
      <c r="Q94" s="42"/>
      <c r="R94" s="104" t="e">
        <f>R95+R181+R303+#REF!</f>
        <v>#REF!</v>
      </c>
      <c r="S94" s="42"/>
      <c r="T94" s="105" t="e">
        <f>T95+T181+T303+#REF!</f>
        <v>#REF!</v>
      </c>
      <c r="AT94" s="14" t="s">
        <v>67</v>
      </c>
      <c r="AU94" s="14" t="s">
        <v>90</v>
      </c>
      <c r="BK94" s="106" t="e">
        <f>BK95+BK181+BK303+#REF!</f>
        <v>#REF!</v>
      </c>
    </row>
    <row r="95" spans="1:63" s="109" customFormat="1" ht="37.35" customHeight="1" x14ac:dyDescent="0.35">
      <c r="A95" s="107"/>
      <c r="B95" s="108"/>
      <c r="D95" s="110" t="s">
        <v>67</v>
      </c>
      <c r="E95" s="111" t="s">
        <v>127</v>
      </c>
      <c r="F95" s="111" t="s">
        <v>128</v>
      </c>
      <c r="J95" s="112">
        <f>SUM(J96,J107,J110,J173,J179)</f>
        <v>0</v>
      </c>
      <c r="L95" s="108"/>
      <c r="M95" s="113"/>
      <c r="N95" s="114"/>
      <c r="O95" s="114"/>
      <c r="P95" s="115">
        <f>P96+P107+P110+P173+P179</f>
        <v>1150.6480709999998</v>
      </c>
      <c r="Q95" s="114"/>
      <c r="R95" s="115">
        <f>R96+R107+R110+R173+R179</f>
        <v>19.668689469999997</v>
      </c>
      <c r="S95" s="114"/>
      <c r="T95" s="116">
        <f>T96+T107+T110+T173+T179</f>
        <v>57.097824000000003</v>
      </c>
      <c r="AR95" s="110" t="s">
        <v>74</v>
      </c>
      <c r="AT95" s="117" t="s">
        <v>67</v>
      </c>
      <c r="AU95" s="117" t="s">
        <v>68</v>
      </c>
      <c r="AY95" s="110" t="s">
        <v>129</v>
      </c>
      <c r="BK95" s="118">
        <f>BK96+BK107+BK110+BK173+BK179</f>
        <v>0</v>
      </c>
    </row>
    <row r="96" spans="1:63" s="109" customFormat="1" ht="19.95" customHeight="1" x14ac:dyDescent="0.35">
      <c r="A96" s="107"/>
      <c r="B96" s="108"/>
      <c r="D96" s="110" t="s">
        <v>67</v>
      </c>
      <c r="E96" s="119" t="s">
        <v>130</v>
      </c>
      <c r="F96" s="119" t="s">
        <v>131</v>
      </c>
      <c r="J96" s="120">
        <f>SUM(J97:J105)</f>
        <v>0</v>
      </c>
      <c r="L96" s="108"/>
      <c r="M96" s="113"/>
      <c r="N96" s="114"/>
      <c r="O96" s="114"/>
      <c r="P96" s="115">
        <f>SUM(P97:P106)</f>
        <v>63.489294999999998</v>
      </c>
      <c r="Q96" s="114"/>
      <c r="R96" s="115">
        <f>SUM(R97:R106)</f>
        <v>3.6413423700000003</v>
      </c>
      <c r="S96" s="114"/>
      <c r="T96" s="116">
        <f>SUM(T97:T106)</f>
        <v>0</v>
      </c>
      <c r="AR96" s="110" t="s">
        <v>74</v>
      </c>
      <c r="AT96" s="117" t="s">
        <v>67</v>
      </c>
      <c r="AU96" s="117" t="s">
        <v>74</v>
      </c>
      <c r="AY96" s="110" t="s">
        <v>129</v>
      </c>
      <c r="BK96" s="118">
        <f>SUM(BK97:BK106)</f>
        <v>0</v>
      </c>
    </row>
    <row r="97" spans="1:65" s="31" customFormat="1" ht="16.5" customHeight="1" x14ac:dyDescent="0.3">
      <c r="A97" s="27"/>
      <c r="B97" s="28"/>
      <c r="C97" s="121" t="s">
        <v>74</v>
      </c>
      <c r="D97" s="121" t="s">
        <v>132</v>
      </c>
      <c r="E97" s="122" t="s">
        <v>133</v>
      </c>
      <c r="F97" s="123" t="s">
        <v>134</v>
      </c>
      <c r="G97" s="124" t="s">
        <v>135</v>
      </c>
      <c r="H97" s="125">
        <v>3</v>
      </c>
      <c r="I97" s="9"/>
      <c r="J97" s="126">
        <f>ROUND(I97*H97,2)</f>
        <v>0</v>
      </c>
      <c r="K97" s="123" t="s">
        <v>136</v>
      </c>
      <c r="L97" s="28"/>
      <c r="M97" s="127" t="s">
        <v>5</v>
      </c>
      <c r="N97" s="128" t="s">
        <v>39</v>
      </c>
      <c r="O97" s="129">
        <v>0.61799999999999999</v>
      </c>
      <c r="P97" s="129">
        <f>O97*H97</f>
        <v>1.8540000000000001</v>
      </c>
      <c r="Q97" s="129">
        <v>2.588E-2</v>
      </c>
      <c r="R97" s="129">
        <f>Q97*H97</f>
        <v>7.7640000000000001E-2</v>
      </c>
      <c r="S97" s="129">
        <v>0</v>
      </c>
      <c r="T97" s="130">
        <f>S97*H97</f>
        <v>0</v>
      </c>
      <c r="AR97" s="14" t="s">
        <v>137</v>
      </c>
      <c r="AT97" s="14" t="s">
        <v>132</v>
      </c>
      <c r="AU97" s="14" t="s">
        <v>76</v>
      </c>
      <c r="AY97" s="14" t="s">
        <v>129</v>
      </c>
      <c r="BE97" s="131">
        <f>IF(N97="základní",J97,0)</f>
        <v>0</v>
      </c>
      <c r="BF97" s="131">
        <f>IF(N97="snížená",J97,0)</f>
        <v>0</v>
      </c>
      <c r="BG97" s="131">
        <f>IF(N97="zákl. přenesená",J97,0)</f>
        <v>0</v>
      </c>
      <c r="BH97" s="131">
        <f>IF(N97="sníž. přenesená",J97,0)</f>
        <v>0</v>
      </c>
      <c r="BI97" s="131">
        <f>IF(N97="nulová",J97,0)</f>
        <v>0</v>
      </c>
      <c r="BJ97" s="14" t="s">
        <v>74</v>
      </c>
      <c r="BK97" s="131">
        <f>ROUND(I97*H97,2)</f>
        <v>0</v>
      </c>
      <c r="BL97" s="14" t="s">
        <v>137</v>
      </c>
      <c r="BM97" s="14" t="s">
        <v>138</v>
      </c>
    </row>
    <row r="98" spans="1:65" s="31" customFormat="1" ht="16.5" customHeight="1" x14ac:dyDescent="0.3">
      <c r="A98" s="27"/>
      <c r="B98" s="28"/>
      <c r="C98" s="132" t="s">
        <v>76</v>
      </c>
      <c r="D98" s="132" t="s">
        <v>139</v>
      </c>
      <c r="E98" s="133" t="s">
        <v>140</v>
      </c>
      <c r="F98" s="134" t="s">
        <v>141</v>
      </c>
      <c r="G98" s="135" t="s">
        <v>135</v>
      </c>
      <c r="H98" s="136">
        <v>3</v>
      </c>
      <c r="I98" s="10"/>
      <c r="J98" s="137">
        <f>ROUND(I98*H98,2)</f>
        <v>0</v>
      </c>
      <c r="K98" s="134" t="s">
        <v>136</v>
      </c>
      <c r="L98" s="138"/>
      <c r="M98" s="139" t="s">
        <v>5</v>
      </c>
      <c r="N98" s="140" t="s">
        <v>39</v>
      </c>
      <c r="O98" s="129">
        <v>0</v>
      </c>
      <c r="P98" s="129">
        <f>O98*H98</f>
        <v>0</v>
      </c>
      <c r="Q98" s="129">
        <v>4.1000000000000002E-2</v>
      </c>
      <c r="R98" s="129">
        <f>Q98*H98</f>
        <v>0.123</v>
      </c>
      <c r="S98" s="129">
        <v>0</v>
      </c>
      <c r="T98" s="130">
        <f>S98*H98</f>
        <v>0</v>
      </c>
      <c r="AR98" s="14" t="s">
        <v>142</v>
      </c>
      <c r="AT98" s="14" t="s">
        <v>139</v>
      </c>
      <c r="AU98" s="14" t="s">
        <v>76</v>
      </c>
      <c r="AY98" s="14" t="s">
        <v>129</v>
      </c>
      <c r="BE98" s="131">
        <f>IF(N98="základní",J98,0)</f>
        <v>0</v>
      </c>
      <c r="BF98" s="131">
        <f>IF(N98="snížená",J98,0)</f>
        <v>0</v>
      </c>
      <c r="BG98" s="131">
        <f>IF(N98="zákl. přenesená",J98,0)</f>
        <v>0</v>
      </c>
      <c r="BH98" s="131">
        <f>IF(N98="sníž. přenesená",J98,0)</f>
        <v>0</v>
      </c>
      <c r="BI98" s="131">
        <f>IF(N98="nulová",J98,0)</f>
        <v>0</v>
      </c>
      <c r="BJ98" s="14" t="s">
        <v>74</v>
      </c>
      <c r="BK98" s="131">
        <f>ROUND(I98*H98,2)</f>
        <v>0</v>
      </c>
      <c r="BL98" s="14" t="s">
        <v>137</v>
      </c>
      <c r="BM98" s="14" t="s">
        <v>143</v>
      </c>
    </row>
    <row r="99" spans="1:65" s="31" customFormat="1" ht="16.5" customHeight="1" x14ac:dyDescent="0.3">
      <c r="A99" s="27"/>
      <c r="B99" s="28"/>
      <c r="C99" s="121" t="s">
        <v>130</v>
      </c>
      <c r="D99" s="121" t="s">
        <v>132</v>
      </c>
      <c r="E99" s="122" t="s">
        <v>144</v>
      </c>
      <c r="F99" s="123" t="s">
        <v>145</v>
      </c>
      <c r="G99" s="124" t="s">
        <v>146</v>
      </c>
      <c r="H99" s="125">
        <v>0.38600000000000001</v>
      </c>
      <c r="I99" s="9"/>
      <c r="J99" s="126">
        <f>ROUND(I99*H99,2)</f>
        <v>0</v>
      </c>
      <c r="K99" s="123" t="s">
        <v>136</v>
      </c>
      <c r="L99" s="28"/>
      <c r="M99" s="127" t="s">
        <v>5</v>
      </c>
      <c r="N99" s="128" t="s">
        <v>39</v>
      </c>
      <c r="O99" s="129">
        <v>6.77</v>
      </c>
      <c r="P99" s="129">
        <f>O99*H99</f>
        <v>2.6132200000000001</v>
      </c>
      <c r="Q99" s="129">
        <v>1.94302</v>
      </c>
      <c r="R99" s="129">
        <f>Q99*H99</f>
        <v>0.75000571999999999</v>
      </c>
      <c r="S99" s="129">
        <v>0</v>
      </c>
      <c r="T99" s="130">
        <f>S99*H99</f>
        <v>0</v>
      </c>
      <c r="AR99" s="14" t="s">
        <v>137</v>
      </c>
      <c r="AT99" s="14" t="s">
        <v>132</v>
      </c>
      <c r="AU99" s="14" t="s">
        <v>76</v>
      </c>
      <c r="AY99" s="14" t="s">
        <v>129</v>
      </c>
      <c r="BE99" s="131">
        <f>IF(N99="základní",J99,0)</f>
        <v>0</v>
      </c>
      <c r="BF99" s="131">
        <f>IF(N99="snížená",J99,0)</f>
        <v>0</v>
      </c>
      <c r="BG99" s="131">
        <f>IF(N99="zákl. přenesená",J99,0)</f>
        <v>0</v>
      </c>
      <c r="BH99" s="131">
        <f>IF(N99="sníž. přenesená",J99,0)</f>
        <v>0</v>
      </c>
      <c r="BI99" s="131">
        <f>IF(N99="nulová",J99,0)</f>
        <v>0</v>
      </c>
      <c r="BJ99" s="14" t="s">
        <v>74</v>
      </c>
      <c r="BK99" s="131">
        <f>ROUND(I99*H99,2)</f>
        <v>0</v>
      </c>
      <c r="BL99" s="14" t="s">
        <v>137</v>
      </c>
      <c r="BM99" s="14" t="s">
        <v>147</v>
      </c>
    </row>
    <row r="100" spans="1:65" s="143" customFormat="1" x14ac:dyDescent="0.3">
      <c r="A100" s="141"/>
      <c r="B100" s="142"/>
      <c r="D100" s="144" t="s">
        <v>148</v>
      </c>
      <c r="E100" s="145" t="s">
        <v>5</v>
      </c>
      <c r="F100" s="146" t="s">
        <v>149</v>
      </c>
      <c r="H100" s="147">
        <v>0.38600000000000001</v>
      </c>
      <c r="L100" s="142"/>
      <c r="M100" s="148"/>
      <c r="N100" s="149"/>
      <c r="O100" s="149"/>
      <c r="P100" s="149"/>
      <c r="Q100" s="149"/>
      <c r="R100" s="149"/>
      <c r="S100" s="149"/>
      <c r="T100" s="150"/>
      <c r="AT100" s="145" t="s">
        <v>148</v>
      </c>
      <c r="AU100" s="145" t="s">
        <v>76</v>
      </c>
      <c r="AV100" s="143" t="s">
        <v>76</v>
      </c>
      <c r="AW100" s="143" t="s">
        <v>31</v>
      </c>
      <c r="AX100" s="143" t="s">
        <v>74</v>
      </c>
      <c r="AY100" s="145" t="s">
        <v>129</v>
      </c>
    </row>
    <row r="101" spans="1:65" s="31" customFormat="1" ht="16.5" customHeight="1" x14ac:dyDescent="0.3">
      <c r="A101" s="27"/>
      <c r="B101" s="28"/>
      <c r="C101" s="121" t="s">
        <v>137</v>
      </c>
      <c r="D101" s="121" t="s">
        <v>132</v>
      </c>
      <c r="E101" s="122" t="s">
        <v>150</v>
      </c>
      <c r="F101" s="123" t="s">
        <v>151</v>
      </c>
      <c r="G101" s="124" t="s">
        <v>152</v>
      </c>
      <c r="H101" s="125">
        <v>1.264</v>
      </c>
      <c r="I101" s="9"/>
      <c r="J101" s="126">
        <f>ROUND(I101*H101,2)</f>
        <v>0</v>
      </c>
      <c r="K101" s="123" t="s">
        <v>136</v>
      </c>
      <c r="L101" s="151"/>
      <c r="M101" s="127" t="s">
        <v>5</v>
      </c>
      <c r="N101" s="128" t="s">
        <v>39</v>
      </c>
      <c r="O101" s="129">
        <v>40.5</v>
      </c>
      <c r="P101" s="129">
        <f>O101*H101</f>
        <v>51.192</v>
      </c>
      <c r="Q101" s="129">
        <v>1.0900000000000001</v>
      </c>
      <c r="R101" s="129">
        <f>Q101*H101</f>
        <v>1.3777600000000001</v>
      </c>
      <c r="S101" s="129">
        <v>0</v>
      </c>
      <c r="T101" s="130">
        <f>S101*H101</f>
        <v>0</v>
      </c>
      <c r="AR101" s="14" t="s">
        <v>137</v>
      </c>
      <c r="AT101" s="14" t="s">
        <v>132</v>
      </c>
      <c r="AU101" s="14" t="s">
        <v>76</v>
      </c>
      <c r="AY101" s="14" t="s">
        <v>129</v>
      </c>
      <c r="BE101" s="131">
        <f>IF(N101="základní",J101,0)</f>
        <v>0</v>
      </c>
      <c r="BF101" s="131">
        <f>IF(N101="snížená",J101,0)</f>
        <v>0</v>
      </c>
      <c r="BG101" s="131">
        <f>IF(N101="zákl. přenesená",J101,0)</f>
        <v>0</v>
      </c>
      <c r="BH101" s="131">
        <f>IF(N101="sníž. přenesená",J101,0)</f>
        <v>0</v>
      </c>
      <c r="BI101" s="131">
        <f>IF(N101="nulová",J101,0)</f>
        <v>0</v>
      </c>
      <c r="BJ101" s="14" t="s">
        <v>74</v>
      </c>
      <c r="BK101" s="131">
        <f>ROUND(I101*H101,2)</f>
        <v>0</v>
      </c>
      <c r="BL101" s="14" t="s">
        <v>137</v>
      </c>
      <c r="BM101" s="14" t="s">
        <v>153</v>
      </c>
    </row>
    <row r="102" spans="1:65" s="143" customFormat="1" x14ac:dyDescent="0.3">
      <c r="A102" s="141"/>
      <c r="B102" s="142"/>
      <c r="D102" s="144" t="s">
        <v>148</v>
      </c>
      <c r="E102" s="145" t="s">
        <v>5</v>
      </c>
      <c r="F102" s="146" t="s">
        <v>154</v>
      </c>
      <c r="H102" s="147">
        <v>1.264</v>
      </c>
      <c r="L102" s="142"/>
      <c r="M102" s="148"/>
      <c r="N102" s="149"/>
      <c r="O102" s="149"/>
      <c r="P102" s="149"/>
      <c r="Q102" s="149"/>
      <c r="R102" s="149"/>
      <c r="S102" s="149"/>
      <c r="T102" s="150"/>
      <c r="AT102" s="145" t="s">
        <v>148</v>
      </c>
      <c r="AU102" s="145" t="s">
        <v>76</v>
      </c>
      <c r="AV102" s="143" t="s">
        <v>76</v>
      </c>
      <c r="AW102" s="143" t="s">
        <v>31</v>
      </c>
      <c r="AX102" s="143" t="s">
        <v>74</v>
      </c>
      <c r="AY102" s="145" t="s">
        <v>129</v>
      </c>
    </row>
    <row r="103" spans="1:65" s="31" customFormat="1" ht="25.5" customHeight="1" x14ac:dyDescent="0.3">
      <c r="A103" s="27"/>
      <c r="B103" s="28"/>
      <c r="C103" s="121" t="s">
        <v>155</v>
      </c>
      <c r="D103" s="121" t="s">
        <v>132</v>
      </c>
      <c r="E103" s="122" t="s">
        <v>156</v>
      </c>
      <c r="F103" s="123" t="s">
        <v>157</v>
      </c>
      <c r="G103" s="124" t="s">
        <v>158</v>
      </c>
      <c r="H103" s="125">
        <v>1.155</v>
      </c>
      <c r="I103" s="9"/>
      <c r="J103" s="126">
        <f>ROUND(I103*H103,2)</f>
        <v>0</v>
      </c>
      <c r="K103" s="123" t="s">
        <v>136</v>
      </c>
      <c r="L103" s="28"/>
      <c r="M103" s="127" t="s">
        <v>5</v>
      </c>
      <c r="N103" s="128" t="s">
        <v>39</v>
      </c>
      <c r="O103" s="129">
        <v>0.68899999999999995</v>
      </c>
      <c r="P103" s="129">
        <f>O103*H103</f>
        <v>0.79579499999999992</v>
      </c>
      <c r="Q103" s="129">
        <v>0.12335</v>
      </c>
      <c r="R103" s="129">
        <f>Q103*H103</f>
        <v>0.14246924999999999</v>
      </c>
      <c r="S103" s="129">
        <v>0</v>
      </c>
      <c r="T103" s="130">
        <f>S103*H103</f>
        <v>0</v>
      </c>
      <c r="AR103" s="14" t="s">
        <v>137</v>
      </c>
      <c r="AT103" s="14" t="s">
        <v>132</v>
      </c>
      <c r="AU103" s="14" t="s">
        <v>76</v>
      </c>
      <c r="AY103" s="14" t="s">
        <v>129</v>
      </c>
      <c r="BE103" s="131">
        <f>IF(N103="základní",J103,0)</f>
        <v>0</v>
      </c>
      <c r="BF103" s="131">
        <f>IF(N103="snížená",J103,0)</f>
        <v>0</v>
      </c>
      <c r="BG103" s="131">
        <f>IF(N103="zákl. přenesená",J103,0)</f>
        <v>0</v>
      </c>
      <c r="BH103" s="131">
        <f>IF(N103="sníž. přenesená",J103,0)</f>
        <v>0</v>
      </c>
      <c r="BI103" s="131">
        <f>IF(N103="nulová",J103,0)</f>
        <v>0</v>
      </c>
      <c r="BJ103" s="14" t="s">
        <v>74</v>
      </c>
      <c r="BK103" s="131">
        <f>ROUND(I103*H103,2)</f>
        <v>0</v>
      </c>
      <c r="BL103" s="14" t="s">
        <v>137</v>
      </c>
      <c r="BM103" s="14" t="s">
        <v>159</v>
      </c>
    </row>
    <row r="104" spans="1:65" s="143" customFormat="1" x14ac:dyDescent="0.3">
      <c r="A104" s="141"/>
      <c r="B104" s="142"/>
      <c r="D104" s="144" t="s">
        <v>148</v>
      </c>
      <c r="E104" s="145" t="s">
        <v>5</v>
      </c>
      <c r="F104" s="146" t="s">
        <v>160</v>
      </c>
      <c r="H104" s="147">
        <v>1.155</v>
      </c>
      <c r="L104" s="142"/>
      <c r="M104" s="148"/>
      <c r="N104" s="149"/>
      <c r="O104" s="149"/>
      <c r="P104" s="149"/>
      <c r="Q104" s="149"/>
      <c r="R104" s="149"/>
      <c r="S104" s="149"/>
      <c r="T104" s="150"/>
      <c r="AT104" s="145" t="s">
        <v>148</v>
      </c>
      <c r="AU104" s="145" t="s">
        <v>76</v>
      </c>
      <c r="AV104" s="143" t="s">
        <v>76</v>
      </c>
      <c r="AW104" s="143" t="s">
        <v>31</v>
      </c>
      <c r="AX104" s="143" t="s">
        <v>74</v>
      </c>
      <c r="AY104" s="145" t="s">
        <v>129</v>
      </c>
    </row>
    <row r="105" spans="1:65" s="31" customFormat="1" ht="16.5" customHeight="1" x14ac:dyDescent="0.3">
      <c r="A105" s="27"/>
      <c r="B105" s="28"/>
      <c r="C105" s="121" t="s">
        <v>161</v>
      </c>
      <c r="D105" s="121" t="s">
        <v>132</v>
      </c>
      <c r="E105" s="122" t="s">
        <v>162</v>
      </c>
      <c r="F105" s="123" t="s">
        <v>163</v>
      </c>
      <c r="G105" s="124" t="s">
        <v>158</v>
      </c>
      <c r="H105" s="125">
        <v>4.38</v>
      </c>
      <c r="I105" s="9"/>
      <c r="J105" s="126">
        <f>ROUND(I105*H105,2)</f>
        <v>0</v>
      </c>
      <c r="K105" s="123" t="s">
        <v>136</v>
      </c>
      <c r="L105" s="28"/>
      <c r="M105" s="127" t="s">
        <v>5</v>
      </c>
      <c r="N105" s="128" t="s">
        <v>39</v>
      </c>
      <c r="O105" s="129">
        <v>1.6060000000000001</v>
      </c>
      <c r="P105" s="129">
        <f>O105*H105</f>
        <v>7.0342799999999999</v>
      </c>
      <c r="Q105" s="129">
        <v>0.26723000000000002</v>
      </c>
      <c r="R105" s="129">
        <f>Q105*H105</f>
        <v>1.1704674000000002</v>
      </c>
      <c r="S105" s="129">
        <v>0</v>
      </c>
      <c r="T105" s="130">
        <f>S105*H105</f>
        <v>0</v>
      </c>
      <c r="AR105" s="14" t="s">
        <v>137</v>
      </c>
      <c r="AT105" s="14" t="s">
        <v>132</v>
      </c>
      <c r="AU105" s="14" t="s">
        <v>76</v>
      </c>
      <c r="AY105" s="14" t="s">
        <v>129</v>
      </c>
      <c r="BE105" s="131">
        <f>IF(N105="základní",J105,0)</f>
        <v>0</v>
      </c>
      <c r="BF105" s="131">
        <f>IF(N105="snížená",J105,0)</f>
        <v>0</v>
      </c>
      <c r="BG105" s="131">
        <f>IF(N105="zákl. přenesená",J105,0)</f>
        <v>0</v>
      </c>
      <c r="BH105" s="131">
        <f>IF(N105="sníž. přenesená",J105,0)</f>
        <v>0</v>
      </c>
      <c r="BI105" s="131">
        <f>IF(N105="nulová",J105,0)</f>
        <v>0</v>
      </c>
      <c r="BJ105" s="14" t="s">
        <v>74</v>
      </c>
      <c r="BK105" s="131">
        <f>ROUND(I105*H105,2)</f>
        <v>0</v>
      </c>
      <c r="BL105" s="14" t="s">
        <v>137</v>
      </c>
      <c r="BM105" s="14" t="s">
        <v>164</v>
      </c>
    </row>
    <row r="106" spans="1:65" s="143" customFormat="1" x14ac:dyDescent="0.3">
      <c r="A106" s="141"/>
      <c r="B106" s="142"/>
      <c r="D106" s="144" t="s">
        <v>148</v>
      </c>
      <c r="E106" s="145" t="s">
        <v>5</v>
      </c>
      <c r="F106" s="146" t="s">
        <v>165</v>
      </c>
      <c r="H106" s="147">
        <v>4.38</v>
      </c>
      <c r="L106" s="142"/>
      <c r="M106" s="148"/>
      <c r="N106" s="149"/>
      <c r="O106" s="149"/>
      <c r="P106" s="149"/>
      <c r="Q106" s="149"/>
      <c r="R106" s="149"/>
      <c r="S106" s="149"/>
      <c r="T106" s="150"/>
      <c r="AT106" s="145" t="s">
        <v>148</v>
      </c>
      <c r="AU106" s="145" t="s">
        <v>76</v>
      </c>
      <c r="AV106" s="143" t="s">
        <v>76</v>
      </c>
      <c r="AW106" s="143" t="s">
        <v>31</v>
      </c>
      <c r="AX106" s="143" t="s">
        <v>74</v>
      </c>
      <c r="AY106" s="145" t="s">
        <v>129</v>
      </c>
    </row>
    <row r="107" spans="1:65" s="109" customFormat="1" ht="29.85" customHeight="1" x14ac:dyDescent="0.35">
      <c r="A107" s="107"/>
      <c r="B107" s="108"/>
      <c r="D107" s="110" t="s">
        <v>67</v>
      </c>
      <c r="E107" s="119" t="s">
        <v>161</v>
      </c>
      <c r="F107" s="119" t="s">
        <v>166</v>
      </c>
      <c r="J107" s="120">
        <f>SUM(J108:J109)</f>
        <v>0</v>
      </c>
      <c r="L107" s="108"/>
      <c r="M107" s="113"/>
      <c r="N107" s="114"/>
      <c r="O107" s="114"/>
      <c r="P107" s="115">
        <f>SUM(P108:P109)</f>
        <v>488.90755999999999</v>
      </c>
      <c r="Q107" s="114"/>
      <c r="R107" s="115">
        <f>SUM(R108:R109)</f>
        <v>15.981863999999998</v>
      </c>
      <c r="S107" s="114"/>
      <c r="T107" s="116">
        <f>SUM(T108:T109)</f>
        <v>0</v>
      </c>
      <c r="AR107" s="110" t="s">
        <v>74</v>
      </c>
      <c r="AT107" s="117" t="s">
        <v>67</v>
      </c>
      <c r="AU107" s="117" t="s">
        <v>74</v>
      </c>
      <c r="AY107" s="110" t="s">
        <v>129</v>
      </c>
      <c r="BK107" s="118">
        <f>SUM(BK108:BK109)</f>
        <v>0</v>
      </c>
    </row>
    <row r="108" spans="1:65" s="31" customFormat="1" ht="16.5" customHeight="1" x14ac:dyDescent="0.3">
      <c r="A108" s="27"/>
      <c r="B108" s="28"/>
      <c r="C108" s="121" t="s">
        <v>167</v>
      </c>
      <c r="D108" s="121" t="s">
        <v>132</v>
      </c>
      <c r="E108" s="122" t="s">
        <v>168</v>
      </c>
      <c r="F108" s="123" t="s">
        <v>169</v>
      </c>
      <c r="G108" s="124" t="s">
        <v>158</v>
      </c>
      <c r="H108" s="125">
        <v>859.24</v>
      </c>
      <c r="I108" s="9"/>
      <c r="J108" s="126">
        <f>ROUND(I108*H108,2)</f>
        <v>0</v>
      </c>
      <c r="K108" s="123" t="s">
        <v>136</v>
      </c>
      <c r="L108" s="28"/>
      <c r="M108" s="127" t="s">
        <v>5</v>
      </c>
      <c r="N108" s="128" t="s">
        <v>39</v>
      </c>
      <c r="O108" s="129">
        <v>0.27200000000000002</v>
      </c>
      <c r="P108" s="129">
        <f>O108*H108</f>
        <v>233.71328000000003</v>
      </c>
      <c r="Q108" s="129">
        <v>3.0000000000000001E-3</v>
      </c>
      <c r="R108" s="129">
        <f>Q108*H108</f>
        <v>2.5777200000000002</v>
      </c>
      <c r="S108" s="129">
        <v>0</v>
      </c>
      <c r="T108" s="130">
        <f>S108*H108</f>
        <v>0</v>
      </c>
      <c r="AR108" s="14" t="s">
        <v>137</v>
      </c>
      <c r="AT108" s="14" t="s">
        <v>132</v>
      </c>
      <c r="AU108" s="14" t="s">
        <v>76</v>
      </c>
      <c r="AY108" s="14" t="s">
        <v>129</v>
      </c>
      <c r="BE108" s="131">
        <f>IF(N108="základní",J108,0)</f>
        <v>0</v>
      </c>
      <c r="BF108" s="131">
        <f>IF(N108="snížená",J108,0)</f>
        <v>0</v>
      </c>
      <c r="BG108" s="131">
        <f>IF(N108="zákl. přenesená",J108,0)</f>
        <v>0</v>
      </c>
      <c r="BH108" s="131">
        <f>IF(N108="sníž. přenesená",J108,0)</f>
        <v>0</v>
      </c>
      <c r="BI108" s="131">
        <f>IF(N108="nulová",J108,0)</f>
        <v>0</v>
      </c>
      <c r="BJ108" s="14" t="s">
        <v>74</v>
      </c>
      <c r="BK108" s="131">
        <f>ROUND(I108*H108,2)</f>
        <v>0</v>
      </c>
      <c r="BL108" s="14" t="s">
        <v>137</v>
      </c>
      <c r="BM108" s="14" t="s">
        <v>170</v>
      </c>
    </row>
    <row r="109" spans="1:65" s="31" customFormat="1" ht="25.5" customHeight="1" x14ac:dyDescent="0.3">
      <c r="A109" s="27"/>
      <c r="B109" s="28"/>
      <c r="C109" s="121" t="s">
        <v>142</v>
      </c>
      <c r="D109" s="121" t="s">
        <v>132</v>
      </c>
      <c r="E109" s="122" t="s">
        <v>171</v>
      </c>
      <c r="F109" s="123" t="s">
        <v>172</v>
      </c>
      <c r="G109" s="124" t="s">
        <v>158</v>
      </c>
      <c r="H109" s="125">
        <v>859.24</v>
      </c>
      <c r="I109" s="9"/>
      <c r="J109" s="126">
        <f>ROUND(I109*H109,2)</f>
        <v>0</v>
      </c>
      <c r="K109" s="123" t="s">
        <v>136</v>
      </c>
      <c r="L109" s="28"/>
      <c r="M109" s="127" t="s">
        <v>5</v>
      </c>
      <c r="N109" s="128" t="s">
        <v>39</v>
      </c>
      <c r="O109" s="129">
        <v>0.29699999999999999</v>
      </c>
      <c r="P109" s="129">
        <f>O109*H109</f>
        <v>255.19427999999999</v>
      </c>
      <c r="Q109" s="129">
        <v>1.5599999999999999E-2</v>
      </c>
      <c r="R109" s="129">
        <f>Q109*H109</f>
        <v>13.404143999999999</v>
      </c>
      <c r="S109" s="129">
        <v>0</v>
      </c>
      <c r="T109" s="130">
        <f>S109*H109</f>
        <v>0</v>
      </c>
      <c r="AR109" s="14" t="s">
        <v>137</v>
      </c>
      <c r="AT109" s="14" t="s">
        <v>132</v>
      </c>
      <c r="AU109" s="14" t="s">
        <v>76</v>
      </c>
      <c r="AY109" s="14" t="s">
        <v>129</v>
      </c>
      <c r="BE109" s="131">
        <f>IF(N109="základní",J109,0)</f>
        <v>0</v>
      </c>
      <c r="BF109" s="131">
        <f>IF(N109="snížená",J109,0)</f>
        <v>0</v>
      </c>
      <c r="BG109" s="131">
        <f>IF(N109="zákl. přenesená",J109,0)</f>
        <v>0</v>
      </c>
      <c r="BH109" s="131">
        <f>IF(N109="sníž. přenesená",J109,0)</f>
        <v>0</v>
      </c>
      <c r="BI109" s="131">
        <f>IF(N109="nulová",J109,0)</f>
        <v>0</v>
      </c>
      <c r="BJ109" s="14" t="s">
        <v>74</v>
      </c>
      <c r="BK109" s="131">
        <f>ROUND(I109*H109,2)</f>
        <v>0</v>
      </c>
      <c r="BL109" s="14" t="s">
        <v>137</v>
      </c>
      <c r="BM109" s="14" t="s">
        <v>173</v>
      </c>
    </row>
    <row r="110" spans="1:65" s="109" customFormat="1" ht="29.85" customHeight="1" x14ac:dyDescent="0.35">
      <c r="A110" s="107"/>
      <c r="B110" s="108"/>
      <c r="D110" s="110" t="s">
        <v>67</v>
      </c>
      <c r="E110" s="119" t="s">
        <v>174</v>
      </c>
      <c r="F110" s="119" t="s">
        <v>175</v>
      </c>
      <c r="J110" s="120">
        <f>SUM(J111:J172)</f>
        <v>0</v>
      </c>
      <c r="L110" s="108"/>
      <c r="M110" s="113"/>
      <c r="N110" s="114"/>
      <c r="O110" s="114"/>
      <c r="P110" s="115">
        <f>SUM(P111:P164)</f>
        <v>513.27694799999995</v>
      </c>
      <c r="Q110" s="114"/>
      <c r="R110" s="115">
        <f>SUM(R111:R164)</f>
        <v>4.5483099999999999E-2</v>
      </c>
      <c r="S110" s="114"/>
      <c r="T110" s="116">
        <f>SUM(T111:T164)</f>
        <v>57.097824000000003</v>
      </c>
      <c r="AR110" s="110" t="s">
        <v>74</v>
      </c>
      <c r="AT110" s="117" t="s">
        <v>67</v>
      </c>
      <c r="AU110" s="117" t="s">
        <v>74</v>
      </c>
      <c r="AY110" s="110" t="s">
        <v>129</v>
      </c>
      <c r="BK110" s="118">
        <f>SUM(BK111:BK164)</f>
        <v>0</v>
      </c>
    </row>
    <row r="111" spans="1:65" s="31" customFormat="1" ht="25.5" customHeight="1" x14ac:dyDescent="0.3">
      <c r="A111" s="27"/>
      <c r="B111" s="28"/>
      <c r="C111" s="121" t="s">
        <v>174</v>
      </c>
      <c r="D111" s="121" t="s">
        <v>132</v>
      </c>
      <c r="E111" s="122" t="s">
        <v>176</v>
      </c>
      <c r="F111" s="123" t="s">
        <v>177</v>
      </c>
      <c r="G111" s="124" t="s">
        <v>158</v>
      </c>
      <c r="H111" s="125">
        <f>H114</f>
        <v>173.43</v>
      </c>
      <c r="I111" s="9"/>
      <c r="J111" s="126">
        <f>ROUND(I111*H111,2)</f>
        <v>0</v>
      </c>
      <c r="K111" s="123" t="s">
        <v>136</v>
      </c>
      <c r="L111" s="151"/>
      <c r="M111" s="127" t="s">
        <v>5</v>
      </c>
      <c r="N111" s="128" t="s">
        <v>39</v>
      </c>
      <c r="O111" s="129">
        <v>0.105</v>
      </c>
      <c r="P111" s="129">
        <f>O111*H111</f>
        <v>18.210149999999999</v>
      </c>
      <c r="Q111" s="129">
        <v>1.2999999999999999E-4</v>
      </c>
      <c r="R111" s="129">
        <f>Q111*H111</f>
        <v>2.2545899999999997E-2</v>
      </c>
      <c r="S111" s="129">
        <v>0</v>
      </c>
      <c r="T111" s="130">
        <f>S111*H111</f>
        <v>0</v>
      </c>
      <c r="AR111" s="14" t="s">
        <v>137</v>
      </c>
      <c r="AT111" s="14" t="s">
        <v>132</v>
      </c>
      <c r="AU111" s="14" t="s">
        <v>76</v>
      </c>
      <c r="AY111" s="14" t="s">
        <v>129</v>
      </c>
      <c r="BE111" s="131">
        <f>IF(N111="základní",J111,0)</f>
        <v>0</v>
      </c>
      <c r="BF111" s="131">
        <f>IF(N111="snížená",J111,0)</f>
        <v>0</v>
      </c>
      <c r="BG111" s="131">
        <f>IF(N111="zákl. přenesená",J111,0)</f>
        <v>0</v>
      </c>
      <c r="BH111" s="131">
        <f>IF(N111="sníž. přenesená",J111,0)</f>
        <v>0</v>
      </c>
      <c r="BI111" s="131">
        <f>IF(N111="nulová",J111,0)</f>
        <v>0</v>
      </c>
      <c r="BJ111" s="14" t="s">
        <v>74</v>
      </c>
      <c r="BK111" s="131">
        <f>ROUND(I111*H111,2)</f>
        <v>0</v>
      </c>
      <c r="BL111" s="14" t="s">
        <v>137</v>
      </c>
      <c r="BM111" s="14" t="s">
        <v>178</v>
      </c>
    </row>
    <row r="112" spans="1:65" s="143" customFormat="1" x14ac:dyDescent="0.3">
      <c r="A112" s="141"/>
      <c r="B112" s="142"/>
      <c r="D112" s="144" t="s">
        <v>148</v>
      </c>
      <c r="E112" s="145" t="s">
        <v>5</v>
      </c>
      <c r="F112" s="146" t="s">
        <v>179</v>
      </c>
      <c r="H112" s="147">
        <v>136.74</v>
      </c>
      <c r="L112" s="142"/>
      <c r="M112" s="148"/>
      <c r="N112" s="149"/>
      <c r="O112" s="149"/>
      <c r="P112" s="149"/>
      <c r="Q112" s="149"/>
      <c r="R112" s="149"/>
      <c r="S112" s="149"/>
      <c r="T112" s="150"/>
      <c r="AT112" s="145" t="s">
        <v>148</v>
      </c>
      <c r="AU112" s="145" t="s">
        <v>76</v>
      </c>
      <c r="AV112" s="143" t="s">
        <v>76</v>
      </c>
      <c r="AW112" s="143" t="s">
        <v>31</v>
      </c>
      <c r="AX112" s="143" t="s">
        <v>68</v>
      </c>
      <c r="AY112" s="145" t="s">
        <v>129</v>
      </c>
    </row>
    <row r="113" spans="1:65" s="143" customFormat="1" x14ac:dyDescent="0.3">
      <c r="A113" s="141"/>
      <c r="B113" s="142"/>
      <c r="D113" s="144" t="s">
        <v>148</v>
      </c>
      <c r="E113" s="145" t="s">
        <v>5</v>
      </c>
      <c r="F113" s="146" t="s">
        <v>180</v>
      </c>
      <c r="H113" s="147">
        <v>36.69</v>
      </c>
      <c r="L113" s="142"/>
      <c r="M113" s="148"/>
      <c r="N113" s="149"/>
      <c r="O113" s="149"/>
      <c r="P113" s="149"/>
      <c r="Q113" s="149"/>
      <c r="R113" s="149"/>
      <c r="S113" s="149"/>
      <c r="T113" s="150"/>
      <c r="AT113" s="145" t="s">
        <v>148</v>
      </c>
      <c r="AU113" s="145" t="s">
        <v>76</v>
      </c>
      <c r="AV113" s="143" t="s">
        <v>76</v>
      </c>
      <c r="AW113" s="143" t="s">
        <v>31</v>
      </c>
      <c r="AX113" s="143" t="s">
        <v>68</v>
      </c>
      <c r="AY113" s="145" t="s">
        <v>129</v>
      </c>
    </row>
    <row r="114" spans="1:65" s="154" customFormat="1" x14ac:dyDescent="0.3">
      <c r="A114" s="152"/>
      <c r="B114" s="153"/>
      <c r="D114" s="144" t="s">
        <v>148</v>
      </c>
      <c r="E114" s="155" t="s">
        <v>5</v>
      </c>
      <c r="F114" s="156" t="s">
        <v>181</v>
      </c>
      <c r="H114" s="157">
        <v>173.43</v>
      </c>
      <c r="L114" s="153"/>
      <c r="M114" s="158"/>
      <c r="N114" s="159"/>
      <c r="O114" s="159"/>
      <c r="P114" s="159"/>
      <c r="Q114" s="159"/>
      <c r="R114" s="159"/>
      <c r="S114" s="159"/>
      <c r="T114" s="160"/>
      <c r="AT114" s="155" t="s">
        <v>148</v>
      </c>
      <c r="AU114" s="155" t="s">
        <v>76</v>
      </c>
      <c r="AV114" s="154" t="s">
        <v>137</v>
      </c>
      <c r="AW114" s="154" t="s">
        <v>31</v>
      </c>
      <c r="AX114" s="154" t="s">
        <v>74</v>
      </c>
      <c r="AY114" s="155" t="s">
        <v>129</v>
      </c>
    </row>
    <row r="115" spans="1:65" s="31" customFormat="1" ht="16.5" customHeight="1" x14ac:dyDescent="0.3">
      <c r="A115" s="27"/>
      <c r="B115" s="28"/>
      <c r="C115" s="121" t="s">
        <v>182</v>
      </c>
      <c r="D115" s="121" t="s">
        <v>132</v>
      </c>
      <c r="E115" s="122" t="s">
        <v>183</v>
      </c>
      <c r="F115" s="123" t="s">
        <v>184</v>
      </c>
      <c r="G115" s="124" t="s">
        <v>158</v>
      </c>
      <c r="H115" s="125">
        <v>573.42999999999995</v>
      </c>
      <c r="I115" s="9"/>
      <c r="J115" s="126">
        <f>ROUND(I115*H115,2)</f>
        <v>0</v>
      </c>
      <c r="K115" s="123" t="s">
        <v>136</v>
      </c>
      <c r="L115" s="28"/>
      <c r="M115" s="127" t="s">
        <v>5</v>
      </c>
      <c r="N115" s="128" t="s">
        <v>39</v>
      </c>
      <c r="O115" s="129">
        <v>0.308</v>
      </c>
      <c r="P115" s="129">
        <f>O115*H115</f>
        <v>176.61643999999998</v>
      </c>
      <c r="Q115" s="129">
        <v>4.0000000000000003E-5</v>
      </c>
      <c r="R115" s="129">
        <f>Q115*H115</f>
        <v>2.2937200000000001E-2</v>
      </c>
      <c r="S115" s="129">
        <v>0</v>
      </c>
      <c r="T115" s="130">
        <f>S115*H115</f>
        <v>0</v>
      </c>
      <c r="AR115" s="14" t="s">
        <v>137</v>
      </c>
      <c r="AT115" s="14" t="s">
        <v>132</v>
      </c>
      <c r="AU115" s="14" t="s">
        <v>76</v>
      </c>
      <c r="AY115" s="14" t="s">
        <v>129</v>
      </c>
      <c r="BE115" s="131">
        <f>IF(N115="základní",J115,0)</f>
        <v>0</v>
      </c>
      <c r="BF115" s="131">
        <f>IF(N115="snížená",J115,0)</f>
        <v>0</v>
      </c>
      <c r="BG115" s="131">
        <f>IF(N115="zákl. přenesená",J115,0)</f>
        <v>0</v>
      </c>
      <c r="BH115" s="131">
        <f>IF(N115="sníž. přenesená",J115,0)</f>
        <v>0</v>
      </c>
      <c r="BI115" s="131">
        <f>IF(N115="nulová",J115,0)</f>
        <v>0</v>
      </c>
      <c r="BJ115" s="14" t="s">
        <v>74</v>
      </c>
      <c r="BK115" s="131">
        <f>ROUND(I115*H115,2)</f>
        <v>0</v>
      </c>
      <c r="BL115" s="14" t="s">
        <v>137</v>
      </c>
      <c r="BM115" s="14" t="s">
        <v>185</v>
      </c>
    </row>
    <row r="116" spans="1:65" s="31" customFormat="1" ht="16.5" customHeight="1" x14ac:dyDescent="0.3">
      <c r="A116" s="27"/>
      <c r="B116" s="28"/>
      <c r="C116" s="121" t="s">
        <v>186</v>
      </c>
      <c r="D116" s="121" t="s">
        <v>132</v>
      </c>
      <c r="E116" s="122" t="s">
        <v>187</v>
      </c>
      <c r="F116" s="123" t="s">
        <v>188</v>
      </c>
      <c r="G116" s="124" t="s">
        <v>158</v>
      </c>
      <c r="H116" s="125">
        <v>58.103000000000002</v>
      </c>
      <c r="I116" s="9"/>
      <c r="J116" s="126">
        <f>ROUND(I116*H116,2)</f>
        <v>0</v>
      </c>
      <c r="K116" s="123" t="s">
        <v>136</v>
      </c>
      <c r="L116" s="28"/>
      <c r="M116" s="127" t="s">
        <v>5</v>
      </c>
      <c r="N116" s="128" t="s">
        <v>39</v>
      </c>
      <c r="O116" s="129">
        <v>0.245</v>
      </c>
      <c r="P116" s="129">
        <f>O116*H116</f>
        <v>14.235234999999999</v>
      </c>
      <c r="Q116" s="129">
        <v>0</v>
      </c>
      <c r="R116" s="129">
        <f>Q116*H116</f>
        <v>0</v>
      </c>
      <c r="S116" s="129">
        <v>0.13100000000000001</v>
      </c>
      <c r="T116" s="130">
        <f>S116*H116</f>
        <v>7.6114930000000003</v>
      </c>
      <c r="AR116" s="14" t="s">
        <v>137</v>
      </c>
      <c r="AT116" s="14" t="s">
        <v>132</v>
      </c>
      <c r="AU116" s="14" t="s">
        <v>76</v>
      </c>
      <c r="AY116" s="14" t="s">
        <v>129</v>
      </c>
      <c r="BE116" s="131">
        <f>IF(N116="základní",J116,0)</f>
        <v>0</v>
      </c>
      <c r="BF116" s="131">
        <f>IF(N116="snížená",J116,0)</f>
        <v>0</v>
      </c>
      <c r="BG116" s="131">
        <f>IF(N116="zákl. přenesená",J116,0)</f>
        <v>0</v>
      </c>
      <c r="BH116" s="131">
        <f>IF(N116="sníž. přenesená",J116,0)</f>
        <v>0</v>
      </c>
      <c r="BI116" s="131">
        <f>IF(N116="nulová",J116,0)</f>
        <v>0</v>
      </c>
      <c r="BJ116" s="14" t="s">
        <v>74</v>
      </c>
      <c r="BK116" s="131">
        <f>ROUND(I116*H116,2)</f>
        <v>0</v>
      </c>
      <c r="BL116" s="14" t="s">
        <v>137</v>
      </c>
      <c r="BM116" s="14" t="s">
        <v>189</v>
      </c>
    </row>
    <row r="117" spans="1:65" s="143" customFormat="1" x14ac:dyDescent="0.3">
      <c r="A117" s="141"/>
      <c r="B117" s="142"/>
      <c r="D117" s="144" t="s">
        <v>148</v>
      </c>
      <c r="E117" s="145" t="s">
        <v>5</v>
      </c>
      <c r="F117" s="146" t="s">
        <v>190</v>
      </c>
      <c r="H117" s="147">
        <v>36.83</v>
      </c>
      <c r="L117" s="142"/>
      <c r="M117" s="148"/>
      <c r="N117" s="149"/>
      <c r="O117" s="149"/>
      <c r="P117" s="149"/>
      <c r="Q117" s="149"/>
      <c r="R117" s="149"/>
      <c r="S117" s="149"/>
      <c r="T117" s="150"/>
      <c r="AT117" s="145" t="s">
        <v>148</v>
      </c>
      <c r="AU117" s="145" t="s">
        <v>76</v>
      </c>
      <c r="AV117" s="143" t="s">
        <v>76</v>
      </c>
      <c r="AW117" s="143" t="s">
        <v>31</v>
      </c>
      <c r="AX117" s="143" t="s">
        <v>68</v>
      </c>
      <c r="AY117" s="145" t="s">
        <v>129</v>
      </c>
    </row>
    <row r="118" spans="1:65" s="143" customFormat="1" x14ac:dyDescent="0.3">
      <c r="A118" s="141"/>
      <c r="B118" s="142"/>
      <c r="D118" s="144" t="s">
        <v>148</v>
      </c>
      <c r="E118" s="145" t="s">
        <v>5</v>
      </c>
      <c r="F118" s="146" t="s">
        <v>191</v>
      </c>
      <c r="H118" s="147">
        <v>-2.758</v>
      </c>
      <c r="L118" s="142"/>
      <c r="M118" s="148"/>
      <c r="N118" s="149"/>
      <c r="O118" s="149"/>
      <c r="P118" s="149"/>
      <c r="Q118" s="149"/>
      <c r="R118" s="149"/>
      <c r="S118" s="149"/>
      <c r="T118" s="150"/>
      <c r="AT118" s="145" t="s">
        <v>148</v>
      </c>
      <c r="AU118" s="145" t="s">
        <v>76</v>
      </c>
      <c r="AV118" s="143" t="s">
        <v>76</v>
      </c>
      <c r="AW118" s="143" t="s">
        <v>31</v>
      </c>
      <c r="AX118" s="143" t="s">
        <v>68</v>
      </c>
      <c r="AY118" s="145" t="s">
        <v>129</v>
      </c>
    </row>
    <row r="119" spans="1:65" s="143" customFormat="1" x14ac:dyDescent="0.3">
      <c r="A119" s="141"/>
      <c r="B119" s="142"/>
      <c r="D119" s="144" t="s">
        <v>148</v>
      </c>
      <c r="E119" s="145" t="s">
        <v>5</v>
      </c>
      <c r="F119" s="146" t="s">
        <v>192</v>
      </c>
      <c r="H119" s="147">
        <v>26.789000000000001</v>
      </c>
      <c r="L119" s="142"/>
      <c r="M119" s="148"/>
      <c r="N119" s="149"/>
      <c r="O119" s="149"/>
      <c r="P119" s="149"/>
      <c r="Q119" s="149"/>
      <c r="R119" s="149"/>
      <c r="S119" s="149"/>
      <c r="T119" s="150"/>
      <c r="AT119" s="145" t="s">
        <v>148</v>
      </c>
      <c r="AU119" s="145" t="s">
        <v>76</v>
      </c>
      <c r="AV119" s="143" t="s">
        <v>76</v>
      </c>
      <c r="AW119" s="143" t="s">
        <v>31</v>
      </c>
      <c r="AX119" s="143" t="s">
        <v>68</v>
      </c>
      <c r="AY119" s="145" t="s">
        <v>129</v>
      </c>
    </row>
    <row r="120" spans="1:65" s="143" customFormat="1" x14ac:dyDescent="0.3">
      <c r="A120" s="141"/>
      <c r="B120" s="142"/>
      <c r="D120" s="144" t="s">
        <v>148</v>
      </c>
      <c r="E120" s="145" t="s">
        <v>5</v>
      </c>
      <c r="F120" s="146" t="s">
        <v>193</v>
      </c>
      <c r="H120" s="147">
        <v>-2.758</v>
      </c>
      <c r="L120" s="142"/>
      <c r="M120" s="148"/>
      <c r="N120" s="149"/>
      <c r="O120" s="149"/>
      <c r="P120" s="149"/>
      <c r="Q120" s="149"/>
      <c r="R120" s="149"/>
      <c r="S120" s="149"/>
      <c r="T120" s="150"/>
      <c r="AT120" s="145" t="s">
        <v>148</v>
      </c>
      <c r="AU120" s="145" t="s">
        <v>76</v>
      </c>
      <c r="AV120" s="143" t="s">
        <v>76</v>
      </c>
      <c r="AW120" s="143" t="s">
        <v>31</v>
      </c>
      <c r="AX120" s="143" t="s">
        <v>68</v>
      </c>
      <c r="AY120" s="145" t="s">
        <v>129</v>
      </c>
    </row>
    <row r="121" spans="1:65" s="154" customFormat="1" x14ac:dyDescent="0.3">
      <c r="A121" s="152"/>
      <c r="B121" s="153"/>
      <c r="D121" s="144" t="s">
        <v>148</v>
      </c>
      <c r="E121" s="155" t="s">
        <v>5</v>
      </c>
      <c r="F121" s="156" t="s">
        <v>181</v>
      </c>
      <c r="H121" s="157">
        <v>58.103000000000002</v>
      </c>
      <c r="L121" s="153"/>
      <c r="M121" s="158"/>
      <c r="N121" s="159"/>
      <c r="O121" s="159"/>
      <c r="P121" s="159"/>
      <c r="Q121" s="159"/>
      <c r="R121" s="159"/>
      <c r="S121" s="159"/>
      <c r="T121" s="160"/>
      <c r="AT121" s="155" t="s">
        <v>148</v>
      </c>
      <c r="AU121" s="155" t="s">
        <v>76</v>
      </c>
      <c r="AV121" s="154" t="s">
        <v>137</v>
      </c>
      <c r="AW121" s="154" t="s">
        <v>31</v>
      </c>
      <c r="AX121" s="154" t="s">
        <v>74</v>
      </c>
      <c r="AY121" s="155" t="s">
        <v>129</v>
      </c>
    </row>
    <row r="122" spans="1:65" s="31" customFormat="1" ht="16.5" customHeight="1" x14ac:dyDescent="0.3">
      <c r="A122" s="27"/>
      <c r="B122" s="28"/>
      <c r="C122" s="121" t="s">
        <v>194</v>
      </c>
      <c r="D122" s="121" t="s">
        <v>132</v>
      </c>
      <c r="E122" s="122" t="s">
        <v>195</v>
      </c>
      <c r="F122" s="123" t="s">
        <v>196</v>
      </c>
      <c r="G122" s="124" t="s">
        <v>158</v>
      </c>
      <c r="H122" s="125">
        <v>40.582999999999998</v>
      </c>
      <c r="I122" s="9"/>
      <c r="J122" s="126">
        <f>ROUND(I122*H122,2)</f>
        <v>0</v>
      </c>
      <c r="K122" s="123" t="s">
        <v>136</v>
      </c>
      <c r="L122" s="28"/>
      <c r="M122" s="127" t="s">
        <v>5</v>
      </c>
      <c r="N122" s="128" t="s">
        <v>39</v>
      </c>
      <c r="O122" s="129">
        <v>0.28399999999999997</v>
      </c>
      <c r="P122" s="129">
        <f>O122*H122</f>
        <v>11.525571999999999</v>
      </c>
      <c r="Q122" s="129">
        <v>0</v>
      </c>
      <c r="R122" s="129">
        <f>Q122*H122</f>
        <v>0</v>
      </c>
      <c r="S122" s="129">
        <v>0.26100000000000001</v>
      </c>
      <c r="T122" s="130">
        <f>S122*H122</f>
        <v>10.592162999999999</v>
      </c>
      <c r="AR122" s="14" t="s">
        <v>137</v>
      </c>
      <c r="AT122" s="14" t="s">
        <v>132</v>
      </c>
      <c r="AU122" s="14" t="s">
        <v>76</v>
      </c>
      <c r="AY122" s="14" t="s">
        <v>129</v>
      </c>
      <c r="BE122" s="131">
        <f>IF(N122="základní",J122,0)</f>
        <v>0</v>
      </c>
      <c r="BF122" s="131">
        <f>IF(N122="snížená",J122,0)</f>
        <v>0</v>
      </c>
      <c r="BG122" s="131">
        <f>IF(N122="zákl. přenesená",J122,0)</f>
        <v>0</v>
      </c>
      <c r="BH122" s="131">
        <f>IF(N122="sníž. přenesená",J122,0)</f>
        <v>0</v>
      </c>
      <c r="BI122" s="131">
        <f>IF(N122="nulová",J122,0)</f>
        <v>0</v>
      </c>
      <c r="BJ122" s="14" t="s">
        <v>74</v>
      </c>
      <c r="BK122" s="131">
        <f>ROUND(I122*H122,2)</f>
        <v>0</v>
      </c>
      <c r="BL122" s="14" t="s">
        <v>137</v>
      </c>
      <c r="BM122" s="14" t="s">
        <v>197</v>
      </c>
    </row>
    <row r="123" spans="1:65" s="143" customFormat="1" x14ac:dyDescent="0.3">
      <c r="A123" s="141"/>
      <c r="B123" s="142"/>
      <c r="D123" s="144" t="s">
        <v>148</v>
      </c>
      <c r="E123" s="145" t="s">
        <v>5</v>
      </c>
      <c r="F123" s="146" t="s">
        <v>198</v>
      </c>
      <c r="H123" s="147">
        <v>14.007</v>
      </c>
      <c r="L123" s="142"/>
      <c r="M123" s="148"/>
      <c r="N123" s="149"/>
      <c r="O123" s="149"/>
      <c r="P123" s="149"/>
      <c r="Q123" s="149"/>
      <c r="R123" s="149"/>
      <c r="S123" s="149"/>
      <c r="T123" s="150"/>
      <c r="AT123" s="145" t="s">
        <v>148</v>
      </c>
      <c r="AU123" s="145" t="s">
        <v>76</v>
      </c>
      <c r="AV123" s="143" t="s">
        <v>76</v>
      </c>
      <c r="AW123" s="143" t="s">
        <v>31</v>
      </c>
      <c r="AX123" s="143" t="s">
        <v>68</v>
      </c>
      <c r="AY123" s="145" t="s">
        <v>129</v>
      </c>
    </row>
    <row r="124" spans="1:65" s="143" customFormat="1" x14ac:dyDescent="0.3">
      <c r="A124" s="141"/>
      <c r="B124" s="142"/>
      <c r="D124" s="144" t="s">
        <v>148</v>
      </c>
      <c r="E124" s="145" t="s">
        <v>5</v>
      </c>
      <c r="F124" s="146" t="s">
        <v>199</v>
      </c>
      <c r="H124" s="147">
        <v>26.576000000000001</v>
      </c>
      <c r="L124" s="142"/>
      <c r="M124" s="148"/>
      <c r="N124" s="149"/>
      <c r="O124" s="149"/>
      <c r="P124" s="149"/>
      <c r="Q124" s="149"/>
      <c r="R124" s="149"/>
      <c r="S124" s="149"/>
      <c r="T124" s="150"/>
      <c r="AT124" s="145" t="s">
        <v>148</v>
      </c>
      <c r="AU124" s="145" t="s">
        <v>76</v>
      </c>
      <c r="AV124" s="143" t="s">
        <v>76</v>
      </c>
      <c r="AW124" s="143" t="s">
        <v>31</v>
      </c>
      <c r="AX124" s="143" t="s">
        <v>68</v>
      </c>
      <c r="AY124" s="145" t="s">
        <v>129</v>
      </c>
    </row>
    <row r="125" spans="1:65" s="154" customFormat="1" x14ac:dyDescent="0.3">
      <c r="A125" s="152"/>
      <c r="B125" s="153"/>
      <c r="D125" s="144" t="s">
        <v>148</v>
      </c>
      <c r="E125" s="155" t="s">
        <v>5</v>
      </c>
      <c r="F125" s="156" t="s">
        <v>181</v>
      </c>
      <c r="H125" s="157">
        <v>40.582999999999998</v>
      </c>
      <c r="L125" s="153"/>
      <c r="M125" s="158"/>
      <c r="N125" s="159"/>
      <c r="O125" s="159"/>
      <c r="P125" s="159"/>
      <c r="Q125" s="159"/>
      <c r="R125" s="159"/>
      <c r="S125" s="159"/>
      <c r="T125" s="160"/>
      <c r="AT125" s="155" t="s">
        <v>148</v>
      </c>
      <c r="AU125" s="155" t="s">
        <v>76</v>
      </c>
      <c r="AV125" s="154" t="s">
        <v>137</v>
      </c>
      <c r="AW125" s="154" t="s">
        <v>31</v>
      </c>
      <c r="AX125" s="154" t="s">
        <v>74</v>
      </c>
      <c r="AY125" s="155" t="s">
        <v>129</v>
      </c>
    </row>
    <row r="126" spans="1:65" s="31" customFormat="1" ht="16.5" customHeight="1" x14ac:dyDescent="0.3">
      <c r="A126" s="27"/>
      <c r="B126" s="28"/>
      <c r="C126" s="121" t="s">
        <v>200</v>
      </c>
      <c r="D126" s="121" t="s">
        <v>132</v>
      </c>
      <c r="E126" s="122" t="s">
        <v>201</v>
      </c>
      <c r="F126" s="123" t="s">
        <v>202</v>
      </c>
      <c r="G126" s="124" t="s">
        <v>158</v>
      </c>
      <c r="H126" s="125">
        <v>93.031999999999996</v>
      </c>
      <c r="I126" s="9"/>
      <c r="J126" s="126">
        <f>ROUND(I126*H126,2)</f>
        <v>0</v>
      </c>
      <c r="K126" s="123" t="s">
        <v>136</v>
      </c>
      <c r="L126" s="28"/>
      <c r="M126" s="127" t="s">
        <v>5</v>
      </c>
      <c r="N126" s="128" t="s">
        <v>39</v>
      </c>
      <c r="O126" s="129">
        <v>0.30599999999999999</v>
      </c>
      <c r="P126" s="129">
        <f>O126*H126</f>
        <v>28.467791999999999</v>
      </c>
      <c r="Q126" s="129">
        <v>0</v>
      </c>
      <c r="R126" s="129">
        <f>Q126*H126</f>
        <v>0</v>
      </c>
      <c r="S126" s="129">
        <v>0</v>
      </c>
      <c r="T126" s="130">
        <f>S126*H126</f>
        <v>0</v>
      </c>
      <c r="AR126" s="14" t="s">
        <v>137</v>
      </c>
      <c r="AT126" s="14" t="s">
        <v>132</v>
      </c>
      <c r="AU126" s="14" t="s">
        <v>76</v>
      </c>
      <c r="AY126" s="14" t="s">
        <v>129</v>
      </c>
      <c r="BE126" s="131">
        <f>IF(N126="základní",J126,0)</f>
        <v>0</v>
      </c>
      <c r="BF126" s="131">
        <f>IF(N126="snížená",J126,0)</f>
        <v>0</v>
      </c>
      <c r="BG126" s="131">
        <f>IF(N126="zákl. přenesená",J126,0)</f>
        <v>0</v>
      </c>
      <c r="BH126" s="131">
        <f>IF(N126="sníž. přenesená",J126,0)</f>
        <v>0</v>
      </c>
      <c r="BI126" s="131">
        <f>IF(N126="nulová",J126,0)</f>
        <v>0</v>
      </c>
      <c r="BJ126" s="14" t="s">
        <v>74</v>
      </c>
      <c r="BK126" s="131">
        <f>ROUND(I126*H126,2)</f>
        <v>0</v>
      </c>
      <c r="BL126" s="14" t="s">
        <v>137</v>
      </c>
      <c r="BM126" s="14" t="s">
        <v>203</v>
      </c>
    </row>
    <row r="127" spans="1:65" s="143" customFormat="1" x14ac:dyDescent="0.3">
      <c r="A127" s="141"/>
      <c r="B127" s="142"/>
      <c r="D127" s="144" t="s">
        <v>148</v>
      </c>
      <c r="E127" s="145" t="s">
        <v>5</v>
      </c>
      <c r="F127" s="146" t="s">
        <v>204</v>
      </c>
      <c r="H127" s="147">
        <v>93.031999999999996</v>
      </c>
      <c r="L127" s="142"/>
      <c r="M127" s="148"/>
      <c r="N127" s="149"/>
      <c r="O127" s="149"/>
      <c r="P127" s="149"/>
      <c r="Q127" s="149"/>
      <c r="R127" s="149"/>
      <c r="S127" s="149"/>
      <c r="T127" s="150"/>
      <c r="AT127" s="145" t="s">
        <v>148</v>
      </c>
      <c r="AU127" s="145" t="s">
        <v>76</v>
      </c>
      <c r="AV127" s="143" t="s">
        <v>76</v>
      </c>
      <c r="AW127" s="143" t="s">
        <v>31</v>
      </c>
      <c r="AX127" s="143" t="s">
        <v>74</v>
      </c>
      <c r="AY127" s="145" t="s">
        <v>129</v>
      </c>
    </row>
    <row r="128" spans="1:65" s="31" customFormat="1" ht="25.5" customHeight="1" x14ac:dyDescent="0.3">
      <c r="A128" s="27"/>
      <c r="B128" s="28"/>
      <c r="C128" s="121" t="s">
        <v>205</v>
      </c>
      <c r="D128" s="121" t="s">
        <v>132</v>
      </c>
      <c r="E128" s="122" t="s">
        <v>206</v>
      </c>
      <c r="F128" s="123" t="s">
        <v>207</v>
      </c>
      <c r="G128" s="124" t="s">
        <v>158</v>
      </c>
      <c r="H128" s="125">
        <v>186.06399999999999</v>
      </c>
      <c r="I128" s="9"/>
      <c r="J128" s="126">
        <f>ROUND(I128*H128,2)</f>
        <v>0</v>
      </c>
      <c r="K128" s="123" t="s">
        <v>136</v>
      </c>
      <c r="L128" s="28"/>
      <c r="M128" s="127" t="s">
        <v>5</v>
      </c>
      <c r="N128" s="128" t="s">
        <v>39</v>
      </c>
      <c r="O128" s="129">
        <v>0.14099999999999999</v>
      </c>
      <c r="P128" s="129">
        <f>O128*H128</f>
        <v>26.235023999999996</v>
      </c>
      <c r="Q128" s="129">
        <v>0</v>
      </c>
      <c r="R128" s="129">
        <f>Q128*H128</f>
        <v>0</v>
      </c>
      <c r="S128" s="129">
        <v>0</v>
      </c>
      <c r="T128" s="130">
        <f>S128*H128</f>
        <v>0</v>
      </c>
      <c r="AR128" s="14" t="s">
        <v>137</v>
      </c>
      <c r="AT128" s="14" t="s">
        <v>132</v>
      </c>
      <c r="AU128" s="14" t="s">
        <v>76</v>
      </c>
      <c r="AY128" s="14" t="s">
        <v>129</v>
      </c>
      <c r="BE128" s="131">
        <f>IF(N128="základní",J128,0)</f>
        <v>0</v>
      </c>
      <c r="BF128" s="131">
        <f>IF(N128="snížená",J128,0)</f>
        <v>0</v>
      </c>
      <c r="BG128" s="131">
        <f>IF(N128="zákl. přenesená",J128,0)</f>
        <v>0</v>
      </c>
      <c r="BH128" s="131">
        <f>IF(N128="sníž. přenesená",J128,0)</f>
        <v>0</v>
      </c>
      <c r="BI128" s="131">
        <f>IF(N128="nulová",J128,0)</f>
        <v>0</v>
      </c>
      <c r="BJ128" s="14" t="s">
        <v>74</v>
      </c>
      <c r="BK128" s="131">
        <f>ROUND(I128*H128,2)</f>
        <v>0</v>
      </c>
      <c r="BL128" s="14" t="s">
        <v>137</v>
      </c>
      <c r="BM128" s="14" t="s">
        <v>208</v>
      </c>
    </row>
    <row r="129" spans="1:65" s="143" customFormat="1" x14ac:dyDescent="0.3">
      <c r="A129" s="141"/>
      <c r="B129" s="142"/>
      <c r="D129" s="144" t="s">
        <v>148</v>
      </c>
      <c r="E129" s="145" t="s">
        <v>5</v>
      </c>
      <c r="F129" s="146" t="s">
        <v>209</v>
      </c>
      <c r="H129" s="147">
        <v>186.06399999999999</v>
      </c>
      <c r="L129" s="142"/>
      <c r="M129" s="148"/>
      <c r="N129" s="149"/>
      <c r="O129" s="149"/>
      <c r="P129" s="149"/>
      <c r="Q129" s="149"/>
      <c r="R129" s="149"/>
      <c r="S129" s="149"/>
      <c r="T129" s="150"/>
      <c r="AT129" s="145" t="s">
        <v>148</v>
      </c>
      <c r="AU129" s="145" t="s">
        <v>76</v>
      </c>
      <c r="AV129" s="143" t="s">
        <v>76</v>
      </c>
      <c r="AW129" s="143" t="s">
        <v>31</v>
      </c>
      <c r="AX129" s="143" t="s">
        <v>74</v>
      </c>
      <c r="AY129" s="145" t="s">
        <v>129</v>
      </c>
    </row>
    <row r="130" spans="1:65" s="31" customFormat="1" ht="25.5" customHeight="1" x14ac:dyDescent="0.3">
      <c r="A130" s="27"/>
      <c r="B130" s="28"/>
      <c r="C130" s="121" t="s">
        <v>11</v>
      </c>
      <c r="D130" s="121" t="s">
        <v>132</v>
      </c>
      <c r="E130" s="122" t="s">
        <v>210</v>
      </c>
      <c r="F130" s="123" t="s">
        <v>211</v>
      </c>
      <c r="G130" s="124" t="s">
        <v>158</v>
      </c>
      <c r="H130" s="125">
        <v>66.28</v>
      </c>
      <c r="I130" s="9"/>
      <c r="J130" s="126">
        <f>ROUND(I130*H130,2)</f>
        <v>0</v>
      </c>
      <c r="K130" s="123" t="s">
        <v>136</v>
      </c>
      <c r="L130" s="28"/>
      <c r="M130" s="127" t="s">
        <v>5</v>
      </c>
      <c r="N130" s="128" t="s">
        <v>39</v>
      </c>
      <c r="O130" s="129">
        <v>0.16200000000000001</v>
      </c>
      <c r="P130" s="129">
        <f>O130*H130</f>
        <v>10.737360000000001</v>
      </c>
      <c r="Q130" s="129">
        <v>0</v>
      </c>
      <c r="R130" s="129">
        <f>Q130*H130</f>
        <v>0</v>
      </c>
      <c r="S130" s="129">
        <v>3.5000000000000003E-2</v>
      </c>
      <c r="T130" s="130">
        <f>S130*H130</f>
        <v>2.3198000000000003</v>
      </c>
      <c r="AR130" s="14" t="s">
        <v>137</v>
      </c>
      <c r="AT130" s="14" t="s">
        <v>132</v>
      </c>
      <c r="AU130" s="14" t="s">
        <v>76</v>
      </c>
      <c r="AY130" s="14" t="s">
        <v>129</v>
      </c>
      <c r="BE130" s="131">
        <f>IF(N130="základní",J130,0)</f>
        <v>0</v>
      </c>
      <c r="BF130" s="131">
        <f>IF(N130="snížená",J130,0)</f>
        <v>0</v>
      </c>
      <c r="BG130" s="131">
        <f>IF(N130="zákl. přenesená",J130,0)</f>
        <v>0</v>
      </c>
      <c r="BH130" s="131">
        <f>IF(N130="sníž. přenesená",J130,0)</f>
        <v>0</v>
      </c>
      <c r="BI130" s="131">
        <f>IF(N130="nulová",J130,0)</f>
        <v>0</v>
      </c>
      <c r="BJ130" s="14" t="s">
        <v>74</v>
      </c>
      <c r="BK130" s="131">
        <f>ROUND(I130*H130,2)</f>
        <v>0</v>
      </c>
      <c r="BL130" s="14" t="s">
        <v>137</v>
      </c>
      <c r="BM130" s="14" t="s">
        <v>212</v>
      </c>
    </row>
    <row r="131" spans="1:65" s="143" customFormat="1" x14ac:dyDescent="0.3">
      <c r="A131" s="141"/>
      <c r="B131" s="142"/>
      <c r="D131" s="144" t="s">
        <v>148</v>
      </c>
      <c r="E131" s="145" t="s">
        <v>5</v>
      </c>
      <c r="F131" s="146" t="s">
        <v>213</v>
      </c>
      <c r="H131" s="147">
        <v>27.28</v>
      </c>
      <c r="L131" s="142"/>
      <c r="M131" s="148"/>
      <c r="N131" s="149"/>
      <c r="O131" s="149"/>
      <c r="P131" s="149"/>
      <c r="Q131" s="149"/>
      <c r="R131" s="149"/>
      <c r="S131" s="149"/>
      <c r="T131" s="150"/>
      <c r="AT131" s="145" t="s">
        <v>148</v>
      </c>
      <c r="AU131" s="145" t="s">
        <v>76</v>
      </c>
      <c r="AV131" s="143" t="s">
        <v>76</v>
      </c>
      <c r="AW131" s="143" t="s">
        <v>31</v>
      </c>
      <c r="AX131" s="143" t="s">
        <v>68</v>
      </c>
      <c r="AY131" s="145" t="s">
        <v>129</v>
      </c>
    </row>
    <row r="132" spans="1:65" s="143" customFormat="1" x14ac:dyDescent="0.3">
      <c r="A132" s="141"/>
      <c r="B132" s="142"/>
      <c r="D132" s="144" t="s">
        <v>148</v>
      </c>
      <c r="E132" s="145" t="s">
        <v>5</v>
      </c>
      <c r="F132" s="146" t="s">
        <v>214</v>
      </c>
      <c r="H132" s="147">
        <v>39</v>
      </c>
      <c r="L132" s="142"/>
      <c r="M132" s="148"/>
      <c r="N132" s="149"/>
      <c r="O132" s="149"/>
      <c r="P132" s="149"/>
      <c r="Q132" s="149"/>
      <c r="R132" s="149"/>
      <c r="S132" s="149"/>
      <c r="T132" s="150"/>
      <c r="AT132" s="145" t="s">
        <v>148</v>
      </c>
      <c r="AU132" s="145" t="s">
        <v>76</v>
      </c>
      <c r="AV132" s="143" t="s">
        <v>76</v>
      </c>
      <c r="AW132" s="143" t="s">
        <v>31</v>
      </c>
      <c r="AX132" s="143" t="s">
        <v>68</v>
      </c>
      <c r="AY132" s="145" t="s">
        <v>129</v>
      </c>
    </row>
    <row r="133" spans="1:65" s="154" customFormat="1" x14ac:dyDescent="0.3">
      <c r="A133" s="152"/>
      <c r="B133" s="153"/>
      <c r="D133" s="144" t="s">
        <v>148</v>
      </c>
      <c r="E133" s="155" t="s">
        <v>5</v>
      </c>
      <c r="F133" s="156" t="s">
        <v>181</v>
      </c>
      <c r="H133" s="157">
        <v>66.28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148</v>
      </c>
      <c r="AU133" s="155" t="s">
        <v>76</v>
      </c>
      <c r="AV133" s="154" t="s">
        <v>137</v>
      </c>
      <c r="AW133" s="154" t="s">
        <v>31</v>
      </c>
      <c r="AX133" s="154" t="s">
        <v>74</v>
      </c>
      <c r="AY133" s="155" t="s">
        <v>129</v>
      </c>
    </row>
    <row r="134" spans="1:65" s="31" customFormat="1" ht="16.5" customHeight="1" x14ac:dyDescent="0.3">
      <c r="A134" s="27"/>
      <c r="B134" s="28"/>
      <c r="C134" s="121" t="s">
        <v>215</v>
      </c>
      <c r="D134" s="121" t="s">
        <v>132</v>
      </c>
      <c r="E134" s="122" t="s">
        <v>216</v>
      </c>
      <c r="F134" s="123" t="s">
        <v>217</v>
      </c>
      <c r="G134" s="124" t="s">
        <v>158</v>
      </c>
      <c r="H134" s="125">
        <v>30.535</v>
      </c>
      <c r="I134" s="9"/>
      <c r="J134" s="126">
        <f>ROUND(I134*H134,2)</f>
        <v>0</v>
      </c>
      <c r="K134" s="123" t="s">
        <v>136</v>
      </c>
      <c r="L134" s="28"/>
      <c r="M134" s="127" t="s">
        <v>5</v>
      </c>
      <c r="N134" s="128" t="s">
        <v>39</v>
      </c>
      <c r="O134" s="129">
        <v>0.93899999999999995</v>
      </c>
      <c r="P134" s="129">
        <f>O134*H134</f>
        <v>28.672364999999999</v>
      </c>
      <c r="Q134" s="129">
        <v>0</v>
      </c>
      <c r="R134" s="129">
        <f>Q134*H134</f>
        <v>0</v>
      </c>
      <c r="S134" s="129">
        <v>7.5999999999999998E-2</v>
      </c>
      <c r="T134" s="130">
        <f>S134*H134</f>
        <v>2.3206600000000002</v>
      </c>
      <c r="AR134" s="14" t="s">
        <v>137</v>
      </c>
      <c r="AT134" s="14" t="s">
        <v>132</v>
      </c>
      <c r="AU134" s="14" t="s">
        <v>76</v>
      </c>
      <c r="AY134" s="14" t="s">
        <v>129</v>
      </c>
      <c r="BE134" s="131">
        <f>IF(N134="základní",J134,0)</f>
        <v>0</v>
      </c>
      <c r="BF134" s="131">
        <f>IF(N134="snížená",J134,0)</f>
        <v>0</v>
      </c>
      <c r="BG134" s="131">
        <f>IF(N134="zákl. přenesená",J134,0)</f>
        <v>0</v>
      </c>
      <c r="BH134" s="131">
        <f>IF(N134="sníž. přenesená",J134,0)</f>
        <v>0</v>
      </c>
      <c r="BI134" s="131">
        <f>IF(N134="nulová",J134,0)</f>
        <v>0</v>
      </c>
      <c r="BJ134" s="14" t="s">
        <v>74</v>
      </c>
      <c r="BK134" s="131">
        <f>ROUND(I134*H134,2)</f>
        <v>0</v>
      </c>
      <c r="BL134" s="14" t="s">
        <v>137</v>
      </c>
      <c r="BM134" s="14" t="s">
        <v>218</v>
      </c>
    </row>
    <row r="135" spans="1:65" s="143" customFormat="1" x14ac:dyDescent="0.3">
      <c r="A135" s="141"/>
      <c r="B135" s="142"/>
      <c r="D135" s="144" t="s">
        <v>148</v>
      </c>
      <c r="E135" s="145" t="s">
        <v>5</v>
      </c>
      <c r="F135" s="146" t="s">
        <v>219</v>
      </c>
      <c r="H135" s="147">
        <v>30.535</v>
      </c>
      <c r="L135" s="142"/>
      <c r="M135" s="148"/>
      <c r="N135" s="149"/>
      <c r="O135" s="149"/>
      <c r="P135" s="149"/>
      <c r="Q135" s="149"/>
      <c r="R135" s="149"/>
      <c r="S135" s="149"/>
      <c r="T135" s="150"/>
      <c r="AT135" s="145" t="s">
        <v>148</v>
      </c>
      <c r="AU135" s="145" t="s">
        <v>76</v>
      </c>
      <c r="AV135" s="143" t="s">
        <v>76</v>
      </c>
      <c r="AW135" s="143" t="s">
        <v>31</v>
      </c>
      <c r="AX135" s="143" t="s">
        <v>74</v>
      </c>
      <c r="AY135" s="145" t="s">
        <v>129</v>
      </c>
    </row>
    <row r="136" spans="1:65" s="31" customFormat="1" ht="25.5" customHeight="1" x14ac:dyDescent="0.3">
      <c r="A136" s="27"/>
      <c r="B136" s="28"/>
      <c r="C136" s="121" t="s">
        <v>220</v>
      </c>
      <c r="D136" s="121" t="s">
        <v>132</v>
      </c>
      <c r="E136" s="122" t="s">
        <v>221</v>
      </c>
      <c r="F136" s="123" t="s">
        <v>222</v>
      </c>
      <c r="G136" s="124" t="s">
        <v>135</v>
      </c>
      <c r="H136" s="125">
        <v>3</v>
      </c>
      <c r="I136" s="9"/>
      <c r="J136" s="126">
        <f>ROUND(I136*H136,2)</f>
        <v>0</v>
      </c>
      <c r="K136" s="123" t="s">
        <v>136</v>
      </c>
      <c r="L136" s="28"/>
      <c r="M136" s="127" t="s">
        <v>5</v>
      </c>
      <c r="N136" s="128" t="s">
        <v>39</v>
      </c>
      <c r="O136" s="129">
        <v>2.024</v>
      </c>
      <c r="P136" s="129">
        <f>O136*H136</f>
        <v>6.0720000000000001</v>
      </c>
      <c r="Q136" s="129">
        <v>0</v>
      </c>
      <c r="R136" s="129">
        <f>Q136*H136</f>
        <v>0</v>
      </c>
      <c r="S136" s="129">
        <v>0.27600000000000002</v>
      </c>
      <c r="T136" s="130">
        <f>S136*H136</f>
        <v>0.82800000000000007</v>
      </c>
      <c r="AR136" s="14" t="s">
        <v>137</v>
      </c>
      <c r="AT136" s="14" t="s">
        <v>132</v>
      </c>
      <c r="AU136" s="14" t="s">
        <v>76</v>
      </c>
      <c r="AY136" s="14" t="s">
        <v>129</v>
      </c>
      <c r="BE136" s="131">
        <f>IF(N136="základní",J136,0)</f>
        <v>0</v>
      </c>
      <c r="BF136" s="131">
        <f>IF(N136="snížená",J136,0)</f>
        <v>0</v>
      </c>
      <c r="BG136" s="131">
        <f>IF(N136="zákl. přenesená",J136,0)</f>
        <v>0</v>
      </c>
      <c r="BH136" s="131">
        <f>IF(N136="sníž. přenesená",J136,0)</f>
        <v>0</v>
      </c>
      <c r="BI136" s="131">
        <f>IF(N136="nulová",J136,0)</f>
        <v>0</v>
      </c>
      <c r="BJ136" s="14" t="s">
        <v>74</v>
      </c>
      <c r="BK136" s="131">
        <f>ROUND(I136*H136,2)</f>
        <v>0</v>
      </c>
      <c r="BL136" s="14" t="s">
        <v>137</v>
      </c>
      <c r="BM136" s="14" t="s">
        <v>223</v>
      </c>
    </row>
    <row r="137" spans="1:65" s="31" customFormat="1" ht="25.5" customHeight="1" x14ac:dyDescent="0.3">
      <c r="A137" s="27"/>
      <c r="B137" s="28"/>
      <c r="C137" s="121" t="s">
        <v>224</v>
      </c>
      <c r="D137" s="121" t="s">
        <v>132</v>
      </c>
      <c r="E137" s="122" t="s">
        <v>225</v>
      </c>
      <c r="F137" s="123" t="s">
        <v>226</v>
      </c>
      <c r="G137" s="124" t="s">
        <v>158</v>
      </c>
      <c r="H137" s="125">
        <v>2.097</v>
      </c>
      <c r="I137" s="9"/>
      <c r="J137" s="126">
        <f>ROUND(I137*H137,2)</f>
        <v>0</v>
      </c>
      <c r="K137" s="123" t="s">
        <v>136</v>
      </c>
      <c r="L137" s="28"/>
      <c r="M137" s="127" t="s">
        <v>5</v>
      </c>
      <c r="N137" s="128" t="s">
        <v>39</v>
      </c>
      <c r="O137" s="129">
        <v>0.33</v>
      </c>
      <c r="P137" s="129">
        <f>O137*H137</f>
        <v>0.69201000000000001</v>
      </c>
      <c r="Q137" s="129">
        <v>0</v>
      </c>
      <c r="R137" s="129">
        <f>Q137*H137</f>
        <v>0</v>
      </c>
      <c r="S137" s="129">
        <v>0.18</v>
      </c>
      <c r="T137" s="130">
        <f>S137*H137</f>
        <v>0.37745999999999996</v>
      </c>
      <c r="AR137" s="14" t="s">
        <v>137</v>
      </c>
      <c r="AT137" s="14" t="s">
        <v>132</v>
      </c>
      <c r="AU137" s="14" t="s">
        <v>76</v>
      </c>
      <c r="AY137" s="14" t="s">
        <v>129</v>
      </c>
      <c r="BE137" s="131">
        <f>IF(N137="základní",J137,0)</f>
        <v>0</v>
      </c>
      <c r="BF137" s="131">
        <f>IF(N137="snížená",J137,0)</f>
        <v>0</v>
      </c>
      <c r="BG137" s="131">
        <f>IF(N137="zákl. přenesená",J137,0)</f>
        <v>0</v>
      </c>
      <c r="BH137" s="131">
        <f>IF(N137="sníž. přenesená",J137,0)</f>
        <v>0</v>
      </c>
      <c r="BI137" s="131">
        <f>IF(N137="nulová",J137,0)</f>
        <v>0</v>
      </c>
      <c r="BJ137" s="14" t="s">
        <v>74</v>
      </c>
      <c r="BK137" s="131">
        <f>ROUND(I137*H137,2)</f>
        <v>0</v>
      </c>
      <c r="BL137" s="14" t="s">
        <v>137</v>
      </c>
      <c r="BM137" s="14" t="s">
        <v>227</v>
      </c>
    </row>
    <row r="138" spans="1:65" s="143" customFormat="1" x14ac:dyDescent="0.3">
      <c r="A138" s="141"/>
      <c r="B138" s="142"/>
      <c r="D138" s="144" t="s">
        <v>148</v>
      </c>
      <c r="E138" s="145" t="s">
        <v>5</v>
      </c>
      <c r="F138" s="146" t="s">
        <v>228</v>
      </c>
      <c r="H138" s="147">
        <v>2.097</v>
      </c>
      <c r="L138" s="142"/>
      <c r="M138" s="148"/>
      <c r="N138" s="149"/>
      <c r="O138" s="149"/>
      <c r="P138" s="149"/>
      <c r="Q138" s="149"/>
      <c r="R138" s="149"/>
      <c r="S138" s="149"/>
      <c r="T138" s="150"/>
      <c r="AT138" s="145" t="s">
        <v>148</v>
      </c>
      <c r="AU138" s="145" t="s">
        <v>76</v>
      </c>
      <c r="AV138" s="143" t="s">
        <v>76</v>
      </c>
      <c r="AW138" s="143" t="s">
        <v>31</v>
      </c>
      <c r="AX138" s="143" t="s">
        <v>74</v>
      </c>
      <c r="AY138" s="145" t="s">
        <v>129</v>
      </c>
    </row>
    <row r="139" spans="1:65" s="31" customFormat="1" ht="25.5" customHeight="1" x14ac:dyDescent="0.3">
      <c r="A139" s="27"/>
      <c r="B139" s="28"/>
      <c r="C139" s="121" t="s">
        <v>229</v>
      </c>
      <c r="D139" s="121" t="s">
        <v>132</v>
      </c>
      <c r="E139" s="122" t="s">
        <v>230</v>
      </c>
      <c r="F139" s="123" t="s">
        <v>231</v>
      </c>
      <c r="G139" s="124" t="s">
        <v>232</v>
      </c>
      <c r="H139" s="125">
        <v>23.6</v>
      </c>
      <c r="I139" s="9"/>
      <c r="J139" s="126">
        <f>ROUND(I139*H139,2)</f>
        <v>0</v>
      </c>
      <c r="K139" s="123" t="s">
        <v>136</v>
      </c>
      <c r="L139" s="28"/>
      <c r="M139" s="127" t="s">
        <v>5</v>
      </c>
      <c r="N139" s="128" t="s">
        <v>39</v>
      </c>
      <c r="O139" s="129">
        <v>0.93</v>
      </c>
      <c r="P139" s="129">
        <f>O139*H139</f>
        <v>21.948000000000004</v>
      </c>
      <c r="Q139" s="129">
        <v>0</v>
      </c>
      <c r="R139" s="129">
        <f>Q139*H139</f>
        <v>0</v>
      </c>
      <c r="S139" s="129">
        <v>6.5000000000000002E-2</v>
      </c>
      <c r="T139" s="130">
        <f>S139*H139</f>
        <v>1.5340000000000003</v>
      </c>
      <c r="AR139" s="14" t="s">
        <v>137</v>
      </c>
      <c r="AT139" s="14" t="s">
        <v>132</v>
      </c>
      <c r="AU139" s="14" t="s">
        <v>76</v>
      </c>
      <c r="AY139" s="14" t="s">
        <v>129</v>
      </c>
      <c r="BE139" s="131">
        <f>IF(N139="základní",J139,0)</f>
        <v>0</v>
      </c>
      <c r="BF139" s="131">
        <f>IF(N139="snížená",J139,0)</f>
        <v>0</v>
      </c>
      <c r="BG139" s="131">
        <f>IF(N139="zákl. přenesená",J139,0)</f>
        <v>0</v>
      </c>
      <c r="BH139" s="131">
        <f>IF(N139="sníž. přenesená",J139,0)</f>
        <v>0</v>
      </c>
      <c r="BI139" s="131">
        <f>IF(N139="nulová",J139,0)</f>
        <v>0</v>
      </c>
      <c r="BJ139" s="14" t="s">
        <v>74</v>
      </c>
      <c r="BK139" s="131">
        <f>ROUND(I139*H139,2)</f>
        <v>0</v>
      </c>
      <c r="BL139" s="14" t="s">
        <v>137</v>
      </c>
      <c r="BM139" s="14" t="s">
        <v>233</v>
      </c>
    </row>
    <row r="140" spans="1:65" s="143" customFormat="1" x14ac:dyDescent="0.3">
      <c r="A140" s="141"/>
      <c r="B140" s="142"/>
      <c r="D140" s="144" t="s">
        <v>148</v>
      </c>
      <c r="E140" s="145" t="s">
        <v>5</v>
      </c>
      <c r="F140" s="146" t="s">
        <v>234</v>
      </c>
      <c r="H140" s="147">
        <v>23.6</v>
      </c>
      <c r="L140" s="142"/>
      <c r="M140" s="148"/>
      <c r="N140" s="149"/>
      <c r="O140" s="149"/>
      <c r="P140" s="149"/>
      <c r="Q140" s="149"/>
      <c r="R140" s="149"/>
      <c r="S140" s="149"/>
      <c r="T140" s="150"/>
      <c r="AT140" s="145" t="s">
        <v>148</v>
      </c>
      <c r="AU140" s="145" t="s">
        <v>76</v>
      </c>
      <c r="AV140" s="143" t="s">
        <v>76</v>
      </c>
      <c r="AW140" s="143" t="s">
        <v>31</v>
      </c>
      <c r="AX140" s="143" t="s">
        <v>74</v>
      </c>
      <c r="AY140" s="145" t="s">
        <v>129</v>
      </c>
    </row>
    <row r="141" spans="1:65" s="31" customFormat="1" ht="25.5" customHeight="1" x14ac:dyDescent="0.3">
      <c r="A141" s="27"/>
      <c r="B141" s="28"/>
      <c r="C141" s="121" t="s">
        <v>235</v>
      </c>
      <c r="D141" s="121" t="s">
        <v>132</v>
      </c>
      <c r="E141" s="122" t="s">
        <v>236</v>
      </c>
      <c r="F141" s="123" t="s">
        <v>237</v>
      </c>
      <c r="G141" s="124" t="s">
        <v>158</v>
      </c>
      <c r="H141" s="125">
        <v>859.24</v>
      </c>
      <c r="I141" s="9"/>
      <c r="J141" s="126">
        <f>ROUND(I141*H141,2)</f>
        <v>0</v>
      </c>
      <c r="K141" s="123" t="s">
        <v>136</v>
      </c>
      <c r="L141" s="28"/>
      <c r="M141" s="127" t="s">
        <v>5</v>
      </c>
      <c r="N141" s="128" t="s">
        <v>39</v>
      </c>
      <c r="O141" s="129">
        <v>0.08</v>
      </c>
      <c r="P141" s="129">
        <f>O141*H141</f>
        <v>68.739199999999997</v>
      </c>
      <c r="Q141" s="129">
        <v>0</v>
      </c>
      <c r="R141" s="129">
        <f>Q141*H141</f>
        <v>0</v>
      </c>
      <c r="S141" s="129">
        <v>0.01</v>
      </c>
      <c r="T141" s="130">
        <f>S141*H141</f>
        <v>8.5923999999999996</v>
      </c>
      <c r="AR141" s="14" t="s">
        <v>137</v>
      </c>
      <c r="AT141" s="14" t="s">
        <v>132</v>
      </c>
      <c r="AU141" s="14" t="s">
        <v>76</v>
      </c>
      <c r="AY141" s="14" t="s">
        <v>129</v>
      </c>
      <c r="BE141" s="131">
        <f>IF(N141="základní",J141,0)</f>
        <v>0</v>
      </c>
      <c r="BF141" s="131">
        <f>IF(N141="snížená",J141,0)</f>
        <v>0</v>
      </c>
      <c r="BG141" s="131">
        <f>IF(N141="zákl. přenesená",J141,0)</f>
        <v>0</v>
      </c>
      <c r="BH141" s="131">
        <f>IF(N141="sníž. přenesená",J141,0)</f>
        <v>0</v>
      </c>
      <c r="BI141" s="131">
        <f>IF(N141="nulová",J141,0)</f>
        <v>0</v>
      </c>
      <c r="BJ141" s="14" t="s">
        <v>74</v>
      </c>
      <c r="BK141" s="131">
        <f>ROUND(I141*H141,2)</f>
        <v>0</v>
      </c>
      <c r="BL141" s="14" t="s">
        <v>137</v>
      </c>
      <c r="BM141" s="14" t="s">
        <v>238</v>
      </c>
    </row>
    <row r="142" spans="1:65" s="143" customFormat="1" x14ac:dyDescent="0.3">
      <c r="A142" s="141"/>
      <c r="B142" s="142"/>
      <c r="D142" s="144" t="s">
        <v>148</v>
      </c>
      <c r="E142" s="145" t="s">
        <v>5</v>
      </c>
      <c r="F142" s="146" t="s">
        <v>239</v>
      </c>
      <c r="H142" s="147">
        <v>604.20500000000004</v>
      </c>
      <c r="L142" s="142"/>
      <c r="M142" s="148"/>
      <c r="N142" s="149"/>
      <c r="O142" s="149"/>
      <c r="P142" s="149"/>
      <c r="Q142" s="149"/>
      <c r="R142" s="149"/>
      <c r="S142" s="149"/>
      <c r="T142" s="150"/>
      <c r="AT142" s="145" t="s">
        <v>148</v>
      </c>
      <c r="AU142" s="145" t="s">
        <v>76</v>
      </c>
      <c r="AV142" s="143" t="s">
        <v>76</v>
      </c>
      <c r="AW142" s="143" t="s">
        <v>31</v>
      </c>
      <c r="AX142" s="143" t="s">
        <v>68</v>
      </c>
      <c r="AY142" s="145" t="s">
        <v>129</v>
      </c>
    </row>
    <row r="143" spans="1:65" s="143" customFormat="1" x14ac:dyDescent="0.3">
      <c r="A143" s="141"/>
      <c r="B143" s="142"/>
      <c r="D143" s="144" t="s">
        <v>148</v>
      </c>
      <c r="E143" s="145" t="s">
        <v>5</v>
      </c>
      <c r="F143" s="146" t="s">
        <v>240</v>
      </c>
      <c r="H143" s="147">
        <v>55.034999999999997</v>
      </c>
      <c r="L143" s="142"/>
      <c r="M143" s="148"/>
      <c r="N143" s="149"/>
      <c r="O143" s="149"/>
      <c r="P143" s="149"/>
      <c r="Q143" s="149"/>
      <c r="R143" s="149"/>
      <c r="S143" s="149"/>
      <c r="T143" s="150"/>
      <c r="AT143" s="145" t="s">
        <v>148</v>
      </c>
      <c r="AU143" s="145" t="s">
        <v>76</v>
      </c>
      <c r="AV143" s="143" t="s">
        <v>76</v>
      </c>
      <c r="AW143" s="143" t="s">
        <v>31</v>
      </c>
      <c r="AX143" s="143" t="s">
        <v>68</v>
      </c>
      <c r="AY143" s="145" t="s">
        <v>129</v>
      </c>
    </row>
    <row r="144" spans="1:65" s="154" customFormat="1" x14ac:dyDescent="0.3">
      <c r="A144" s="152"/>
      <c r="B144" s="153"/>
      <c r="D144" s="144" t="s">
        <v>148</v>
      </c>
      <c r="E144" s="155" t="s">
        <v>5</v>
      </c>
      <c r="F144" s="156" t="s">
        <v>181</v>
      </c>
      <c r="H144" s="157">
        <v>659.24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148</v>
      </c>
      <c r="AU144" s="155" t="s">
        <v>76</v>
      </c>
      <c r="AV144" s="154" t="s">
        <v>137</v>
      </c>
      <c r="AW144" s="154" t="s">
        <v>31</v>
      </c>
      <c r="AX144" s="154" t="s">
        <v>74</v>
      </c>
      <c r="AY144" s="155" t="s">
        <v>129</v>
      </c>
    </row>
    <row r="145" spans="1:65" s="31" customFormat="1" ht="16.5" customHeight="1" x14ac:dyDescent="0.3">
      <c r="A145" s="27"/>
      <c r="B145" s="28"/>
      <c r="C145" s="121" t="s">
        <v>10</v>
      </c>
      <c r="D145" s="121" t="s">
        <v>132</v>
      </c>
      <c r="E145" s="122" t="s">
        <v>241</v>
      </c>
      <c r="F145" s="123" t="s">
        <v>242</v>
      </c>
      <c r="G145" s="124" t="s">
        <v>158</v>
      </c>
      <c r="H145" s="125">
        <v>337.08600000000001</v>
      </c>
      <c r="I145" s="9"/>
      <c r="J145" s="126">
        <f>ROUND(I145*H145,2)</f>
        <v>0</v>
      </c>
      <c r="K145" s="123" t="s">
        <v>136</v>
      </c>
      <c r="L145" s="28"/>
      <c r="M145" s="127" t="s">
        <v>5</v>
      </c>
      <c r="N145" s="128" t="s">
        <v>39</v>
      </c>
      <c r="O145" s="129">
        <v>0.3</v>
      </c>
      <c r="P145" s="129">
        <f>O145*H145</f>
        <v>101.1258</v>
      </c>
      <c r="Q145" s="129">
        <v>0</v>
      </c>
      <c r="R145" s="129">
        <f>Q145*H145</f>
        <v>0</v>
      </c>
      <c r="S145" s="129">
        <v>6.8000000000000005E-2</v>
      </c>
      <c r="T145" s="130">
        <f>S145*H145</f>
        <v>22.921848000000004</v>
      </c>
      <c r="AR145" s="14" t="s">
        <v>137</v>
      </c>
      <c r="AT145" s="14" t="s">
        <v>132</v>
      </c>
      <c r="AU145" s="14" t="s">
        <v>76</v>
      </c>
      <c r="AY145" s="14" t="s">
        <v>129</v>
      </c>
      <c r="BE145" s="131">
        <f>IF(N145="základní",J145,0)</f>
        <v>0</v>
      </c>
      <c r="BF145" s="131">
        <f>IF(N145="snížená",J145,0)</f>
        <v>0</v>
      </c>
      <c r="BG145" s="131">
        <f>IF(N145="zákl. přenesená",J145,0)</f>
        <v>0</v>
      </c>
      <c r="BH145" s="131">
        <f>IF(N145="sníž. přenesená",J145,0)</f>
        <v>0</v>
      </c>
      <c r="BI145" s="131">
        <f>IF(N145="nulová",J145,0)</f>
        <v>0</v>
      </c>
      <c r="BJ145" s="14" t="s">
        <v>74</v>
      </c>
      <c r="BK145" s="131">
        <f>ROUND(I145*H145,2)</f>
        <v>0</v>
      </c>
      <c r="BL145" s="14" t="s">
        <v>137</v>
      </c>
      <c r="BM145" s="14" t="s">
        <v>243</v>
      </c>
    </row>
    <row r="146" spans="1:65" s="143" customFormat="1" x14ac:dyDescent="0.3">
      <c r="A146" s="141"/>
      <c r="B146" s="142"/>
      <c r="D146" s="144" t="s">
        <v>148</v>
      </c>
      <c r="E146" s="145" t="s">
        <v>5</v>
      </c>
      <c r="F146" s="146" t="s">
        <v>244</v>
      </c>
      <c r="H146" s="147">
        <v>7.0810000000000004</v>
      </c>
      <c r="L146" s="142"/>
      <c r="M146" s="148"/>
      <c r="N146" s="149"/>
      <c r="O146" s="149"/>
      <c r="P146" s="149"/>
      <c r="Q146" s="149"/>
      <c r="R146" s="149"/>
      <c r="S146" s="149"/>
      <c r="T146" s="150"/>
      <c r="AT146" s="145" t="s">
        <v>148</v>
      </c>
      <c r="AU146" s="145" t="s">
        <v>76</v>
      </c>
      <c r="AV146" s="143" t="s">
        <v>76</v>
      </c>
      <c r="AW146" s="143" t="s">
        <v>31</v>
      </c>
      <c r="AX146" s="143" t="s">
        <v>68</v>
      </c>
      <c r="AY146" s="145" t="s">
        <v>129</v>
      </c>
    </row>
    <row r="147" spans="1:65" s="143" customFormat="1" x14ac:dyDescent="0.3">
      <c r="A147" s="141"/>
      <c r="B147" s="142"/>
      <c r="D147" s="144" t="s">
        <v>148</v>
      </c>
      <c r="E147" s="145" t="s">
        <v>5</v>
      </c>
      <c r="F147" s="146" t="s">
        <v>245</v>
      </c>
      <c r="H147" s="147">
        <v>10.707000000000001</v>
      </c>
      <c r="L147" s="142"/>
      <c r="M147" s="148"/>
      <c r="N147" s="149"/>
      <c r="O147" s="149"/>
      <c r="P147" s="149"/>
      <c r="Q147" s="149"/>
      <c r="R147" s="149"/>
      <c r="S147" s="149"/>
      <c r="T147" s="150"/>
      <c r="AT147" s="145" t="s">
        <v>148</v>
      </c>
      <c r="AU147" s="145" t="s">
        <v>76</v>
      </c>
      <c r="AV147" s="143" t="s">
        <v>76</v>
      </c>
      <c r="AW147" s="143" t="s">
        <v>31</v>
      </c>
      <c r="AX147" s="143" t="s">
        <v>68</v>
      </c>
      <c r="AY147" s="145" t="s">
        <v>129</v>
      </c>
    </row>
    <row r="148" spans="1:65" s="143" customFormat="1" x14ac:dyDescent="0.3">
      <c r="A148" s="141"/>
      <c r="B148" s="142"/>
      <c r="D148" s="144" t="s">
        <v>148</v>
      </c>
      <c r="E148" s="145" t="s">
        <v>5</v>
      </c>
      <c r="F148" s="146" t="s">
        <v>246</v>
      </c>
      <c r="H148" s="147">
        <v>8.42</v>
      </c>
      <c r="L148" s="142"/>
      <c r="M148" s="148"/>
      <c r="N148" s="149"/>
      <c r="O148" s="149"/>
      <c r="P148" s="149"/>
      <c r="Q148" s="149"/>
      <c r="R148" s="149"/>
      <c r="S148" s="149"/>
      <c r="T148" s="150"/>
      <c r="AT148" s="145" t="s">
        <v>148</v>
      </c>
      <c r="AU148" s="145" t="s">
        <v>76</v>
      </c>
      <c r="AV148" s="143" t="s">
        <v>76</v>
      </c>
      <c r="AW148" s="143" t="s">
        <v>31</v>
      </c>
      <c r="AX148" s="143" t="s">
        <v>68</v>
      </c>
      <c r="AY148" s="145" t="s">
        <v>129</v>
      </c>
    </row>
    <row r="149" spans="1:65" s="143" customFormat="1" x14ac:dyDescent="0.3">
      <c r="A149" s="141"/>
      <c r="B149" s="142"/>
      <c r="D149" s="144" t="s">
        <v>148</v>
      </c>
      <c r="E149" s="145" t="s">
        <v>5</v>
      </c>
      <c r="F149" s="146" t="s">
        <v>247</v>
      </c>
      <c r="H149" s="147">
        <v>11.101000000000001</v>
      </c>
      <c r="L149" s="142"/>
      <c r="M149" s="148"/>
      <c r="N149" s="149"/>
      <c r="O149" s="149"/>
      <c r="P149" s="149"/>
      <c r="Q149" s="149"/>
      <c r="R149" s="149"/>
      <c r="S149" s="149"/>
      <c r="T149" s="150"/>
      <c r="AT149" s="145" t="s">
        <v>148</v>
      </c>
      <c r="AU149" s="145" t="s">
        <v>76</v>
      </c>
      <c r="AV149" s="143" t="s">
        <v>76</v>
      </c>
      <c r="AW149" s="143" t="s">
        <v>31</v>
      </c>
      <c r="AX149" s="143" t="s">
        <v>68</v>
      </c>
      <c r="AY149" s="145" t="s">
        <v>129</v>
      </c>
    </row>
    <row r="150" spans="1:65" s="143" customFormat="1" x14ac:dyDescent="0.3">
      <c r="A150" s="141"/>
      <c r="B150" s="142"/>
      <c r="D150" s="144" t="s">
        <v>148</v>
      </c>
      <c r="E150" s="145" t="s">
        <v>5</v>
      </c>
      <c r="F150" s="146" t="s">
        <v>248</v>
      </c>
      <c r="H150" s="147">
        <v>14.221</v>
      </c>
      <c r="L150" s="142"/>
      <c r="M150" s="148"/>
      <c r="N150" s="149"/>
      <c r="O150" s="149"/>
      <c r="P150" s="149"/>
      <c r="Q150" s="149"/>
      <c r="R150" s="149"/>
      <c r="S150" s="149"/>
      <c r="T150" s="150"/>
      <c r="AT150" s="145" t="s">
        <v>148</v>
      </c>
      <c r="AU150" s="145" t="s">
        <v>76</v>
      </c>
      <c r="AV150" s="143" t="s">
        <v>76</v>
      </c>
      <c r="AW150" s="143" t="s">
        <v>31</v>
      </c>
      <c r="AX150" s="143" t="s">
        <v>68</v>
      </c>
      <c r="AY150" s="145" t="s">
        <v>129</v>
      </c>
    </row>
    <row r="151" spans="1:65" s="143" customFormat="1" x14ac:dyDescent="0.3">
      <c r="A151" s="141"/>
      <c r="B151" s="142"/>
      <c r="D151" s="144" t="s">
        <v>148</v>
      </c>
      <c r="E151" s="145" t="s">
        <v>5</v>
      </c>
      <c r="F151" s="146" t="s">
        <v>249</v>
      </c>
      <c r="H151" s="147">
        <v>36.250999999999998</v>
      </c>
      <c r="L151" s="142"/>
      <c r="M151" s="148"/>
      <c r="N151" s="149"/>
      <c r="O151" s="149"/>
      <c r="P151" s="149"/>
      <c r="Q151" s="149"/>
      <c r="R151" s="149"/>
      <c r="S151" s="149"/>
      <c r="T151" s="150"/>
      <c r="AT151" s="145" t="s">
        <v>148</v>
      </c>
      <c r="AU151" s="145" t="s">
        <v>76</v>
      </c>
      <c r="AV151" s="143" t="s">
        <v>76</v>
      </c>
      <c r="AW151" s="143" t="s">
        <v>31</v>
      </c>
      <c r="AX151" s="143" t="s">
        <v>68</v>
      </c>
      <c r="AY151" s="145" t="s">
        <v>129</v>
      </c>
    </row>
    <row r="152" spans="1:65" s="143" customFormat="1" x14ac:dyDescent="0.3">
      <c r="A152" s="141"/>
      <c r="B152" s="142"/>
      <c r="D152" s="144" t="s">
        <v>148</v>
      </c>
      <c r="E152" s="145" t="s">
        <v>5</v>
      </c>
      <c r="F152" s="146" t="s">
        <v>250</v>
      </c>
      <c r="H152" s="147">
        <v>11.101000000000001</v>
      </c>
      <c r="L152" s="142"/>
      <c r="M152" s="148"/>
      <c r="N152" s="149"/>
      <c r="O152" s="149"/>
      <c r="P152" s="149"/>
      <c r="Q152" s="149"/>
      <c r="R152" s="149"/>
      <c r="S152" s="149"/>
      <c r="T152" s="150"/>
      <c r="AT152" s="145" t="s">
        <v>148</v>
      </c>
      <c r="AU152" s="145" t="s">
        <v>76</v>
      </c>
      <c r="AV152" s="143" t="s">
        <v>76</v>
      </c>
      <c r="AW152" s="143" t="s">
        <v>31</v>
      </c>
      <c r="AX152" s="143" t="s">
        <v>68</v>
      </c>
      <c r="AY152" s="145" t="s">
        <v>129</v>
      </c>
    </row>
    <row r="153" spans="1:65" s="143" customFormat="1" x14ac:dyDescent="0.3">
      <c r="A153" s="141"/>
      <c r="B153" s="142"/>
      <c r="D153" s="144" t="s">
        <v>148</v>
      </c>
      <c r="E153" s="145" t="s">
        <v>5</v>
      </c>
      <c r="F153" s="146" t="s">
        <v>251</v>
      </c>
      <c r="H153" s="147">
        <v>9.2379999999999995</v>
      </c>
      <c r="L153" s="142"/>
      <c r="M153" s="148"/>
      <c r="N153" s="149"/>
      <c r="O153" s="149"/>
      <c r="P153" s="149"/>
      <c r="Q153" s="149"/>
      <c r="R153" s="149"/>
      <c r="S153" s="149"/>
      <c r="T153" s="150"/>
      <c r="AT153" s="145" t="s">
        <v>148</v>
      </c>
      <c r="AU153" s="145" t="s">
        <v>76</v>
      </c>
      <c r="AV153" s="143" t="s">
        <v>76</v>
      </c>
      <c r="AW153" s="143" t="s">
        <v>31</v>
      </c>
      <c r="AX153" s="143" t="s">
        <v>68</v>
      </c>
      <c r="AY153" s="145" t="s">
        <v>129</v>
      </c>
    </row>
    <row r="154" spans="1:65" s="143" customFormat="1" x14ac:dyDescent="0.3">
      <c r="A154" s="141"/>
      <c r="B154" s="142"/>
      <c r="D154" s="144" t="s">
        <v>148</v>
      </c>
      <c r="E154" s="145" t="s">
        <v>5</v>
      </c>
      <c r="F154" s="146" t="s">
        <v>252</v>
      </c>
      <c r="H154" s="147">
        <v>9.6180000000000003</v>
      </c>
      <c r="L154" s="142"/>
      <c r="M154" s="148"/>
      <c r="N154" s="149"/>
      <c r="O154" s="149"/>
      <c r="P154" s="149"/>
      <c r="Q154" s="149"/>
      <c r="R154" s="149"/>
      <c r="S154" s="149"/>
      <c r="T154" s="150"/>
      <c r="AT154" s="145" t="s">
        <v>148</v>
      </c>
      <c r="AU154" s="145" t="s">
        <v>76</v>
      </c>
      <c r="AV154" s="143" t="s">
        <v>76</v>
      </c>
      <c r="AW154" s="143" t="s">
        <v>31</v>
      </c>
      <c r="AX154" s="143" t="s">
        <v>68</v>
      </c>
      <c r="AY154" s="145" t="s">
        <v>129</v>
      </c>
    </row>
    <row r="155" spans="1:65" s="143" customFormat="1" x14ac:dyDescent="0.3">
      <c r="A155" s="141"/>
      <c r="B155" s="142"/>
      <c r="D155" s="144" t="s">
        <v>148</v>
      </c>
      <c r="E155" s="145" t="s">
        <v>5</v>
      </c>
      <c r="F155" s="146" t="s">
        <v>253</v>
      </c>
      <c r="H155" s="147">
        <v>9.14</v>
      </c>
      <c r="L155" s="142"/>
      <c r="M155" s="148"/>
      <c r="N155" s="149"/>
      <c r="O155" s="149"/>
      <c r="P155" s="149"/>
      <c r="Q155" s="149"/>
      <c r="R155" s="149"/>
      <c r="S155" s="149"/>
      <c r="T155" s="150"/>
      <c r="AT155" s="145" t="s">
        <v>148</v>
      </c>
      <c r="AU155" s="145" t="s">
        <v>76</v>
      </c>
      <c r="AV155" s="143" t="s">
        <v>76</v>
      </c>
      <c r="AW155" s="143" t="s">
        <v>31</v>
      </c>
      <c r="AX155" s="143" t="s">
        <v>68</v>
      </c>
      <c r="AY155" s="145" t="s">
        <v>129</v>
      </c>
    </row>
    <row r="156" spans="1:65" s="143" customFormat="1" x14ac:dyDescent="0.3">
      <c r="A156" s="141"/>
      <c r="B156" s="142"/>
      <c r="D156" s="144" t="s">
        <v>148</v>
      </c>
      <c r="E156" s="145" t="s">
        <v>5</v>
      </c>
      <c r="F156" s="146" t="s">
        <v>254</v>
      </c>
      <c r="H156" s="147">
        <v>22.67</v>
      </c>
      <c r="L156" s="142"/>
      <c r="M156" s="148"/>
      <c r="N156" s="149"/>
      <c r="O156" s="149"/>
      <c r="P156" s="149"/>
      <c r="Q156" s="149"/>
      <c r="R156" s="149"/>
      <c r="S156" s="149"/>
      <c r="T156" s="150"/>
      <c r="AT156" s="145" t="s">
        <v>148</v>
      </c>
      <c r="AU156" s="145" t="s">
        <v>76</v>
      </c>
      <c r="AV156" s="143" t="s">
        <v>76</v>
      </c>
      <c r="AW156" s="143" t="s">
        <v>31</v>
      </c>
      <c r="AX156" s="143" t="s">
        <v>68</v>
      </c>
      <c r="AY156" s="145" t="s">
        <v>129</v>
      </c>
    </row>
    <row r="157" spans="1:65" s="143" customFormat="1" x14ac:dyDescent="0.3">
      <c r="A157" s="141"/>
      <c r="B157" s="142"/>
      <c r="D157" s="144" t="s">
        <v>148</v>
      </c>
      <c r="E157" s="145" t="s">
        <v>5</v>
      </c>
      <c r="F157" s="146" t="s">
        <v>245</v>
      </c>
      <c r="H157" s="147">
        <v>10.707000000000001</v>
      </c>
      <c r="L157" s="142"/>
      <c r="M157" s="148"/>
      <c r="N157" s="149"/>
      <c r="O157" s="149"/>
      <c r="P157" s="149"/>
      <c r="Q157" s="149"/>
      <c r="R157" s="149"/>
      <c r="S157" s="149"/>
      <c r="T157" s="150"/>
      <c r="AT157" s="145" t="s">
        <v>148</v>
      </c>
      <c r="AU157" s="145" t="s">
        <v>76</v>
      </c>
      <c r="AV157" s="143" t="s">
        <v>76</v>
      </c>
      <c r="AW157" s="143" t="s">
        <v>31</v>
      </c>
      <c r="AX157" s="143" t="s">
        <v>68</v>
      </c>
      <c r="AY157" s="145" t="s">
        <v>129</v>
      </c>
    </row>
    <row r="158" spans="1:65" s="143" customFormat="1" x14ac:dyDescent="0.3">
      <c r="A158" s="141"/>
      <c r="B158" s="142"/>
      <c r="D158" s="144" t="s">
        <v>148</v>
      </c>
      <c r="E158" s="145" t="s">
        <v>5</v>
      </c>
      <c r="F158" s="146" t="s">
        <v>255</v>
      </c>
      <c r="H158" s="147">
        <v>8.42</v>
      </c>
      <c r="L158" s="142"/>
      <c r="M158" s="148"/>
      <c r="N158" s="149"/>
      <c r="O158" s="149"/>
      <c r="P158" s="149"/>
      <c r="Q158" s="149"/>
      <c r="R158" s="149"/>
      <c r="S158" s="149"/>
      <c r="T158" s="150"/>
      <c r="AT158" s="145" t="s">
        <v>148</v>
      </c>
      <c r="AU158" s="145" t="s">
        <v>76</v>
      </c>
      <c r="AV158" s="143" t="s">
        <v>76</v>
      </c>
      <c r="AW158" s="143" t="s">
        <v>31</v>
      </c>
      <c r="AX158" s="143" t="s">
        <v>68</v>
      </c>
      <c r="AY158" s="145" t="s">
        <v>129</v>
      </c>
    </row>
    <row r="159" spans="1:65" s="143" customFormat="1" x14ac:dyDescent="0.3">
      <c r="A159" s="141"/>
      <c r="B159" s="142"/>
      <c r="D159" s="144" t="s">
        <v>148</v>
      </c>
      <c r="E159" s="145" t="s">
        <v>5</v>
      </c>
      <c r="F159" s="146" t="s">
        <v>256</v>
      </c>
      <c r="H159" s="147">
        <v>9.9779999999999998</v>
      </c>
      <c r="L159" s="142"/>
      <c r="M159" s="148"/>
      <c r="N159" s="149"/>
      <c r="O159" s="149"/>
      <c r="P159" s="149"/>
      <c r="Q159" s="149"/>
      <c r="R159" s="149"/>
      <c r="S159" s="149"/>
      <c r="T159" s="150"/>
      <c r="AT159" s="145" t="s">
        <v>148</v>
      </c>
      <c r="AU159" s="145" t="s">
        <v>76</v>
      </c>
      <c r="AV159" s="143" t="s">
        <v>76</v>
      </c>
      <c r="AW159" s="143" t="s">
        <v>31</v>
      </c>
      <c r="AX159" s="143" t="s">
        <v>68</v>
      </c>
      <c r="AY159" s="145" t="s">
        <v>129</v>
      </c>
    </row>
    <row r="160" spans="1:65" s="143" customFormat="1" x14ac:dyDescent="0.3">
      <c r="A160" s="141"/>
      <c r="B160" s="142"/>
      <c r="D160" s="144" t="s">
        <v>148</v>
      </c>
      <c r="E160" s="145" t="s">
        <v>5</v>
      </c>
      <c r="F160" s="146" t="s">
        <v>248</v>
      </c>
      <c r="H160" s="147">
        <v>14.221</v>
      </c>
      <c r="L160" s="142"/>
      <c r="M160" s="148"/>
      <c r="N160" s="149"/>
      <c r="O160" s="149"/>
      <c r="P160" s="149"/>
      <c r="Q160" s="149"/>
      <c r="R160" s="149"/>
      <c r="S160" s="149"/>
      <c r="T160" s="150"/>
      <c r="AT160" s="145" t="s">
        <v>148</v>
      </c>
      <c r="AU160" s="145" t="s">
        <v>76</v>
      </c>
      <c r="AV160" s="143" t="s">
        <v>76</v>
      </c>
      <c r="AW160" s="143" t="s">
        <v>31</v>
      </c>
      <c r="AX160" s="143" t="s">
        <v>68</v>
      </c>
      <c r="AY160" s="145" t="s">
        <v>129</v>
      </c>
    </row>
    <row r="161" spans="1:65" s="143" customFormat="1" x14ac:dyDescent="0.3">
      <c r="A161" s="141"/>
      <c r="B161" s="142"/>
      <c r="D161" s="144" t="s">
        <v>148</v>
      </c>
      <c r="E161" s="145" t="s">
        <v>5</v>
      </c>
      <c r="F161" s="146" t="s">
        <v>257</v>
      </c>
      <c r="H161" s="147">
        <v>13.504</v>
      </c>
      <c r="L161" s="142"/>
      <c r="M161" s="148"/>
      <c r="N161" s="149"/>
      <c r="O161" s="149"/>
      <c r="P161" s="149"/>
      <c r="Q161" s="149"/>
      <c r="R161" s="149"/>
      <c r="S161" s="149"/>
      <c r="T161" s="150"/>
      <c r="AT161" s="145" t="s">
        <v>148</v>
      </c>
      <c r="AU161" s="145" t="s">
        <v>76</v>
      </c>
      <c r="AV161" s="143" t="s">
        <v>76</v>
      </c>
      <c r="AW161" s="143" t="s">
        <v>31</v>
      </c>
      <c r="AX161" s="143" t="s">
        <v>68</v>
      </c>
      <c r="AY161" s="145" t="s">
        <v>129</v>
      </c>
    </row>
    <row r="162" spans="1:65" s="143" customFormat="1" x14ac:dyDescent="0.3">
      <c r="A162" s="141"/>
      <c r="B162" s="142"/>
      <c r="D162" s="144" t="s">
        <v>148</v>
      </c>
      <c r="E162" s="145" t="s">
        <v>5</v>
      </c>
      <c r="F162" s="146" t="s">
        <v>258</v>
      </c>
      <c r="H162" s="147">
        <v>10.103999999999999</v>
      </c>
      <c r="L162" s="142"/>
      <c r="M162" s="148"/>
      <c r="N162" s="149"/>
      <c r="O162" s="149"/>
      <c r="P162" s="149"/>
      <c r="Q162" s="149"/>
      <c r="R162" s="149"/>
      <c r="S162" s="149"/>
      <c r="T162" s="150"/>
      <c r="AT162" s="145" t="s">
        <v>148</v>
      </c>
      <c r="AU162" s="145" t="s">
        <v>76</v>
      </c>
      <c r="AV162" s="143" t="s">
        <v>76</v>
      </c>
      <c r="AW162" s="143" t="s">
        <v>31</v>
      </c>
      <c r="AX162" s="143" t="s">
        <v>68</v>
      </c>
      <c r="AY162" s="145" t="s">
        <v>129</v>
      </c>
    </row>
    <row r="163" spans="1:65" s="143" customFormat="1" x14ac:dyDescent="0.3">
      <c r="A163" s="141"/>
      <c r="B163" s="142"/>
      <c r="D163" s="144" t="s">
        <v>148</v>
      </c>
      <c r="E163" s="145" t="s">
        <v>5</v>
      </c>
      <c r="F163" s="146" t="s">
        <v>259</v>
      </c>
      <c r="H163" s="147">
        <v>20.603999999999999</v>
      </c>
      <c r="L163" s="142"/>
      <c r="M163" s="148"/>
      <c r="N163" s="149"/>
      <c r="O163" s="149"/>
      <c r="P163" s="149"/>
      <c r="Q163" s="149"/>
      <c r="R163" s="149"/>
      <c r="S163" s="149"/>
      <c r="T163" s="150"/>
      <c r="AT163" s="145" t="s">
        <v>148</v>
      </c>
      <c r="AU163" s="145" t="s">
        <v>76</v>
      </c>
      <c r="AV163" s="143" t="s">
        <v>76</v>
      </c>
      <c r="AW163" s="143" t="s">
        <v>31</v>
      </c>
      <c r="AX163" s="143" t="s">
        <v>68</v>
      </c>
      <c r="AY163" s="145" t="s">
        <v>129</v>
      </c>
    </row>
    <row r="164" spans="1:65" s="154" customFormat="1" x14ac:dyDescent="0.3">
      <c r="A164" s="152"/>
      <c r="B164" s="153"/>
      <c r="D164" s="144" t="s">
        <v>148</v>
      </c>
      <c r="E164" s="155" t="s">
        <v>5</v>
      </c>
      <c r="F164" s="156" t="s">
        <v>181</v>
      </c>
      <c r="H164" s="157">
        <v>237.08600000000001</v>
      </c>
      <c r="L164" s="153"/>
      <c r="M164" s="158"/>
      <c r="N164" s="159"/>
      <c r="O164" s="159"/>
      <c r="P164" s="159"/>
      <c r="Q164" s="159"/>
      <c r="R164" s="159"/>
      <c r="S164" s="159"/>
      <c r="T164" s="160"/>
      <c r="AT164" s="155" t="s">
        <v>148</v>
      </c>
      <c r="AU164" s="155" t="s">
        <v>76</v>
      </c>
      <c r="AV164" s="154" t="s">
        <v>137</v>
      </c>
      <c r="AW164" s="154" t="s">
        <v>31</v>
      </c>
      <c r="AX164" s="154" t="s">
        <v>74</v>
      </c>
      <c r="AY164" s="155" t="s">
        <v>129</v>
      </c>
    </row>
    <row r="165" spans="1:65" s="31" customFormat="1" ht="25.5" customHeight="1" x14ac:dyDescent="0.3">
      <c r="A165" s="27"/>
      <c r="B165" s="28"/>
      <c r="C165" s="121">
        <v>101</v>
      </c>
      <c r="D165" s="121" t="s">
        <v>132</v>
      </c>
      <c r="E165" s="122" t="s">
        <v>780</v>
      </c>
      <c r="F165" s="123" t="s">
        <v>781</v>
      </c>
      <c r="G165" s="124" t="s">
        <v>158</v>
      </c>
      <c r="H165" s="125">
        <f>H168</f>
        <v>15.080000000000002</v>
      </c>
      <c r="I165" s="9"/>
      <c r="J165" s="126">
        <f>ROUND(I165*H165,2)</f>
        <v>0</v>
      </c>
      <c r="K165" s="123" t="s">
        <v>782</v>
      </c>
      <c r="L165" s="151"/>
      <c r="M165" s="127" t="s">
        <v>5</v>
      </c>
      <c r="N165" s="128" t="s">
        <v>39</v>
      </c>
      <c r="O165" s="129">
        <v>0.08</v>
      </c>
      <c r="P165" s="129">
        <f>O165*H165</f>
        <v>1.2064000000000001</v>
      </c>
      <c r="Q165" s="129">
        <v>0</v>
      </c>
      <c r="R165" s="129">
        <f>Q165*H165</f>
        <v>0</v>
      </c>
      <c r="S165" s="129">
        <v>0.01</v>
      </c>
      <c r="T165" s="130">
        <f>S165*H165</f>
        <v>0.15080000000000002</v>
      </c>
      <c r="AR165" s="14" t="s">
        <v>137</v>
      </c>
      <c r="AT165" s="14" t="s">
        <v>132</v>
      </c>
      <c r="AU165" s="14" t="s">
        <v>76</v>
      </c>
      <c r="AY165" s="14" t="s">
        <v>129</v>
      </c>
      <c r="BE165" s="131">
        <f>IF(N165="základní",J165,0)</f>
        <v>0</v>
      </c>
      <c r="BF165" s="131">
        <f>IF(N165="snížená",J165,0)</f>
        <v>0</v>
      </c>
      <c r="BG165" s="131">
        <f>IF(N165="zákl. přenesená",J165,0)</f>
        <v>0</v>
      </c>
      <c r="BH165" s="131">
        <f>IF(N165="sníž. přenesená",J165,0)</f>
        <v>0</v>
      </c>
      <c r="BI165" s="131">
        <f>IF(N165="nulová",J165,0)</f>
        <v>0</v>
      </c>
      <c r="BJ165" s="14" t="s">
        <v>74</v>
      </c>
      <c r="BK165" s="131">
        <f>ROUND(I165*H165,2)</f>
        <v>0</v>
      </c>
      <c r="BL165" s="14" t="s">
        <v>137</v>
      </c>
      <c r="BM165" s="14" t="s">
        <v>238</v>
      </c>
    </row>
    <row r="166" spans="1:65" s="143" customFormat="1" x14ac:dyDescent="0.3">
      <c r="A166" s="141"/>
      <c r="B166" s="142"/>
      <c r="D166" s="144" t="s">
        <v>148</v>
      </c>
      <c r="E166" s="145" t="s">
        <v>5</v>
      </c>
      <c r="F166" s="146" t="s">
        <v>783</v>
      </c>
      <c r="H166" s="147">
        <f>7*0.8*1.3</f>
        <v>7.2800000000000011</v>
      </c>
      <c r="L166" s="142"/>
      <c r="M166" s="148"/>
      <c r="N166" s="149"/>
      <c r="O166" s="149"/>
      <c r="P166" s="149"/>
      <c r="Q166" s="149"/>
      <c r="R166" s="149"/>
      <c r="S166" s="149"/>
      <c r="T166" s="150"/>
      <c r="AT166" s="145" t="s">
        <v>148</v>
      </c>
      <c r="AU166" s="145" t="s">
        <v>76</v>
      </c>
      <c r="AV166" s="143" t="s">
        <v>76</v>
      </c>
      <c r="AW166" s="143" t="s">
        <v>31</v>
      </c>
      <c r="AX166" s="143" t="s">
        <v>68</v>
      </c>
      <c r="AY166" s="145" t="s">
        <v>129</v>
      </c>
    </row>
    <row r="167" spans="1:65" s="143" customFormat="1" x14ac:dyDescent="0.3">
      <c r="A167" s="141"/>
      <c r="B167" s="142"/>
      <c r="D167" s="144" t="s">
        <v>148</v>
      </c>
      <c r="E167" s="145" t="s">
        <v>5</v>
      </c>
      <c r="F167" s="146" t="s">
        <v>784</v>
      </c>
      <c r="H167" s="147">
        <f>4*1.5*1.3</f>
        <v>7.8000000000000007</v>
      </c>
      <c r="L167" s="142"/>
      <c r="M167" s="148"/>
      <c r="N167" s="149"/>
      <c r="O167" s="149"/>
      <c r="P167" s="149"/>
      <c r="Q167" s="149"/>
      <c r="R167" s="149"/>
      <c r="S167" s="149"/>
      <c r="T167" s="150"/>
      <c r="AT167" s="145" t="s">
        <v>148</v>
      </c>
      <c r="AU167" s="145" t="s">
        <v>76</v>
      </c>
      <c r="AV167" s="143" t="s">
        <v>76</v>
      </c>
      <c r="AW167" s="143" t="s">
        <v>31</v>
      </c>
      <c r="AX167" s="143" t="s">
        <v>68</v>
      </c>
      <c r="AY167" s="145" t="s">
        <v>129</v>
      </c>
    </row>
    <row r="168" spans="1:65" s="154" customFormat="1" x14ac:dyDescent="0.3">
      <c r="A168" s="152"/>
      <c r="B168" s="153"/>
      <c r="D168" s="144" t="s">
        <v>148</v>
      </c>
      <c r="E168" s="155" t="s">
        <v>5</v>
      </c>
      <c r="F168" s="156" t="s">
        <v>181</v>
      </c>
      <c r="H168" s="157">
        <f>SUM(H166:H167)</f>
        <v>15.080000000000002</v>
      </c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148</v>
      </c>
      <c r="AU168" s="155" t="s">
        <v>76</v>
      </c>
      <c r="AV168" s="154" t="s">
        <v>137</v>
      </c>
      <c r="AW168" s="154" t="s">
        <v>31</v>
      </c>
      <c r="AX168" s="154" t="s">
        <v>74</v>
      </c>
      <c r="AY168" s="155" t="s">
        <v>129</v>
      </c>
    </row>
    <row r="169" spans="1:65" s="31" customFormat="1" ht="25.5" customHeight="1" x14ac:dyDescent="0.3">
      <c r="A169" s="27"/>
      <c r="B169" s="28"/>
      <c r="C169" s="121">
        <v>102</v>
      </c>
      <c r="D169" s="121" t="s">
        <v>132</v>
      </c>
      <c r="E169" s="122" t="s">
        <v>788</v>
      </c>
      <c r="F169" s="123" t="s">
        <v>789</v>
      </c>
      <c r="G169" s="124" t="s">
        <v>158</v>
      </c>
      <c r="H169" s="125">
        <f>H170</f>
        <v>1.4300000000000002</v>
      </c>
      <c r="I169" s="9"/>
      <c r="J169" s="126">
        <f>ROUND(I169*H169,2)</f>
        <v>0</v>
      </c>
      <c r="K169" s="123" t="s">
        <v>782</v>
      </c>
      <c r="L169" s="151"/>
      <c r="M169" s="127" t="s">
        <v>5</v>
      </c>
      <c r="N169" s="128" t="s">
        <v>39</v>
      </c>
      <c r="O169" s="129">
        <v>0.08</v>
      </c>
      <c r="P169" s="129">
        <f>O169*H169</f>
        <v>0.11440000000000002</v>
      </c>
      <c r="Q169" s="129">
        <v>0</v>
      </c>
      <c r="R169" s="129">
        <f>Q169*H169</f>
        <v>0</v>
      </c>
      <c r="S169" s="129">
        <v>0.01</v>
      </c>
      <c r="T169" s="130">
        <f>S169*H169</f>
        <v>1.4300000000000002E-2</v>
      </c>
      <c r="AR169" s="14" t="s">
        <v>137</v>
      </c>
      <c r="AT169" s="14" t="s">
        <v>132</v>
      </c>
      <c r="AU169" s="14" t="s">
        <v>76</v>
      </c>
      <c r="AY169" s="14" t="s">
        <v>129</v>
      </c>
      <c r="BE169" s="131">
        <f>IF(N169="základní",J169,0)</f>
        <v>0</v>
      </c>
      <c r="BF169" s="131">
        <f>IF(N169="snížená",J169,0)</f>
        <v>0</v>
      </c>
      <c r="BG169" s="131">
        <f>IF(N169="zákl. přenesená",J169,0)</f>
        <v>0</v>
      </c>
      <c r="BH169" s="131">
        <f>IF(N169="sníž. přenesená",J169,0)</f>
        <v>0</v>
      </c>
      <c r="BI169" s="131">
        <f>IF(N169="nulová",J169,0)</f>
        <v>0</v>
      </c>
      <c r="BJ169" s="14" t="s">
        <v>74</v>
      </c>
      <c r="BK169" s="131">
        <f>ROUND(I169*H169,2)</f>
        <v>0</v>
      </c>
      <c r="BL169" s="14" t="s">
        <v>137</v>
      </c>
      <c r="BM169" s="14" t="s">
        <v>238</v>
      </c>
    </row>
    <row r="170" spans="1:65" s="143" customFormat="1" x14ac:dyDescent="0.3">
      <c r="A170" s="141"/>
      <c r="B170" s="142"/>
      <c r="D170" s="144" t="s">
        <v>148</v>
      </c>
      <c r="E170" s="145" t="s">
        <v>5</v>
      </c>
      <c r="F170" s="146" t="s">
        <v>785</v>
      </c>
      <c r="H170" s="147">
        <f>2*0.55*1.3</f>
        <v>1.4300000000000002</v>
      </c>
      <c r="L170" s="142"/>
      <c r="M170" s="148"/>
      <c r="N170" s="149"/>
      <c r="O170" s="149"/>
      <c r="P170" s="149"/>
      <c r="Q170" s="149"/>
      <c r="R170" s="149"/>
      <c r="S170" s="149"/>
      <c r="T170" s="150"/>
      <c r="AT170" s="145" t="s">
        <v>148</v>
      </c>
      <c r="AU170" s="145" t="s">
        <v>76</v>
      </c>
      <c r="AV170" s="143" t="s">
        <v>76</v>
      </c>
      <c r="AW170" s="143" t="s">
        <v>31</v>
      </c>
      <c r="AX170" s="143" t="s">
        <v>68</v>
      </c>
      <c r="AY170" s="145" t="s">
        <v>129</v>
      </c>
    </row>
    <row r="171" spans="1:65" s="31" customFormat="1" ht="25.5" customHeight="1" x14ac:dyDescent="0.3">
      <c r="A171" s="27"/>
      <c r="B171" s="28"/>
      <c r="C171" s="121">
        <v>103</v>
      </c>
      <c r="D171" s="121" t="s">
        <v>132</v>
      </c>
      <c r="E171" s="122" t="s">
        <v>791</v>
      </c>
      <c r="F171" s="123" t="s">
        <v>790</v>
      </c>
      <c r="G171" s="124" t="s">
        <v>158</v>
      </c>
      <c r="H171" s="125">
        <f>H172</f>
        <v>1.6</v>
      </c>
      <c r="I171" s="9"/>
      <c r="J171" s="126">
        <f>ROUND(I171*H171,2)</f>
        <v>0</v>
      </c>
      <c r="K171" s="123" t="s">
        <v>782</v>
      </c>
      <c r="L171" s="151"/>
      <c r="M171" s="127" t="s">
        <v>5</v>
      </c>
      <c r="N171" s="128" t="s">
        <v>39</v>
      </c>
      <c r="O171" s="129">
        <v>0.08</v>
      </c>
      <c r="P171" s="129">
        <f>O171*H171</f>
        <v>0.128</v>
      </c>
      <c r="Q171" s="129">
        <v>0</v>
      </c>
      <c r="R171" s="129">
        <f>Q171*H171</f>
        <v>0</v>
      </c>
      <c r="S171" s="129">
        <v>0.01</v>
      </c>
      <c r="T171" s="130">
        <f>S171*H171</f>
        <v>1.6E-2</v>
      </c>
      <c r="AR171" s="14" t="s">
        <v>137</v>
      </c>
      <c r="AT171" s="14" t="s">
        <v>132</v>
      </c>
      <c r="AU171" s="14" t="s">
        <v>76</v>
      </c>
      <c r="AY171" s="14" t="s">
        <v>129</v>
      </c>
      <c r="BE171" s="131">
        <f>IF(N171="základní",J171,0)</f>
        <v>0</v>
      </c>
      <c r="BF171" s="131">
        <f>IF(N171="snížená",J171,0)</f>
        <v>0</v>
      </c>
      <c r="BG171" s="131">
        <f>IF(N171="zákl. přenesená",J171,0)</f>
        <v>0</v>
      </c>
      <c r="BH171" s="131">
        <f>IF(N171="sníž. přenesená",J171,0)</f>
        <v>0</v>
      </c>
      <c r="BI171" s="131">
        <f>IF(N171="nulová",J171,0)</f>
        <v>0</v>
      </c>
      <c r="BJ171" s="14" t="s">
        <v>74</v>
      </c>
      <c r="BK171" s="131">
        <f>ROUND(I171*H171,2)</f>
        <v>0</v>
      </c>
      <c r="BL171" s="14" t="s">
        <v>137</v>
      </c>
      <c r="BM171" s="14" t="s">
        <v>238</v>
      </c>
    </row>
    <row r="172" spans="1:65" s="143" customFormat="1" x14ac:dyDescent="0.3">
      <c r="A172" s="141"/>
      <c r="B172" s="142"/>
      <c r="D172" s="144" t="s">
        <v>148</v>
      </c>
      <c r="E172" s="145" t="s">
        <v>5</v>
      </c>
      <c r="F172" s="146" t="s">
        <v>786</v>
      </c>
      <c r="H172" s="147">
        <f>1*0.8*2</f>
        <v>1.6</v>
      </c>
      <c r="L172" s="142"/>
      <c r="M172" s="148"/>
      <c r="N172" s="149"/>
      <c r="O172" s="149"/>
      <c r="P172" s="149"/>
      <c r="Q172" s="149"/>
      <c r="R172" s="149"/>
      <c r="S172" s="149"/>
      <c r="T172" s="150"/>
      <c r="AT172" s="145" t="s">
        <v>148</v>
      </c>
      <c r="AU172" s="145" t="s">
        <v>76</v>
      </c>
      <c r="AV172" s="143" t="s">
        <v>76</v>
      </c>
      <c r="AW172" s="143" t="s">
        <v>31</v>
      </c>
      <c r="AX172" s="143" t="s">
        <v>68</v>
      </c>
      <c r="AY172" s="145" t="s">
        <v>129</v>
      </c>
    </row>
    <row r="173" spans="1:65" s="109" customFormat="1" ht="29.85" customHeight="1" x14ac:dyDescent="0.35">
      <c r="A173" s="107"/>
      <c r="B173" s="108"/>
      <c r="D173" s="110" t="s">
        <v>67</v>
      </c>
      <c r="E173" s="119" t="s">
        <v>260</v>
      </c>
      <c r="F173" s="119" t="s">
        <v>261</v>
      </c>
      <c r="J173" s="120">
        <f>SUM(J174:J178)</f>
        <v>0</v>
      </c>
      <c r="L173" s="108"/>
      <c r="M173" s="113"/>
      <c r="N173" s="114"/>
      <c r="O173" s="114"/>
      <c r="P173" s="115">
        <f>SUM(P174:P178)</f>
        <v>77.074194000000006</v>
      </c>
      <c r="Q173" s="114"/>
      <c r="R173" s="115">
        <f>SUM(R174:R178)</f>
        <v>0</v>
      </c>
      <c r="S173" s="114"/>
      <c r="T173" s="116">
        <f>SUM(T174:T178)</f>
        <v>0</v>
      </c>
      <c r="AR173" s="110" t="s">
        <v>74</v>
      </c>
      <c r="AT173" s="117" t="s">
        <v>67</v>
      </c>
      <c r="AU173" s="117" t="s">
        <v>74</v>
      </c>
      <c r="AY173" s="110" t="s">
        <v>129</v>
      </c>
      <c r="BK173" s="118">
        <f>SUM(BK174:BK178)</f>
        <v>0</v>
      </c>
    </row>
    <row r="174" spans="1:65" s="31" customFormat="1" ht="25.5" customHeight="1" x14ac:dyDescent="0.3">
      <c r="A174" s="27"/>
      <c r="B174" s="28"/>
      <c r="C174" s="121" t="s">
        <v>262</v>
      </c>
      <c r="D174" s="121" t="s">
        <v>132</v>
      </c>
      <c r="E174" s="122" t="s">
        <v>263</v>
      </c>
      <c r="F174" s="123" t="s">
        <v>264</v>
      </c>
      <c r="G174" s="124" t="s">
        <v>152</v>
      </c>
      <c r="H174" s="125">
        <v>48.521000000000001</v>
      </c>
      <c r="I174" s="9"/>
      <c r="J174" s="126">
        <f>ROUND(I174*H174,2)</f>
        <v>0</v>
      </c>
      <c r="K174" s="123" t="s">
        <v>136</v>
      </c>
      <c r="L174" s="28"/>
      <c r="M174" s="127" t="s">
        <v>5</v>
      </c>
      <c r="N174" s="128" t="s">
        <v>39</v>
      </c>
      <c r="O174" s="129">
        <v>1.411</v>
      </c>
      <c r="P174" s="129">
        <f>O174*H174</f>
        <v>68.463131000000004</v>
      </c>
      <c r="Q174" s="129">
        <v>0</v>
      </c>
      <c r="R174" s="129">
        <f>Q174*H174</f>
        <v>0</v>
      </c>
      <c r="S174" s="129">
        <v>0</v>
      </c>
      <c r="T174" s="130">
        <f>S174*H174</f>
        <v>0</v>
      </c>
      <c r="AR174" s="14" t="s">
        <v>137</v>
      </c>
      <c r="AT174" s="14" t="s">
        <v>132</v>
      </c>
      <c r="AU174" s="14" t="s">
        <v>76</v>
      </c>
      <c r="AY174" s="14" t="s">
        <v>129</v>
      </c>
      <c r="BE174" s="131">
        <f>IF(N174="základní",J174,0)</f>
        <v>0</v>
      </c>
      <c r="BF174" s="131">
        <f>IF(N174="snížená",J174,0)</f>
        <v>0</v>
      </c>
      <c r="BG174" s="131">
        <f>IF(N174="zákl. přenesená",J174,0)</f>
        <v>0</v>
      </c>
      <c r="BH174" s="131">
        <f>IF(N174="sníž. přenesená",J174,0)</f>
        <v>0</v>
      </c>
      <c r="BI174" s="131">
        <f>IF(N174="nulová",J174,0)</f>
        <v>0</v>
      </c>
      <c r="BJ174" s="14" t="s">
        <v>74</v>
      </c>
      <c r="BK174" s="131">
        <f>ROUND(I174*H174,2)</f>
        <v>0</v>
      </c>
      <c r="BL174" s="14" t="s">
        <v>137</v>
      </c>
      <c r="BM174" s="14" t="s">
        <v>265</v>
      </c>
    </row>
    <row r="175" spans="1:65" s="31" customFormat="1" ht="25.5" customHeight="1" x14ac:dyDescent="0.3">
      <c r="A175" s="27"/>
      <c r="B175" s="28"/>
      <c r="C175" s="121" t="s">
        <v>266</v>
      </c>
      <c r="D175" s="121" t="s">
        <v>132</v>
      </c>
      <c r="E175" s="122" t="s">
        <v>267</v>
      </c>
      <c r="F175" s="123" t="s">
        <v>268</v>
      </c>
      <c r="G175" s="124" t="s">
        <v>152</v>
      </c>
      <c r="H175" s="125">
        <v>48.521000000000001</v>
      </c>
      <c r="I175" s="9"/>
      <c r="J175" s="126">
        <f>ROUND(I175*H175,2)</f>
        <v>0</v>
      </c>
      <c r="K175" s="123" t="s">
        <v>136</v>
      </c>
      <c r="L175" s="28"/>
      <c r="M175" s="127" t="s">
        <v>5</v>
      </c>
      <c r="N175" s="128" t="s">
        <v>39</v>
      </c>
      <c r="O175" s="129">
        <v>0.125</v>
      </c>
      <c r="P175" s="129">
        <f>O175*H175</f>
        <v>6.0651250000000001</v>
      </c>
      <c r="Q175" s="129">
        <v>0</v>
      </c>
      <c r="R175" s="129">
        <f>Q175*H175</f>
        <v>0</v>
      </c>
      <c r="S175" s="129">
        <v>0</v>
      </c>
      <c r="T175" s="130">
        <f>S175*H175</f>
        <v>0</v>
      </c>
      <c r="AR175" s="14" t="s">
        <v>137</v>
      </c>
      <c r="AT175" s="14" t="s">
        <v>132</v>
      </c>
      <c r="AU175" s="14" t="s">
        <v>76</v>
      </c>
      <c r="AY175" s="14" t="s">
        <v>129</v>
      </c>
      <c r="BE175" s="131">
        <f>IF(N175="základní",J175,0)</f>
        <v>0</v>
      </c>
      <c r="BF175" s="131">
        <f>IF(N175="snížená",J175,0)</f>
        <v>0</v>
      </c>
      <c r="BG175" s="131">
        <f>IF(N175="zákl. přenesená",J175,0)</f>
        <v>0</v>
      </c>
      <c r="BH175" s="131">
        <f>IF(N175="sníž. přenesená",J175,0)</f>
        <v>0</v>
      </c>
      <c r="BI175" s="131">
        <f>IF(N175="nulová",J175,0)</f>
        <v>0</v>
      </c>
      <c r="BJ175" s="14" t="s">
        <v>74</v>
      </c>
      <c r="BK175" s="131">
        <f>ROUND(I175*H175,2)</f>
        <v>0</v>
      </c>
      <c r="BL175" s="14" t="s">
        <v>137</v>
      </c>
      <c r="BM175" s="14" t="s">
        <v>269</v>
      </c>
    </row>
    <row r="176" spans="1:65" s="31" customFormat="1" ht="25.5" customHeight="1" x14ac:dyDescent="0.3">
      <c r="A176" s="27"/>
      <c r="B176" s="28"/>
      <c r="C176" s="121" t="s">
        <v>270</v>
      </c>
      <c r="D176" s="121" t="s">
        <v>132</v>
      </c>
      <c r="E176" s="122" t="s">
        <v>271</v>
      </c>
      <c r="F176" s="123" t="s">
        <v>272</v>
      </c>
      <c r="G176" s="124" t="s">
        <v>152</v>
      </c>
      <c r="H176" s="125">
        <v>424.32299999999998</v>
      </c>
      <c r="I176" s="9"/>
      <c r="J176" s="126">
        <f>ROUND(I176*H176,2)</f>
        <v>0</v>
      </c>
      <c r="K176" s="123" t="s">
        <v>136</v>
      </c>
      <c r="L176" s="28"/>
      <c r="M176" s="127" t="s">
        <v>5</v>
      </c>
      <c r="N176" s="128" t="s">
        <v>39</v>
      </c>
      <c r="O176" s="129">
        <v>6.0000000000000001E-3</v>
      </c>
      <c r="P176" s="129">
        <f>O176*H176</f>
        <v>2.545938</v>
      </c>
      <c r="Q176" s="129">
        <v>0</v>
      </c>
      <c r="R176" s="129">
        <f>Q176*H176</f>
        <v>0</v>
      </c>
      <c r="S176" s="129">
        <v>0</v>
      </c>
      <c r="T176" s="130">
        <f>S176*H176</f>
        <v>0</v>
      </c>
      <c r="AR176" s="14" t="s">
        <v>137</v>
      </c>
      <c r="AT176" s="14" t="s">
        <v>132</v>
      </c>
      <c r="AU176" s="14" t="s">
        <v>76</v>
      </c>
      <c r="AY176" s="14" t="s">
        <v>129</v>
      </c>
      <c r="BE176" s="131">
        <f>IF(N176="základní",J176,0)</f>
        <v>0</v>
      </c>
      <c r="BF176" s="131">
        <f>IF(N176="snížená",J176,0)</f>
        <v>0</v>
      </c>
      <c r="BG176" s="131">
        <f>IF(N176="zákl. přenesená",J176,0)</f>
        <v>0</v>
      </c>
      <c r="BH176" s="131">
        <f>IF(N176="sníž. přenesená",J176,0)</f>
        <v>0</v>
      </c>
      <c r="BI176" s="131">
        <f>IF(N176="nulová",J176,0)</f>
        <v>0</v>
      </c>
      <c r="BJ176" s="14" t="s">
        <v>74</v>
      </c>
      <c r="BK176" s="131">
        <f>ROUND(I176*H176,2)</f>
        <v>0</v>
      </c>
      <c r="BL176" s="14" t="s">
        <v>137</v>
      </c>
      <c r="BM176" s="14" t="s">
        <v>273</v>
      </c>
    </row>
    <row r="177" spans="1:65" s="143" customFormat="1" x14ac:dyDescent="0.3">
      <c r="A177" s="141"/>
      <c r="B177" s="142"/>
      <c r="D177" s="144" t="s">
        <v>148</v>
      </c>
      <c r="E177" s="145" t="s">
        <v>5</v>
      </c>
      <c r="F177" s="146" t="s">
        <v>274</v>
      </c>
      <c r="H177" s="147">
        <v>424.32299999999998</v>
      </c>
      <c r="L177" s="142"/>
      <c r="M177" s="148"/>
      <c r="N177" s="149"/>
      <c r="O177" s="149"/>
      <c r="P177" s="149"/>
      <c r="Q177" s="149"/>
      <c r="R177" s="149"/>
      <c r="S177" s="149"/>
      <c r="T177" s="150"/>
      <c r="AT177" s="145" t="s">
        <v>148</v>
      </c>
      <c r="AU177" s="145" t="s">
        <v>76</v>
      </c>
      <c r="AV177" s="143" t="s">
        <v>76</v>
      </c>
      <c r="AW177" s="143" t="s">
        <v>31</v>
      </c>
      <c r="AX177" s="143" t="s">
        <v>74</v>
      </c>
      <c r="AY177" s="145" t="s">
        <v>129</v>
      </c>
    </row>
    <row r="178" spans="1:65" s="31" customFormat="1" ht="25.5" customHeight="1" x14ac:dyDescent="0.3">
      <c r="A178" s="27"/>
      <c r="B178" s="28"/>
      <c r="C178" s="121" t="s">
        <v>275</v>
      </c>
      <c r="D178" s="121" t="s">
        <v>132</v>
      </c>
      <c r="E178" s="122" t="s">
        <v>276</v>
      </c>
      <c r="F178" s="123" t="s">
        <v>277</v>
      </c>
      <c r="G178" s="124" t="s">
        <v>152</v>
      </c>
      <c r="H178" s="125">
        <v>87.147000000000006</v>
      </c>
      <c r="I178" s="9"/>
      <c r="J178" s="126">
        <f>ROUND(I178*H178,2)</f>
        <v>0</v>
      </c>
      <c r="K178" s="123" t="s">
        <v>136</v>
      </c>
      <c r="L178" s="28"/>
      <c r="M178" s="127" t="s">
        <v>5</v>
      </c>
      <c r="N178" s="128" t="s">
        <v>39</v>
      </c>
      <c r="O178" s="129">
        <v>0</v>
      </c>
      <c r="P178" s="129">
        <f>O178*H178</f>
        <v>0</v>
      </c>
      <c r="Q178" s="129">
        <v>0</v>
      </c>
      <c r="R178" s="129">
        <f>Q178*H178</f>
        <v>0</v>
      </c>
      <c r="S178" s="129">
        <v>0</v>
      </c>
      <c r="T178" s="130">
        <f>S178*H178</f>
        <v>0</v>
      </c>
      <c r="AR178" s="14" t="s">
        <v>137</v>
      </c>
      <c r="AT178" s="14" t="s">
        <v>132</v>
      </c>
      <c r="AU178" s="14" t="s">
        <v>76</v>
      </c>
      <c r="AY178" s="14" t="s">
        <v>129</v>
      </c>
      <c r="BE178" s="131">
        <f>IF(N178="základní",J178,0)</f>
        <v>0</v>
      </c>
      <c r="BF178" s="131">
        <f>IF(N178="snížená",J178,0)</f>
        <v>0</v>
      </c>
      <c r="BG178" s="131">
        <f>IF(N178="zákl. přenesená",J178,0)</f>
        <v>0</v>
      </c>
      <c r="BH178" s="131">
        <f>IF(N178="sníž. přenesená",J178,0)</f>
        <v>0</v>
      </c>
      <c r="BI178" s="131">
        <f>IF(N178="nulová",J178,0)</f>
        <v>0</v>
      </c>
      <c r="BJ178" s="14" t="s">
        <v>74</v>
      </c>
      <c r="BK178" s="131">
        <f>ROUND(I178*H178,2)</f>
        <v>0</v>
      </c>
      <c r="BL178" s="14" t="s">
        <v>137</v>
      </c>
      <c r="BM178" s="14" t="s">
        <v>278</v>
      </c>
    </row>
    <row r="179" spans="1:65" s="109" customFormat="1" ht="29.85" customHeight="1" x14ac:dyDescent="0.35">
      <c r="A179" s="107"/>
      <c r="B179" s="108"/>
      <c r="D179" s="110" t="s">
        <v>67</v>
      </c>
      <c r="E179" s="119" t="s">
        <v>279</v>
      </c>
      <c r="F179" s="119" t="s">
        <v>280</v>
      </c>
      <c r="J179" s="120">
        <f>BK179</f>
        <v>0</v>
      </c>
      <c r="L179" s="108"/>
      <c r="M179" s="113"/>
      <c r="N179" s="114"/>
      <c r="O179" s="114"/>
      <c r="P179" s="115">
        <f>P180</f>
        <v>7.900074</v>
      </c>
      <c r="Q179" s="114"/>
      <c r="R179" s="115">
        <f>R180</f>
        <v>0</v>
      </c>
      <c r="S179" s="114"/>
      <c r="T179" s="116">
        <f>T180</f>
        <v>0</v>
      </c>
      <c r="AR179" s="110" t="s">
        <v>74</v>
      </c>
      <c r="AT179" s="117" t="s">
        <v>67</v>
      </c>
      <c r="AU179" s="117" t="s">
        <v>74</v>
      </c>
      <c r="AY179" s="110" t="s">
        <v>129</v>
      </c>
      <c r="BK179" s="118">
        <f>BK180</f>
        <v>0</v>
      </c>
    </row>
    <row r="180" spans="1:65" s="31" customFormat="1" ht="16.5" customHeight="1" x14ac:dyDescent="0.3">
      <c r="A180" s="27"/>
      <c r="B180" s="28"/>
      <c r="C180" s="121" t="s">
        <v>281</v>
      </c>
      <c r="D180" s="121" t="s">
        <v>132</v>
      </c>
      <c r="E180" s="122" t="s">
        <v>282</v>
      </c>
      <c r="F180" s="123" t="s">
        <v>283</v>
      </c>
      <c r="G180" s="124" t="s">
        <v>152</v>
      </c>
      <c r="H180" s="125">
        <v>24.843</v>
      </c>
      <c r="I180" s="9"/>
      <c r="J180" s="126">
        <f>ROUND(I180*H180,2)</f>
        <v>0</v>
      </c>
      <c r="K180" s="123" t="s">
        <v>136</v>
      </c>
      <c r="L180" s="28"/>
      <c r="M180" s="127" t="s">
        <v>5</v>
      </c>
      <c r="N180" s="128" t="s">
        <v>39</v>
      </c>
      <c r="O180" s="129">
        <v>0.318</v>
      </c>
      <c r="P180" s="129">
        <f>O180*H180</f>
        <v>7.900074</v>
      </c>
      <c r="Q180" s="129">
        <v>0</v>
      </c>
      <c r="R180" s="129">
        <f>Q180*H180</f>
        <v>0</v>
      </c>
      <c r="S180" s="129">
        <v>0</v>
      </c>
      <c r="T180" s="130">
        <f>S180*H180</f>
        <v>0</v>
      </c>
      <c r="AR180" s="14" t="s">
        <v>137</v>
      </c>
      <c r="AT180" s="14" t="s">
        <v>132</v>
      </c>
      <c r="AU180" s="14" t="s">
        <v>76</v>
      </c>
      <c r="AY180" s="14" t="s">
        <v>129</v>
      </c>
      <c r="BE180" s="131">
        <f>IF(N180="základní",J180,0)</f>
        <v>0</v>
      </c>
      <c r="BF180" s="131">
        <f>IF(N180="snížená",J180,0)</f>
        <v>0</v>
      </c>
      <c r="BG180" s="131">
        <f>IF(N180="zákl. přenesená",J180,0)</f>
        <v>0</v>
      </c>
      <c r="BH180" s="131">
        <f>IF(N180="sníž. přenesená",J180,0)</f>
        <v>0</v>
      </c>
      <c r="BI180" s="131">
        <f>IF(N180="nulová",J180,0)</f>
        <v>0</v>
      </c>
      <c r="BJ180" s="14" t="s">
        <v>74</v>
      </c>
      <c r="BK180" s="131">
        <f>ROUND(I180*H180,2)</f>
        <v>0</v>
      </c>
      <c r="BL180" s="14" t="s">
        <v>137</v>
      </c>
      <c r="BM180" s="14" t="s">
        <v>284</v>
      </c>
    </row>
    <row r="181" spans="1:65" s="109" customFormat="1" ht="37.35" customHeight="1" x14ac:dyDescent="0.35">
      <c r="A181" s="107"/>
      <c r="B181" s="108"/>
      <c r="D181" s="110" t="s">
        <v>67</v>
      </c>
      <c r="E181" s="111" t="s">
        <v>285</v>
      </c>
      <c r="F181" s="111" t="s">
        <v>286</v>
      </c>
      <c r="J181" s="112">
        <f>SUM(J182,J189,J191,J215,J223,J254,J264,J267,J292,J297)</f>
        <v>0</v>
      </c>
      <c r="L181" s="108"/>
      <c r="M181" s="113"/>
      <c r="N181" s="114"/>
      <c r="O181" s="114"/>
      <c r="P181" s="115">
        <f>P182+P189+P191+P223+P254+P264+P267+P292+P297</f>
        <v>895.27808500000015</v>
      </c>
      <c r="Q181" s="114"/>
      <c r="R181" s="115">
        <f>R182+R189+R191+R223+R254+R264+R267+R292+R297</f>
        <v>16.40379506</v>
      </c>
      <c r="S181" s="114"/>
      <c r="T181" s="116">
        <f>T182+T189+T191+T223+T254+T264+T267+T292+T297</f>
        <v>0.22331108</v>
      </c>
      <c r="AR181" s="110" t="s">
        <v>76</v>
      </c>
      <c r="AT181" s="117" t="s">
        <v>67</v>
      </c>
      <c r="AU181" s="117" t="s">
        <v>68</v>
      </c>
      <c r="AY181" s="110" t="s">
        <v>129</v>
      </c>
      <c r="BK181" s="118">
        <f>BK182+BK189+BK191+BK223+BK254+BK264+BK267+BK292+BK297</f>
        <v>0</v>
      </c>
    </row>
    <row r="182" spans="1:65" s="109" customFormat="1" ht="19.95" customHeight="1" x14ac:dyDescent="0.35">
      <c r="A182" s="107"/>
      <c r="B182" s="108"/>
      <c r="D182" s="110" t="s">
        <v>67</v>
      </c>
      <c r="E182" s="119" t="s">
        <v>287</v>
      </c>
      <c r="F182" s="119" t="s">
        <v>288</v>
      </c>
      <c r="J182" s="120">
        <f>BK182</f>
        <v>0</v>
      </c>
      <c r="L182" s="108"/>
      <c r="M182" s="113"/>
      <c r="N182" s="114"/>
      <c r="O182" s="114"/>
      <c r="P182" s="115">
        <f>SUM(P183:P188)</f>
        <v>111.6842</v>
      </c>
      <c r="Q182" s="114"/>
      <c r="R182" s="115">
        <f>SUM(R183:R188)</f>
        <v>1.5023865600000001</v>
      </c>
      <c r="S182" s="114"/>
      <c r="T182" s="116">
        <f>SUM(T183:T188)</f>
        <v>0</v>
      </c>
      <c r="AR182" s="110" t="s">
        <v>76</v>
      </c>
      <c r="AT182" s="117" t="s">
        <v>67</v>
      </c>
      <c r="AU182" s="117" t="s">
        <v>74</v>
      </c>
      <c r="AY182" s="110" t="s">
        <v>129</v>
      </c>
      <c r="BK182" s="118">
        <f>SUM(BK183:BK188)</f>
        <v>0</v>
      </c>
    </row>
    <row r="183" spans="1:65" s="31" customFormat="1" ht="16.5" customHeight="1" x14ac:dyDescent="0.3">
      <c r="A183" s="27"/>
      <c r="B183" s="28"/>
      <c r="C183" s="121" t="s">
        <v>289</v>
      </c>
      <c r="D183" s="121" t="s">
        <v>132</v>
      </c>
      <c r="E183" s="122" t="s">
        <v>290</v>
      </c>
      <c r="F183" s="123" t="s">
        <v>291</v>
      </c>
      <c r="G183" s="124" t="s">
        <v>158</v>
      </c>
      <c r="H183" s="125">
        <v>62.54</v>
      </c>
      <c r="I183" s="9"/>
      <c r="J183" s="126">
        <f>ROUND(I183*H183,2)</f>
        <v>0</v>
      </c>
      <c r="K183" s="123" t="s">
        <v>136</v>
      </c>
      <c r="L183" s="28"/>
      <c r="M183" s="127" t="s">
        <v>5</v>
      </c>
      <c r="N183" s="128" t="s">
        <v>39</v>
      </c>
      <c r="O183" s="129">
        <v>0.3</v>
      </c>
      <c r="P183" s="129">
        <f>O183*H183</f>
        <v>18.762</v>
      </c>
      <c r="Q183" s="129">
        <v>4.5799999999999999E-3</v>
      </c>
      <c r="R183" s="129">
        <f>Q183*H183</f>
        <v>0.2864332</v>
      </c>
      <c r="S183" s="129">
        <v>0</v>
      </c>
      <c r="T183" s="130">
        <f>S183*H183</f>
        <v>0</v>
      </c>
      <c r="AR183" s="14" t="s">
        <v>215</v>
      </c>
      <c r="AT183" s="14" t="s">
        <v>132</v>
      </c>
      <c r="AU183" s="14" t="s">
        <v>76</v>
      </c>
      <c r="AY183" s="14" t="s">
        <v>129</v>
      </c>
      <c r="BE183" s="131">
        <f>IF(N183="základní",J183,0)</f>
        <v>0</v>
      </c>
      <c r="BF183" s="131">
        <f>IF(N183="snížená",J183,0)</f>
        <v>0</v>
      </c>
      <c r="BG183" s="131">
        <f>IF(N183="zákl. přenesená",J183,0)</f>
        <v>0</v>
      </c>
      <c r="BH183" s="131">
        <f>IF(N183="sníž. přenesená",J183,0)</f>
        <v>0</v>
      </c>
      <c r="BI183" s="131">
        <f>IF(N183="nulová",J183,0)</f>
        <v>0</v>
      </c>
      <c r="BJ183" s="14" t="s">
        <v>74</v>
      </c>
      <c r="BK183" s="131">
        <f>ROUND(I183*H183,2)</f>
        <v>0</v>
      </c>
      <c r="BL183" s="14" t="s">
        <v>215</v>
      </c>
      <c r="BM183" s="14" t="s">
        <v>292</v>
      </c>
    </row>
    <row r="184" spans="1:65" s="143" customFormat="1" x14ac:dyDescent="0.3">
      <c r="A184" s="141"/>
      <c r="B184" s="142"/>
      <c r="D184" s="144" t="s">
        <v>148</v>
      </c>
      <c r="E184" s="145" t="s">
        <v>5</v>
      </c>
      <c r="F184" s="146" t="s">
        <v>293</v>
      </c>
      <c r="H184" s="147">
        <v>25.85</v>
      </c>
      <c r="L184" s="142"/>
      <c r="M184" s="148"/>
      <c r="N184" s="149"/>
      <c r="O184" s="149"/>
      <c r="P184" s="149"/>
      <c r="Q184" s="149"/>
      <c r="R184" s="149"/>
      <c r="S184" s="149"/>
      <c r="T184" s="150"/>
      <c r="AT184" s="145" t="s">
        <v>148</v>
      </c>
      <c r="AU184" s="145" t="s">
        <v>76</v>
      </c>
      <c r="AV184" s="143" t="s">
        <v>76</v>
      </c>
      <c r="AW184" s="143" t="s">
        <v>31</v>
      </c>
      <c r="AX184" s="143" t="s">
        <v>68</v>
      </c>
      <c r="AY184" s="145" t="s">
        <v>129</v>
      </c>
    </row>
    <row r="185" spans="1:65" s="143" customFormat="1" x14ac:dyDescent="0.3">
      <c r="A185" s="141"/>
      <c r="B185" s="142"/>
      <c r="D185" s="144" t="s">
        <v>148</v>
      </c>
      <c r="E185" s="145" t="s">
        <v>5</v>
      </c>
      <c r="F185" s="146" t="s">
        <v>294</v>
      </c>
      <c r="H185" s="147">
        <v>36.69</v>
      </c>
      <c r="L185" s="142"/>
      <c r="M185" s="148"/>
      <c r="N185" s="149"/>
      <c r="O185" s="149"/>
      <c r="P185" s="149"/>
      <c r="Q185" s="149"/>
      <c r="R185" s="149"/>
      <c r="S185" s="149"/>
      <c r="T185" s="150"/>
      <c r="AT185" s="145" t="s">
        <v>148</v>
      </c>
      <c r="AU185" s="145" t="s">
        <v>76</v>
      </c>
      <c r="AV185" s="143" t="s">
        <v>76</v>
      </c>
      <c r="AW185" s="143" t="s">
        <v>31</v>
      </c>
      <c r="AX185" s="143" t="s">
        <v>68</v>
      </c>
      <c r="AY185" s="145" t="s">
        <v>129</v>
      </c>
    </row>
    <row r="186" spans="1:65" s="154" customFormat="1" x14ac:dyDescent="0.3">
      <c r="A186" s="152"/>
      <c r="B186" s="153"/>
      <c r="D186" s="144" t="s">
        <v>148</v>
      </c>
      <c r="E186" s="155" t="s">
        <v>5</v>
      </c>
      <c r="F186" s="156" t="s">
        <v>181</v>
      </c>
      <c r="H186" s="157">
        <v>62.54</v>
      </c>
      <c r="L186" s="153"/>
      <c r="M186" s="158"/>
      <c r="N186" s="159"/>
      <c r="O186" s="159"/>
      <c r="P186" s="159"/>
      <c r="Q186" s="159"/>
      <c r="R186" s="159"/>
      <c r="S186" s="159"/>
      <c r="T186" s="160"/>
      <c r="AT186" s="155" t="s">
        <v>148</v>
      </c>
      <c r="AU186" s="155" t="s">
        <v>76</v>
      </c>
      <c r="AV186" s="154" t="s">
        <v>137</v>
      </c>
      <c r="AW186" s="154" t="s">
        <v>31</v>
      </c>
      <c r="AX186" s="154" t="s">
        <v>74</v>
      </c>
      <c r="AY186" s="155" t="s">
        <v>129</v>
      </c>
    </row>
    <row r="187" spans="1:65" s="31" customFormat="1" ht="16.5" customHeight="1" x14ac:dyDescent="0.3">
      <c r="A187" s="27"/>
      <c r="B187" s="28"/>
      <c r="C187" s="121" t="s">
        <v>295</v>
      </c>
      <c r="D187" s="121" t="s">
        <v>132</v>
      </c>
      <c r="E187" s="122" t="s">
        <v>296</v>
      </c>
      <c r="F187" s="123" t="s">
        <v>297</v>
      </c>
      <c r="G187" s="124" t="s">
        <v>158</v>
      </c>
      <c r="H187" s="125">
        <v>265.49200000000002</v>
      </c>
      <c r="I187" s="9"/>
      <c r="J187" s="126">
        <f>ROUND(I187*H187,2)</f>
        <v>0</v>
      </c>
      <c r="K187" s="123" t="s">
        <v>136</v>
      </c>
      <c r="L187" s="28"/>
      <c r="M187" s="127" t="s">
        <v>5</v>
      </c>
      <c r="N187" s="128" t="s">
        <v>39</v>
      </c>
      <c r="O187" s="129">
        <v>0.35</v>
      </c>
      <c r="P187" s="129">
        <f>O187*H187</f>
        <v>92.922200000000004</v>
      </c>
      <c r="Q187" s="129">
        <v>4.5799999999999999E-3</v>
      </c>
      <c r="R187" s="129">
        <f>Q187*H187</f>
        <v>1.2159533600000001</v>
      </c>
      <c r="S187" s="129">
        <v>0</v>
      </c>
      <c r="T187" s="130">
        <f>S187*H187</f>
        <v>0</v>
      </c>
      <c r="AR187" s="14" t="s">
        <v>215</v>
      </c>
      <c r="AT187" s="14" t="s">
        <v>132</v>
      </c>
      <c r="AU187" s="14" t="s">
        <v>76</v>
      </c>
      <c r="AY187" s="14" t="s">
        <v>129</v>
      </c>
      <c r="BE187" s="131">
        <f>IF(N187="základní",J187,0)</f>
        <v>0</v>
      </c>
      <c r="BF187" s="131">
        <f>IF(N187="snížená",J187,0)</f>
        <v>0</v>
      </c>
      <c r="BG187" s="131">
        <f>IF(N187="zákl. přenesená",J187,0)</f>
        <v>0</v>
      </c>
      <c r="BH187" s="131">
        <f>IF(N187="sníž. přenesená",J187,0)</f>
        <v>0</v>
      </c>
      <c r="BI187" s="131">
        <f>IF(N187="nulová",J187,0)</f>
        <v>0</v>
      </c>
      <c r="BJ187" s="14" t="s">
        <v>74</v>
      </c>
      <c r="BK187" s="131">
        <f>ROUND(I187*H187,2)</f>
        <v>0</v>
      </c>
      <c r="BL187" s="14" t="s">
        <v>215</v>
      </c>
      <c r="BM187" s="14" t="s">
        <v>298</v>
      </c>
    </row>
    <row r="188" spans="1:65" s="31" customFormat="1" ht="25.5" customHeight="1" x14ac:dyDescent="0.3">
      <c r="A188" s="27"/>
      <c r="B188" s="28"/>
      <c r="C188" s="121" t="s">
        <v>299</v>
      </c>
      <c r="D188" s="121" t="s">
        <v>132</v>
      </c>
      <c r="E188" s="122" t="s">
        <v>300</v>
      </c>
      <c r="F188" s="123" t="s">
        <v>301</v>
      </c>
      <c r="G188" s="124" t="s">
        <v>302</v>
      </c>
      <c r="H188" s="125">
        <v>1767.9269999999999</v>
      </c>
      <c r="I188" s="9"/>
      <c r="J188" s="126">
        <f>ROUND(I188*H188,2)</f>
        <v>0</v>
      </c>
      <c r="K188" s="123" t="s">
        <v>136</v>
      </c>
      <c r="L188" s="28"/>
      <c r="M188" s="127" t="s">
        <v>5</v>
      </c>
      <c r="N188" s="128" t="s">
        <v>39</v>
      </c>
      <c r="O188" s="129">
        <v>0</v>
      </c>
      <c r="P188" s="129">
        <f>O188*H188</f>
        <v>0</v>
      </c>
      <c r="Q188" s="129">
        <v>0</v>
      </c>
      <c r="R188" s="129">
        <f>Q188*H188</f>
        <v>0</v>
      </c>
      <c r="S188" s="129">
        <v>0</v>
      </c>
      <c r="T188" s="130">
        <f>S188*H188</f>
        <v>0</v>
      </c>
      <c r="AR188" s="14" t="s">
        <v>215</v>
      </c>
      <c r="AT188" s="14" t="s">
        <v>132</v>
      </c>
      <c r="AU188" s="14" t="s">
        <v>76</v>
      </c>
      <c r="AY188" s="14" t="s">
        <v>129</v>
      </c>
      <c r="BE188" s="131">
        <f>IF(N188="základní",J188,0)</f>
        <v>0</v>
      </c>
      <c r="BF188" s="131">
        <f>IF(N188="snížená",J188,0)</f>
        <v>0</v>
      </c>
      <c r="BG188" s="131">
        <f>IF(N188="zákl. přenesená",J188,0)</f>
        <v>0</v>
      </c>
      <c r="BH188" s="131">
        <f>IF(N188="sníž. přenesená",J188,0)</f>
        <v>0</v>
      </c>
      <c r="BI188" s="131">
        <f>IF(N188="nulová",J188,0)</f>
        <v>0</v>
      </c>
      <c r="BJ188" s="14" t="s">
        <v>74</v>
      </c>
      <c r="BK188" s="131">
        <f>ROUND(I188*H188,2)</f>
        <v>0</v>
      </c>
      <c r="BL188" s="14" t="s">
        <v>215</v>
      </c>
      <c r="BM188" s="14" t="s">
        <v>303</v>
      </c>
    </row>
    <row r="189" spans="1:65" s="109" customFormat="1" ht="29.85" customHeight="1" x14ac:dyDescent="0.35">
      <c r="A189" s="107"/>
      <c r="B189" s="108"/>
      <c r="D189" s="110" t="s">
        <v>67</v>
      </c>
      <c r="E189" s="119" t="s">
        <v>304</v>
      </c>
      <c r="F189" s="119" t="s">
        <v>305</v>
      </c>
      <c r="J189" s="120">
        <f>BK189</f>
        <v>0</v>
      </c>
      <c r="L189" s="108"/>
      <c r="M189" s="113"/>
      <c r="N189" s="114"/>
      <c r="O189" s="114"/>
      <c r="P189" s="115">
        <f>P190</f>
        <v>0</v>
      </c>
      <c r="Q189" s="114"/>
      <c r="R189" s="115">
        <f>R190</f>
        <v>0</v>
      </c>
      <c r="S189" s="114"/>
      <c r="T189" s="116">
        <f>T190</f>
        <v>0</v>
      </c>
      <c r="AR189" s="110" t="s">
        <v>76</v>
      </c>
      <c r="AT189" s="117" t="s">
        <v>67</v>
      </c>
      <c r="AU189" s="117" t="s">
        <v>74</v>
      </c>
      <c r="AY189" s="110" t="s">
        <v>129</v>
      </c>
      <c r="BK189" s="118">
        <f>BK190</f>
        <v>0</v>
      </c>
    </row>
    <row r="190" spans="1:65" s="31" customFormat="1" ht="16.5" customHeight="1" x14ac:dyDescent="0.3">
      <c r="A190" s="27"/>
      <c r="B190" s="28"/>
      <c r="C190" s="121" t="s">
        <v>306</v>
      </c>
      <c r="D190" s="121" t="s">
        <v>132</v>
      </c>
      <c r="E190" s="122" t="s">
        <v>307</v>
      </c>
      <c r="F190" s="123" t="s">
        <v>812</v>
      </c>
      <c r="G190" s="124" t="s">
        <v>308</v>
      </c>
      <c r="H190" s="125">
        <v>10</v>
      </c>
      <c r="I190" s="9"/>
      <c r="J190" s="126">
        <f>ROUND(I190*H190,2)</f>
        <v>0</v>
      </c>
      <c r="K190" s="123" t="s">
        <v>5</v>
      </c>
      <c r="L190" s="28"/>
      <c r="M190" s="127" t="s">
        <v>5</v>
      </c>
      <c r="N190" s="128" t="s">
        <v>39</v>
      </c>
      <c r="O190" s="129">
        <v>0</v>
      </c>
      <c r="P190" s="129">
        <f>O190*H190</f>
        <v>0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4" t="s">
        <v>215</v>
      </c>
      <c r="AT190" s="14" t="s">
        <v>132</v>
      </c>
      <c r="AU190" s="14" t="s">
        <v>76</v>
      </c>
      <c r="AY190" s="14" t="s">
        <v>129</v>
      </c>
      <c r="BE190" s="131">
        <f>IF(N190="základní",J190,0)</f>
        <v>0</v>
      </c>
      <c r="BF190" s="131">
        <f>IF(N190="snížená",J190,0)</f>
        <v>0</v>
      </c>
      <c r="BG190" s="131">
        <f>IF(N190="zákl. přenesená",J190,0)</f>
        <v>0</v>
      </c>
      <c r="BH190" s="131">
        <f>IF(N190="sníž. přenesená",J190,0)</f>
        <v>0</v>
      </c>
      <c r="BI190" s="131">
        <f>IF(N190="nulová",J190,0)</f>
        <v>0</v>
      </c>
      <c r="BJ190" s="14" t="s">
        <v>74</v>
      </c>
      <c r="BK190" s="131">
        <f>ROUND(I190*H190,2)</f>
        <v>0</v>
      </c>
      <c r="BL190" s="14" t="s">
        <v>215</v>
      </c>
      <c r="BM190" s="14" t="s">
        <v>309</v>
      </c>
    </row>
    <row r="191" spans="1:65" s="109" customFormat="1" ht="29.85" customHeight="1" x14ac:dyDescent="0.35">
      <c r="A191" s="107"/>
      <c r="B191" s="108"/>
      <c r="D191" s="110" t="s">
        <v>67</v>
      </c>
      <c r="E191" s="119" t="s">
        <v>310</v>
      </c>
      <c r="F191" s="119" t="s">
        <v>311</v>
      </c>
      <c r="J191" s="120">
        <f>BK191</f>
        <v>0</v>
      </c>
      <c r="L191" s="108"/>
      <c r="M191" s="113"/>
      <c r="N191" s="114"/>
      <c r="O191" s="114"/>
      <c r="P191" s="115">
        <f>SUM(P192:P214)</f>
        <v>266.25602500000002</v>
      </c>
      <c r="Q191" s="114"/>
      <c r="R191" s="115">
        <f>SUM(R192:R214)</f>
        <v>6.612479239999999</v>
      </c>
      <c r="S191" s="114"/>
      <c r="T191" s="116">
        <f>SUM(T192:T214)</f>
        <v>0</v>
      </c>
      <c r="AR191" s="110" t="s">
        <v>76</v>
      </c>
      <c r="AT191" s="117" t="s">
        <v>67</v>
      </c>
      <c r="AU191" s="117" t="s">
        <v>74</v>
      </c>
      <c r="AY191" s="110" t="s">
        <v>129</v>
      </c>
      <c r="BK191" s="118">
        <f>SUM(BK192:BK214)</f>
        <v>0</v>
      </c>
    </row>
    <row r="192" spans="1:65" s="31" customFormat="1" ht="25.5" customHeight="1" x14ac:dyDescent="0.3">
      <c r="A192" s="27"/>
      <c r="B192" s="28"/>
      <c r="C192" s="121" t="s">
        <v>312</v>
      </c>
      <c r="D192" s="121" t="s">
        <v>132</v>
      </c>
      <c r="E192" s="122" t="s">
        <v>313</v>
      </c>
      <c r="F192" s="123" t="s">
        <v>314</v>
      </c>
      <c r="G192" s="124" t="s">
        <v>158</v>
      </c>
      <c r="H192" s="125">
        <v>29.457999999999998</v>
      </c>
      <c r="I192" s="9"/>
      <c r="J192" s="126">
        <f>ROUND(I192*H192,2)</f>
        <v>0</v>
      </c>
      <c r="K192" s="123" t="s">
        <v>136</v>
      </c>
      <c r="L192" s="28"/>
      <c r="M192" s="127" t="s">
        <v>5</v>
      </c>
      <c r="N192" s="128" t="s">
        <v>39</v>
      </c>
      <c r="O192" s="129">
        <v>1.296</v>
      </c>
      <c r="P192" s="129">
        <f>O192*H192</f>
        <v>38.177568000000001</v>
      </c>
      <c r="Q192" s="129">
        <v>4.5359999999999998E-2</v>
      </c>
      <c r="R192" s="129">
        <f>Q192*H192</f>
        <v>1.3362148799999998</v>
      </c>
      <c r="S192" s="129">
        <v>0</v>
      </c>
      <c r="T192" s="130">
        <f>S192*H192</f>
        <v>0</v>
      </c>
      <c r="AR192" s="14" t="s">
        <v>215</v>
      </c>
      <c r="AT192" s="14" t="s">
        <v>132</v>
      </c>
      <c r="AU192" s="14" t="s">
        <v>76</v>
      </c>
      <c r="AY192" s="14" t="s">
        <v>129</v>
      </c>
      <c r="BE192" s="131">
        <f>IF(N192="základní",J192,0)</f>
        <v>0</v>
      </c>
      <c r="BF192" s="131">
        <f>IF(N192="snížená",J192,0)</f>
        <v>0</v>
      </c>
      <c r="BG192" s="131">
        <f>IF(N192="zákl. přenesená",J192,0)</f>
        <v>0</v>
      </c>
      <c r="BH192" s="131">
        <f>IF(N192="sníž. přenesená",J192,0)</f>
        <v>0</v>
      </c>
      <c r="BI192" s="131">
        <f>IF(N192="nulová",J192,0)</f>
        <v>0</v>
      </c>
      <c r="BJ192" s="14" t="s">
        <v>74</v>
      </c>
      <c r="BK192" s="131">
        <f>ROUND(I192*H192,2)</f>
        <v>0</v>
      </c>
      <c r="BL192" s="14" t="s">
        <v>215</v>
      </c>
      <c r="BM192" s="14" t="s">
        <v>315</v>
      </c>
    </row>
    <row r="193" spans="1:65" s="143" customFormat="1" x14ac:dyDescent="0.3">
      <c r="A193" s="141"/>
      <c r="B193" s="142"/>
      <c r="D193" s="144" t="s">
        <v>148</v>
      </c>
      <c r="E193" s="145" t="s">
        <v>5</v>
      </c>
      <c r="F193" s="146" t="s">
        <v>316</v>
      </c>
      <c r="H193" s="147">
        <v>29.457999999999998</v>
      </c>
      <c r="L193" s="142"/>
      <c r="M193" s="148"/>
      <c r="N193" s="149"/>
      <c r="O193" s="149"/>
      <c r="P193" s="149"/>
      <c r="Q193" s="149"/>
      <c r="R193" s="149"/>
      <c r="S193" s="149"/>
      <c r="T193" s="150"/>
      <c r="AT193" s="145" t="s">
        <v>148</v>
      </c>
      <c r="AU193" s="145" t="s">
        <v>76</v>
      </c>
      <c r="AV193" s="143" t="s">
        <v>76</v>
      </c>
      <c r="AW193" s="143" t="s">
        <v>31</v>
      </c>
      <c r="AX193" s="143" t="s">
        <v>74</v>
      </c>
      <c r="AY193" s="145" t="s">
        <v>129</v>
      </c>
    </row>
    <row r="194" spans="1:65" s="31" customFormat="1" ht="25.5" customHeight="1" x14ac:dyDescent="0.3">
      <c r="A194" s="27"/>
      <c r="B194" s="28"/>
      <c r="C194" s="121" t="s">
        <v>317</v>
      </c>
      <c r="D194" s="121" t="s">
        <v>132</v>
      </c>
      <c r="E194" s="122" t="s">
        <v>318</v>
      </c>
      <c r="F194" s="123" t="s">
        <v>319</v>
      </c>
      <c r="G194" s="124" t="s">
        <v>158</v>
      </c>
      <c r="H194" s="125">
        <v>48.317</v>
      </c>
      <c r="I194" s="9"/>
      <c r="J194" s="126">
        <f>ROUND(I194*H194,2)</f>
        <v>0</v>
      </c>
      <c r="K194" s="123" t="s">
        <v>136</v>
      </c>
      <c r="L194" s="28"/>
      <c r="M194" s="127" t="s">
        <v>5</v>
      </c>
      <c r="N194" s="128" t="s">
        <v>39</v>
      </c>
      <c r="O194" s="129">
        <v>1.296</v>
      </c>
      <c r="P194" s="129">
        <f>O194*H194</f>
        <v>62.618832000000005</v>
      </c>
      <c r="Q194" s="129">
        <v>4.6379999999999998E-2</v>
      </c>
      <c r="R194" s="129">
        <f>Q194*H194</f>
        <v>2.2409424599999999</v>
      </c>
      <c r="S194" s="129">
        <v>0</v>
      </c>
      <c r="T194" s="130">
        <f>S194*H194</f>
        <v>0</v>
      </c>
      <c r="AR194" s="14" t="s">
        <v>215</v>
      </c>
      <c r="AT194" s="14" t="s">
        <v>132</v>
      </c>
      <c r="AU194" s="14" t="s">
        <v>76</v>
      </c>
      <c r="AY194" s="14" t="s">
        <v>129</v>
      </c>
      <c r="BE194" s="131">
        <f>IF(N194="základní",J194,0)</f>
        <v>0</v>
      </c>
      <c r="BF194" s="131">
        <f>IF(N194="snížená",J194,0)</f>
        <v>0</v>
      </c>
      <c r="BG194" s="131">
        <f>IF(N194="zákl. přenesená",J194,0)</f>
        <v>0</v>
      </c>
      <c r="BH194" s="131">
        <f>IF(N194="sníž. přenesená",J194,0)</f>
        <v>0</v>
      </c>
      <c r="BI194" s="131">
        <f>IF(N194="nulová",J194,0)</f>
        <v>0</v>
      </c>
      <c r="BJ194" s="14" t="s">
        <v>74</v>
      </c>
      <c r="BK194" s="131">
        <f>ROUND(I194*H194,2)</f>
        <v>0</v>
      </c>
      <c r="BL194" s="14" t="s">
        <v>215</v>
      </c>
      <c r="BM194" s="14" t="s">
        <v>320</v>
      </c>
    </row>
    <row r="195" spans="1:65" s="143" customFormat="1" x14ac:dyDescent="0.3">
      <c r="A195" s="141"/>
      <c r="B195" s="142"/>
      <c r="D195" s="144" t="s">
        <v>148</v>
      </c>
      <c r="E195" s="145" t="s">
        <v>5</v>
      </c>
      <c r="F195" s="146" t="s">
        <v>321</v>
      </c>
      <c r="H195" s="147">
        <v>48.317</v>
      </c>
      <c r="L195" s="142"/>
      <c r="M195" s="148"/>
      <c r="N195" s="149"/>
      <c r="O195" s="149"/>
      <c r="P195" s="149"/>
      <c r="Q195" s="149"/>
      <c r="R195" s="149"/>
      <c r="S195" s="149"/>
      <c r="T195" s="150"/>
      <c r="AT195" s="145" t="s">
        <v>148</v>
      </c>
      <c r="AU195" s="145" t="s">
        <v>76</v>
      </c>
      <c r="AV195" s="143" t="s">
        <v>76</v>
      </c>
      <c r="AW195" s="143" t="s">
        <v>31</v>
      </c>
      <c r="AX195" s="143" t="s">
        <v>74</v>
      </c>
      <c r="AY195" s="145" t="s">
        <v>129</v>
      </c>
    </row>
    <row r="196" spans="1:65" s="31" customFormat="1" ht="25.5" customHeight="1" x14ac:dyDescent="0.3">
      <c r="A196" s="27"/>
      <c r="B196" s="28"/>
      <c r="C196" s="121" t="s">
        <v>322</v>
      </c>
      <c r="D196" s="121" t="s">
        <v>132</v>
      </c>
      <c r="E196" s="122" t="s">
        <v>323</v>
      </c>
      <c r="F196" s="123" t="s">
        <v>324</v>
      </c>
      <c r="G196" s="124" t="s">
        <v>158</v>
      </c>
      <c r="H196" s="125">
        <v>6.65</v>
      </c>
      <c r="I196" s="9"/>
      <c r="J196" s="126">
        <f>ROUND(I196*H196,2)</f>
        <v>0</v>
      </c>
      <c r="K196" s="123" t="s">
        <v>136</v>
      </c>
      <c r="L196" s="28"/>
      <c r="M196" s="127" t="s">
        <v>5</v>
      </c>
      <c r="N196" s="128" t="s">
        <v>39</v>
      </c>
      <c r="O196" s="129">
        <v>1.296</v>
      </c>
      <c r="P196" s="129">
        <f>O196*H196</f>
        <v>8.6184000000000012</v>
      </c>
      <c r="Q196" s="129">
        <v>4.7460000000000002E-2</v>
      </c>
      <c r="R196" s="129">
        <f>Q196*H196</f>
        <v>0.31560900000000003</v>
      </c>
      <c r="S196" s="129">
        <v>0</v>
      </c>
      <c r="T196" s="130">
        <f>S196*H196</f>
        <v>0</v>
      </c>
      <c r="AR196" s="14" t="s">
        <v>215</v>
      </c>
      <c r="AT196" s="14" t="s">
        <v>132</v>
      </c>
      <c r="AU196" s="14" t="s">
        <v>76</v>
      </c>
      <c r="AY196" s="14" t="s">
        <v>129</v>
      </c>
      <c r="BE196" s="131">
        <f>IF(N196="základní",J196,0)</f>
        <v>0</v>
      </c>
      <c r="BF196" s="131">
        <f>IF(N196="snížená",J196,0)</f>
        <v>0</v>
      </c>
      <c r="BG196" s="131">
        <f>IF(N196="zákl. přenesená",J196,0)</f>
        <v>0</v>
      </c>
      <c r="BH196" s="131">
        <f>IF(N196="sníž. přenesená",J196,0)</f>
        <v>0</v>
      </c>
      <c r="BI196" s="131">
        <f>IF(N196="nulová",J196,0)</f>
        <v>0</v>
      </c>
      <c r="BJ196" s="14" t="s">
        <v>74</v>
      </c>
      <c r="BK196" s="131">
        <f>ROUND(I196*H196,2)</f>
        <v>0</v>
      </c>
      <c r="BL196" s="14" t="s">
        <v>215</v>
      </c>
      <c r="BM196" s="14" t="s">
        <v>325</v>
      </c>
    </row>
    <row r="197" spans="1:65" s="143" customFormat="1" x14ac:dyDescent="0.3">
      <c r="A197" s="141"/>
      <c r="B197" s="142"/>
      <c r="D197" s="144" t="s">
        <v>148</v>
      </c>
      <c r="E197" s="145" t="s">
        <v>5</v>
      </c>
      <c r="F197" s="146" t="s">
        <v>326</v>
      </c>
      <c r="H197" s="147">
        <v>6.65</v>
      </c>
      <c r="L197" s="142"/>
      <c r="M197" s="148"/>
      <c r="N197" s="149"/>
      <c r="O197" s="149"/>
      <c r="P197" s="149"/>
      <c r="Q197" s="149"/>
      <c r="R197" s="149"/>
      <c r="S197" s="149"/>
      <c r="T197" s="150"/>
      <c r="AT197" s="145" t="s">
        <v>148</v>
      </c>
      <c r="AU197" s="145" t="s">
        <v>76</v>
      </c>
      <c r="AV197" s="143" t="s">
        <v>76</v>
      </c>
      <c r="AW197" s="143" t="s">
        <v>31</v>
      </c>
      <c r="AX197" s="143" t="s">
        <v>74</v>
      </c>
      <c r="AY197" s="145" t="s">
        <v>129</v>
      </c>
    </row>
    <row r="198" spans="1:65" s="31" customFormat="1" ht="16.5" customHeight="1" x14ac:dyDescent="0.3">
      <c r="A198" s="27"/>
      <c r="B198" s="28"/>
      <c r="C198" s="121" t="s">
        <v>327</v>
      </c>
      <c r="D198" s="121" t="s">
        <v>132</v>
      </c>
      <c r="E198" s="122" t="s">
        <v>328</v>
      </c>
      <c r="F198" s="123" t="s">
        <v>329</v>
      </c>
      <c r="G198" s="124" t="s">
        <v>158</v>
      </c>
      <c r="H198" s="125">
        <v>200.91499999999999</v>
      </c>
      <c r="I198" s="9"/>
      <c r="J198" s="126">
        <f>ROUND(I198*H198,2)</f>
        <v>0</v>
      </c>
      <c r="K198" s="123" t="s">
        <v>136</v>
      </c>
      <c r="L198" s="28"/>
      <c r="M198" s="127" t="s">
        <v>5</v>
      </c>
      <c r="N198" s="128" t="s">
        <v>39</v>
      </c>
      <c r="O198" s="129">
        <v>6.4000000000000001E-2</v>
      </c>
      <c r="P198" s="129">
        <f>O198*H198</f>
        <v>12.858559999999999</v>
      </c>
      <c r="Q198" s="129">
        <v>2.0000000000000001E-4</v>
      </c>
      <c r="R198" s="129">
        <f>Q198*H198</f>
        <v>4.0183000000000003E-2</v>
      </c>
      <c r="S198" s="129">
        <v>0</v>
      </c>
      <c r="T198" s="130">
        <f>S198*H198</f>
        <v>0</v>
      </c>
      <c r="AR198" s="14" t="s">
        <v>215</v>
      </c>
      <c r="AT198" s="14" t="s">
        <v>132</v>
      </c>
      <c r="AU198" s="14" t="s">
        <v>76</v>
      </c>
      <c r="AY198" s="14" t="s">
        <v>129</v>
      </c>
      <c r="BE198" s="131">
        <f>IF(N198="základní",J198,0)</f>
        <v>0</v>
      </c>
      <c r="BF198" s="131">
        <f>IF(N198="snížená",J198,0)</f>
        <v>0</v>
      </c>
      <c r="BG198" s="131">
        <f>IF(N198="zákl. přenesená",J198,0)</f>
        <v>0</v>
      </c>
      <c r="BH198" s="131">
        <f>IF(N198="sníž. přenesená",J198,0)</f>
        <v>0</v>
      </c>
      <c r="BI198" s="131">
        <f>IF(N198="nulová",J198,0)</f>
        <v>0</v>
      </c>
      <c r="BJ198" s="14" t="s">
        <v>74</v>
      </c>
      <c r="BK198" s="131">
        <f>ROUND(I198*H198,2)</f>
        <v>0</v>
      </c>
      <c r="BL198" s="14" t="s">
        <v>215</v>
      </c>
      <c r="BM198" s="14" t="s">
        <v>330</v>
      </c>
    </row>
    <row r="199" spans="1:65" s="143" customFormat="1" x14ac:dyDescent="0.3">
      <c r="A199" s="141"/>
      <c r="B199" s="142"/>
      <c r="D199" s="144" t="s">
        <v>148</v>
      </c>
      <c r="E199" s="145" t="s">
        <v>5</v>
      </c>
      <c r="F199" s="146" t="s">
        <v>331</v>
      </c>
      <c r="H199" s="147">
        <v>200.91499999999999</v>
      </c>
      <c r="L199" s="142"/>
      <c r="M199" s="148"/>
      <c r="N199" s="149"/>
      <c r="O199" s="149"/>
      <c r="P199" s="149"/>
      <c r="Q199" s="149"/>
      <c r="R199" s="149"/>
      <c r="S199" s="149"/>
      <c r="T199" s="150"/>
      <c r="AT199" s="145" t="s">
        <v>148</v>
      </c>
      <c r="AU199" s="145" t="s">
        <v>76</v>
      </c>
      <c r="AV199" s="143" t="s">
        <v>76</v>
      </c>
      <c r="AW199" s="143" t="s">
        <v>31</v>
      </c>
      <c r="AX199" s="143" t="s">
        <v>74</v>
      </c>
      <c r="AY199" s="145" t="s">
        <v>129</v>
      </c>
    </row>
    <row r="200" spans="1:65" s="31" customFormat="1" ht="25.5" customHeight="1" x14ac:dyDescent="0.3">
      <c r="A200" s="27"/>
      <c r="B200" s="28"/>
      <c r="C200" s="121" t="s">
        <v>332</v>
      </c>
      <c r="D200" s="121" t="s">
        <v>132</v>
      </c>
      <c r="E200" s="122" t="s">
        <v>333</v>
      </c>
      <c r="F200" s="123" t="s">
        <v>334</v>
      </c>
      <c r="G200" s="124" t="s">
        <v>158</v>
      </c>
      <c r="H200" s="125">
        <v>32.064999999999998</v>
      </c>
      <c r="I200" s="9"/>
      <c r="J200" s="126">
        <f>ROUND(I200*H200,2)</f>
        <v>0</v>
      </c>
      <c r="K200" s="123" t="s">
        <v>136</v>
      </c>
      <c r="L200" s="28"/>
      <c r="M200" s="127" t="s">
        <v>5</v>
      </c>
      <c r="N200" s="128" t="s">
        <v>39</v>
      </c>
      <c r="O200" s="129">
        <v>0.80900000000000005</v>
      </c>
      <c r="P200" s="129">
        <f>O200*H200</f>
        <v>25.940584999999999</v>
      </c>
      <c r="Q200" s="129">
        <v>1.5740000000000001E-2</v>
      </c>
      <c r="R200" s="129">
        <f>Q200*H200</f>
        <v>0.50470309999999996</v>
      </c>
      <c r="S200" s="129">
        <v>0</v>
      </c>
      <c r="T200" s="130">
        <f>S200*H200</f>
        <v>0</v>
      </c>
      <c r="AR200" s="14" t="s">
        <v>215</v>
      </c>
      <c r="AT200" s="14" t="s">
        <v>132</v>
      </c>
      <c r="AU200" s="14" t="s">
        <v>76</v>
      </c>
      <c r="AY200" s="14" t="s">
        <v>129</v>
      </c>
      <c r="BE200" s="131">
        <f>IF(N200="základní",J200,0)</f>
        <v>0</v>
      </c>
      <c r="BF200" s="131">
        <f>IF(N200="snížená",J200,0)</f>
        <v>0</v>
      </c>
      <c r="BG200" s="131">
        <f>IF(N200="zákl. přenesená",J200,0)</f>
        <v>0</v>
      </c>
      <c r="BH200" s="131">
        <f>IF(N200="sníž. přenesená",J200,0)</f>
        <v>0</v>
      </c>
      <c r="BI200" s="131">
        <f>IF(N200="nulová",J200,0)</f>
        <v>0</v>
      </c>
      <c r="BJ200" s="14" t="s">
        <v>74</v>
      </c>
      <c r="BK200" s="131">
        <f>ROUND(I200*H200,2)</f>
        <v>0</v>
      </c>
      <c r="BL200" s="14" t="s">
        <v>215</v>
      </c>
      <c r="BM200" s="14" t="s">
        <v>335</v>
      </c>
    </row>
    <row r="201" spans="1:65" s="143" customFormat="1" x14ac:dyDescent="0.3">
      <c r="A201" s="141"/>
      <c r="B201" s="142"/>
      <c r="D201" s="144" t="s">
        <v>148</v>
      </c>
      <c r="E201" s="145" t="s">
        <v>5</v>
      </c>
      <c r="F201" s="146" t="s">
        <v>336</v>
      </c>
      <c r="H201" s="147">
        <v>4.5119999999999996</v>
      </c>
      <c r="L201" s="142"/>
      <c r="M201" s="148"/>
      <c r="N201" s="149"/>
      <c r="O201" s="149"/>
      <c r="P201" s="149"/>
      <c r="Q201" s="149"/>
      <c r="R201" s="149"/>
      <c r="S201" s="149"/>
      <c r="T201" s="150"/>
      <c r="AT201" s="145" t="s">
        <v>148</v>
      </c>
      <c r="AU201" s="145" t="s">
        <v>76</v>
      </c>
      <c r="AV201" s="143" t="s">
        <v>76</v>
      </c>
      <c r="AW201" s="143" t="s">
        <v>31</v>
      </c>
      <c r="AX201" s="143" t="s">
        <v>68</v>
      </c>
      <c r="AY201" s="145" t="s">
        <v>129</v>
      </c>
    </row>
    <row r="202" spans="1:65" s="143" customFormat="1" x14ac:dyDescent="0.3">
      <c r="A202" s="141"/>
      <c r="B202" s="142"/>
      <c r="D202" s="144" t="s">
        <v>148</v>
      </c>
      <c r="E202" s="145" t="s">
        <v>5</v>
      </c>
      <c r="F202" s="146" t="s">
        <v>337</v>
      </c>
      <c r="H202" s="147">
        <v>27.553000000000001</v>
      </c>
      <c r="L202" s="142"/>
      <c r="M202" s="148"/>
      <c r="N202" s="149"/>
      <c r="O202" s="149"/>
      <c r="P202" s="149"/>
      <c r="Q202" s="149"/>
      <c r="R202" s="149"/>
      <c r="S202" s="149"/>
      <c r="T202" s="150"/>
      <c r="AT202" s="145" t="s">
        <v>148</v>
      </c>
      <c r="AU202" s="145" t="s">
        <v>76</v>
      </c>
      <c r="AV202" s="143" t="s">
        <v>76</v>
      </c>
      <c r="AW202" s="143" t="s">
        <v>31</v>
      </c>
      <c r="AX202" s="143" t="s">
        <v>68</v>
      </c>
      <c r="AY202" s="145" t="s">
        <v>129</v>
      </c>
    </row>
    <row r="203" spans="1:65" s="154" customFormat="1" x14ac:dyDescent="0.3">
      <c r="A203" s="152"/>
      <c r="B203" s="153"/>
      <c r="D203" s="144" t="s">
        <v>148</v>
      </c>
      <c r="E203" s="155" t="s">
        <v>5</v>
      </c>
      <c r="F203" s="156" t="s">
        <v>181</v>
      </c>
      <c r="H203" s="157">
        <v>32.064999999999998</v>
      </c>
      <c r="L203" s="153"/>
      <c r="M203" s="158"/>
      <c r="N203" s="159"/>
      <c r="O203" s="159"/>
      <c r="P203" s="159"/>
      <c r="Q203" s="159"/>
      <c r="R203" s="159"/>
      <c r="S203" s="159"/>
      <c r="T203" s="160"/>
      <c r="AT203" s="155" t="s">
        <v>148</v>
      </c>
      <c r="AU203" s="155" t="s">
        <v>76</v>
      </c>
      <c r="AV203" s="154" t="s">
        <v>137</v>
      </c>
      <c r="AW203" s="154" t="s">
        <v>31</v>
      </c>
      <c r="AX203" s="154" t="s">
        <v>74</v>
      </c>
      <c r="AY203" s="155" t="s">
        <v>129</v>
      </c>
    </row>
    <row r="204" spans="1:65" s="31" customFormat="1" ht="16.5" customHeight="1" x14ac:dyDescent="0.3">
      <c r="A204" s="27"/>
      <c r="B204" s="28"/>
      <c r="C204" s="121" t="s">
        <v>338</v>
      </c>
      <c r="D204" s="121" t="s">
        <v>132</v>
      </c>
      <c r="E204" s="122" t="s">
        <v>339</v>
      </c>
      <c r="F204" s="123" t="s">
        <v>340</v>
      </c>
      <c r="G204" s="124" t="s">
        <v>158</v>
      </c>
      <c r="H204" s="125">
        <v>79.16</v>
      </c>
      <c r="I204" s="9"/>
      <c r="J204" s="126">
        <f>ROUND(I204*H204,2)</f>
        <v>0</v>
      </c>
      <c r="K204" s="123" t="s">
        <v>136</v>
      </c>
      <c r="L204" s="28"/>
      <c r="M204" s="127" t="s">
        <v>5</v>
      </c>
      <c r="N204" s="128" t="s">
        <v>39</v>
      </c>
      <c r="O204" s="129">
        <v>1.1479999999999999</v>
      </c>
      <c r="P204" s="129">
        <f>O204*H204</f>
        <v>90.875679999999988</v>
      </c>
      <c r="Q204" s="129">
        <v>2.2630000000000001E-2</v>
      </c>
      <c r="R204" s="129">
        <f>Q204*H204</f>
        <v>1.7913908000000001</v>
      </c>
      <c r="S204" s="129">
        <v>0</v>
      </c>
      <c r="T204" s="130">
        <f>S204*H204</f>
        <v>0</v>
      </c>
      <c r="AR204" s="14" t="s">
        <v>215</v>
      </c>
      <c r="AT204" s="14" t="s">
        <v>132</v>
      </c>
      <c r="AU204" s="14" t="s">
        <v>76</v>
      </c>
      <c r="AY204" s="14" t="s">
        <v>129</v>
      </c>
      <c r="BE204" s="131">
        <f>IF(N204="základní",J204,0)</f>
        <v>0</v>
      </c>
      <c r="BF204" s="131">
        <f>IF(N204="snížená",J204,0)</f>
        <v>0</v>
      </c>
      <c r="BG204" s="131">
        <f>IF(N204="zákl. přenesená",J204,0)</f>
        <v>0</v>
      </c>
      <c r="BH204" s="131">
        <f>IF(N204="sníž. přenesená",J204,0)</f>
        <v>0</v>
      </c>
      <c r="BI204" s="131">
        <f>IF(N204="nulová",J204,0)</f>
        <v>0</v>
      </c>
      <c r="BJ204" s="14" t="s">
        <v>74</v>
      </c>
      <c r="BK204" s="131">
        <f>ROUND(I204*H204,2)</f>
        <v>0</v>
      </c>
      <c r="BL204" s="14" t="s">
        <v>215</v>
      </c>
      <c r="BM204" s="14" t="s">
        <v>341</v>
      </c>
    </row>
    <row r="205" spans="1:65" s="143" customFormat="1" x14ac:dyDescent="0.3">
      <c r="A205" s="141"/>
      <c r="B205" s="142"/>
      <c r="D205" s="144" t="s">
        <v>148</v>
      </c>
      <c r="E205" s="145" t="s">
        <v>5</v>
      </c>
      <c r="F205" s="146" t="s">
        <v>342</v>
      </c>
      <c r="H205" s="147">
        <v>42.47</v>
      </c>
      <c r="L205" s="142"/>
      <c r="M205" s="148"/>
      <c r="N205" s="149"/>
      <c r="O205" s="149"/>
      <c r="P205" s="149"/>
      <c r="Q205" s="149"/>
      <c r="R205" s="149"/>
      <c r="S205" s="149"/>
      <c r="T205" s="150"/>
      <c r="AT205" s="145" t="s">
        <v>148</v>
      </c>
      <c r="AU205" s="145" t="s">
        <v>76</v>
      </c>
      <c r="AV205" s="143" t="s">
        <v>76</v>
      </c>
      <c r="AW205" s="143" t="s">
        <v>31</v>
      </c>
      <c r="AX205" s="143" t="s">
        <v>68</v>
      </c>
      <c r="AY205" s="145" t="s">
        <v>129</v>
      </c>
    </row>
    <row r="206" spans="1:65" s="143" customFormat="1" x14ac:dyDescent="0.3">
      <c r="A206" s="141"/>
      <c r="B206" s="142"/>
      <c r="D206" s="144" t="s">
        <v>148</v>
      </c>
      <c r="E206" s="145" t="s">
        <v>5</v>
      </c>
      <c r="F206" s="146" t="s">
        <v>343</v>
      </c>
      <c r="H206" s="147">
        <v>36.69</v>
      </c>
      <c r="L206" s="142"/>
      <c r="M206" s="148"/>
      <c r="N206" s="149"/>
      <c r="O206" s="149"/>
      <c r="P206" s="149"/>
      <c r="Q206" s="149"/>
      <c r="R206" s="149"/>
      <c r="S206" s="149"/>
      <c r="T206" s="150"/>
      <c r="AT206" s="145" t="s">
        <v>148</v>
      </c>
      <c r="AU206" s="145" t="s">
        <v>76</v>
      </c>
      <c r="AV206" s="143" t="s">
        <v>76</v>
      </c>
      <c r="AW206" s="143" t="s">
        <v>31</v>
      </c>
      <c r="AX206" s="143" t="s">
        <v>68</v>
      </c>
      <c r="AY206" s="145" t="s">
        <v>129</v>
      </c>
    </row>
    <row r="207" spans="1:65" s="154" customFormat="1" x14ac:dyDescent="0.3">
      <c r="A207" s="152"/>
      <c r="B207" s="153"/>
      <c r="D207" s="144" t="s">
        <v>148</v>
      </c>
      <c r="E207" s="155" t="s">
        <v>5</v>
      </c>
      <c r="F207" s="156" t="s">
        <v>181</v>
      </c>
      <c r="H207" s="157">
        <v>79.16</v>
      </c>
      <c r="L207" s="153"/>
      <c r="M207" s="158"/>
      <c r="N207" s="159"/>
      <c r="O207" s="159"/>
      <c r="P207" s="159"/>
      <c r="Q207" s="159"/>
      <c r="R207" s="159"/>
      <c r="S207" s="159"/>
      <c r="T207" s="160"/>
      <c r="AT207" s="155" t="s">
        <v>148</v>
      </c>
      <c r="AU207" s="155" t="s">
        <v>76</v>
      </c>
      <c r="AV207" s="154" t="s">
        <v>137</v>
      </c>
      <c r="AW207" s="154" t="s">
        <v>31</v>
      </c>
      <c r="AX207" s="154" t="s">
        <v>74</v>
      </c>
      <c r="AY207" s="155" t="s">
        <v>129</v>
      </c>
    </row>
    <row r="208" spans="1:65" s="31" customFormat="1" ht="16.5" customHeight="1" x14ac:dyDescent="0.3">
      <c r="A208" s="27"/>
      <c r="B208" s="28"/>
      <c r="C208" s="121" t="s">
        <v>344</v>
      </c>
      <c r="D208" s="121" t="s">
        <v>132</v>
      </c>
      <c r="E208" s="122" t="s">
        <v>345</v>
      </c>
      <c r="F208" s="123" t="s">
        <v>346</v>
      </c>
      <c r="G208" s="124" t="s">
        <v>158</v>
      </c>
      <c r="H208" s="125">
        <v>79.16</v>
      </c>
      <c r="I208" s="9"/>
      <c r="J208" s="126">
        <f t="shared" ref="J208:J214" si="0">ROUND(I208*H208,2)</f>
        <v>0</v>
      </c>
      <c r="K208" s="123" t="s">
        <v>136</v>
      </c>
      <c r="L208" s="28"/>
      <c r="M208" s="127" t="s">
        <v>5</v>
      </c>
      <c r="N208" s="128" t="s">
        <v>39</v>
      </c>
      <c r="O208" s="129">
        <v>0.04</v>
      </c>
      <c r="P208" s="129">
        <f t="shared" ref="P208:P214" si="1">O208*H208</f>
        <v>3.1663999999999999</v>
      </c>
      <c r="Q208" s="129">
        <v>1E-4</v>
      </c>
      <c r="R208" s="129">
        <f t="shared" ref="R208:R214" si="2">Q208*H208</f>
        <v>7.9159999999999994E-3</v>
      </c>
      <c r="S208" s="129">
        <v>0</v>
      </c>
      <c r="T208" s="130">
        <f t="shared" ref="T208:T214" si="3">S208*H208</f>
        <v>0</v>
      </c>
      <c r="AR208" s="14" t="s">
        <v>215</v>
      </c>
      <c r="AT208" s="14" t="s">
        <v>132</v>
      </c>
      <c r="AU208" s="14" t="s">
        <v>76</v>
      </c>
      <c r="AY208" s="14" t="s">
        <v>129</v>
      </c>
      <c r="BE208" s="131">
        <f t="shared" ref="BE208:BE214" si="4">IF(N208="základní",J208,0)</f>
        <v>0</v>
      </c>
      <c r="BF208" s="131">
        <f t="shared" ref="BF208:BF214" si="5">IF(N208="snížená",J208,0)</f>
        <v>0</v>
      </c>
      <c r="BG208" s="131">
        <f t="shared" ref="BG208:BG214" si="6">IF(N208="zákl. přenesená",J208,0)</f>
        <v>0</v>
      </c>
      <c r="BH208" s="131">
        <f t="shared" ref="BH208:BH214" si="7">IF(N208="sníž. přenesená",J208,0)</f>
        <v>0</v>
      </c>
      <c r="BI208" s="131">
        <f t="shared" ref="BI208:BI214" si="8">IF(N208="nulová",J208,0)</f>
        <v>0</v>
      </c>
      <c r="BJ208" s="14" t="s">
        <v>74</v>
      </c>
      <c r="BK208" s="131">
        <f t="shared" ref="BK208:BK214" si="9">ROUND(I208*H208,2)</f>
        <v>0</v>
      </c>
      <c r="BL208" s="14" t="s">
        <v>215</v>
      </c>
      <c r="BM208" s="14" t="s">
        <v>347</v>
      </c>
    </row>
    <row r="209" spans="1:65" s="31" customFormat="1" ht="16.5" customHeight="1" x14ac:dyDescent="0.3">
      <c r="A209" s="27"/>
      <c r="B209" s="28"/>
      <c r="C209" s="121" t="s">
        <v>348</v>
      </c>
      <c r="D209" s="121" t="s">
        <v>132</v>
      </c>
      <c r="E209" s="122" t="s">
        <v>349</v>
      </c>
      <c r="F209" s="123" t="s">
        <v>350</v>
      </c>
      <c r="G209" s="124" t="s">
        <v>135</v>
      </c>
      <c r="H209" s="125">
        <v>16</v>
      </c>
      <c r="I209" s="9"/>
      <c r="J209" s="126">
        <f t="shared" si="0"/>
        <v>0</v>
      </c>
      <c r="K209" s="123" t="s">
        <v>136</v>
      </c>
      <c r="L209" s="28"/>
      <c r="M209" s="127" t="s">
        <v>5</v>
      </c>
      <c r="N209" s="128" t="s">
        <v>39</v>
      </c>
      <c r="O209" s="129">
        <v>1.5</v>
      </c>
      <c r="P209" s="129">
        <f t="shared" si="1"/>
        <v>24</v>
      </c>
      <c r="Q209" s="129">
        <v>2.2000000000000001E-4</v>
      </c>
      <c r="R209" s="129">
        <f t="shared" si="2"/>
        <v>3.5200000000000001E-3</v>
      </c>
      <c r="S209" s="129">
        <v>0</v>
      </c>
      <c r="T209" s="130">
        <f t="shared" si="3"/>
        <v>0</v>
      </c>
      <c r="AR209" s="14" t="s">
        <v>215</v>
      </c>
      <c r="AT209" s="14" t="s">
        <v>132</v>
      </c>
      <c r="AU209" s="14" t="s">
        <v>76</v>
      </c>
      <c r="AY209" s="14" t="s">
        <v>129</v>
      </c>
      <c r="BE209" s="131">
        <f t="shared" si="4"/>
        <v>0</v>
      </c>
      <c r="BF209" s="131">
        <f t="shared" si="5"/>
        <v>0</v>
      </c>
      <c r="BG209" s="131">
        <f t="shared" si="6"/>
        <v>0</v>
      </c>
      <c r="BH209" s="131">
        <f t="shared" si="7"/>
        <v>0</v>
      </c>
      <c r="BI209" s="131">
        <f t="shared" si="8"/>
        <v>0</v>
      </c>
      <c r="BJ209" s="14" t="s">
        <v>74</v>
      </c>
      <c r="BK209" s="131">
        <f t="shared" si="9"/>
        <v>0</v>
      </c>
      <c r="BL209" s="14" t="s">
        <v>215</v>
      </c>
      <c r="BM209" s="14" t="s">
        <v>351</v>
      </c>
    </row>
    <row r="210" spans="1:65" s="31" customFormat="1" ht="16.5" customHeight="1" x14ac:dyDescent="0.3">
      <c r="A210" s="27"/>
      <c r="B210" s="28"/>
      <c r="C210" s="132" t="s">
        <v>352</v>
      </c>
      <c r="D210" s="132" t="s">
        <v>139</v>
      </c>
      <c r="E210" s="133" t="s">
        <v>353</v>
      </c>
      <c r="F210" s="134" t="s">
        <v>354</v>
      </c>
      <c r="G210" s="135" t="s">
        <v>135</v>
      </c>
      <c r="H210" s="136">
        <v>2</v>
      </c>
      <c r="I210" s="10"/>
      <c r="J210" s="137">
        <f t="shared" si="0"/>
        <v>0</v>
      </c>
      <c r="K210" s="134" t="s">
        <v>136</v>
      </c>
      <c r="L210" s="151"/>
      <c r="M210" s="139" t="s">
        <v>5</v>
      </c>
      <c r="N210" s="140" t="s">
        <v>39</v>
      </c>
      <c r="O210" s="129">
        <v>0</v>
      </c>
      <c r="P210" s="129">
        <f t="shared" si="1"/>
        <v>0</v>
      </c>
      <c r="Q210" s="129">
        <v>2.3470000000000001E-2</v>
      </c>
      <c r="R210" s="129">
        <f t="shared" si="2"/>
        <v>4.6940000000000003E-2</v>
      </c>
      <c r="S210" s="129">
        <v>0</v>
      </c>
      <c r="T210" s="130">
        <f t="shared" si="3"/>
        <v>0</v>
      </c>
      <c r="AR210" s="14" t="s">
        <v>317</v>
      </c>
      <c r="AT210" s="14" t="s">
        <v>139</v>
      </c>
      <c r="AU210" s="14" t="s">
        <v>76</v>
      </c>
      <c r="AY210" s="14" t="s">
        <v>129</v>
      </c>
      <c r="BE210" s="131">
        <f t="shared" si="4"/>
        <v>0</v>
      </c>
      <c r="BF210" s="131">
        <f t="shared" si="5"/>
        <v>0</v>
      </c>
      <c r="BG210" s="131">
        <f t="shared" si="6"/>
        <v>0</v>
      </c>
      <c r="BH210" s="131">
        <f t="shared" si="7"/>
        <v>0</v>
      </c>
      <c r="BI210" s="131">
        <f t="shared" si="8"/>
        <v>0</v>
      </c>
      <c r="BJ210" s="14" t="s">
        <v>74</v>
      </c>
      <c r="BK210" s="131">
        <f t="shared" si="9"/>
        <v>0</v>
      </c>
      <c r="BL210" s="14" t="s">
        <v>215</v>
      </c>
      <c r="BM210" s="14" t="s">
        <v>355</v>
      </c>
    </row>
    <row r="211" spans="1:65" s="31" customFormat="1" ht="16.5" customHeight="1" x14ac:dyDescent="0.3">
      <c r="A211" s="27"/>
      <c r="B211" s="28"/>
      <c r="C211" s="132" t="s">
        <v>356</v>
      </c>
      <c r="D211" s="132" t="s">
        <v>139</v>
      </c>
      <c r="E211" s="133" t="s">
        <v>357</v>
      </c>
      <c r="F211" s="134" t="s">
        <v>358</v>
      </c>
      <c r="G211" s="135" t="s">
        <v>135</v>
      </c>
      <c r="H211" s="136">
        <v>4</v>
      </c>
      <c r="I211" s="10"/>
      <c r="J211" s="137">
        <f t="shared" si="0"/>
        <v>0</v>
      </c>
      <c r="K211" s="134" t="s">
        <v>136</v>
      </c>
      <c r="L211" s="151"/>
      <c r="M211" s="139" t="s">
        <v>5</v>
      </c>
      <c r="N211" s="140" t="s">
        <v>39</v>
      </c>
      <c r="O211" s="129">
        <v>0</v>
      </c>
      <c r="P211" s="129">
        <f t="shared" si="1"/>
        <v>0</v>
      </c>
      <c r="Q211" s="129">
        <v>2.41E-2</v>
      </c>
      <c r="R211" s="129">
        <f t="shared" si="2"/>
        <v>9.64E-2</v>
      </c>
      <c r="S211" s="129">
        <v>0</v>
      </c>
      <c r="T211" s="130">
        <f t="shared" si="3"/>
        <v>0</v>
      </c>
      <c r="AR211" s="14" t="s">
        <v>317</v>
      </c>
      <c r="AT211" s="14" t="s">
        <v>139</v>
      </c>
      <c r="AU211" s="14" t="s">
        <v>76</v>
      </c>
      <c r="AY211" s="14" t="s">
        <v>129</v>
      </c>
      <c r="BE211" s="131">
        <f t="shared" si="4"/>
        <v>0</v>
      </c>
      <c r="BF211" s="131">
        <f t="shared" si="5"/>
        <v>0</v>
      </c>
      <c r="BG211" s="131">
        <f t="shared" si="6"/>
        <v>0</v>
      </c>
      <c r="BH211" s="131">
        <f t="shared" si="7"/>
        <v>0</v>
      </c>
      <c r="BI211" s="131">
        <f t="shared" si="8"/>
        <v>0</v>
      </c>
      <c r="BJ211" s="14" t="s">
        <v>74</v>
      </c>
      <c r="BK211" s="131">
        <f t="shared" si="9"/>
        <v>0</v>
      </c>
      <c r="BL211" s="14" t="s">
        <v>215</v>
      </c>
      <c r="BM211" s="14" t="s">
        <v>359</v>
      </c>
    </row>
    <row r="212" spans="1:65" s="31" customFormat="1" ht="16.5" customHeight="1" x14ac:dyDescent="0.3">
      <c r="A212" s="27"/>
      <c r="B212" s="28"/>
      <c r="C212" s="132" t="s">
        <v>360</v>
      </c>
      <c r="D212" s="132" t="s">
        <v>139</v>
      </c>
      <c r="E212" s="133" t="s">
        <v>361</v>
      </c>
      <c r="F212" s="134" t="s">
        <v>362</v>
      </c>
      <c r="G212" s="135" t="s">
        <v>135</v>
      </c>
      <c r="H212" s="136">
        <v>6</v>
      </c>
      <c r="I212" s="10"/>
      <c r="J212" s="137">
        <f t="shared" si="0"/>
        <v>0</v>
      </c>
      <c r="K212" s="134" t="s">
        <v>136</v>
      </c>
      <c r="L212" s="151"/>
      <c r="M212" s="139" t="s">
        <v>5</v>
      </c>
      <c r="N212" s="140" t="s">
        <v>39</v>
      </c>
      <c r="O212" s="129">
        <v>0</v>
      </c>
      <c r="P212" s="129">
        <f t="shared" si="1"/>
        <v>0</v>
      </c>
      <c r="Q212" s="129">
        <v>2.4709999999999999E-2</v>
      </c>
      <c r="R212" s="129">
        <f t="shared" si="2"/>
        <v>0.14826</v>
      </c>
      <c r="S212" s="129">
        <v>0</v>
      </c>
      <c r="T212" s="130">
        <f t="shared" si="3"/>
        <v>0</v>
      </c>
      <c r="AR212" s="14" t="s">
        <v>317</v>
      </c>
      <c r="AT212" s="14" t="s">
        <v>139</v>
      </c>
      <c r="AU212" s="14" t="s">
        <v>76</v>
      </c>
      <c r="AY212" s="14" t="s">
        <v>129</v>
      </c>
      <c r="BE212" s="131">
        <f t="shared" si="4"/>
        <v>0</v>
      </c>
      <c r="BF212" s="131">
        <f t="shared" si="5"/>
        <v>0</v>
      </c>
      <c r="BG212" s="131">
        <f t="shared" si="6"/>
        <v>0</v>
      </c>
      <c r="BH212" s="131">
        <f t="shared" si="7"/>
        <v>0</v>
      </c>
      <c r="BI212" s="131">
        <f t="shared" si="8"/>
        <v>0</v>
      </c>
      <c r="BJ212" s="14" t="s">
        <v>74</v>
      </c>
      <c r="BK212" s="131">
        <f t="shared" si="9"/>
        <v>0</v>
      </c>
      <c r="BL212" s="14" t="s">
        <v>215</v>
      </c>
      <c r="BM212" s="14" t="s">
        <v>363</v>
      </c>
    </row>
    <row r="213" spans="1:65" s="31" customFormat="1" ht="16.5" customHeight="1" x14ac:dyDescent="0.3">
      <c r="A213" s="27"/>
      <c r="B213" s="28"/>
      <c r="C213" s="132" t="s">
        <v>364</v>
      </c>
      <c r="D213" s="132" t="s">
        <v>139</v>
      </c>
      <c r="E213" s="133" t="s">
        <v>365</v>
      </c>
      <c r="F213" s="134" t="s">
        <v>366</v>
      </c>
      <c r="G213" s="135" t="s">
        <v>135</v>
      </c>
      <c r="H213" s="136">
        <v>3</v>
      </c>
      <c r="I213" s="10"/>
      <c r="J213" s="137">
        <f t="shared" si="0"/>
        <v>0</v>
      </c>
      <c r="K213" s="134" t="s">
        <v>136</v>
      </c>
      <c r="L213" s="151"/>
      <c r="M213" s="139" t="s">
        <v>5</v>
      </c>
      <c r="N213" s="140" t="s">
        <v>39</v>
      </c>
      <c r="O213" s="129">
        <v>0</v>
      </c>
      <c r="P213" s="129">
        <f t="shared" si="1"/>
        <v>0</v>
      </c>
      <c r="Q213" s="129">
        <v>2.6800000000000001E-2</v>
      </c>
      <c r="R213" s="129">
        <f t="shared" si="2"/>
        <v>8.0399999999999999E-2</v>
      </c>
      <c r="S213" s="129">
        <v>0</v>
      </c>
      <c r="T213" s="130">
        <f t="shared" si="3"/>
        <v>0</v>
      </c>
      <c r="AR213" s="14" t="s">
        <v>317</v>
      </c>
      <c r="AT213" s="14" t="s">
        <v>139</v>
      </c>
      <c r="AU213" s="14" t="s">
        <v>76</v>
      </c>
      <c r="AY213" s="14" t="s">
        <v>129</v>
      </c>
      <c r="BE213" s="131">
        <f t="shared" si="4"/>
        <v>0</v>
      </c>
      <c r="BF213" s="131">
        <f t="shared" si="5"/>
        <v>0</v>
      </c>
      <c r="BG213" s="131">
        <f t="shared" si="6"/>
        <v>0</v>
      </c>
      <c r="BH213" s="131">
        <f t="shared" si="7"/>
        <v>0</v>
      </c>
      <c r="BI213" s="131">
        <f t="shared" si="8"/>
        <v>0</v>
      </c>
      <c r="BJ213" s="14" t="s">
        <v>74</v>
      </c>
      <c r="BK213" s="131">
        <f t="shared" si="9"/>
        <v>0</v>
      </c>
      <c r="BL213" s="14" t="s">
        <v>215</v>
      </c>
      <c r="BM213" s="14" t="s">
        <v>367</v>
      </c>
    </row>
    <row r="214" spans="1:65" s="31" customFormat="1" ht="25.5" customHeight="1" x14ac:dyDescent="0.3">
      <c r="A214" s="27"/>
      <c r="B214" s="28"/>
      <c r="C214" s="121" t="s">
        <v>368</v>
      </c>
      <c r="D214" s="121" t="s">
        <v>132</v>
      </c>
      <c r="E214" s="122" t="s">
        <v>369</v>
      </c>
      <c r="F214" s="123" t="s">
        <v>370</v>
      </c>
      <c r="G214" s="124" t="s">
        <v>302</v>
      </c>
      <c r="H214" s="125">
        <v>2289.6819999999998</v>
      </c>
      <c r="I214" s="9"/>
      <c r="J214" s="126">
        <f t="shared" si="0"/>
        <v>0</v>
      </c>
      <c r="K214" s="123" t="s">
        <v>136</v>
      </c>
      <c r="L214" s="28"/>
      <c r="M214" s="127" t="s">
        <v>5</v>
      </c>
      <c r="N214" s="128" t="s">
        <v>39</v>
      </c>
      <c r="O214" s="129">
        <v>0</v>
      </c>
      <c r="P214" s="129">
        <f t="shared" si="1"/>
        <v>0</v>
      </c>
      <c r="Q214" s="129">
        <v>0</v>
      </c>
      <c r="R214" s="129">
        <f t="shared" si="2"/>
        <v>0</v>
      </c>
      <c r="S214" s="129">
        <v>0</v>
      </c>
      <c r="T214" s="130">
        <f t="shared" si="3"/>
        <v>0</v>
      </c>
      <c r="AR214" s="14" t="s">
        <v>215</v>
      </c>
      <c r="AT214" s="14" t="s">
        <v>132</v>
      </c>
      <c r="AU214" s="14" t="s">
        <v>76</v>
      </c>
      <c r="AY214" s="14" t="s">
        <v>129</v>
      </c>
      <c r="BE214" s="131">
        <f t="shared" si="4"/>
        <v>0</v>
      </c>
      <c r="BF214" s="131">
        <f t="shared" si="5"/>
        <v>0</v>
      </c>
      <c r="BG214" s="131">
        <f t="shared" si="6"/>
        <v>0</v>
      </c>
      <c r="BH214" s="131">
        <f t="shared" si="7"/>
        <v>0</v>
      </c>
      <c r="BI214" s="131">
        <f t="shared" si="8"/>
        <v>0</v>
      </c>
      <c r="BJ214" s="14" t="s">
        <v>74</v>
      </c>
      <c r="BK214" s="131">
        <f t="shared" si="9"/>
        <v>0</v>
      </c>
      <c r="BL214" s="14" t="s">
        <v>215</v>
      </c>
      <c r="BM214" s="14" t="s">
        <v>371</v>
      </c>
    </row>
    <row r="215" spans="1:65" s="109" customFormat="1" ht="29.85" customHeight="1" x14ac:dyDescent="0.35">
      <c r="A215" s="107"/>
      <c r="B215" s="108"/>
      <c r="D215" s="110" t="s">
        <v>67</v>
      </c>
      <c r="E215" s="119">
        <v>764</v>
      </c>
      <c r="F215" s="119" t="s">
        <v>792</v>
      </c>
      <c r="J215" s="120">
        <f>SUM(J216:J218)</f>
        <v>0</v>
      </c>
      <c r="L215" s="108"/>
      <c r="M215" s="113"/>
      <c r="N215" s="114"/>
      <c r="O215" s="114"/>
      <c r="P215" s="115">
        <f>SUM(P216:P231)</f>
        <v>57.944999999999993</v>
      </c>
      <c r="Q215" s="114"/>
      <c r="R215" s="115">
        <f>SUM(R216:R231)</f>
        <v>0.48249999999999998</v>
      </c>
      <c r="S215" s="114"/>
      <c r="T215" s="116">
        <f>SUM(T216:T231)</f>
        <v>0</v>
      </c>
      <c r="AR215" s="110" t="s">
        <v>76</v>
      </c>
      <c r="AT215" s="117" t="s">
        <v>67</v>
      </c>
      <c r="AU215" s="117" t="s">
        <v>74</v>
      </c>
      <c r="AY215" s="110" t="s">
        <v>129</v>
      </c>
      <c r="BK215" s="118">
        <f>SUM(BK216:BK231)</f>
        <v>0</v>
      </c>
    </row>
    <row r="216" spans="1:65" s="31" customFormat="1" ht="16.5" customHeight="1" x14ac:dyDescent="0.3">
      <c r="A216" s="27"/>
      <c r="B216" s="28"/>
      <c r="C216" s="121">
        <v>104</v>
      </c>
      <c r="D216" s="121" t="s">
        <v>132</v>
      </c>
      <c r="E216" s="122" t="s">
        <v>793</v>
      </c>
      <c r="F216" s="123" t="s">
        <v>794</v>
      </c>
      <c r="G216" s="124" t="s">
        <v>232</v>
      </c>
      <c r="H216" s="125">
        <f>H217</f>
        <v>12.700000000000001</v>
      </c>
      <c r="I216" s="9"/>
      <c r="J216" s="126">
        <f>ROUND(I216*H216,2)</f>
        <v>0</v>
      </c>
      <c r="K216" s="123" t="s">
        <v>782</v>
      </c>
      <c r="L216" s="151"/>
      <c r="M216" s="127" t="s">
        <v>5</v>
      </c>
      <c r="N216" s="128" t="s">
        <v>39</v>
      </c>
      <c r="O216" s="129">
        <v>0</v>
      </c>
      <c r="P216" s="129">
        <f>O216*H216</f>
        <v>0</v>
      </c>
      <c r="Q216" s="129">
        <v>0</v>
      </c>
      <c r="R216" s="129">
        <f>Q216*H216</f>
        <v>0</v>
      </c>
      <c r="S216" s="129">
        <v>0</v>
      </c>
      <c r="T216" s="130">
        <f>S216*H216</f>
        <v>0</v>
      </c>
      <c r="AR216" s="14" t="s">
        <v>215</v>
      </c>
      <c r="AT216" s="14" t="s">
        <v>132</v>
      </c>
      <c r="AU216" s="14" t="s">
        <v>76</v>
      </c>
      <c r="AY216" s="14" t="s">
        <v>129</v>
      </c>
      <c r="BE216" s="131">
        <f>IF(N216="základní",J216,0)</f>
        <v>0</v>
      </c>
      <c r="BF216" s="131">
        <f>IF(N216="snížená",J216,0)</f>
        <v>0</v>
      </c>
      <c r="BG216" s="131">
        <f>IF(N216="zákl. přenesená",J216,0)</f>
        <v>0</v>
      </c>
      <c r="BH216" s="131">
        <f>IF(N216="sníž. přenesená",J216,0)</f>
        <v>0</v>
      </c>
      <c r="BI216" s="131">
        <f>IF(N216="nulová",J216,0)</f>
        <v>0</v>
      </c>
      <c r="BJ216" s="14" t="s">
        <v>74</v>
      </c>
      <c r="BK216" s="131">
        <f>ROUND(I216*H216,2)</f>
        <v>0</v>
      </c>
      <c r="BL216" s="14" t="s">
        <v>215</v>
      </c>
      <c r="BM216" s="14" t="s">
        <v>376</v>
      </c>
    </row>
    <row r="217" spans="1:65" s="143" customFormat="1" x14ac:dyDescent="0.3">
      <c r="A217" s="141"/>
      <c r="B217" s="142"/>
      <c r="D217" s="144" t="s">
        <v>148</v>
      </c>
      <c r="E217" s="145" t="s">
        <v>5</v>
      </c>
      <c r="F217" s="146" t="s">
        <v>795</v>
      </c>
      <c r="H217" s="147">
        <f>7*0.8+4*1.5+2*0.55</f>
        <v>12.700000000000001</v>
      </c>
      <c r="L217" s="142"/>
      <c r="M217" s="148"/>
      <c r="N217" s="149"/>
      <c r="O217" s="149"/>
      <c r="P217" s="149"/>
      <c r="Q217" s="149"/>
      <c r="R217" s="149"/>
      <c r="S217" s="149"/>
      <c r="T217" s="150"/>
      <c r="AT217" s="145" t="s">
        <v>148</v>
      </c>
      <c r="AU217" s="145" t="s">
        <v>76</v>
      </c>
      <c r="AV217" s="143" t="s">
        <v>76</v>
      </c>
      <c r="AW217" s="143" t="s">
        <v>31</v>
      </c>
      <c r="AX217" s="143" t="s">
        <v>74</v>
      </c>
      <c r="AY217" s="145" t="s">
        <v>129</v>
      </c>
    </row>
    <row r="218" spans="1:65" s="31" customFormat="1" ht="27" customHeight="1" x14ac:dyDescent="0.3">
      <c r="A218" s="27"/>
      <c r="B218" s="28"/>
      <c r="C218" s="121">
        <v>105</v>
      </c>
      <c r="D218" s="121" t="s">
        <v>132</v>
      </c>
      <c r="E218" s="122" t="s">
        <v>797</v>
      </c>
      <c r="F218" s="123" t="s">
        <v>796</v>
      </c>
      <c r="G218" s="124" t="s">
        <v>232</v>
      </c>
      <c r="H218" s="125">
        <f>H222</f>
        <v>13.48</v>
      </c>
      <c r="I218" s="9"/>
      <c r="J218" s="126">
        <f>ROUND(I218*H218,2)</f>
        <v>0</v>
      </c>
      <c r="K218" s="123" t="s">
        <v>782</v>
      </c>
      <c r="L218" s="151"/>
      <c r="M218" s="127" t="s">
        <v>5</v>
      </c>
      <c r="N218" s="128" t="s">
        <v>39</v>
      </c>
      <c r="O218" s="129">
        <v>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4" t="s">
        <v>215</v>
      </c>
      <c r="AT218" s="14" t="s">
        <v>132</v>
      </c>
      <c r="AU218" s="14" t="s">
        <v>76</v>
      </c>
      <c r="AY218" s="14" t="s">
        <v>129</v>
      </c>
      <c r="BE218" s="131">
        <f>IF(N218="základní",J218,0)</f>
        <v>0</v>
      </c>
      <c r="BF218" s="131">
        <f>IF(N218="snížená",J218,0)</f>
        <v>0</v>
      </c>
      <c r="BG218" s="131">
        <f>IF(N218="zákl. přenesená",J218,0)</f>
        <v>0</v>
      </c>
      <c r="BH218" s="131">
        <f>IF(N218="sníž. přenesená",J218,0)</f>
        <v>0</v>
      </c>
      <c r="BI218" s="131">
        <f>IF(N218="nulová",J218,0)</f>
        <v>0</v>
      </c>
      <c r="BJ218" s="14" t="s">
        <v>74</v>
      </c>
      <c r="BK218" s="131">
        <f>ROUND(I218*H218,2)</f>
        <v>0</v>
      </c>
      <c r="BL218" s="14" t="s">
        <v>215</v>
      </c>
      <c r="BM218" s="14" t="s">
        <v>379</v>
      </c>
    </row>
    <row r="219" spans="1:65" s="143" customFormat="1" x14ac:dyDescent="0.3">
      <c r="A219" s="141"/>
      <c r="B219" s="142"/>
      <c r="D219" s="144" t="s">
        <v>148</v>
      </c>
      <c r="E219" s="145"/>
      <c r="F219" s="146" t="s">
        <v>798</v>
      </c>
      <c r="H219" s="147">
        <f>7*0.86</f>
        <v>6.02</v>
      </c>
      <c r="L219" s="142"/>
      <c r="M219" s="148"/>
      <c r="N219" s="149"/>
      <c r="O219" s="149"/>
      <c r="P219" s="149"/>
      <c r="Q219" s="149"/>
      <c r="R219" s="149"/>
      <c r="S219" s="149"/>
      <c r="T219" s="150"/>
      <c r="AT219" s="145" t="s">
        <v>148</v>
      </c>
      <c r="AU219" s="145" t="s">
        <v>76</v>
      </c>
      <c r="AV219" s="143" t="s">
        <v>76</v>
      </c>
      <c r="AW219" s="143" t="s">
        <v>31</v>
      </c>
      <c r="AX219" s="143" t="s">
        <v>74</v>
      </c>
      <c r="AY219" s="145" t="s">
        <v>129</v>
      </c>
    </row>
    <row r="220" spans="1:65" s="143" customFormat="1" x14ac:dyDescent="0.3">
      <c r="A220" s="141"/>
      <c r="B220" s="142"/>
      <c r="D220" s="144"/>
      <c r="E220" s="145"/>
      <c r="F220" s="146" t="s">
        <v>799</v>
      </c>
      <c r="H220" s="147">
        <f>4*1.56</f>
        <v>6.24</v>
      </c>
      <c r="L220" s="142"/>
      <c r="M220" s="148"/>
      <c r="N220" s="161"/>
      <c r="O220" s="161"/>
      <c r="P220" s="161"/>
      <c r="Q220" s="161"/>
      <c r="R220" s="161"/>
      <c r="S220" s="161"/>
      <c r="T220" s="150"/>
      <c r="AT220" s="145"/>
      <c r="AU220" s="145"/>
      <c r="AY220" s="145"/>
    </row>
    <row r="221" spans="1:65" s="143" customFormat="1" x14ac:dyDescent="0.3">
      <c r="A221" s="141"/>
      <c r="B221" s="142"/>
      <c r="D221" s="144" t="s">
        <v>148</v>
      </c>
      <c r="E221" s="145"/>
      <c r="F221" s="146" t="s">
        <v>800</v>
      </c>
      <c r="H221" s="147">
        <f>2*0.61</f>
        <v>1.22</v>
      </c>
      <c r="L221" s="142"/>
      <c r="M221" s="148"/>
      <c r="N221" s="149"/>
      <c r="O221" s="149"/>
      <c r="P221" s="149"/>
      <c r="Q221" s="149"/>
      <c r="R221" s="149"/>
      <c r="S221" s="149"/>
      <c r="T221" s="150"/>
      <c r="AT221" s="145" t="s">
        <v>148</v>
      </c>
      <c r="AU221" s="145" t="s">
        <v>76</v>
      </c>
      <c r="AV221" s="143" t="s">
        <v>76</v>
      </c>
      <c r="AW221" s="143" t="s">
        <v>31</v>
      </c>
      <c r="AX221" s="143" t="s">
        <v>74</v>
      </c>
      <c r="AY221" s="145" t="s">
        <v>129</v>
      </c>
    </row>
    <row r="222" spans="1:65" s="154" customFormat="1" x14ac:dyDescent="0.3">
      <c r="A222" s="152"/>
      <c r="B222" s="153"/>
      <c r="D222" s="144" t="s">
        <v>148</v>
      </c>
      <c r="E222" s="155" t="s">
        <v>5</v>
      </c>
      <c r="F222" s="156" t="s">
        <v>181</v>
      </c>
      <c r="H222" s="157">
        <f>SUM(H219:H221)</f>
        <v>13.48</v>
      </c>
      <c r="L222" s="153"/>
      <c r="M222" s="158"/>
      <c r="N222" s="159"/>
      <c r="O222" s="159"/>
      <c r="P222" s="159"/>
      <c r="Q222" s="159"/>
      <c r="R222" s="159"/>
      <c r="S222" s="159"/>
      <c r="T222" s="160"/>
      <c r="AT222" s="155" t="s">
        <v>148</v>
      </c>
      <c r="AU222" s="155" t="s">
        <v>76</v>
      </c>
      <c r="AV222" s="154" t="s">
        <v>137</v>
      </c>
      <c r="AW222" s="154" t="s">
        <v>31</v>
      </c>
      <c r="AX222" s="154" t="s">
        <v>74</v>
      </c>
      <c r="AY222" s="155" t="s">
        <v>129</v>
      </c>
    </row>
    <row r="223" spans="1:65" s="109" customFormat="1" ht="29.85" customHeight="1" x14ac:dyDescent="0.35">
      <c r="A223" s="107"/>
      <c r="B223" s="108"/>
      <c r="D223" s="110" t="s">
        <v>67</v>
      </c>
      <c r="E223" s="119" t="s">
        <v>372</v>
      </c>
      <c r="F223" s="119" t="s">
        <v>373</v>
      </c>
      <c r="J223" s="120">
        <f>SUM(J224:J253)</f>
        <v>0</v>
      </c>
      <c r="L223" s="108"/>
      <c r="M223" s="113"/>
      <c r="N223" s="114"/>
      <c r="O223" s="114"/>
      <c r="P223" s="115">
        <f>SUM(P224:P235)</f>
        <v>31.428000000000001</v>
      </c>
      <c r="Q223" s="114"/>
      <c r="R223" s="115">
        <f>SUM(R224:R235)</f>
        <v>0.27649999999999997</v>
      </c>
      <c r="S223" s="114"/>
      <c r="T223" s="116">
        <f>SUM(T224:T235)</f>
        <v>0</v>
      </c>
      <c r="AR223" s="110" t="s">
        <v>76</v>
      </c>
      <c r="AT223" s="117" t="s">
        <v>67</v>
      </c>
      <c r="AU223" s="117" t="s">
        <v>74</v>
      </c>
      <c r="AY223" s="110" t="s">
        <v>129</v>
      </c>
      <c r="BK223" s="118">
        <f>SUM(BK224:BK235)</f>
        <v>0</v>
      </c>
    </row>
    <row r="224" spans="1:65" s="31" customFormat="1" ht="16.5" customHeight="1" x14ac:dyDescent="0.3">
      <c r="A224" s="27"/>
      <c r="B224" s="28"/>
      <c r="C224" s="121" t="s">
        <v>374</v>
      </c>
      <c r="D224" s="121" t="s">
        <v>132</v>
      </c>
      <c r="E224" s="122" t="s">
        <v>375</v>
      </c>
      <c r="F224" s="123" t="s">
        <v>813</v>
      </c>
      <c r="G224" s="124" t="s">
        <v>308</v>
      </c>
      <c r="H224" s="125">
        <v>1</v>
      </c>
      <c r="I224" s="9"/>
      <c r="J224" s="126">
        <f>ROUND(I224*H224,2)</f>
        <v>0</v>
      </c>
      <c r="K224" s="123" t="s">
        <v>5</v>
      </c>
      <c r="L224" s="162"/>
      <c r="M224" s="127" t="s">
        <v>5</v>
      </c>
      <c r="N224" s="128" t="s">
        <v>39</v>
      </c>
      <c r="O224" s="129">
        <v>0</v>
      </c>
      <c r="P224" s="129">
        <f>O224*H224</f>
        <v>0</v>
      </c>
      <c r="Q224" s="129">
        <v>0</v>
      </c>
      <c r="R224" s="129">
        <f>Q224*H224</f>
        <v>0</v>
      </c>
      <c r="S224" s="129">
        <v>0</v>
      </c>
      <c r="T224" s="130">
        <f>S224*H224</f>
        <v>0</v>
      </c>
      <c r="AR224" s="14" t="s">
        <v>215</v>
      </c>
      <c r="AT224" s="14" t="s">
        <v>132</v>
      </c>
      <c r="AU224" s="14" t="s">
        <v>76</v>
      </c>
      <c r="AY224" s="14" t="s">
        <v>129</v>
      </c>
      <c r="BE224" s="131">
        <f>IF(N224="základní",J224,0)</f>
        <v>0</v>
      </c>
      <c r="BF224" s="131">
        <f>IF(N224="snížená",J224,0)</f>
        <v>0</v>
      </c>
      <c r="BG224" s="131">
        <f>IF(N224="zákl. přenesená",J224,0)</f>
        <v>0</v>
      </c>
      <c r="BH224" s="131">
        <f>IF(N224="sníž. přenesená",J224,0)</f>
        <v>0</v>
      </c>
      <c r="BI224" s="131">
        <f>IF(N224="nulová",J224,0)</f>
        <v>0</v>
      </c>
      <c r="BJ224" s="14" t="s">
        <v>74</v>
      </c>
      <c r="BK224" s="131">
        <f>ROUND(I224*H224,2)</f>
        <v>0</v>
      </c>
      <c r="BL224" s="14" t="s">
        <v>215</v>
      </c>
      <c r="BM224" s="14" t="s">
        <v>376</v>
      </c>
    </row>
    <row r="225" spans="1:65" s="31" customFormat="1" ht="16.5" customHeight="1" x14ac:dyDescent="0.3">
      <c r="A225" s="27"/>
      <c r="B225" s="28"/>
      <c r="C225" s="121" t="s">
        <v>377</v>
      </c>
      <c r="D225" s="121" t="s">
        <v>132</v>
      </c>
      <c r="E225" s="122" t="s">
        <v>378</v>
      </c>
      <c r="F225" s="123" t="s">
        <v>814</v>
      </c>
      <c r="G225" s="124" t="s">
        <v>308</v>
      </c>
      <c r="H225" s="125">
        <v>1</v>
      </c>
      <c r="I225" s="9"/>
      <c r="J225" s="126">
        <f>ROUND(I225*H225,2)</f>
        <v>0</v>
      </c>
      <c r="K225" s="123" t="s">
        <v>5</v>
      </c>
      <c r="L225" s="162"/>
      <c r="M225" s="127" t="s">
        <v>5</v>
      </c>
      <c r="N225" s="128" t="s">
        <v>39</v>
      </c>
      <c r="O225" s="129">
        <v>0</v>
      </c>
      <c r="P225" s="129">
        <f>O225*H225</f>
        <v>0</v>
      </c>
      <c r="Q225" s="129">
        <v>0</v>
      </c>
      <c r="R225" s="129">
        <f>Q225*H225</f>
        <v>0</v>
      </c>
      <c r="S225" s="129">
        <v>0</v>
      </c>
      <c r="T225" s="130">
        <f>S225*H225</f>
        <v>0</v>
      </c>
      <c r="AR225" s="14" t="s">
        <v>215</v>
      </c>
      <c r="AT225" s="14" t="s">
        <v>132</v>
      </c>
      <c r="AU225" s="14" t="s">
        <v>76</v>
      </c>
      <c r="AY225" s="14" t="s">
        <v>129</v>
      </c>
      <c r="BE225" s="131">
        <f>IF(N225="základní",J225,0)</f>
        <v>0</v>
      </c>
      <c r="BF225" s="131">
        <f>IF(N225="snížená",J225,0)</f>
        <v>0</v>
      </c>
      <c r="BG225" s="131">
        <f>IF(N225="zákl. přenesená",J225,0)</f>
        <v>0</v>
      </c>
      <c r="BH225" s="131">
        <f>IF(N225="sníž. přenesená",J225,0)</f>
        <v>0</v>
      </c>
      <c r="BI225" s="131">
        <f>IF(N225="nulová",J225,0)</f>
        <v>0</v>
      </c>
      <c r="BJ225" s="14" t="s">
        <v>74</v>
      </c>
      <c r="BK225" s="131">
        <f>ROUND(I225*H225,2)</f>
        <v>0</v>
      </c>
      <c r="BL225" s="14" t="s">
        <v>215</v>
      </c>
      <c r="BM225" s="14" t="s">
        <v>379</v>
      </c>
    </row>
    <row r="226" spans="1:65" s="31" customFormat="1" ht="25.5" customHeight="1" x14ac:dyDescent="0.3">
      <c r="A226" s="27"/>
      <c r="B226" s="28"/>
      <c r="C226" s="121" t="s">
        <v>380</v>
      </c>
      <c r="D226" s="121" t="s">
        <v>132</v>
      </c>
      <c r="E226" s="122" t="s">
        <v>381</v>
      </c>
      <c r="F226" s="123" t="s">
        <v>382</v>
      </c>
      <c r="G226" s="124" t="s">
        <v>135</v>
      </c>
      <c r="H226" s="125">
        <v>6</v>
      </c>
      <c r="I226" s="9"/>
      <c r="J226" s="126">
        <f>ROUND(I226*H226,2)</f>
        <v>0</v>
      </c>
      <c r="K226" s="123" t="s">
        <v>136</v>
      </c>
      <c r="L226" s="28"/>
      <c r="M226" s="127" t="s">
        <v>5</v>
      </c>
      <c r="N226" s="128" t="s">
        <v>39</v>
      </c>
      <c r="O226" s="129">
        <v>1.6819999999999999</v>
      </c>
      <c r="P226" s="129">
        <f>O226*H226</f>
        <v>10.091999999999999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4" t="s">
        <v>215</v>
      </c>
      <c r="AT226" s="14" t="s">
        <v>132</v>
      </c>
      <c r="AU226" s="14" t="s">
        <v>76</v>
      </c>
      <c r="AY226" s="14" t="s">
        <v>129</v>
      </c>
      <c r="BE226" s="131">
        <f>IF(N226="základní",J226,0)</f>
        <v>0</v>
      </c>
      <c r="BF226" s="131">
        <f>IF(N226="snížená",J226,0)</f>
        <v>0</v>
      </c>
      <c r="BG226" s="131">
        <f>IF(N226="zákl. přenesená",J226,0)</f>
        <v>0</v>
      </c>
      <c r="BH226" s="131">
        <f>IF(N226="sníž. přenesená",J226,0)</f>
        <v>0</v>
      </c>
      <c r="BI226" s="131">
        <f>IF(N226="nulová",J226,0)</f>
        <v>0</v>
      </c>
      <c r="BJ226" s="14" t="s">
        <v>74</v>
      </c>
      <c r="BK226" s="131">
        <f>ROUND(I226*H226,2)</f>
        <v>0</v>
      </c>
      <c r="BL226" s="14" t="s">
        <v>215</v>
      </c>
      <c r="BM226" s="14" t="s">
        <v>383</v>
      </c>
    </row>
    <row r="227" spans="1:65" s="143" customFormat="1" x14ac:dyDescent="0.3">
      <c r="A227" s="141"/>
      <c r="B227" s="142"/>
      <c r="D227" s="144" t="s">
        <v>148</v>
      </c>
      <c r="E227" s="145" t="s">
        <v>5</v>
      </c>
      <c r="F227" s="146" t="s">
        <v>161</v>
      </c>
      <c r="H227" s="147">
        <v>6</v>
      </c>
      <c r="L227" s="142"/>
      <c r="M227" s="148"/>
      <c r="N227" s="149"/>
      <c r="O227" s="149"/>
      <c r="P227" s="149"/>
      <c r="Q227" s="149"/>
      <c r="R227" s="149"/>
      <c r="S227" s="149"/>
      <c r="T227" s="150"/>
      <c r="AT227" s="145" t="s">
        <v>148</v>
      </c>
      <c r="AU227" s="145" t="s">
        <v>76</v>
      </c>
      <c r="AV227" s="143" t="s">
        <v>76</v>
      </c>
      <c r="AW227" s="143" t="s">
        <v>31</v>
      </c>
      <c r="AX227" s="143" t="s">
        <v>74</v>
      </c>
      <c r="AY227" s="145" t="s">
        <v>129</v>
      </c>
    </row>
    <row r="228" spans="1:65" s="31" customFormat="1" ht="16.5" customHeight="1" x14ac:dyDescent="0.3">
      <c r="A228" s="27"/>
      <c r="B228" s="28"/>
      <c r="C228" s="132" t="s">
        <v>384</v>
      </c>
      <c r="D228" s="132" t="s">
        <v>139</v>
      </c>
      <c r="E228" s="133" t="s">
        <v>385</v>
      </c>
      <c r="F228" s="134" t="s">
        <v>386</v>
      </c>
      <c r="G228" s="135" t="s">
        <v>135</v>
      </c>
      <c r="H228" s="136">
        <v>2</v>
      </c>
      <c r="I228" s="10"/>
      <c r="J228" s="137">
        <f t="shared" ref="J228:J235" si="10">ROUND(I228*H228,2)</f>
        <v>0</v>
      </c>
      <c r="K228" s="134" t="s">
        <v>136</v>
      </c>
      <c r="L228" s="151"/>
      <c r="M228" s="139" t="s">
        <v>5</v>
      </c>
      <c r="N228" s="140" t="s">
        <v>39</v>
      </c>
      <c r="O228" s="129">
        <v>0</v>
      </c>
      <c r="P228" s="129">
        <f t="shared" ref="P228:P236" si="11">O228*H228</f>
        <v>0</v>
      </c>
      <c r="Q228" s="129">
        <v>1.4E-2</v>
      </c>
      <c r="R228" s="129">
        <f t="shared" ref="R228:R236" si="12">Q228*H228</f>
        <v>2.8000000000000001E-2</v>
      </c>
      <c r="S228" s="129">
        <v>0</v>
      </c>
      <c r="T228" s="130">
        <f t="shared" ref="T228:T236" si="13">S228*H228</f>
        <v>0</v>
      </c>
      <c r="AR228" s="14" t="s">
        <v>317</v>
      </c>
      <c r="AT228" s="14" t="s">
        <v>139</v>
      </c>
      <c r="AU228" s="14" t="s">
        <v>76</v>
      </c>
      <c r="AY228" s="14" t="s">
        <v>129</v>
      </c>
      <c r="BE228" s="131">
        <f t="shared" ref="BE228:BE236" si="14">IF(N228="základní",J228,0)</f>
        <v>0</v>
      </c>
      <c r="BF228" s="131">
        <f t="shared" ref="BF228:BF236" si="15">IF(N228="snížená",J228,0)</f>
        <v>0</v>
      </c>
      <c r="BG228" s="131">
        <f t="shared" ref="BG228:BG236" si="16">IF(N228="zákl. přenesená",J228,0)</f>
        <v>0</v>
      </c>
      <c r="BH228" s="131">
        <f t="shared" ref="BH228:BH236" si="17">IF(N228="sníž. přenesená",J228,0)</f>
        <v>0</v>
      </c>
      <c r="BI228" s="131">
        <f t="shared" ref="BI228:BI236" si="18">IF(N228="nulová",J228,0)</f>
        <v>0</v>
      </c>
      <c r="BJ228" s="14" t="s">
        <v>74</v>
      </c>
      <c r="BK228" s="131">
        <f t="shared" ref="BK228:BK236" si="19">ROUND(I228*H228,2)</f>
        <v>0</v>
      </c>
      <c r="BL228" s="14" t="s">
        <v>215</v>
      </c>
      <c r="BM228" s="14" t="s">
        <v>387</v>
      </c>
    </row>
    <row r="229" spans="1:65" s="31" customFormat="1" ht="16.5" customHeight="1" x14ac:dyDescent="0.3">
      <c r="A229" s="27"/>
      <c r="B229" s="28"/>
      <c r="C229" s="132" t="s">
        <v>388</v>
      </c>
      <c r="D229" s="132" t="s">
        <v>139</v>
      </c>
      <c r="E229" s="133" t="s">
        <v>389</v>
      </c>
      <c r="F229" s="134" t="s">
        <v>390</v>
      </c>
      <c r="G229" s="135" t="s">
        <v>135</v>
      </c>
      <c r="H229" s="136">
        <v>4</v>
      </c>
      <c r="I229" s="10"/>
      <c r="J229" s="137">
        <f t="shared" si="10"/>
        <v>0</v>
      </c>
      <c r="K229" s="134" t="s">
        <v>136</v>
      </c>
      <c r="L229" s="151"/>
      <c r="M229" s="139" t="s">
        <v>5</v>
      </c>
      <c r="N229" s="140" t="s">
        <v>39</v>
      </c>
      <c r="O229" s="129">
        <v>0</v>
      </c>
      <c r="P229" s="129">
        <f t="shared" si="11"/>
        <v>0</v>
      </c>
      <c r="Q229" s="129">
        <v>1.6E-2</v>
      </c>
      <c r="R229" s="129">
        <f t="shared" si="12"/>
        <v>6.4000000000000001E-2</v>
      </c>
      <c r="S229" s="129">
        <v>0</v>
      </c>
      <c r="T229" s="130">
        <f t="shared" si="13"/>
        <v>0</v>
      </c>
      <c r="AR229" s="14" t="s">
        <v>317</v>
      </c>
      <c r="AT229" s="14" t="s">
        <v>139</v>
      </c>
      <c r="AU229" s="14" t="s">
        <v>76</v>
      </c>
      <c r="AY229" s="14" t="s">
        <v>129</v>
      </c>
      <c r="BE229" s="131">
        <f t="shared" si="14"/>
        <v>0</v>
      </c>
      <c r="BF229" s="131">
        <f t="shared" si="15"/>
        <v>0</v>
      </c>
      <c r="BG229" s="131">
        <f t="shared" si="16"/>
        <v>0</v>
      </c>
      <c r="BH229" s="131">
        <f t="shared" si="17"/>
        <v>0</v>
      </c>
      <c r="BI229" s="131">
        <f t="shared" si="18"/>
        <v>0</v>
      </c>
      <c r="BJ229" s="14" t="s">
        <v>74</v>
      </c>
      <c r="BK229" s="131">
        <f t="shared" si="19"/>
        <v>0</v>
      </c>
      <c r="BL229" s="14" t="s">
        <v>215</v>
      </c>
      <c r="BM229" s="14" t="s">
        <v>391</v>
      </c>
    </row>
    <row r="230" spans="1:65" s="31" customFormat="1" ht="25.5" customHeight="1" x14ac:dyDescent="0.3">
      <c r="A230" s="27"/>
      <c r="B230" s="28"/>
      <c r="C230" s="121" t="s">
        <v>392</v>
      </c>
      <c r="D230" s="121" t="s">
        <v>132</v>
      </c>
      <c r="E230" s="122" t="s">
        <v>393</v>
      </c>
      <c r="F230" s="123" t="s">
        <v>394</v>
      </c>
      <c r="G230" s="124" t="s">
        <v>135</v>
      </c>
      <c r="H230" s="125">
        <v>9</v>
      </c>
      <c r="I230" s="9"/>
      <c r="J230" s="126">
        <f t="shared" si="10"/>
        <v>0</v>
      </c>
      <c r="K230" s="123" t="s">
        <v>136</v>
      </c>
      <c r="L230" s="151"/>
      <c r="M230" s="127" t="s">
        <v>5</v>
      </c>
      <c r="N230" s="128" t="s">
        <v>39</v>
      </c>
      <c r="O230" s="129">
        <v>1.825</v>
      </c>
      <c r="P230" s="129">
        <f t="shared" si="11"/>
        <v>16.425000000000001</v>
      </c>
      <c r="Q230" s="129">
        <v>0</v>
      </c>
      <c r="R230" s="129">
        <f t="shared" si="12"/>
        <v>0</v>
      </c>
      <c r="S230" s="129">
        <v>0</v>
      </c>
      <c r="T230" s="130">
        <f t="shared" si="13"/>
        <v>0</v>
      </c>
      <c r="AR230" s="14" t="s">
        <v>215</v>
      </c>
      <c r="AT230" s="14" t="s">
        <v>132</v>
      </c>
      <c r="AU230" s="14" t="s">
        <v>76</v>
      </c>
      <c r="AY230" s="14" t="s">
        <v>129</v>
      </c>
      <c r="BE230" s="131">
        <f t="shared" si="14"/>
        <v>0</v>
      </c>
      <c r="BF230" s="131">
        <f t="shared" si="15"/>
        <v>0</v>
      </c>
      <c r="BG230" s="131">
        <f t="shared" si="16"/>
        <v>0</v>
      </c>
      <c r="BH230" s="131">
        <f t="shared" si="17"/>
        <v>0</v>
      </c>
      <c r="BI230" s="131">
        <f t="shared" si="18"/>
        <v>0</v>
      </c>
      <c r="BJ230" s="14" t="s">
        <v>74</v>
      </c>
      <c r="BK230" s="131">
        <f t="shared" si="19"/>
        <v>0</v>
      </c>
      <c r="BL230" s="14" t="s">
        <v>215</v>
      </c>
      <c r="BM230" s="14" t="s">
        <v>395</v>
      </c>
    </row>
    <row r="231" spans="1:65" s="31" customFormat="1" ht="16.5" customHeight="1" x14ac:dyDescent="0.3">
      <c r="A231" s="27"/>
      <c r="B231" s="28"/>
      <c r="C231" s="132" t="s">
        <v>396</v>
      </c>
      <c r="D231" s="132" t="s">
        <v>139</v>
      </c>
      <c r="E231" s="133" t="s">
        <v>397</v>
      </c>
      <c r="F231" s="134" t="s">
        <v>398</v>
      </c>
      <c r="G231" s="135" t="s">
        <v>135</v>
      </c>
      <c r="H231" s="136">
        <v>6</v>
      </c>
      <c r="I231" s="10"/>
      <c r="J231" s="137">
        <f t="shared" si="10"/>
        <v>0</v>
      </c>
      <c r="K231" s="134" t="s">
        <v>136</v>
      </c>
      <c r="L231" s="151"/>
      <c r="M231" s="139" t="s">
        <v>5</v>
      </c>
      <c r="N231" s="140" t="s">
        <v>39</v>
      </c>
      <c r="O231" s="129">
        <v>0</v>
      </c>
      <c r="P231" s="129">
        <f t="shared" si="11"/>
        <v>0</v>
      </c>
      <c r="Q231" s="129">
        <v>1.9E-2</v>
      </c>
      <c r="R231" s="129">
        <f t="shared" si="12"/>
        <v>0.11399999999999999</v>
      </c>
      <c r="S231" s="129">
        <v>0</v>
      </c>
      <c r="T231" s="130">
        <f t="shared" si="13"/>
        <v>0</v>
      </c>
      <c r="AR231" s="14" t="s">
        <v>317</v>
      </c>
      <c r="AT231" s="14" t="s">
        <v>139</v>
      </c>
      <c r="AU231" s="14" t="s">
        <v>76</v>
      </c>
      <c r="AY231" s="14" t="s">
        <v>129</v>
      </c>
      <c r="BE231" s="131">
        <f t="shared" si="14"/>
        <v>0</v>
      </c>
      <c r="BF231" s="131">
        <f t="shared" si="15"/>
        <v>0</v>
      </c>
      <c r="BG231" s="131">
        <f t="shared" si="16"/>
        <v>0</v>
      </c>
      <c r="BH231" s="131">
        <f t="shared" si="17"/>
        <v>0</v>
      </c>
      <c r="BI231" s="131">
        <f t="shared" si="18"/>
        <v>0</v>
      </c>
      <c r="BJ231" s="14" t="s">
        <v>74</v>
      </c>
      <c r="BK231" s="131">
        <f t="shared" si="19"/>
        <v>0</v>
      </c>
      <c r="BL231" s="14" t="s">
        <v>215</v>
      </c>
      <c r="BM231" s="14" t="s">
        <v>399</v>
      </c>
    </row>
    <row r="232" spans="1:65" s="31" customFormat="1" ht="16.5" customHeight="1" x14ac:dyDescent="0.3">
      <c r="A232" s="27"/>
      <c r="B232" s="28"/>
      <c r="C232" s="132" t="s">
        <v>400</v>
      </c>
      <c r="D232" s="132" t="s">
        <v>139</v>
      </c>
      <c r="E232" s="133" t="s">
        <v>401</v>
      </c>
      <c r="F232" s="134" t="s">
        <v>824</v>
      </c>
      <c r="G232" s="135" t="s">
        <v>135</v>
      </c>
      <c r="H232" s="136">
        <v>3</v>
      </c>
      <c r="I232" s="10"/>
      <c r="J232" s="137">
        <f t="shared" si="10"/>
        <v>0</v>
      </c>
      <c r="K232" s="134" t="s">
        <v>136</v>
      </c>
      <c r="L232" s="151"/>
      <c r="M232" s="139" t="s">
        <v>5</v>
      </c>
      <c r="N232" s="140" t="s">
        <v>39</v>
      </c>
      <c r="O232" s="129">
        <v>0</v>
      </c>
      <c r="P232" s="129">
        <f t="shared" si="11"/>
        <v>0</v>
      </c>
      <c r="Q232" s="129">
        <v>2.35E-2</v>
      </c>
      <c r="R232" s="129">
        <f t="shared" si="12"/>
        <v>7.0500000000000007E-2</v>
      </c>
      <c r="S232" s="129">
        <v>0</v>
      </c>
      <c r="T232" s="130">
        <f t="shared" si="13"/>
        <v>0</v>
      </c>
      <c r="AR232" s="14" t="s">
        <v>317</v>
      </c>
      <c r="AT232" s="14" t="s">
        <v>139</v>
      </c>
      <c r="AU232" s="14" t="s">
        <v>76</v>
      </c>
      <c r="AY232" s="14" t="s">
        <v>129</v>
      </c>
      <c r="BE232" s="131">
        <f t="shared" si="14"/>
        <v>0</v>
      </c>
      <c r="BF232" s="131">
        <f t="shared" si="15"/>
        <v>0</v>
      </c>
      <c r="BG232" s="131">
        <f t="shared" si="16"/>
        <v>0</v>
      </c>
      <c r="BH232" s="131">
        <f t="shared" si="17"/>
        <v>0</v>
      </c>
      <c r="BI232" s="131">
        <f t="shared" si="18"/>
        <v>0</v>
      </c>
      <c r="BJ232" s="14" t="s">
        <v>74</v>
      </c>
      <c r="BK232" s="131">
        <f t="shared" si="19"/>
        <v>0</v>
      </c>
      <c r="BL232" s="14" t="s">
        <v>215</v>
      </c>
      <c r="BM232" s="14" t="s">
        <v>402</v>
      </c>
    </row>
    <row r="233" spans="1:65" s="31" customFormat="1" ht="25.5" customHeight="1" x14ac:dyDescent="0.3">
      <c r="A233" s="27"/>
      <c r="B233" s="28"/>
      <c r="C233" s="121" t="s">
        <v>403</v>
      </c>
      <c r="D233" s="121" t="s">
        <v>132</v>
      </c>
      <c r="E233" s="122" t="s">
        <v>404</v>
      </c>
      <c r="F233" s="123" t="s">
        <v>405</v>
      </c>
      <c r="G233" s="124" t="s">
        <v>135</v>
      </c>
      <c r="H233" s="125">
        <v>1</v>
      </c>
      <c r="I233" s="9"/>
      <c r="J233" s="126">
        <f t="shared" si="10"/>
        <v>0</v>
      </c>
      <c r="K233" s="123" t="s">
        <v>136</v>
      </c>
      <c r="L233" s="28"/>
      <c r="M233" s="127" t="s">
        <v>5</v>
      </c>
      <c r="N233" s="128" t="s">
        <v>39</v>
      </c>
      <c r="O233" s="129">
        <v>2.335</v>
      </c>
      <c r="P233" s="129">
        <f t="shared" si="11"/>
        <v>2.335</v>
      </c>
      <c r="Q233" s="129">
        <v>0</v>
      </c>
      <c r="R233" s="129">
        <f t="shared" si="12"/>
        <v>0</v>
      </c>
      <c r="S233" s="129">
        <v>0</v>
      </c>
      <c r="T233" s="130">
        <f t="shared" si="13"/>
        <v>0</v>
      </c>
      <c r="AR233" s="14" t="s">
        <v>215</v>
      </c>
      <c r="AT233" s="14" t="s">
        <v>132</v>
      </c>
      <c r="AU233" s="14" t="s">
        <v>76</v>
      </c>
      <c r="AY233" s="14" t="s">
        <v>129</v>
      </c>
      <c r="BE233" s="131">
        <f t="shared" si="14"/>
        <v>0</v>
      </c>
      <c r="BF233" s="131">
        <f t="shared" si="15"/>
        <v>0</v>
      </c>
      <c r="BG233" s="131">
        <f t="shared" si="16"/>
        <v>0</v>
      </c>
      <c r="BH233" s="131">
        <f t="shared" si="17"/>
        <v>0</v>
      </c>
      <c r="BI233" s="131">
        <f t="shared" si="18"/>
        <v>0</v>
      </c>
      <c r="BJ233" s="14" t="s">
        <v>74</v>
      </c>
      <c r="BK233" s="131">
        <f t="shared" si="19"/>
        <v>0</v>
      </c>
      <c r="BL233" s="14" t="s">
        <v>215</v>
      </c>
      <c r="BM233" s="14" t="s">
        <v>406</v>
      </c>
    </row>
    <row r="234" spans="1:65" s="31" customFormat="1" ht="25.5" customHeight="1" x14ac:dyDescent="0.3">
      <c r="A234" s="27"/>
      <c r="B234" s="28"/>
      <c r="C234" s="121" t="s">
        <v>407</v>
      </c>
      <c r="D234" s="121" t="s">
        <v>132</v>
      </c>
      <c r="E234" s="122" t="s">
        <v>408</v>
      </c>
      <c r="F234" s="123" t="s">
        <v>409</v>
      </c>
      <c r="G234" s="124" t="s">
        <v>135</v>
      </c>
      <c r="H234" s="125">
        <v>1</v>
      </c>
      <c r="I234" s="9"/>
      <c r="J234" s="126">
        <f t="shared" si="10"/>
        <v>0</v>
      </c>
      <c r="K234" s="123" t="s">
        <v>136</v>
      </c>
      <c r="L234" s="28"/>
      <c r="M234" s="127" t="s">
        <v>5</v>
      </c>
      <c r="N234" s="128" t="s">
        <v>39</v>
      </c>
      <c r="O234" s="129">
        <v>2.5760000000000001</v>
      </c>
      <c r="P234" s="129">
        <f t="shared" si="11"/>
        <v>2.5760000000000001</v>
      </c>
      <c r="Q234" s="129">
        <v>0</v>
      </c>
      <c r="R234" s="129">
        <f t="shared" si="12"/>
        <v>0</v>
      </c>
      <c r="S234" s="129">
        <v>0</v>
      </c>
      <c r="T234" s="130">
        <f t="shared" si="13"/>
        <v>0</v>
      </c>
      <c r="AR234" s="14" t="s">
        <v>215</v>
      </c>
      <c r="AT234" s="14" t="s">
        <v>132</v>
      </c>
      <c r="AU234" s="14" t="s">
        <v>76</v>
      </c>
      <c r="AY234" s="14" t="s">
        <v>129</v>
      </c>
      <c r="BE234" s="131">
        <f t="shared" si="14"/>
        <v>0</v>
      </c>
      <c r="BF234" s="131">
        <f t="shared" si="15"/>
        <v>0</v>
      </c>
      <c r="BG234" s="131">
        <f t="shared" si="16"/>
        <v>0</v>
      </c>
      <c r="BH234" s="131">
        <f t="shared" si="17"/>
        <v>0</v>
      </c>
      <c r="BI234" s="131">
        <f t="shared" si="18"/>
        <v>0</v>
      </c>
      <c r="BJ234" s="14" t="s">
        <v>74</v>
      </c>
      <c r="BK234" s="131">
        <f t="shared" si="19"/>
        <v>0</v>
      </c>
      <c r="BL234" s="14" t="s">
        <v>215</v>
      </c>
      <c r="BM234" s="14" t="s">
        <v>410</v>
      </c>
    </row>
    <row r="235" spans="1:65" s="31" customFormat="1" ht="16.5" customHeight="1" x14ac:dyDescent="0.3">
      <c r="A235" s="27"/>
      <c r="B235" s="28"/>
      <c r="C235" s="121" t="s">
        <v>411</v>
      </c>
      <c r="D235" s="121" t="s">
        <v>132</v>
      </c>
      <c r="E235" s="122" t="s">
        <v>412</v>
      </c>
      <c r="F235" s="123" t="s">
        <v>413</v>
      </c>
      <c r="G235" s="124" t="s">
        <v>302</v>
      </c>
      <c r="H235" s="125">
        <v>757.14</v>
      </c>
      <c r="I235" s="9"/>
      <c r="J235" s="126">
        <f t="shared" si="10"/>
        <v>0</v>
      </c>
      <c r="K235" s="123" t="s">
        <v>136</v>
      </c>
      <c r="L235" s="28"/>
      <c r="M235" s="127" t="s">
        <v>5</v>
      </c>
      <c r="N235" s="128" t="s">
        <v>39</v>
      </c>
      <c r="O235" s="129">
        <v>0</v>
      </c>
      <c r="P235" s="129">
        <f t="shared" si="11"/>
        <v>0</v>
      </c>
      <c r="Q235" s="129">
        <v>0</v>
      </c>
      <c r="R235" s="129">
        <f t="shared" si="12"/>
        <v>0</v>
      </c>
      <c r="S235" s="129">
        <v>0</v>
      </c>
      <c r="T235" s="130">
        <f t="shared" si="13"/>
        <v>0</v>
      </c>
      <c r="AR235" s="14" t="s">
        <v>215</v>
      </c>
      <c r="AT235" s="14" t="s">
        <v>132</v>
      </c>
      <c r="AU235" s="14" t="s">
        <v>76</v>
      </c>
      <c r="AY235" s="14" t="s">
        <v>129</v>
      </c>
      <c r="BE235" s="131">
        <f t="shared" si="14"/>
        <v>0</v>
      </c>
      <c r="BF235" s="131">
        <f t="shared" si="15"/>
        <v>0</v>
      </c>
      <c r="BG235" s="131">
        <f t="shared" si="16"/>
        <v>0</v>
      </c>
      <c r="BH235" s="131">
        <f t="shared" si="17"/>
        <v>0</v>
      </c>
      <c r="BI235" s="131">
        <f t="shared" si="18"/>
        <v>0</v>
      </c>
      <c r="BJ235" s="14" t="s">
        <v>74</v>
      </c>
      <c r="BK235" s="131">
        <f t="shared" si="19"/>
        <v>0</v>
      </c>
      <c r="BL235" s="14" t="s">
        <v>215</v>
      </c>
      <c r="BM235" s="14" t="s">
        <v>414</v>
      </c>
    </row>
    <row r="236" spans="1:65" s="31" customFormat="1" ht="16.5" customHeight="1" x14ac:dyDescent="0.3">
      <c r="A236" s="27"/>
      <c r="B236" s="28"/>
      <c r="C236" s="121">
        <v>106</v>
      </c>
      <c r="D236" s="121" t="s">
        <v>132</v>
      </c>
      <c r="E236" s="122" t="s">
        <v>777</v>
      </c>
      <c r="F236" s="123" t="s">
        <v>776</v>
      </c>
      <c r="G236" s="124" t="s">
        <v>158</v>
      </c>
      <c r="H236" s="125">
        <f>H239</f>
        <v>15.080000000000002</v>
      </c>
      <c r="I236" s="9"/>
      <c r="J236" s="126">
        <f>H236*I236</f>
        <v>0</v>
      </c>
      <c r="K236" s="123" t="s">
        <v>782</v>
      </c>
      <c r="L236" s="151"/>
      <c r="M236" s="127" t="s">
        <v>5</v>
      </c>
      <c r="N236" s="128" t="s">
        <v>39</v>
      </c>
      <c r="O236" s="129">
        <v>0</v>
      </c>
      <c r="P236" s="129">
        <f t="shared" si="11"/>
        <v>0</v>
      </c>
      <c r="Q236" s="129">
        <v>0</v>
      </c>
      <c r="R236" s="129">
        <f t="shared" si="12"/>
        <v>0</v>
      </c>
      <c r="S236" s="129">
        <v>0</v>
      </c>
      <c r="T236" s="130">
        <f t="shared" si="13"/>
        <v>0</v>
      </c>
      <c r="AR236" s="14" t="s">
        <v>215</v>
      </c>
      <c r="AT236" s="14" t="s">
        <v>132</v>
      </c>
      <c r="AU236" s="14" t="s">
        <v>76</v>
      </c>
      <c r="AY236" s="14" t="s">
        <v>129</v>
      </c>
      <c r="BE236" s="131">
        <f t="shared" si="14"/>
        <v>0</v>
      </c>
      <c r="BF236" s="131">
        <f t="shared" si="15"/>
        <v>0</v>
      </c>
      <c r="BG236" s="131">
        <f t="shared" si="16"/>
        <v>0</v>
      </c>
      <c r="BH236" s="131">
        <f t="shared" si="17"/>
        <v>0</v>
      </c>
      <c r="BI236" s="131">
        <f t="shared" si="18"/>
        <v>0</v>
      </c>
      <c r="BJ236" s="14" t="s">
        <v>74</v>
      </c>
      <c r="BK236" s="131">
        <f t="shared" si="19"/>
        <v>0</v>
      </c>
      <c r="BL236" s="14" t="s">
        <v>215</v>
      </c>
      <c r="BM236" s="14" t="s">
        <v>376</v>
      </c>
    </row>
    <row r="237" spans="1:65" s="143" customFormat="1" x14ac:dyDescent="0.3">
      <c r="A237" s="141"/>
      <c r="B237" s="142"/>
      <c r="D237" s="144" t="s">
        <v>148</v>
      </c>
      <c r="E237" s="145"/>
      <c r="F237" s="146" t="s">
        <v>783</v>
      </c>
      <c r="H237" s="147">
        <f>7*0.8*1.3</f>
        <v>7.2800000000000011</v>
      </c>
      <c r="L237" s="142"/>
      <c r="M237" s="148"/>
      <c r="N237" s="149"/>
      <c r="O237" s="149"/>
      <c r="P237" s="149"/>
      <c r="Q237" s="149"/>
      <c r="R237" s="149"/>
      <c r="S237" s="149"/>
      <c r="T237" s="150"/>
      <c r="AT237" s="145" t="s">
        <v>148</v>
      </c>
      <c r="AU237" s="145" t="s">
        <v>76</v>
      </c>
      <c r="AV237" s="143" t="s">
        <v>76</v>
      </c>
      <c r="AW237" s="143" t="s">
        <v>31</v>
      </c>
      <c r="AX237" s="143" t="s">
        <v>74</v>
      </c>
      <c r="AY237" s="145" t="s">
        <v>129</v>
      </c>
    </row>
    <row r="238" spans="1:65" s="143" customFormat="1" x14ac:dyDescent="0.3">
      <c r="A238" s="141"/>
      <c r="B238" s="142"/>
      <c r="D238" s="144" t="s">
        <v>148</v>
      </c>
      <c r="E238" s="145"/>
      <c r="F238" s="146" t="s">
        <v>784</v>
      </c>
      <c r="H238" s="147">
        <f>4*1.5*1.3</f>
        <v>7.8000000000000007</v>
      </c>
      <c r="L238" s="142"/>
      <c r="M238" s="148"/>
      <c r="N238" s="149"/>
      <c r="O238" s="149"/>
      <c r="P238" s="149"/>
      <c r="Q238" s="149"/>
      <c r="R238" s="149"/>
      <c r="S238" s="149"/>
      <c r="T238" s="150"/>
      <c r="AT238" s="145" t="s">
        <v>148</v>
      </c>
      <c r="AU238" s="145" t="s">
        <v>76</v>
      </c>
      <c r="AV238" s="143" t="s">
        <v>76</v>
      </c>
      <c r="AW238" s="143" t="s">
        <v>31</v>
      </c>
      <c r="AX238" s="143" t="s">
        <v>74</v>
      </c>
      <c r="AY238" s="145" t="s">
        <v>129</v>
      </c>
    </row>
    <row r="239" spans="1:65" s="154" customFormat="1" x14ac:dyDescent="0.3">
      <c r="A239" s="152"/>
      <c r="B239" s="153"/>
      <c r="D239" s="144" t="s">
        <v>148</v>
      </c>
      <c r="E239" s="155" t="s">
        <v>5</v>
      </c>
      <c r="F239" s="156" t="s">
        <v>181</v>
      </c>
      <c r="H239" s="157">
        <f>SUM(H237:H238)</f>
        <v>15.080000000000002</v>
      </c>
      <c r="L239" s="153"/>
      <c r="M239" s="158"/>
      <c r="N239" s="159"/>
      <c r="O239" s="159"/>
      <c r="P239" s="159"/>
      <c r="Q239" s="159"/>
      <c r="R239" s="159"/>
      <c r="S239" s="159"/>
      <c r="T239" s="160"/>
      <c r="AT239" s="155" t="s">
        <v>148</v>
      </c>
      <c r="AU239" s="155" t="s">
        <v>76</v>
      </c>
      <c r="AV239" s="154" t="s">
        <v>137</v>
      </c>
      <c r="AW239" s="154" t="s">
        <v>31</v>
      </c>
      <c r="AX239" s="154" t="s">
        <v>74</v>
      </c>
      <c r="AY239" s="155" t="s">
        <v>129</v>
      </c>
    </row>
    <row r="240" spans="1:65" s="31" customFormat="1" ht="16.5" customHeight="1" x14ac:dyDescent="0.3">
      <c r="A240" s="27"/>
      <c r="B240" s="28"/>
      <c r="C240" s="121">
        <v>107</v>
      </c>
      <c r="D240" s="121" t="s">
        <v>132</v>
      </c>
      <c r="E240" s="122" t="s">
        <v>778</v>
      </c>
      <c r="F240" s="123" t="s">
        <v>779</v>
      </c>
      <c r="G240" s="124" t="s">
        <v>158</v>
      </c>
      <c r="H240" s="125">
        <f>H241</f>
        <v>1.4300000000000002</v>
      </c>
      <c r="I240" s="9"/>
      <c r="J240" s="126">
        <f>H240*I240</f>
        <v>0</v>
      </c>
      <c r="K240" s="123" t="s">
        <v>782</v>
      </c>
      <c r="L240" s="151"/>
      <c r="M240" s="127" t="s">
        <v>5</v>
      </c>
      <c r="N240" s="128" t="s">
        <v>39</v>
      </c>
      <c r="O240" s="129">
        <v>0</v>
      </c>
      <c r="P240" s="129">
        <f>O240*H240</f>
        <v>0</v>
      </c>
      <c r="Q240" s="129">
        <v>0</v>
      </c>
      <c r="R240" s="129">
        <f>Q240*H240</f>
        <v>0</v>
      </c>
      <c r="S240" s="129">
        <v>0</v>
      </c>
      <c r="T240" s="130">
        <f>S240*H240</f>
        <v>0</v>
      </c>
      <c r="AR240" s="14" t="s">
        <v>215</v>
      </c>
      <c r="AT240" s="14" t="s">
        <v>132</v>
      </c>
      <c r="AU240" s="14" t="s">
        <v>76</v>
      </c>
      <c r="AY240" s="14" t="s">
        <v>129</v>
      </c>
      <c r="BE240" s="131">
        <f>IF(N240="základní",J240,0)</f>
        <v>0</v>
      </c>
      <c r="BF240" s="131">
        <f>IF(N240="snížená",J240,0)</f>
        <v>0</v>
      </c>
      <c r="BG240" s="131">
        <f>IF(N240="zákl. přenesená",J240,0)</f>
        <v>0</v>
      </c>
      <c r="BH240" s="131">
        <f>IF(N240="sníž. přenesená",J240,0)</f>
        <v>0</v>
      </c>
      <c r="BI240" s="131">
        <f>IF(N240="nulová",J240,0)</f>
        <v>0</v>
      </c>
      <c r="BJ240" s="14" t="s">
        <v>74</v>
      </c>
      <c r="BK240" s="131">
        <f>ROUND(I240*H240,2)</f>
        <v>0</v>
      </c>
      <c r="BL240" s="14" t="s">
        <v>215</v>
      </c>
      <c r="BM240" s="14" t="s">
        <v>376</v>
      </c>
    </row>
    <row r="241" spans="1:65" s="143" customFormat="1" x14ac:dyDescent="0.3">
      <c r="A241" s="141"/>
      <c r="B241" s="142"/>
      <c r="D241" s="144" t="s">
        <v>148</v>
      </c>
      <c r="E241" s="145"/>
      <c r="F241" s="146" t="s">
        <v>785</v>
      </c>
      <c r="H241" s="147">
        <f>2*0.55*1.3</f>
        <v>1.4300000000000002</v>
      </c>
      <c r="L241" s="142"/>
      <c r="M241" s="148"/>
      <c r="N241" s="149"/>
      <c r="O241" s="149"/>
      <c r="P241" s="149"/>
      <c r="Q241" s="149"/>
      <c r="R241" s="149"/>
      <c r="S241" s="149"/>
      <c r="T241" s="150"/>
      <c r="AT241" s="145" t="s">
        <v>148</v>
      </c>
      <c r="AU241" s="145" t="s">
        <v>76</v>
      </c>
      <c r="AV241" s="143" t="s">
        <v>76</v>
      </c>
      <c r="AW241" s="143" t="s">
        <v>31</v>
      </c>
      <c r="AX241" s="143" t="s">
        <v>74</v>
      </c>
      <c r="AY241" s="145" t="s">
        <v>129</v>
      </c>
    </row>
    <row r="242" spans="1:65" s="31" customFormat="1" ht="16.5" customHeight="1" x14ac:dyDescent="0.3">
      <c r="A242" s="27"/>
      <c r="B242" s="28"/>
      <c r="C242" s="121">
        <v>108</v>
      </c>
      <c r="D242" s="121" t="s">
        <v>132</v>
      </c>
      <c r="E242" s="122" t="s">
        <v>787</v>
      </c>
      <c r="F242" s="123" t="s">
        <v>826</v>
      </c>
      <c r="G242" s="124" t="s">
        <v>158</v>
      </c>
      <c r="H242" s="125">
        <f>H243</f>
        <v>1.6</v>
      </c>
      <c r="I242" s="9"/>
      <c r="J242" s="126">
        <f>H242*I242</f>
        <v>0</v>
      </c>
      <c r="K242" s="123" t="s">
        <v>782</v>
      </c>
      <c r="L242" s="151"/>
      <c r="M242" s="127" t="s">
        <v>5</v>
      </c>
      <c r="N242" s="128" t="s">
        <v>39</v>
      </c>
      <c r="O242" s="129">
        <v>0</v>
      </c>
      <c r="P242" s="129">
        <f>O242*H242</f>
        <v>0</v>
      </c>
      <c r="Q242" s="129">
        <v>0</v>
      </c>
      <c r="R242" s="129">
        <f>Q242*H242</f>
        <v>0</v>
      </c>
      <c r="S242" s="129">
        <v>0</v>
      </c>
      <c r="T242" s="130">
        <f>S242*H242</f>
        <v>0</v>
      </c>
      <c r="AR242" s="14" t="s">
        <v>215</v>
      </c>
      <c r="AT242" s="14" t="s">
        <v>132</v>
      </c>
      <c r="AU242" s="14" t="s">
        <v>76</v>
      </c>
      <c r="AY242" s="14" t="s">
        <v>129</v>
      </c>
      <c r="BE242" s="131">
        <f>IF(N242="základní",J242,0)</f>
        <v>0</v>
      </c>
      <c r="BF242" s="131">
        <f>IF(N242="snížená",J242,0)</f>
        <v>0</v>
      </c>
      <c r="BG242" s="131">
        <f>IF(N242="zákl. přenesená",J242,0)</f>
        <v>0</v>
      </c>
      <c r="BH242" s="131">
        <f>IF(N242="sníž. přenesená",J242,0)</f>
        <v>0</v>
      </c>
      <c r="BI242" s="131">
        <f>IF(N242="nulová",J242,0)</f>
        <v>0</v>
      </c>
      <c r="BJ242" s="14" t="s">
        <v>74</v>
      </c>
      <c r="BK242" s="131">
        <f>ROUND(I242*H242,2)</f>
        <v>0</v>
      </c>
      <c r="BL242" s="14" t="s">
        <v>215</v>
      </c>
      <c r="BM242" s="14" t="s">
        <v>376</v>
      </c>
    </row>
    <row r="243" spans="1:65" s="143" customFormat="1" x14ac:dyDescent="0.3">
      <c r="A243" s="141"/>
      <c r="B243" s="142"/>
      <c r="D243" s="144" t="s">
        <v>148</v>
      </c>
      <c r="E243" s="145"/>
      <c r="F243" s="146" t="s">
        <v>786</v>
      </c>
      <c r="H243" s="147">
        <f>1*0.8*2</f>
        <v>1.6</v>
      </c>
      <c r="L243" s="142"/>
      <c r="M243" s="148"/>
      <c r="N243" s="149"/>
      <c r="O243" s="149"/>
      <c r="P243" s="149"/>
      <c r="Q243" s="149"/>
      <c r="R243" s="149"/>
      <c r="S243" s="149"/>
      <c r="T243" s="150"/>
      <c r="AT243" s="145" t="s">
        <v>148</v>
      </c>
      <c r="AU243" s="145" t="s">
        <v>76</v>
      </c>
      <c r="AV243" s="143" t="s">
        <v>76</v>
      </c>
      <c r="AW243" s="143" t="s">
        <v>31</v>
      </c>
      <c r="AX243" s="143" t="s">
        <v>74</v>
      </c>
      <c r="AY243" s="145" t="s">
        <v>129</v>
      </c>
    </row>
    <row r="244" spans="1:65" s="31" customFormat="1" ht="16.5" customHeight="1" x14ac:dyDescent="0.3">
      <c r="A244" s="27"/>
      <c r="B244" s="28"/>
      <c r="C244" s="121">
        <v>109</v>
      </c>
      <c r="D244" s="121" t="s">
        <v>132</v>
      </c>
      <c r="E244" s="122" t="s">
        <v>801</v>
      </c>
      <c r="F244" s="123" t="s">
        <v>802</v>
      </c>
      <c r="G244" s="124" t="s">
        <v>135</v>
      </c>
      <c r="H244" s="125">
        <f>H248</f>
        <v>13</v>
      </c>
      <c r="I244" s="9"/>
      <c r="J244" s="126">
        <f>H244*I244</f>
        <v>0</v>
      </c>
      <c r="K244" s="123" t="s">
        <v>782</v>
      </c>
      <c r="L244" s="151"/>
      <c r="M244" s="127" t="s">
        <v>5</v>
      </c>
      <c r="N244" s="128" t="s">
        <v>39</v>
      </c>
      <c r="O244" s="129">
        <v>0</v>
      </c>
      <c r="P244" s="129">
        <f>O244*H244</f>
        <v>0</v>
      </c>
      <c r="Q244" s="129">
        <v>0</v>
      </c>
      <c r="R244" s="129">
        <f>Q244*H244</f>
        <v>0</v>
      </c>
      <c r="S244" s="129">
        <v>0</v>
      </c>
      <c r="T244" s="130">
        <f>S244*H244</f>
        <v>0</v>
      </c>
      <c r="AR244" s="14" t="s">
        <v>215</v>
      </c>
      <c r="AT244" s="14" t="s">
        <v>132</v>
      </c>
      <c r="AU244" s="14" t="s">
        <v>76</v>
      </c>
      <c r="AY244" s="14" t="s">
        <v>129</v>
      </c>
      <c r="BE244" s="131">
        <f>IF(N244="základní",J244,0)</f>
        <v>0</v>
      </c>
      <c r="BF244" s="131">
        <f>IF(N244="snížená",J244,0)</f>
        <v>0</v>
      </c>
      <c r="BG244" s="131">
        <f>IF(N244="zákl. přenesená",J244,0)</f>
        <v>0</v>
      </c>
      <c r="BH244" s="131">
        <f>IF(N244="sníž. přenesená",J244,0)</f>
        <v>0</v>
      </c>
      <c r="BI244" s="131">
        <f>IF(N244="nulová",J244,0)</f>
        <v>0</v>
      </c>
      <c r="BJ244" s="14" t="s">
        <v>74</v>
      </c>
      <c r="BK244" s="131">
        <f>ROUND(I244*H244,2)</f>
        <v>0</v>
      </c>
      <c r="BL244" s="14" t="s">
        <v>215</v>
      </c>
      <c r="BM244" s="14" t="s">
        <v>376</v>
      </c>
    </row>
    <row r="245" spans="1:65" s="143" customFormat="1" x14ac:dyDescent="0.3">
      <c r="A245" s="141"/>
      <c r="B245" s="142"/>
      <c r="D245" s="144" t="s">
        <v>148</v>
      </c>
      <c r="E245" s="145"/>
      <c r="F245" s="146" t="s">
        <v>803</v>
      </c>
      <c r="H245" s="147">
        <v>7</v>
      </c>
      <c r="L245" s="142"/>
      <c r="M245" s="148"/>
      <c r="N245" s="149"/>
      <c r="O245" s="149"/>
      <c r="P245" s="149"/>
      <c r="Q245" s="149"/>
      <c r="R245" s="149"/>
      <c r="S245" s="149"/>
      <c r="T245" s="150"/>
      <c r="AT245" s="145" t="s">
        <v>148</v>
      </c>
      <c r="AU245" s="145" t="s">
        <v>76</v>
      </c>
      <c r="AV245" s="143" t="s">
        <v>76</v>
      </c>
      <c r="AW245" s="143" t="s">
        <v>31</v>
      </c>
      <c r="AX245" s="143" t="s">
        <v>74</v>
      </c>
      <c r="AY245" s="145" t="s">
        <v>129</v>
      </c>
    </row>
    <row r="246" spans="1:65" s="143" customFormat="1" x14ac:dyDescent="0.3">
      <c r="A246" s="141"/>
      <c r="B246" s="142"/>
      <c r="D246" s="144" t="s">
        <v>148</v>
      </c>
      <c r="E246" s="145"/>
      <c r="F246" s="146" t="s">
        <v>804</v>
      </c>
      <c r="H246" s="147">
        <v>4</v>
      </c>
      <c r="L246" s="142"/>
      <c r="M246" s="148"/>
      <c r="N246" s="161"/>
      <c r="O246" s="161"/>
      <c r="P246" s="161"/>
      <c r="Q246" s="161"/>
      <c r="R246" s="161"/>
      <c r="S246" s="161"/>
      <c r="T246" s="150"/>
      <c r="AT246" s="145"/>
      <c r="AU246" s="145"/>
      <c r="AY246" s="145"/>
    </row>
    <row r="247" spans="1:65" s="143" customFormat="1" x14ac:dyDescent="0.3">
      <c r="A247" s="141"/>
      <c r="B247" s="142"/>
      <c r="D247" s="144" t="s">
        <v>148</v>
      </c>
      <c r="E247" s="145"/>
      <c r="F247" s="146" t="s">
        <v>805</v>
      </c>
      <c r="H247" s="147">
        <v>2</v>
      </c>
      <c r="L247" s="142"/>
      <c r="M247" s="148"/>
      <c r="N247" s="149"/>
      <c r="O247" s="149"/>
      <c r="P247" s="149"/>
      <c r="Q247" s="149"/>
      <c r="R247" s="149"/>
      <c r="S247" s="149"/>
      <c r="T247" s="150"/>
      <c r="AT247" s="145" t="s">
        <v>148</v>
      </c>
      <c r="AU247" s="145" t="s">
        <v>76</v>
      </c>
      <c r="AV247" s="143" t="s">
        <v>76</v>
      </c>
      <c r="AW247" s="143" t="s">
        <v>31</v>
      </c>
      <c r="AX247" s="143" t="s">
        <v>74</v>
      </c>
      <c r="AY247" s="145" t="s">
        <v>129</v>
      </c>
    </row>
    <row r="248" spans="1:65" s="154" customFormat="1" x14ac:dyDescent="0.3">
      <c r="A248" s="152"/>
      <c r="B248" s="153"/>
      <c r="D248" s="144" t="s">
        <v>148</v>
      </c>
      <c r="E248" s="155" t="s">
        <v>5</v>
      </c>
      <c r="F248" s="156" t="s">
        <v>181</v>
      </c>
      <c r="H248" s="157">
        <f>SUM(H245:H247)</f>
        <v>13</v>
      </c>
      <c r="L248" s="153"/>
      <c r="M248" s="158"/>
      <c r="N248" s="159"/>
      <c r="O248" s="159"/>
      <c r="P248" s="159"/>
      <c r="Q248" s="159"/>
      <c r="R248" s="159"/>
      <c r="S248" s="159"/>
      <c r="T248" s="160"/>
      <c r="AT248" s="155" t="s">
        <v>148</v>
      </c>
      <c r="AU248" s="155" t="s">
        <v>76</v>
      </c>
      <c r="AV248" s="154" t="s">
        <v>137</v>
      </c>
      <c r="AW248" s="154" t="s">
        <v>31</v>
      </c>
      <c r="AX248" s="154" t="s">
        <v>74</v>
      </c>
      <c r="AY248" s="155" t="s">
        <v>129</v>
      </c>
    </row>
    <row r="249" spans="1:65" s="31" customFormat="1" ht="36.6" customHeight="1" x14ac:dyDescent="0.3">
      <c r="A249" s="27"/>
      <c r="B249" s="28"/>
      <c r="C249" s="121">
        <v>110</v>
      </c>
      <c r="D249" s="121" t="s">
        <v>132</v>
      </c>
      <c r="E249" s="122" t="s">
        <v>806</v>
      </c>
      <c r="F249" s="123" t="s">
        <v>807</v>
      </c>
      <c r="G249" s="124" t="s">
        <v>232</v>
      </c>
      <c r="H249" s="125">
        <f>H253</f>
        <v>12.700000000000001</v>
      </c>
      <c r="I249" s="9"/>
      <c r="J249" s="126">
        <f>H249*I249</f>
        <v>0</v>
      </c>
      <c r="K249" s="123" t="s">
        <v>782</v>
      </c>
      <c r="L249" s="151"/>
      <c r="M249" s="127" t="s">
        <v>5</v>
      </c>
      <c r="N249" s="128" t="s">
        <v>39</v>
      </c>
      <c r="O249" s="129">
        <v>0</v>
      </c>
      <c r="P249" s="129">
        <f>O249*H249</f>
        <v>0</v>
      </c>
      <c r="Q249" s="129">
        <v>0</v>
      </c>
      <c r="R249" s="129">
        <f>Q249*H249</f>
        <v>0</v>
      </c>
      <c r="S249" s="129">
        <v>0</v>
      </c>
      <c r="T249" s="130">
        <f>S249*H249</f>
        <v>0</v>
      </c>
      <c r="AR249" s="14" t="s">
        <v>215</v>
      </c>
      <c r="AT249" s="14" t="s">
        <v>132</v>
      </c>
      <c r="AU249" s="14" t="s">
        <v>76</v>
      </c>
      <c r="AY249" s="14" t="s">
        <v>129</v>
      </c>
      <c r="BE249" s="131">
        <f>IF(N249="základní",J249,0)</f>
        <v>0</v>
      </c>
      <c r="BF249" s="131">
        <f>IF(N249="snížená",J249,0)</f>
        <v>0</v>
      </c>
      <c r="BG249" s="131">
        <f>IF(N249="zákl. přenesená",J249,0)</f>
        <v>0</v>
      </c>
      <c r="BH249" s="131">
        <f>IF(N249="sníž. přenesená",J249,0)</f>
        <v>0</v>
      </c>
      <c r="BI249" s="131">
        <f>IF(N249="nulová",J249,0)</f>
        <v>0</v>
      </c>
      <c r="BJ249" s="14" t="s">
        <v>74</v>
      </c>
      <c r="BK249" s="131">
        <f>ROUND(I249*H249,2)</f>
        <v>0</v>
      </c>
      <c r="BL249" s="14" t="s">
        <v>215</v>
      </c>
      <c r="BM249" s="14" t="s">
        <v>376</v>
      </c>
    </row>
    <row r="250" spans="1:65" s="143" customFormat="1" x14ac:dyDescent="0.3">
      <c r="A250" s="141"/>
      <c r="B250" s="142"/>
      <c r="D250" s="144" t="s">
        <v>148</v>
      </c>
      <c r="E250" s="145"/>
      <c r="F250" s="146" t="s">
        <v>808</v>
      </c>
      <c r="H250" s="147">
        <f>7*0.8</f>
        <v>5.6000000000000005</v>
      </c>
      <c r="L250" s="142"/>
      <c r="M250" s="148"/>
      <c r="N250" s="149"/>
      <c r="O250" s="149"/>
      <c r="P250" s="149"/>
      <c r="Q250" s="149"/>
      <c r="R250" s="149"/>
      <c r="S250" s="149"/>
      <c r="T250" s="150"/>
      <c r="AT250" s="145" t="s">
        <v>148</v>
      </c>
      <c r="AU250" s="145" t="s">
        <v>76</v>
      </c>
      <c r="AV250" s="143" t="s">
        <v>76</v>
      </c>
      <c r="AW250" s="143" t="s">
        <v>31</v>
      </c>
      <c r="AX250" s="143" t="s">
        <v>74</v>
      </c>
      <c r="AY250" s="145" t="s">
        <v>129</v>
      </c>
    </row>
    <row r="251" spans="1:65" s="143" customFormat="1" x14ac:dyDescent="0.3">
      <c r="A251" s="141"/>
      <c r="B251" s="142"/>
      <c r="D251" s="144" t="s">
        <v>148</v>
      </c>
      <c r="E251" s="145"/>
      <c r="F251" s="146" t="s">
        <v>809</v>
      </c>
      <c r="H251" s="147">
        <f>4*1.5</f>
        <v>6</v>
      </c>
      <c r="L251" s="142"/>
      <c r="M251" s="148"/>
      <c r="N251" s="161"/>
      <c r="O251" s="161"/>
      <c r="P251" s="161"/>
      <c r="Q251" s="161"/>
      <c r="R251" s="161"/>
      <c r="S251" s="161"/>
      <c r="T251" s="150"/>
      <c r="AT251" s="145"/>
      <c r="AU251" s="145"/>
      <c r="AY251" s="145"/>
    </row>
    <row r="252" spans="1:65" s="143" customFormat="1" x14ac:dyDescent="0.3">
      <c r="A252" s="141"/>
      <c r="B252" s="142"/>
      <c r="D252" s="144" t="s">
        <v>148</v>
      </c>
      <c r="E252" s="145"/>
      <c r="F252" s="146" t="s">
        <v>810</v>
      </c>
      <c r="H252" s="147">
        <f>2*0.55</f>
        <v>1.1000000000000001</v>
      </c>
      <c r="L252" s="142"/>
      <c r="M252" s="148"/>
      <c r="N252" s="149"/>
      <c r="O252" s="149"/>
      <c r="P252" s="149"/>
      <c r="Q252" s="149"/>
      <c r="R252" s="149"/>
      <c r="S252" s="149"/>
      <c r="T252" s="150"/>
      <c r="AT252" s="145" t="s">
        <v>148</v>
      </c>
      <c r="AU252" s="145" t="s">
        <v>76</v>
      </c>
      <c r="AV252" s="143" t="s">
        <v>76</v>
      </c>
      <c r="AW252" s="143" t="s">
        <v>31</v>
      </c>
      <c r="AX252" s="143" t="s">
        <v>74</v>
      </c>
      <c r="AY252" s="145" t="s">
        <v>129</v>
      </c>
    </row>
    <row r="253" spans="1:65" s="154" customFormat="1" x14ac:dyDescent="0.3">
      <c r="A253" s="152"/>
      <c r="B253" s="153"/>
      <c r="D253" s="144" t="s">
        <v>148</v>
      </c>
      <c r="E253" s="155" t="s">
        <v>5</v>
      </c>
      <c r="F253" s="156" t="s">
        <v>181</v>
      </c>
      <c r="H253" s="157">
        <f>SUM(H250:H252)</f>
        <v>12.700000000000001</v>
      </c>
      <c r="L253" s="153"/>
      <c r="M253" s="158"/>
      <c r="N253" s="159"/>
      <c r="O253" s="159"/>
      <c r="P253" s="159"/>
      <c r="Q253" s="159"/>
      <c r="R253" s="159"/>
      <c r="S253" s="159"/>
      <c r="T253" s="160"/>
      <c r="AT253" s="155" t="s">
        <v>148</v>
      </c>
      <c r="AU253" s="155" t="s">
        <v>76</v>
      </c>
      <c r="AV253" s="154" t="s">
        <v>137</v>
      </c>
      <c r="AW253" s="154" t="s">
        <v>31</v>
      </c>
      <c r="AX253" s="154" t="s">
        <v>74</v>
      </c>
      <c r="AY253" s="155" t="s">
        <v>129</v>
      </c>
    </row>
    <row r="254" spans="1:65" s="109" customFormat="1" ht="29.85" customHeight="1" x14ac:dyDescent="0.35">
      <c r="A254" s="107"/>
      <c r="B254" s="108"/>
      <c r="D254" s="110" t="s">
        <v>67</v>
      </c>
      <c r="E254" s="119" t="s">
        <v>415</v>
      </c>
      <c r="F254" s="119" t="s">
        <v>416</v>
      </c>
      <c r="J254" s="120">
        <f>BK254</f>
        <v>0</v>
      </c>
      <c r="L254" s="108"/>
      <c r="M254" s="113"/>
      <c r="N254" s="114"/>
      <c r="O254" s="114"/>
      <c r="P254" s="115">
        <f>SUM(P255:P263)</f>
        <v>74.308385999999999</v>
      </c>
      <c r="Q254" s="114"/>
      <c r="R254" s="115">
        <f>SUM(R255:R263)</f>
        <v>2.6797584799999994</v>
      </c>
      <c r="S254" s="114"/>
      <c r="T254" s="116">
        <f>SUM(T255:T263)</f>
        <v>0</v>
      </c>
      <c r="AR254" s="110" t="s">
        <v>76</v>
      </c>
      <c r="AT254" s="117" t="s">
        <v>67</v>
      </c>
      <c r="AU254" s="117" t="s">
        <v>74</v>
      </c>
      <c r="AY254" s="110" t="s">
        <v>129</v>
      </c>
      <c r="BK254" s="118">
        <f>SUM(BK255:BK263)</f>
        <v>0</v>
      </c>
    </row>
    <row r="255" spans="1:65" s="31" customFormat="1" ht="25.5" customHeight="1" x14ac:dyDescent="0.3">
      <c r="A255" s="27"/>
      <c r="B255" s="28"/>
      <c r="C255" s="121" t="s">
        <v>417</v>
      </c>
      <c r="D255" s="121" t="s">
        <v>132</v>
      </c>
      <c r="E255" s="122" t="s">
        <v>418</v>
      </c>
      <c r="F255" s="123" t="s">
        <v>419</v>
      </c>
      <c r="G255" s="124" t="s">
        <v>158</v>
      </c>
      <c r="H255" s="125">
        <v>83.119</v>
      </c>
      <c r="I255" s="9"/>
      <c r="J255" s="126">
        <f>ROUND(I255*H255,2)</f>
        <v>0</v>
      </c>
      <c r="K255" s="123" t="s">
        <v>136</v>
      </c>
      <c r="L255" s="28"/>
      <c r="M255" s="127" t="s">
        <v>5</v>
      </c>
      <c r="N255" s="128" t="s">
        <v>39</v>
      </c>
      <c r="O255" s="129">
        <v>0.55000000000000004</v>
      </c>
      <c r="P255" s="129">
        <f>O255*H255</f>
        <v>45.715450000000004</v>
      </c>
      <c r="Q255" s="129">
        <v>3.6700000000000001E-3</v>
      </c>
      <c r="R255" s="129">
        <f>Q255*H255</f>
        <v>0.30504672999999999</v>
      </c>
      <c r="S255" s="129">
        <v>0</v>
      </c>
      <c r="T255" s="130">
        <f>S255*H255</f>
        <v>0</v>
      </c>
      <c r="AR255" s="14" t="s">
        <v>215</v>
      </c>
      <c r="AT255" s="14" t="s">
        <v>132</v>
      </c>
      <c r="AU255" s="14" t="s">
        <v>76</v>
      </c>
      <c r="AY255" s="14" t="s">
        <v>129</v>
      </c>
      <c r="BE255" s="131">
        <f>IF(N255="základní",J255,0)</f>
        <v>0</v>
      </c>
      <c r="BF255" s="131">
        <f>IF(N255="snížená",J255,0)</f>
        <v>0</v>
      </c>
      <c r="BG255" s="131">
        <f>IF(N255="zákl. přenesená",J255,0)</f>
        <v>0</v>
      </c>
      <c r="BH255" s="131">
        <f>IF(N255="sníž. přenesená",J255,0)</f>
        <v>0</v>
      </c>
      <c r="BI255" s="131">
        <f>IF(N255="nulová",J255,0)</f>
        <v>0</v>
      </c>
      <c r="BJ255" s="14" t="s">
        <v>74</v>
      </c>
      <c r="BK255" s="131">
        <f>ROUND(I255*H255,2)</f>
        <v>0</v>
      </c>
      <c r="BL255" s="14" t="s">
        <v>215</v>
      </c>
      <c r="BM255" s="14" t="s">
        <v>420</v>
      </c>
    </row>
    <row r="256" spans="1:65" s="143" customFormat="1" x14ac:dyDescent="0.3">
      <c r="A256" s="141"/>
      <c r="B256" s="142"/>
      <c r="D256" s="144" t="s">
        <v>148</v>
      </c>
      <c r="E256" s="145" t="s">
        <v>5</v>
      </c>
      <c r="F256" s="146" t="s">
        <v>421</v>
      </c>
      <c r="H256" s="147">
        <v>44.594000000000001</v>
      </c>
      <c r="L256" s="142"/>
      <c r="M256" s="148"/>
      <c r="N256" s="149"/>
      <c r="O256" s="149"/>
      <c r="P256" s="149"/>
      <c r="Q256" s="149"/>
      <c r="R256" s="149"/>
      <c r="S256" s="149"/>
      <c r="T256" s="150"/>
      <c r="AT256" s="145" t="s">
        <v>148</v>
      </c>
      <c r="AU256" s="145" t="s">
        <v>76</v>
      </c>
      <c r="AV256" s="143" t="s">
        <v>76</v>
      </c>
      <c r="AW256" s="143" t="s">
        <v>31</v>
      </c>
      <c r="AX256" s="143" t="s">
        <v>68</v>
      </c>
      <c r="AY256" s="145" t="s">
        <v>129</v>
      </c>
    </row>
    <row r="257" spans="1:65" s="143" customFormat="1" x14ac:dyDescent="0.3">
      <c r="A257" s="141"/>
      <c r="B257" s="142"/>
      <c r="D257" s="144" t="s">
        <v>148</v>
      </c>
      <c r="E257" s="145" t="s">
        <v>5</v>
      </c>
      <c r="F257" s="146" t="s">
        <v>422</v>
      </c>
      <c r="H257" s="147">
        <v>38.524999999999999</v>
      </c>
      <c r="L257" s="142"/>
      <c r="M257" s="148"/>
      <c r="N257" s="149"/>
      <c r="O257" s="149"/>
      <c r="P257" s="149"/>
      <c r="Q257" s="149"/>
      <c r="R257" s="149"/>
      <c r="S257" s="149"/>
      <c r="T257" s="150"/>
      <c r="AT257" s="145" t="s">
        <v>148</v>
      </c>
      <c r="AU257" s="145" t="s">
        <v>76</v>
      </c>
      <c r="AV257" s="143" t="s">
        <v>76</v>
      </c>
      <c r="AW257" s="143" t="s">
        <v>31</v>
      </c>
      <c r="AX257" s="143" t="s">
        <v>68</v>
      </c>
      <c r="AY257" s="145" t="s">
        <v>129</v>
      </c>
    </row>
    <row r="258" spans="1:65" s="154" customFormat="1" x14ac:dyDescent="0.3">
      <c r="A258" s="152"/>
      <c r="B258" s="153"/>
      <c r="D258" s="144" t="s">
        <v>148</v>
      </c>
      <c r="E258" s="155" t="s">
        <v>5</v>
      </c>
      <c r="F258" s="156" t="s">
        <v>181</v>
      </c>
      <c r="H258" s="157">
        <v>83.119</v>
      </c>
      <c r="L258" s="153"/>
      <c r="M258" s="158"/>
      <c r="N258" s="159"/>
      <c r="O258" s="159"/>
      <c r="P258" s="159"/>
      <c r="Q258" s="159"/>
      <c r="R258" s="159"/>
      <c r="S258" s="159"/>
      <c r="T258" s="160"/>
      <c r="AT258" s="155" t="s">
        <v>148</v>
      </c>
      <c r="AU258" s="155" t="s">
        <v>76</v>
      </c>
      <c r="AV258" s="154" t="s">
        <v>137</v>
      </c>
      <c r="AW258" s="154" t="s">
        <v>31</v>
      </c>
      <c r="AX258" s="154" t="s">
        <v>74</v>
      </c>
      <c r="AY258" s="155" t="s">
        <v>129</v>
      </c>
    </row>
    <row r="259" spans="1:65" s="31" customFormat="1" ht="25.5" customHeight="1" x14ac:dyDescent="0.3">
      <c r="A259" s="27"/>
      <c r="B259" s="28"/>
      <c r="C259" s="132" t="s">
        <v>423</v>
      </c>
      <c r="D259" s="132" t="s">
        <v>139</v>
      </c>
      <c r="E259" s="133" t="s">
        <v>424</v>
      </c>
      <c r="F259" s="134" t="s">
        <v>425</v>
      </c>
      <c r="G259" s="135" t="s">
        <v>158</v>
      </c>
      <c r="H259" s="136">
        <v>91.430999999999997</v>
      </c>
      <c r="I259" s="10"/>
      <c r="J259" s="137">
        <f>ROUND(I259*H259,2)</f>
        <v>0</v>
      </c>
      <c r="K259" s="134" t="s">
        <v>136</v>
      </c>
      <c r="L259" s="138"/>
      <c r="M259" s="139" t="s">
        <v>5</v>
      </c>
      <c r="N259" s="140" t="s">
        <v>39</v>
      </c>
      <c r="O259" s="129">
        <v>0</v>
      </c>
      <c r="P259" s="129">
        <f>O259*H259</f>
        <v>0</v>
      </c>
      <c r="Q259" s="129">
        <v>1.9199999999999998E-2</v>
      </c>
      <c r="R259" s="129">
        <f>Q259*H259</f>
        <v>1.7554751999999998</v>
      </c>
      <c r="S259" s="129">
        <v>0</v>
      </c>
      <c r="T259" s="130">
        <f>S259*H259</f>
        <v>0</v>
      </c>
      <c r="AR259" s="14" t="s">
        <v>317</v>
      </c>
      <c r="AT259" s="14" t="s">
        <v>139</v>
      </c>
      <c r="AU259" s="14" t="s">
        <v>76</v>
      </c>
      <c r="AY259" s="14" t="s">
        <v>129</v>
      </c>
      <c r="BE259" s="131">
        <f>IF(N259="základní",J259,0)</f>
        <v>0</v>
      </c>
      <c r="BF259" s="131">
        <f>IF(N259="snížená",J259,0)</f>
        <v>0</v>
      </c>
      <c r="BG259" s="131">
        <f>IF(N259="zákl. přenesená",J259,0)</f>
        <v>0</v>
      </c>
      <c r="BH259" s="131">
        <f>IF(N259="sníž. přenesená",J259,0)</f>
        <v>0</v>
      </c>
      <c r="BI259" s="131">
        <f>IF(N259="nulová",J259,0)</f>
        <v>0</v>
      </c>
      <c r="BJ259" s="14" t="s">
        <v>74</v>
      </c>
      <c r="BK259" s="131">
        <f>ROUND(I259*H259,2)</f>
        <v>0</v>
      </c>
      <c r="BL259" s="14" t="s">
        <v>215</v>
      </c>
      <c r="BM259" s="14" t="s">
        <v>426</v>
      </c>
    </row>
    <row r="260" spans="1:65" s="143" customFormat="1" x14ac:dyDescent="0.3">
      <c r="B260" s="142"/>
      <c r="D260" s="144" t="s">
        <v>148</v>
      </c>
      <c r="F260" s="146" t="s">
        <v>427</v>
      </c>
      <c r="H260" s="147">
        <v>91.430999999999997</v>
      </c>
      <c r="L260" s="142"/>
      <c r="M260" s="148"/>
      <c r="N260" s="149"/>
      <c r="O260" s="149"/>
      <c r="P260" s="149"/>
      <c r="Q260" s="149"/>
      <c r="R260" s="149"/>
      <c r="S260" s="149"/>
      <c r="T260" s="150"/>
      <c r="AT260" s="145" t="s">
        <v>148</v>
      </c>
      <c r="AU260" s="145" t="s">
        <v>76</v>
      </c>
      <c r="AV260" s="143" t="s">
        <v>76</v>
      </c>
      <c r="AW260" s="143" t="s">
        <v>6</v>
      </c>
      <c r="AX260" s="143" t="s">
        <v>74</v>
      </c>
      <c r="AY260" s="145" t="s">
        <v>129</v>
      </c>
    </row>
    <row r="261" spans="1:65" s="31" customFormat="1" ht="16.5" customHeight="1" x14ac:dyDescent="0.3">
      <c r="B261" s="28"/>
      <c r="C261" s="121" t="s">
        <v>428</v>
      </c>
      <c r="D261" s="121" t="s">
        <v>132</v>
      </c>
      <c r="E261" s="122" t="s">
        <v>429</v>
      </c>
      <c r="F261" s="123" t="s">
        <v>430</v>
      </c>
      <c r="G261" s="124" t="s">
        <v>158</v>
      </c>
      <c r="H261" s="125">
        <v>83.119</v>
      </c>
      <c r="I261" s="9"/>
      <c r="J261" s="126">
        <f>ROUND(I261*H261,2)</f>
        <v>0</v>
      </c>
      <c r="K261" s="123" t="s">
        <v>136</v>
      </c>
      <c r="L261" s="28"/>
      <c r="M261" s="127" t="s">
        <v>5</v>
      </c>
      <c r="N261" s="128" t="s">
        <v>39</v>
      </c>
      <c r="O261" s="129">
        <v>4.3999999999999997E-2</v>
      </c>
      <c r="P261" s="129">
        <f>O261*H261</f>
        <v>3.6572359999999997</v>
      </c>
      <c r="Q261" s="129">
        <v>2.9999999999999997E-4</v>
      </c>
      <c r="R261" s="129">
        <f>Q261*H261</f>
        <v>2.4935699999999998E-2</v>
      </c>
      <c r="S261" s="129">
        <v>0</v>
      </c>
      <c r="T261" s="130">
        <f>S261*H261</f>
        <v>0</v>
      </c>
      <c r="AR261" s="14" t="s">
        <v>215</v>
      </c>
      <c r="AT261" s="14" t="s">
        <v>132</v>
      </c>
      <c r="AU261" s="14" t="s">
        <v>76</v>
      </c>
      <c r="AY261" s="14" t="s">
        <v>129</v>
      </c>
      <c r="BE261" s="131">
        <f>IF(N261="základní",J261,0)</f>
        <v>0</v>
      </c>
      <c r="BF261" s="131">
        <f>IF(N261="snížená",J261,0)</f>
        <v>0</v>
      </c>
      <c r="BG261" s="131">
        <f>IF(N261="zákl. přenesená",J261,0)</f>
        <v>0</v>
      </c>
      <c r="BH261" s="131">
        <f>IF(N261="sníž. přenesená",J261,0)</f>
        <v>0</v>
      </c>
      <c r="BI261" s="131">
        <f>IF(N261="nulová",J261,0)</f>
        <v>0</v>
      </c>
      <c r="BJ261" s="14" t="s">
        <v>74</v>
      </c>
      <c r="BK261" s="131">
        <f>ROUND(I261*H261,2)</f>
        <v>0</v>
      </c>
      <c r="BL261" s="14" t="s">
        <v>215</v>
      </c>
      <c r="BM261" s="14" t="s">
        <v>431</v>
      </c>
    </row>
    <row r="262" spans="1:65" s="31" customFormat="1" ht="16.5" customHeight="1" x14ac:dyDescent="0.3">
      <c r="B262" s="28"/>
      <c r="C262" s="121" t="s">
        <v>432</v>
      </c>
      <c r="D262" s="121" t="s">
        <v>132</v>
      </c>
      <c r="E262" s="122" t="s">
        <v>433</v>
      </c>
      <c r="F262" s="123" t="s">
        <v>434</v>
      </c>
      <c r="G262" s="124" t="s">
        <v>158</v>
      </c>
      <c r="H262" s="125">
        <v>83.119</v>
      </c>
      <c r="I262" s="9"/>
      <c r="J262" s="126">
        <f>ROUND(I262*H262,2)</f>
        <v>0</v>
      </c>
      <c r="K262" s="123" t="s">
        <v>136</v>
      </c>
      <c r="L262" s="28"/>
      <c r="M262" s="127" t="s">
        <v>5</v>
      </c>
      <c r="N262" s="128" t="s">
        <v>39</v>
      </c>
      <c r="O262" s="129">
        <v>0.3</v>
      </c>
      <c r="P262" s="129">
        <f>O262*H262</f>
        <v>24.935700000000001</v>
      </c>
      <c r="Q262" s="129">
        <v>7.1500000000000001E-3</v>
      </c>
      <c r="R262" s="129">
        <f>Q262*H262</f>
        <v>0.59430084999999999</v>
      </c>
      <c r="S262" s="129">
        <v>0</v>
      </c>
      <c r="T262" s="130">
        <f>S262*H262</f>
        <v>0</v>
      </c>
      <c r="AR262" s="14" t="s">
        <v>215</v>
      </c>
      <c r="AT262" s="14" t="s">
        <v>132</v>
      </c>
      <c r="AU262" s="14" t="s">
        <v>76</v>
      </c>
      <c r="AY262" s="14" t="s">
        <v>129</v>
      </c>
      <c r="BE262" s="131">
        <f>IF(N262="základní",J262,0)</f>
        <v>0</v>
      </c>
      <c r="BF262" s="131">
        <f>IF(N262="snížená",J262,0)</f>
        <v>0</v>
      </c>
      <c r="BG262" s="131">
        <f>IF(N262="zákl. přenesená",J262,0)</f>
        <v>0</v>
      </c>
      <c r="BH262" s="131">
        <f>IF(N262="sníž. přenesená",J262,0)</f>
        <v>0</v>
      </c>
      <c r="BI262" s="131">
        <f>IF(N262="nulová",J262,0)</f>
        <v>0</v>
      </c>
      <c r="BJ262" s="14" t="s">
        <v>74</v>
      </c>
      <c r="BK262" s="131">
        <f>ROUND(I262*H262,2)</f>
        <v>0</v>
      </c>
      <c r="BL262" s="14" t="s">
        <v>215</v>
      </c>
      <c r="BM262" s="14" t="s">
        <v>435</v>
      </c>
    </row>
    <row r="263" spans="1:65" s="31" customFormat="1" ht="16.5" customHeight="1" x14ac:dyDescent="0.3">
      <c r="B263" s="28"/>
      <c r="C263" s="121" t="s">
        <v>436</v>
      </c>
      <c r="D263" s="121" t="s">
        <v>132</v>
      </c>
      <c r="E263" s="122" t="s">
        <v>437</v>
      </c>
      <c r="F263" s="123" t="s">
        <v>438</v>
      </c>
      <c r="G263" s="124" t="s">
        <v>302</v>
      </c>
      <c r="H263" s="125">
        <v>1037.9079999999999</v>
      </c>
      <c r="I263" s="9"/>
      <c r="J263" s="126">
        <f>ROUND(I263*H263,2)</f>
        <v>0</v>
      </c>
      <c r="K263" s="123" t="s">
        <v>136</v>
      </c>
      <c r="L263" s="28"/>
      <c r="M263" s="127" t="s">
        <v>5</v>
      </c>
      <c r="N263" s="128" t="s">
        <v>39</v>
      </c>
      <c r="O263" s="129">
        <v>0</v>
      </c>
      <c r="P263" s="129">
        <f>O263*H263</f>
        <v>0</v>
      </c>
      <c r="Q263" s="129">
        <v>0</v>
      </c>
      <c r="R263" s="129">
        <f>Q263*H263</f>
        <v>0</v>
      </c>
      <c r="S263" s="129">
        <v>0</v>
      </c>
      <c r="T263" s="130">
        <f>S263*H263</f>
        <v>0</v>
      </c>
      <c r="AR263" s="14" t="s">
        <v>215</v>
      </c>
      <c r="AT263" s="14" t="s">
        <v>132</v>
      </c>
      <c r="AU263" s="14" t="s">
        <v>76</v>
      </c>
      <c r="AY263" s="14" t="s">
        <v>129</v>
      </c>
      <c r="BE263" s="131">
        <f>IF(N263="základní",J263,0)</f>
        <v>0</v>
      </c>
      <c r="BF263" s="131">
        <f>IF(N263="snížená",J263,0)</f>
        <v>0</v>
      </c>
      <c r="BG263" s="131">
        <f>IF(N263="zákl. přenesená",J263,0)</f>
        <v>0</v>
      </c>
      <c r="BH263" s="131">
        <f>IF(N263="sníž. přenesená",J263,0)</f>
        <v>0</v>
      </c>
      <c r="BI263" s="131">
        <f>IF(N263="nulová",J263,0)</f>
        <v>0</v>
      </c>
      <c r="BJ263" s="14" t="s">
        <v>74</v>
      </c>
      <c r="BK263" s="131">
        <f>ROUND(I263*H263,2)</f>
        <v>0</v>
      </c>
      <c r="BL263" s="14" t="s">
        <v>215</v>
      </c>
      <c r="BM263" s="14" t="s">
        <v>439</v>
      </c>
    </row>
    <row r="264" spans="1:65" s="109" customFormat="1" ht="29.85" customHeight="1" x14ac:dyDescent="0.35">
      <c r="B264" s="108"/>
      <c r="D264" s="110" t="s">
        <v>67</v>
      </c>
      <c r="E264" s="119" t="s">
        <v>440</v>
      </c>
      <c r="F264" s="119" t="s">
        <v>441</v>
      </c>
      <c r="J264" s="120">
        <f>BK264</f>
        <v>0</v>
      </c>
      <c r="L264" s="108"/>
      <c r="M264" s="113"/>
      <c r="N264" s="114"/>
      <c r="O264" s="114"/>
      <c r="P264" s="115">
        <f>SUM(P265:P266)</f>
        <v>6.8217600000000003</v>
      </c>
      <c r="Q264" s="114"/>
      <c r="R264" s="115">
        <f>SUM(R265:R266)</f>
        <v>0</v>
      </c>
      <c r="S264" s="114"/>
      <c r="T264" s="116">
        <f>SUM(T265:T266)</f>
        <v>8.0255999999999994E-2</v>
      </c>
      <c r="AR264" s="110" t="s">
        <v>76</v>
      </c>
      <c r="AT264" s="117" t="s">
        <v>67</v>
      </c>
      <c r="AU264" s="117" t="s">
        <v>74</v>
      </c>
      <c r="AY264" s="110" t="s">
        <v>129</v>
      </c>
      <c r="BK264" s="118">
        <f>SUM(BK265:BK266)</f>
        <v>0</v>
      </c>
    </row>
    <row r="265" spans="1:65" s="31" customFormat="1" ht="16.5" customHeight="1" x14ac:dyDescent="0.3">
      <c r="B265" s="28"/>
      <c r="C265" s="121" t="s">
        <v>442</v>
      </c>
      <c r="D265" s="121" t="s">
        <v>132</v>
      </c>
      <c r="E265" s="122" t="s">
        <v>443</v>
      </c>
      <c r="F265" s="123" t="s">
        <v>444</v>
      </c>
      <c r="G265" s="124" t="s">
        <v>158</v>
      </c>
      <c r="H265" s="125">
        <v>26.751999999999999</v>
      </c>
      <c r="I265" s="9"/>
      <c r="J265" s="126">
        <f>ROUND(I265*H265,2)</f>
        <v>0</v>
      </c>
      <c r="K265" s="123" t="s">
        <v>136</v>
      </c>
      <c r="L265" s="28"/>
      <c r="M265" s="127" t="s">
        <v>5</v>
      </c>
      <c r="N265" s="128" t="s">
        <v>39</v>
      </c>
      <c r="O265" s="129">
        <v>0.255</v>
      </c>
      <c r="P265" s="129">
        <f>O265*H265</f>
        <v>6.8217600000000003</v>
      </c>
      <c r="Q265" s="129">
        <v>0</v>
      </c>
      <c r="R265" s="129">
        <f>Q265*H265</f>
        <v>0</v>
      </c>
      <c r="S265" s="129">
        <v>3.0000000000000001E-3</v>
      </c>
      <c r="T265" s="130">
        <f>S265*H265</f>
        <v>8.0255999999999994E-2</v>
      </c>
      <c r="AR265" s="14" t="s">
        <v>215</v>
      </c>
      <c r="AT265" s="14" t="s">
        <v>132</v>
      </c>
      <c r="AU265" s="14" t="s">
        <v>76</v>
      </c>
      <c r="AY265" s="14" t="s">
        <v>129</v>
      </c>
      <c r="BE265" s="131">
        <f>IF(N265="základní",J265,0)</f>
        <v>0</v>
      </c>
      <c r="BF265" s="131">
        <f>IF(N265="snížená",J265,0)</f>
        <v>0</v>
      </c>
      <c r="BG265" s="131">
        <f>IF(N265="zákl. přenesená",J265,0)</f>
        <v>0</v>
      </c>
      <c r="BH265" s="131">
        <f>IF(N265="sníž. přenesená",J265,0)</f>
        <v>0</v>
      </c>
      <c r="BI265" s="131">
        <f>IF(N265="nulová",J265,0)</f>
        <v>0</v>
      </c>
      <c r="BJ265" s="14" t="s">
        <v>74</v>
      </c>
      <c r="BK265" s="131">
        <f>ROUND(I265*H265,2)</f>
        <v>0</v>
      </c>
      <c r="BL265" s="14" t="s">
        <v>215</v>
      </c>
      <c r="BM265" s="14" t="s">
        <v>445</v>
      </c>
    </row>
    <row r="266" spans="1:65" s="143" customFormat="1" x14ac:dyDescent="0.3">
      <c r="B266" s="142"/>
      <c r="D266" s="144" t="s">
        <v>148</v>
      </c>
      <c r="E266" s="145" t="s">
        <v>5</v>
      </c>
      <c r="F266" s="146" t="s">
        <v>446</v>
      </c>
      <c r="H266" s="147">
        <v>26.751999999999999</v>
      </c>
      <c r="L266" s="142"/>
      <c r="M266" s="148"/>
      <c r="N266" s="149"/>
      <c r="O266" s="149"/>
      <c r="P266" s="149"/>
      <c r="Q266" s="149"/>
      <c r="R266" s="149"/>
      <c r="S266" s="149"/>
      <c r="T266" s="150"/>
      <c r="AT266" s="145" t="s">
        <v>148</v>
      </c>
      <c r="AU266" s="145" t="s">
        <v>76</v>
      </c>
      <c r="AV266" s="143" t="s">
        <v>76</v>
      </c>
      <c r="AW266" s="143" t="s">
        <v>31</v>
      </c>
      <c r="AX266" s="143" t="s">
        <v>74</v>
      </c>
      <c r="AY266" s="145" t="s">
        <v>129</v>
      </c>
    </row>
    <row r="267" spans="1:65" s="109" customFormat="1" ht="29.85" customHeight="1" x14ac:dyDescent="0.35">
      <c r="B267" s="108"/>
      <c r="D267" s="110" t="s">
        <v>67</v>
      </c>
      <c r="E267" s="119" t="s">
        <v>447</v>
      </c>
      <c r="F267" s="119" t="s">
        <v>448</v>
      </c>
      <c r="J267" s="120">
        <f>BK267</f>
        <v>0</v>
      </c>
      <c r="L267" s="108"/>
      <c r="M267" s="113"/>
      <c r="N267" s="114"/>
      <c r="O267" s="114"/>
      <c r="P267" s="115">
        <f>SUM(P268:P291)</f>
        <v>236.18816399999997</v>
      </c>
      <c r="Q267" s="114"/>
      <c r="R267" s="115">
        <f>SUM(R268:R291)</f>
        <v>4.4272635000000005</v>
      </c>
      <c r="S267" s="114"/>
      <c r="T267" s="116">
        <f>SUM(T268:T291)</f>
        <v>0</v>
      </c>
      <c r="AR267" s="110" t="s">
        <v>76</v>
      </c>
      <c r="AT267" s="117" t="s">
        <v>67</v>
      </c>
      <c r="AU267" s="117" t="s">
        <v>74</v>
      </c>
      <c r="AY267" s="110" t="s">
        <v>129</v>
      </c>
      <c r="BK267" s="118">
        <f>SUM(BK268:BK291)</f>
        <v>0</v>
      </c>
    </row>
    <row r="268" spans="1:65" s="31" customFormat="1" ht="25.5" customHeight="1" x14ac:dyDescent="0.3">
      <c r="B268" s="28"/>
      <c r="C268" s="121" t="s">
        <v>449</v>
      </c>
      <c r="D268" s="121" t="s">
        <v>132</v>
      </c>
      <c r="E268" s="122" t="s">
        <v>450</v>
      </c>
      <c r="F268" s="123" t="s">
        <v>451</v>
      </c>
      <c r="G268" s="124" t="s">
        <v>158</v>
      </c>
      <c r="H268" s="125">
        <v>270.041</v>
      </c>
      <c r="I268" s="9"/>
      <c r="J268" s="126">
        <f>ROUND(I268*H268,2)</f>
        <v>0</v>
      </c>
      <c r="K268" s="123" t="s">
        <v>136</v>
      </c>
      <c r="L268" s="28"/>
      <c r="M268" s="127" t="s">
        <v>5</v>
      </c>
      <c r="N268" s="128" t="s">
        <v>39</v>
      </c>
      <c r="O268" s="129">
        <v>0.76</v>
      </c>
      <c r="P268" s="129">
        <f>O268*H268</f>
        <v>205.23115999999999</v>
      </c>
      <c r="Q268" s="129">
        <v>3.0000000000000001E-3</v>
      </c>
      <c r="R268" s="129">
        <f>Q268*H268</f>
        <v>0.81012300000000004</v>
      </c>
      <c r="S268" s="129">
        <v>0</v>
      </c>
      <c r="T268" s="130">
        <f>S268*H268</f>
        <v>0</v>
      </c>
      <c r="AR268" s="14" t="s">
        <v>215</v>
      </c>
      <c r="AT268" s="14" t="s">
        <v>132</v>
      </c>
      <c r="AU268" s="14" t="s">
        <v>76</v>
      </c>
      <c r="AY268" s="14" t="s">
        <v>129</v>
      </c>
      <c r="BE268" s="131">
        <f>IF(N268="základní",J268,0)</f>
        <v>0</v>
      </c>
      <c r="BF268" s="131">
        <f>IF(N268="snížená",J268,0)</f>
        <v>0</v>
      </c>
      <c r="BG268" s="131">
        <f>IF(N268="zákl. přenesená",J268,0)</f>
        <v>0</v>
      </c>
      <c r="BH268" s="131">
        <f>IF(N268="sníž. přenesená",J268,0)</f>
        <v>0</v>
      </c>
      <c r="BI268" s="131">
        <f>IF(N268="nulová",J268,0)</f>
        <v>0</v>
      </c>
      <c r="BJ268" s="14" t="s">
        <v>74</v>
      </c>
      <c r="BK268" s="131">
        <f>ROUND(I268*H268,2)</f>
        <v>0</v>
      </c>
      <c r="BL268" s="14" t="s">
        <v>215</v>
      </c>
      <c r="BM268" s="14" t="s">
        <v>452</v>
      </c>
    </row>
    <row r="269" spans="1:65" s="143" customFormat="1" x14ac:dyDescent="0.3">
      <c r="B269" s="142"/>
      <c r="D269" s="144" t="s">
        <v>148</v>
      </c>
      <c r="E269" s="145" t="s">
        <v>5</v>
      </c>
      <c r="F269" s="146" t="s">
        <v>453</v>
      </c>
      <c r="H269" s="147">
        <v>17.477</v>
      </c>
      <c r="L269" s="142"/>
      <c r="M269" s="148"/>
      <c r="N269" s="149"/>
      <c r="O269" s="149"/>
      <c r="P269" s="149"/>
      <c r="Q269" s="149"/>
      <c r="R269" s="149"/>
      <c r="S269" s="149"/>
      <c r="T269" s="150"/>
      <c r="AT269" s="145" t="s">
        <v>148</v>
      </c>
      <c r="AU269" s="145" t="s">
        <v>76</v>
      </c>
      <c r="AV269" s="143" t="s">
        <v>76</v>
      </c>
      <c r="AW269" s="143" t="s">
        <v>31</v>
      </c>
      <c r="AX269" s="143" t="s">
        <v>68</v>
      </c>
      <c r="AY269" s="145" t="s">
        <v>129</v>
      </c>
    </row>
    <row r="270" spans="1:65" s="143" customFormat="1" x14ac:dyDescent="0.3">
      <c r="B270" s="142"/>
      <c r="D270" s="144" t="s">
        <v>148</v>
      </c>
      <c r="E270" s="145" t="s">
        <v>5</v>
      </c>
      <c r="F270" s="146" t="s">
        <v>454</v>
      </c>
      <c r="H270" s="147">
        <v>29.03</v>
      </c>
      <c r="L270" s="142"/>
      <c r="M270" s="148"/>
      <c r="N270" s="149"/>
      <c r="O270" s="149"/>
      <c r="P270" s="149"/>
      <c r="Q270" s="149"/>
      <c r="R270" s="149"/>
      <c r="S270" s="149"/>
      <c r="T270" s="150"/>
      <c r="AT270" s="145" t="s">
        <v>148</v>
      </c>
      <c r="AU270" s="145" t="s">
        <v>76</v>
      </c>
      <c r="AV270" s="143" t="s">
        <v>76</v>
      </c>
      <c r="AW270" s="143" t="s">
        <v>31</v>
      </c>
      <c r="AX270" s="143" t="s">
        <v>68</v>
      </c>
      <c r="AY270" s="145" t="s">
        <v>129</v>
      </c>
    </row>
    <row r="271" spans="1:65" s="143" customFormat="1" x14ac:dyDescent="0.3">
      <c r="B271" s="142"/>
      <c r="D271" s="144" t="s">
        <v>148</v>
      </c>
      <c r="E271" s="145" t="s">
        <v>5</v>
      </c>
      <c r="F271" s="146" t="s">
        <v>455</v>
      </c>
      <c r="H271" s="147">
        <v>24</v>
      </c>
      <c r="L271" s="142"/>
      <c r="M271" s="148"/>
      <c r="N271" s="149"/>
      <c r="O271" s="149"/>
      <c r="P271" s="149"/>
      <c r="Q271" s="149"/>
      <c r="R271" s="149"/>
      <c r="S271" s="149"/>
      <c r="T271" s="150"/>
      <c r="AT271" s="145" t="s">
        <v>148</v>
      </c>
      <c r="AU271" s="145" t="s">
        <v>76</v>
      </c>
      <c r="AV271" s="143" t="s">
        <v>76</v>
      </c>
      <c r="AW271" s="143" t="s">
        <v>31</v>
      </c>
      <c r="AX271" s="143" t="s">
        <v>68</v>
      </c>
      <c r="AY271" s="145" t="s">
        <v>129</v>
      </c>
    </row>
    <row r="272" spans="1:65" s="143" customFormat="1" x14ac:dyDescent="0.3">
      <c r="B272" s="142"/>
      <c r="D272" s="144" t="s">
        <v>148</v>
      </c>
      <c r="E272" s="145" t="s">
        <v>5</v>
      </c>
      <c r="F272" s="146" t="s">
        <v>456</v>
      </c>
      <c r="H272" s="147">
        <v>18.802</v>
      </c>
      <c r="L272" s="142"/>
      <c r="M272" s="148"/>
      <c r="N272" s="149"/>
      <c r="O272" s="149"/>
      <c r="P272" s="149"/>
      <c r="Q272" s="149"/>
      <c r="R272" s="149"/>
      <c r="S272" s="149"/>
      <c r="T272" s="150"/>
      <c r="AT272" s="145" t="s">
        <v>148</v>
      </c>
      <c r="AU272" s="145" t="s">
        <v>76</v>
      </c>
      <c r="AV272" s="143" t="s">
        <v>76</v>
      </c>
      <c r="AW272" s="143" t="s">
        <v>31</v>
      </c>
      <c r="AX272" s="143" t="s">
        <v>68</v>
      </c>
      <c r="AY272" s="145" t="s">
        <v>129</v>
      </c>
    </row>
    <row r="273" spans="2:65" s="143" customFormat="1" x14ac:dyDescent="0.3">
      <c r="B273" s="142"/>
      <c r="D273" s="144" t="s">
        <v>148</v>
      </c>
      <c r="E273" s="145" t="s">
        <v>5</v>
      </c>
      <c r="F273" s="146" t="s">
        <v>457</v>
      </c>
      <c r="H273" s="147">
        <v>15.753</v>
      </c>
      <c r="L273" s="142"/>
      <c r="M273" s="148"/>
      <c r="N273" s="149"/>
      <c r="O273" s="149"/>
      <c r="P273" s="149"/>
      <c r="Q273" s="149"/>
      <c r="R273" s="149"/>
      <c r="S273" s="149"/>
      <c r="T273" s="150"/>
      <c r="AT273" s="145" t="s">
        <v>148</v>
      </c>
      <c r="AU273" s="145" t="s">
        <v>76</v>
      </c>
      <c r="AV273" s="143" t="s">
        <v>76</v>
      </c>
      <c r="AW273" s="143" t="s">
        <v>31</v>
      </c>
      <c r="AX273" s="143" t="s">
        <v>68</v>
      </c>
      <c r="AY273" s="145" t="s">
        <v>129</v>
      </c>
    </row>
    <row r="274" spans="2:65" s="143" customFormat="1" x14ac:dyDescent="0.3">
      <c r="B274" s="142"/>
      <c r="D274" s="144" t="s">
        <v>148</v>
      </c>
      <c r="E274" s="145" t="s">
        <v>5</v>
      </c>
      <c r="F274" s="146" t="s">
        <v>458</v>
      </c>
      <c r="H274" s="147">
        <v>28.58</v>
      </c>
      <c r="L274" s="142"/>
      <c r="M274" s="148"/>
      <c r="N274" s="149"/>
      <c r="O274" s="149"/>
      <c r="P274" s="149"/>
      <c r="Q274" s="149"/>
      <c r="R274" s="149"/>
      <c r="S274" s="149"/>
      <c r="T274" s="150"/>
      <c r="AT274" s="145" t="s">
        <v>148</v>
      </c>
      <c r="AU274" s="145" t="s">
        <v>76</v>
      </c>
      <c r="AV274" s="143" t="s">
        <v>76</v>
      </c>
      <c r="AW274" s="143" t="s">
        <v>31</v>
      </c>
      <c r="AX274" s="143" t="s">
        <v>68</v>
      </c>
      <c r="AY274" s="145" t="s">
        <v>129</v>
      </c>
    </row>
    <row r="275" spans="2:65" s="143" customFormat="1" x14ac:dyDescent="0.3">
      <c r="B275" s="142"/>
      <c r="D275" s="144" t="s">
        <v>148</v>
      </c>
      <c r="E275" s="145" t="s">
        <v>5</v>
      </c>
      <c r="F275" s="146" t="s">
        <v>459</v>
      </c>
      <c r="H275" s="147">
        <v>14.673999999999999</v>
      </c>
      <c r="L275" s="142"/>
      <c r="M275" s="148"/>
      <c r="N275" s="149"/>
      <c r="O275" s="149"/>
      <c r="P275" s="149"/>
      <c r="Q275" s="149"/>
      <c r="R275" s="149"/>
      <c r="S275" s="149"/>
      <c r="T275" s="150"/>
      <c r="AT275" s="145" t="s">
        <v>148</v>
      </c>
      <c r="AU275" s="145" t="s">
        <v>76</v>
      </c>
      <c r="AV275" s="143" t="s">
        <v>76</v>
      </c>
      <c r="AW275" s="143" t="s">
        <v>31</v>
      </c>
      <c r="AX275" s="143" t="s">
        <v>68</v>
      </c>
      <c r="AY275" s="145" t="s">
        <v>129</v>
      </c>
    </row>
    <row r="276" spans="2:65" s="143" customFormat="1" x14ac:dyDescent="0.3">
      <c r="B276" s="142"/>
      <c r="D276" s="144" t="s">
        <v>148</v>
      </c>
      <c r="E276" s="145" t="s">
        <v>5</v>
      </c>
      <c r="F276" s="146" t="s">
        <v>460</v>
      </c>
      <c r="H276" s="147">
        <v>31.45</v>
      </c>
      <c r="L276" s="142"/>
      <c r="M276" s="148"/>
      <c r="N276" s="149"/>
      <c r="O276" s="149"/>
      <c r="P276" s="149"/>
      <c r="Q276" s="149"/>
      <c r="R276" s="149"/>
      <c r="S276" s="149"/>
      <c r="T276" s="150"/>
      <c r="AT276" s="145" t="s">
        <v>148</v>
      </c>
      <c r="AU276" s="145" t="s">
        <v>76</v>
      </c>
      <c r="AV276" s="143" t="s">
        <v>76</v>
      </c>
      <c r="AW276" s="143" t="s">
        <v>31</v>
      </c>
      <c r="AX276" s="143" t="s">
        <v>68</v>
      </c>
      <c r="AY276" s="145" t="s">
        <v>129</v>
      </c>
    </row>
    <row r="277" spans="2:65" s="143" customFormat="1" x14ac:dyDescent="0.3">
      <c r="B277" s="142"/>
      <c r="D277" s="144" t="s">
        <v>148</v>
      </c>
      <c r="E277" s="145" t="s">
        <v>5</v>
      </c>
      <c r="F277" s="146" t="s">
        <v>461</v>
      </c>
      <c r="H277" s="147">
        <v>22.727</v>
      </c>
      <c r="L277" s="142"/>
      <c r="M277" s="148"/>
      <c r="N277" s="149"/>
      <c r="O277" s="149"/>
      <c r="P277" s="149"/>
      <c r="Q277" s="149"/>
      <c r="R277" s="149"/>
      <c r="S277" s="149"/>
      <c r="T277" s="150"/>
      <c r="AT277" s="145" t="s">
        <v>148</v>
      </c>
      <c r="AU277" s="145" t="s">
        <v>76</v>
      </c>
      <c r="AV277" s="143" t="s">
        <v>76</v>
      </c>
      <c r="AW277" s="143" t="s">
        <v>31</v>
      </c>
      <c r="AX277" s="143" t="s">
        <v>68</v>
      </c>
      <c r="AY277" s="145" t="s">
        <v>129</v>
      </c>
    </row>
    <row r="278" spans="2:65" s="143" customFormat="1" x14ac:dyDescent="0.3">
      <c r="B278" s="142"/>
      <c r="D278" s="144" t="s">
        <v>148</v>
      </c>
      <c r="E278" s="145" t="s">
        <v>5</v>
      </c>
      <c r="F278" s="146" t="s">
        <v>462</v>
      </c>
      <c r="H278" s="147">
        <v>17.227</v>
      </c>
      <c r="L278" s="142"/>
      <c r="M278" s="148"/>
      <c r="N278" s="149"/>
      <c r="O278" s="149"/>
      <c r="P278" s="149"/>
      <c r="Q278" s="149"/>
      <c r="R278" s="149"/>
      <c r="S278" s="149"/>
      <c r="T278" s="150"/>
      <c r="AT278" s="145" t="s">
        <v>148</v>
      </c>
      <c r="AU278" s="145" t="s">
        <v>76</v>
      </c>
      <c r="AV278" s="143" t="s">
        <v>76</v>
      </c>
      <c r="AW278" s="143" t="s">
        <v>31</v>
      </c>
      <c r="AX278" s="143" t="s">
        <v>68</v>
      </c>
      <c r="AY278" s="145" t="s">
        <v>129</v>
      </c>
    </row>
    <row r="279" spans="2:65" s="143" customFormat="1" x14ac:dyDescent="0.3">
      <c r="B279" s="142"/>
      <c r="D279" s="144" t="s">
        <v>148</v>
      </c>
      <c r="E279" s="145" t="s">
        <v>5</v>
      </c>
      <c r="F279" s="146" t="s">
        <v>463</v>
      </c>
      <c r="H279" s="147">
        <v>13.121</v>
      </c>
      <c r="L279" s="142"/>
      <c r="M279" s="148"/>
      <c r="N279" s="149"/>
      <c r="O279" s="149"/>
      <c r="P279" s="149"/>
      <c r="Q279" s="149"/>
      <c r="R279" s="149"/>
      <c r="S279" s="149"/>
      <c r="T279" s="150"/>
      <c r="AT279" s="145" t="s">
        <v>148</v>
      </c>
      <c r="AU279" s="145" t="s">
        <v>76</v>
      </c>
      <c r="AV279" s="143" t="s">
        <v>76</v>
      </c>
      <c r="AW279" s="143" t="s">
        <v>31</v>
      </c>
      <c r="AX279" s="143" t="s">
        <v>68</v>
      </c>
      <c r="AY279" s="145" t="s">
        <v>129</v>
      </c>
    </row>
    <row r="280" spans="2:65" s="143" customFormat="1" x14ac:dyDescent="0.3">
      <c r="B280" s="142"/>
      <c r="D280" s="144" t="s">
        <v>148</v>
      </c>
      <c r="E280" s="145" t="s">
        <v>5</v>
      </c>
      <c r="F280" s="146" t="s">
        <v>464</v>
      </c>
      <c r="H280" s="147">
        <v>18.727</v>
      </c>
      <c r="L280" s="142"/>
      <c r="M280" s="148"/>
      <c r="N280" s="149"/>
      <c r="O280" s="149"/>
      <c r="P280" s="149"/>
      <c r="Q280" s="149"/>
      <c r="R280" s="149"/>
      <c r="S280" s="149"/>
      <c r="T280" s="150"/>
      <c r="AT280" s="145" t="s">
        <v>148</v>
      </c>
      <c r="AU280" s="145" t="s">
        <v>76</v>
      </c>
      <c r="AV280" s="143" t="s">
        <v>76</v>
      </c>
      <c r="AW280" s="143" t="s">
        <v>31</v>
      </c>
      <c r="AX280" s="143" t="s">
        <v>68</v>
      </c>
      <c r="AY280" s="145" t="s">
        <v>129</v>
      </c>
    </row>
    <row r="281" spans="2:65" s="143" customFormat="1" x14ac:dyDescent="0.3">
      <c r="B281" s="142"/>
      <c r="D281" s="144" t="s">
        <v>148</v>
      </c>
      <c r="E281" s="145" t="s">
        <v>5</v>
      </c>
      <c r="F281" s="146" t="s">
        <v>465</v>
      </c>
      <c r="H281" s="147">
        <v>13.923999999999999</v>
      </c>
      <c r="L281" s="142"/>
      <c r="M281" s="148"/>
      <c r="N281" s="149"/>
      <c r="O281" s="149"/>
      <c r="P281" s="149"/>
      <c r="Q281" s="149"/>
      <c r="R281" s="149"/>
      <c r="S281" s="149"/>
      <c r="T281" s="150"/>
      <c r="AT281" s="145" t="s">
        <v>148</v>
      </c>
      <c r="AU281" s="145" t="s">
        <v>76</v>
      </c>
      <c r="AV281" s="143" t="s">
        <v>76</v>
      </c>
      <c r="AW281" s="143" t="s">
        <v>31</v>
      </c>
      <c r="AX281" s="143" t="s">
        <v>68</v>
      </c>
      <c r="AY281" s="145" t="s">
        <v>129</v>
      </c>
    </row>
    <row r="282" spans="2:65" s="143" customFormat="1" x14ac:dyDescent="0.3">
      <c r="B282" s="142"/>
      <c r="D282" s="144" t="s">
        <v>148</v>
      </c>
      <c r="E282" s="145" t="s">
        <v>5</v>
      </c>
      <c r="F282" s="146" t="s">
        <v>466</v>
      </c>
      <c r="H282" s="147">
        <v>4.5490000000000004</v>
      </c>
      <c r="L282" s="142"/>
      <c r="M282" s="148"/>
      <c r="N282" s="149"/>
      <c r="O282" s="149"/>
      <c r="P282" s="149"/>
      <c r="Q282" s="149"/>
      <c r="R282" s="149"/>
      <c r="S282" s="149"/>
      <c r="T282" s="150"/>
      <c r="AT282" s="145" t="s">
        <v>148</v>
      </c>
      <c r="AU282" s="145" t="s">
        <v>76</v>
      </c>
      <c r="AV282" s="143" t="s">
        <v>76</v>
      </c>
      <c r="AW282" s="143" t="s">
        <v>31</v>
      </c>
      <c r="AX282" s="143" t="s">
        <v>68</v>
      </c>
      <c r="AY282" s="145" t="s">
        <v>129</v>
      </c>
    </row>
    <row r="283" spans="2:65" s="154" customFormat="1" x14ac:dyDescent="0.3">
      <c r="B283" s="153"/>
      <c r="D283" s="144" t="s">
        <v>148</v>
      </c>
      <c r="E283" s="155" t="s">
        <v>5</v>
      </c>
      <c r="F283" s="156" t="s">
        <v>181</v>
      </c>
      <c r="H283" s="157">
        <v>270.041</v>
      </c>
      <c r="L283" s="153"/>
      <c r="M283" s="158"/>
      <c r="N283" s="159"/>
      <c r="O283" s="159"/>
      <c r="P283" s="159"/>
      <c r="Q283" s="159"/>
      <c r="R283" s="159"/>
      <c r="S283" s="159"/>
      <c r="T283" s="160"/>
      <c r="AT283" s="155" t="s">
        <v>148</v>
      </c>
      <c r="AU283" s="155" t="s">
        <v>76</v>
      </c>
      <c r="AV283" s="154" t="s">
        <v>137</v>
      </c>
      <c r="AW283" s="154" t="s">
        <v>31</v>
      </c>
      <c r="AX283" s="154" t="s">
        <v>74</v>
      </c>
      <c r="AY283" s="155" t="s">
        <v>129</v>
      </c>
    </row>
    <row r="284" spans="2:65" s="31" customFormat="1" ht="16.5" customHeight="1" x14ac:dyDescent="0.3">
      <c r="B284" s="28"/>
      <c r="C284" s="132" t="s">
        <v>467</v>
      </c>
      <c r="D284" s="132" t="s">
        <v>139</v>
      </c>
      <c r="E284" s="133" t="s">
        <v>468</v>
      </c>
      <c r="F284" s="134" t="s">
        <v>469</v>
      </c>
      <c r="G284" s="135" t="s">
        <v>158</v>
      </c>
      <c r="H284" s="136">
        <v>297.04500000000002</v>
      </c>
      <c r="I284" s="10"/>
      <c r="J284" s="137">
        <f>ROUND(I284*H284,2)</f>
        <v>0</v>
      </c>
      <c r="K284" s="134" t="s">
        <v>136</v>
      </c>
      <c r="L284" s="138"/>
      <c r="M284" s="139" t="s">
        <v>5</v>
      </c>
      <c r="N284" s="140" t="s">
        <v>39</v>
      </c>
      <c r="O284" s="129">
        <v>0</v>
      </c>
      <c r="P284" s="129">
        <f>O284*H284</f>
        <v>0</v>
      </c>
      <c r="Q284" s="129">
        <v>1.18E-2</v>
      </c>
      <c r="R284" s="129">
        <f>Q284*H284</f>
        <v>3.505131</v>
      </c>
      <c r="S284" s="129">
        <v>0</v>
      </c>
      <c r="T284" s="130">
        <f>S284*H284</f>
        <v>0</v>
      </c>
      <c r="AR284" s="14" t="s">
        <v>317</v>
      </c>
      <c r="AT284" s="14" t="s">
        <v>139</v>
      </c>
      <c r="AU284" s="14" t="s">
        <v>76</v>
      </c>
      <c r="AY284" s="14" t="s">
        <v>129</v>
      </c>
      <c r="BE284" s="131">
        <f>IF(N284="základní",J284,0)</f>
        <v>0</v>
      </c>
      <c r="BF284" s="131">
        <f>IF(N284="snížená",J284,0)</f>
        <v>0</v>
      </c>
      <c r="BG284" s="131">
        <f>IF(N284="zákl. přenesená",J284,0)</f>
        <v>0</v>
      </c>
      <c r="BH284" s="131">
        <f>IF(N284="sníž. přenesená",J284,0)</f>
        <v>0</v>
      </c>
      <c r="BI284" s="131">
        <f>IF(N284="nulová",J284,0)</f>
        <v>0</v>
      </c>
      <c r="BJ284" s="14" t="s">
        <v>74</v>
      </c>
      <c r="BK284" s="131">
        <f>ROUND(I284*H284,2)</f>
        <v>0</v>
      </c>
      <c r="BL284" s="14" t="s">
        <v>215</v>
      </c>
      <c r="BM284" s="14" t="s">
        <v>470</v>
      </c>
    </row>
    <row r="285" spans="2:65" s="143" customFormat="1" x14ac:dyDescent="0.3">
      <c r="B285" s="142"/>
      <c r="D285" s="144" t="s">
        <v>148</v>
      </c>
      <c r="F285" s="146" t="s">
        <v>471</v>
      </c>
      <c r="H285" s="147">
        <v>297.04500000000002</v>
      </c>
      <c r="L285" s="142"/>
      <c r="M285" s="148"/>
      <c r="N285" s="149"/>
      <c r="O285" s="149"/>
      <c r="P285" s="149"/>
      <c r="Q285" s="149"/>
      <c r="R285" s="149"/>
      <c r="S285" s="149"/>
      <c r="T285" s="150"/>
      <c r="AT285" s="145" t="s">
        <v>148</v>
      </c>
      <c r="AU285" s="145" t="s">
        <v>76</v>
      </c>
      <c r="AV285" s="143" t="s">
        <v>76</v>
      </c>
      <c r="AW285" s="143" t="s">
        <v>6</v>
      </c>
      <c r="AX285" s="143" t="s">
        <v>74</v>
      </c>
      <c r="AY285" s="145" t="s">
        <v>129</v>
      </c>
    </row>
    <row r="286" spans="2:65" s="31" customFormat="1" ht="16.5" customHeight="1" x14ac:dyDescent="0.3">
      <c r="B286" s="28"/>
      <c r="C286" s="121" t="s">
        <v>472</v>
      </c>
      <c r="D286" s="121" t="s">
        <v>132</v>
      </c>
      <c r="E286" s="122" t="s">
        <v>473</v>
      </c>
      <c r="F286" s="123" t="s">
        <v>474</v>
      </c>
      <c r="G286" s="124" t="s">
        <v>232</v>
      </c>
      <c r="H286" s="125">
        <v>119.22</v>
      </c>
      <c r="I286" s="9"/>
      <c r="J286" s="126">
        <f>ROUND(I286*H286,2)</f>
        <v>0</v>
      </c>
      <c r="K286" s="123" t="s">
        <v>136</v>
      </c>
      <c r="L286" s="28"/>
      <c r="M286" s="127" t="s">
        <v>5</v>
      </c>
      <c r="N286" s="128" t="s">
        <v>39</v>
      </c>
      <c r="O286" s="129">
        <v>0.16</v>
      </c>
      <c r="P286" s="129">
        <f>O286*H286</f>
        <v>19.075199999999999</v>
      </c>
      <c r="Q286" s="129">
        <v>2.5999999999999998E-4</v>
      </c>
      <c r="R286" s="129">
        <f>Q286*H286</f>
        <v>3.0997199999999996E-2</v>
      </c>
      <c r="S286" s="129">
        <v>0</v>
      </c>
      <c r="T286" s="130">
        <f>S286*H286</f>
        <v>0</v>
      </c>
      <c r="AR286" s="14" t="s">
        <v>215</v>
      </c>
      <c r="AT286" s="14" t="s">
        <v>132</v>
      </c>
      <c r="AU286" s="14" t="s">
        <v>76</v>
      </c>
      <c r="AY286" s="14" t="s">
        <v>129</v>
      </c>
      <c r="BE286" s="131">
        <f>IF(N286="základní",J286,0)</f>
        <v>0</v>
      </c>
      <c r="BF286" s="131">
        <f>IF(N286="snížená",J286,0)</f>
        <v>0</v>
      </c>
      <c r="BG286" s="131">
        <f>IF(N286="zákl. přenesená",J286,0)</f>
        <v>0</v>
      </c>
      <c r="BH286" s="131">
        <f>IF(N286="sníž. přenesená",J286,0)</f>
        <v>0</v>
      </c>
      <c r="BI286" s="131">
        <f>IF(N286="nulová",J286,0)</f>
        <v>0</v>
      </c>
      <c r="BJ286" s="14" t="s">
        <v>74</v>
      </c>
      <c r="BK286" s="131">
        <f>ROUND(I286*H286,2)</f>
        <v>0</v>
      </c>
      <c r="BL286" s="14" t="s">
        <v>215</v>
      </c>
      <c r="BM286" s="14" t="s">
        <v>475</v>
      </c>
    </row>
    <row r="287" spans="2:65" s="143" customFormat="1" x14ac:dyDescent="0.3">
      <c r="B287" s="142"/>
      <c r="D287" s="144" t="s">
        <v>148</v>
      </c>
      <c r="E287" s="145" t="s">
        <v>5</v>
      </c>
      <c r="F287" s="146" t="s">
        <v>476</v>
      </c>
      <c r="H287" s="147">
        <v>47.51</v>
      </c>
      <c r="L287" s="142"/>
      <c r="M287" s="148"/>
      <c r="N287" s="149"/>
      <c r="O287" s="149"/>
      <c r="P287" s="149"/>
      <c r="Q287" s="149"/>
      <c r="R287" s="149"/>
      <c r="S287" s="149"/>
      <c r="T287" s="150"/>
      <c r="AT287" s="145" t="s">
        <v>148</v>
      </c>
      <c r="AU287" s="145" t="s">
        <v>76</v>
      </c>
      <c r="AV287" s="143" t="s">
        <v>76</v>
      </c>
      <c r="AW287" s="143" t="s">
        <v>31</v>
      </c>
      <c r="AX287" s="143" t="s">
        <v>68</v>
      </c>
      <c r="AY287" s="145" t="s">
        <v>129</v>
      </c>
    </row>
    <row r="288" spans="2:65" s="143" customFormat="1" x14ac:dyDescent="0.3">
      <c r="B288" s="142"/>
      <c r="D288" s="144" t="s">
        <v>148</v>
      </c>
      <c r="E288" s="145" t="s">
        <v>5</v>
      </c>
      <c r="F288" s="146" t="s">
        <v>477</v>
      </c>
      <c r="H288" s="147">
        <v>71.709999999999994</v>
      </c>
      <c r="L288" s="142"/>
      <c r="M288" s="148"/>
      <c r="N288" s="149"/>
      <c r="O288" s="149"/>
      <c r="P288" s="149"/>
      <c r="Q288" s="149"/>
      <c r="R288" s="149"/>
      <c r="S288" s="149"/>
      <c r="T288" s="150"/>
      <c r="AT288" s="145" t="s">
        <v>148</v>
      </c>
      <c r="AU288" s="145" t="s">
        <v>76</v>
      </c>
      <c r="AV288" s="143" t="s">
        <v>76</v>
      </c>
      <c r="AW288" s="143" t="s">
        <v>31</v>
      </c>
      <c r="AX288" s="143" t="s">
        <v>68</v>
      </c>
      <c r="AY288" s="145" t="s">
        <v>129</v>
      </c>
    </row>
    <row r="289" spans="2:65" s="154" customFormat="1" x14ac:dyDescent="0.3">
      <c r="B289" s="153"/>
      <c r="D289" s="144" t="s">
        <v>148</v>
      </c>
      <c r="E289" s="155" t="s">
        <v>5</v>
      </c>
      <c r="F289" s="156" t="s">
        <v>181</v>
      </c>
      <c r="H289" s="157">
        <v>119.22</v>
      </c>
      <c r="L289" s="153"/>
      <c r="M289" s="158"/>
      <c r="N289" s="159"/>
      <c r="O289" s="159"/>
      <c r="P289" s="159"/>
      <c r="Q289" s="159"/>
      <c r="R289" s="159"/>
      <c r="S289" s="159"/>
      <c r="T289" s="160"/>
      <c r="AT289" s="155" t="s">
        <v>148</v>
      </c>
      <c r="AU289" s="155" t="s">
        <v>76</v>
      </c>
      <c r="AV289" s="154" t="s">
        <v>137</v>
      </c>
      <c r="AW289" s="154" t="s">
        <v>31</v>
      </c>
      <c r="AX289" s="154" t="s">
        <v>74</v>
      </c>
      <c r="AY289" s="155" t="s">
        <v>129</v>
      </c>
    </row>
    <row r="290" spans="2:65" s="31" customFormat="1" ht="16.5" customHeight="1" x14ac:dyDescent="0.3">
      <c r="B290" s="28"/>
      <c r="C290" s="121" t="s">
        <v>478</v>
      </c>
      <c r="D290" s="121" t="s">
        <v>132</v>
      </c>
      <c r="E290" s="122" t="s">
        <v>479</v>
      </c>
      <c r="F290" s="123" t="s">
        <v>480</v>
      </c>
      <c r="G290" s="124" t="s">
        <v>158</v>
      </c>
      <c r="H290" s="125">
        <v>270.041</v>
      </c>
      <c r="I290" s="9"/>
      <c r="J290" s="126">
        <f>ROUND(I290*H290,2)</f>
        <v>0</v>
      </c>
      <c r="K290" s="123" t="s">
        <v>136</v>
      </c>
      <c r="L290" s="28"/>
      <c r="M290" s="127" t="s">
        <v>5</v>
      </c>
      <c r="N290" s="128" t="s">
        <v>39</v>
      </c>
      <c r="O290" s="129">
        <v>4.3999999999999997E-2</v>
      </c>
      <c r="P290" s="129">
        <f>O290*H290</f>
        <v>11.881803999999999</v>
      </c>
      <c r="Q290" s="129">
        <v>2.9999999999999997E-4</v>
      </c>
      <c r="R290" s="129">
        <f>Q290*H290</f>
        <v>8.1012299999999995E-2</v>
      </c>
      <c r="S290" s="129">
        <v>0</v>
      </c>
      <c r="T290" s="130">
        <f>S290*H290</f>
        <v>0</v>
      </c>
      <c r="AR290" s="14" t="s">
        <v>215</v>
      </c>
      <c r="AT290" s="14" t="s">
        <v>132</v>
      </c>
      <c r="AU290" s="14" t="s">
        <v>76</v>
      </c>
      <c r="AY290" s="14" t="s">
        <v>129</v>
      </c>
      <c r="BE290" s="131">
        <f>IF(N290="základní",J290,0)</f>
        <v>0</v>
      </c>
      <c r="BF290" s="131">
        <f>IF(N290="snížená",J290,0)</f>
        <v>0</v>
      </c>
      <c r="BG290" s="131">
        <f>IF(N290="zákl. přenesená",J290,0)</f>
        <v>0</v>
      </c>
      <c r="BH290" s="131">
        <f>IF(N290="sníž. přenesená",J290,0)</f>
        <v>0</v>
      </c>
      <c r="BI290" s="131">
        <f>IF(N290="nulová",J290,0)</f>
        <v>0</v>
      </c>
      <c r="BJ290" s="14" t="s">
        <v>74</v>
      </c>
      <c r="BK290" s="131">
        <f>ROUND(I290*H290,2)</f>
        <v>0</v>
      </c>
      <c r="BL290" s="14" t="s">
        <v>215</v>
      </c>
      <c r="BM290" s="14" t="s">
        <v>481</v>
      </c>
    </row>
    <row r="291" spans="2:65" s="31" customFormat="1" ht="16.5" customHeight="1" x14ac:dyDescent="0.3">
      <c r="B291" s="28"/>
      <c r="C291" s="121" t="s">
        <v>482</v>
      </c>
      <c r="D291" s="121" t="s">
        <v>132</v>
      </c>
      <c r="E291" s="122" t="s">
        <v>483</v>
      </c>
      <c r="F291" s="123" t="s">
        <v>484</v>
      </c>
      <c r="G291" s="124" t="s">
        <v>302</v>
      </c>
      <c r="H291" s="125">
        <v>2184.67</v>
      </c>
      <c r="I291" s="9"/>
      <c r="J291" s="126">
        <f>ROUND(I291*H291,2)</f>
        <v>0</v>
      </c>
      <c r="K291" s="123" t="s">
        <v>136</v>
      </c>
      <c r="L291" s="28"/>
      <c r="M291" s="127" t="s">
        <v>5</v>
      </c>
      <c r="N291" s="128" t="s">
        <v>39</v>
      </c>
      <c r="O291" s="129">
        <v>0</v>
      </c>
      <c r="P291" s="129">
        <f>O291*H291</f>
        <v>0</v>
      </c>
      <c r="Q291" s="129">
        <v>0</v>
      </c>
      <c r="R291" s="129">
        <f>Q291*H291</f>
        <v>0</v>
      </c>
      <c r="S291" s="129">
        <v>0</v>
      </c>
      <c r="T291" s="130">
        <f>S291*H291</f>
        <v>0</v>
      </c>
      <c r="AR291" s="14" t="s">
        <v>215</v>
      </c>
      <c r="AT291" s="14" t="s">
        <v>132</v>
      </c>
      <c r="AU291" s="14" t="s">
        <v>76</v>
      </c>
      <c r="AY291" s="14" t="s">
        <v>129</v>
      </c>
      <c r="BE291" s="131">
        <f>IF(N291="základní",J291,0)</f>
        <v>0</v>
      </c>
      <c r="BF291" s="131">
        <f>IF(N291="snížená",J291,0)</f>
        <v>0</v>
      </c>
      <c r="BG291" s="131">
        <f>IF(N291="zákl. přenesená",J291,0)</f>
        <v>0</v>
      </c>
      <c r="BH291" s="131">
        <f>IF(N291="sníž. přenesená",J291,0)</f>
        <v>0</v>
      </c>
      <c r="BI291" s="131">
        <f>IF(N291="nulová",J291,0)</f>
        <v>0</v>
      </c>
      <c r="BJ291" s="14" t="s">
        <v>74</v>
      </c>
      <c r="BK291" s="131">
        <f>ROUND(I291*H291,2)</f>
        <v>0</v>
      </c>
      <c r="BL291" s="14" t="s">
        <v>215</v>
      </c>
      <c r="BM291" s="14" t="s">
        <v>485</v>
      </c>
    </row>
    <row r="292" spans="2:65" s="109" customFormat="1" ht="29.85" customHeight="1" x14ac:dyDescent="0.35">
      <c r="B292" s="108"/>
      <c r="D292" s="110" t="s">
        <v>67</v>
      </c>
      <c r="E292" s="119" t="s">
        <v>486</v>
      </c>
      <c r="F292" s="119" t="s">
        <v>487</v>
      </c>
      <c r="J292" s="120">
        <f>BK292</f>
        <v>0</v>
      </c>
      <c r="L292" s="108"/>
      <c r="M292" s="113"/>
      <c r="N292" s="114"/>
      <c r="O292" s="114"/>
      <c r="P292" s="115">
        <f>SUM(P293:P296)</f>
        <v>8.6129999999999995</v>
      </c>
      <c r="Q292" s="114"/>
      <c r="R292" s="115">
        <f>SUM(R293:R296)</f>
        <v>6.2700000000000004E-3</v>
      </c>
      <c r="S292" s="114"/>
      <c r="T292" s="116">
        <f>SUM(T293:T296)</f>
        <v>0</v>
      </c>
      <c r="AR292" s="110" t="s">
        <v>76</v>
      </c>
      <c r="AT292" s="117" t="s">
        <v>67</v>
      </c>
      <c r="AU292" s="117" t="s">
        <v>74</v>
      </c>
      <c r="AY292" s="110" t="s">
        <v>129</v>
      </c>
      <c r="BK292" s="118">
        <f>SUM(BK293:BK296)</f>
        <v>0</v>
      </c>
    </row>
    <row r="293" spans="2:65" s="31" customFormat="1" ht="16.5" customHeight="1" x14ac:dyDescent="0.3">
      <c r="B293" s="28"/>
      <c r="C293" s="121" t="s">
        <v>488</v>
      </c>
      <c r="D293" s="121" t="s">
        <v>132</v>
      </c>
      <c r="E293" s="122" t="s">
        <v>489</v>
      </c>
      <c r="F293" s="123" t="s">
        <v>490</v>
      </c>
      <c r="G293" s="124" t="s">
        <v>158</v>
      </c>
      <c r="H293" s="125">
        <v>16.5</v>
      </c>
      <c r="I293" s="9"/>
      <c r="J293" s="126">
        <f>ROUND(I293*H293,2)</f>
        <v>0</v>
      </c>
      <c r="K293" s="123" t="s">
        <v>136</v>
      </c>
      <c r="L293" s="28"/>
      <c r="M293" s="127" t="s">
        <v>5</v>
      </c>
      <c r="N293" s="128" t="s">
        <v>39</v>
      </c>
      <c r="O293" s="129">
        <v>0.184</v>
      </c>
      <c r="P293" s="129">
        <f>O293*H293</f>
        <v>3.036</v>
      </c>
      <c r="Q293" s="129">
        <v>1.3999999999999999E-4</v>
      </c>
      <c r="R293" s="129">
        <f>Q293*H293</f>
        <v>2.31E-3</v>
      </c>
      <c r="S293" s="129">
        <v>0</v>
      </c>
      <c r="T293" s="130">
        <f>S293*H293</f>
        <v>0</v>
      </c>
      <c r="AR293" s="14" t="s">
        <v>215</v>
      </c>
      <c r="AT293" s="14" t="s">
        <v>132</v>
      </c>
      <c r="AU293" s="14" t="s">
        <v>76</v>
      </c>
      <c r="AY293" s="14" t="s">
        <v>129</v>
      </c>
      <c r="BE293" s="131">
        <f>IF(N293="základní",J293,0)</f>
        <v>0</v>
      </c>
      <c r="BF293" s="131">
        <f>IF(N293="snížená",J293,0)</f>
        <v>0</v>
      </c>
      <c r="BG293" s="131">
        <f>IF(N293="zákl. přenesená",J293,0)</f>
        <v>0</v>
      </c>
      <c r="BH293" s="131">
        <f>IF(N293="sníž. přenesená",J293,0)</f>
        <v>0</v>
      </c>
      <c r="BI293" s="131">
        <f>IF(N293="nulová",J293,0)</f>
        <v>0</v>
      </c>
      <c r="BJ293" s="14" t="s">
        <v>74</v>
      </c>
      <c r="BK293" s="131">
        <f>ROUND(I293*H293,2)</f>
        <v>0</v>
      </c>
      <c r="BL293" s="14" t="s">
        <v>215</v>
      </c>
      <c r="BM293" s="14" t="s">
        <v>491</v>
      </c>
    </row>
    <row r="294" spans="2:65" s="143" customFormat="1" x14ac:dyDescent="0.3">
      <c r="B294" s="142"/>
      <c r="D294" s="144" t="s">
        <v>148</v>
      </c>
      <c r="E294" s="145" t="s">
        <v>5</v>
      </c>
      <c r="F294" s="146" t="s">
        <v>492</v>
      </c>
      <c r="H294" s="147">
        <v>16.5</v>
      </c>
      <c r="L294" s="142"/>
      <c r="M294" s="148"/>
      <c r="N294" s="149"/>
      <c r="O294" s="149"/>
      <c r="P294" s="149"/>
      <c r="Q294" s="149"/>
      <c r="R294" s="149"/>
      <c r="S294" s="149"/>
      <c r="T294" s="150"/>
      <c r="AT294" s="145" t="s">
        <v>148</v>
      </c>
      <c r="AU294" s="145" t="s">
        <v>76</v>
      </c>
      <c r="AV294" s="143" t="s">
        <v>76</v>
      </c>
      <c r="AW294" s="143" t="s">
        <v>31</v>
      </c>
      <c r="AX294" s="143" t="s">
        <v>74</v>
      </c>
      <c r="AY294" s="145" t="s">
        <v>129</v>
      </c>
    </row>
    <row r="295" spans="2:65" s="31" customFormat="1" ht="16.5" customHeight="1" x14ac:dyDescent="0.3">
      <c r="B295" s="28"/>
      <c r="C295" s="121" t="s">
        <v>493</v>
      </c>
      <c r="D295" s="121" t="s">
        <v>132</v>
      </c>
      <c r="E295" s="122" t="s">
        <v>494</v>
      </c>
      <c r="F295" s="123" t="s">
        <v>495</v>
      </c>
      <c r="G295" s="124" t="s">
        <v>158</v>
      </c>
      <c r="H295" s="125">
        <v>16.5</v>
      </c>
      <c r="I295" s="9"/>
      <c r="J295" s="126">
        <f>ROUND(I295*H295,2)</f>
        <v>0</v>
      </c>
      <c r="K295" s="123" t="s">
        <v>136</v>
      </c>
      <c r="L295" s="28"/>
      <c r="M295" s="127" t="s">
        <v>5</v>
      </c>
      <c r="N295" s="128" t="s">
        <v>39</v>
      </c>
      <c r="O295" s="129">
        <v>0.16600000000000001</v>
      </c>
      <c r="P295" s="129">
        <f>O295*H295</f>
        <v>2.7390000000000003</v>
      </c>
      <c r="Q295" s="129">
        <v>1.2E-4</v>
      </c>
      <c r="R295" s="129">
        <f>Q295*H295</f>
        <v>1.98E-3</v>
      </c>
      <c r="S295" s="129">
        <v>0</v>
      </c>
      <c r="T295" s="130">
        <f>S295*H295</f>
        <v>0</v>
      </c>
      <c r="AR295" s="14" t="s">
        <v>215</v>
      </c>
      <c r="AT295" s="14" t="s">
        <v>132</v>
      </c>
      <c r="AU295" s="14" t="s">
        <v>76</v>
      </c>
      <c r="AY295" s="14" t="s">
        <v>129</v>
      </c>
      <c r="BE295" s="131">
        <f>IF(N295="základní",J295,0)</f>
        <v>0</v>
      </c>
      <c r="BF295" s="131">
        <f>IF(N295="snížená",J295,0)</f>
        <v>0</v>
      </c>
      <c r="BG295" s="131">
        <f>IF(N295="zákl. přenesená",J295,0)</f>
        <v>0</v>
      </c>
      <c r="BH295" s="131">
        <f>IF(N295="sníž. přenesená",J295,0)</f>
        <v>0</v>
      </c>
      <c r="BI295" s="131">
        <f>IF(N295="nulová",J295,0)</f>
        <v>0</v>
      </c>
      <c r="BJ295" s="14" t="s">
        <v>74</v>
      </c>
      <c r="BK295" s="131">
        <f>ROUND(I295*H295,2)</f>
        <v>0</v>
      </c>
      <c r="BL295" s="14" t="s">
        <v>215</v>
      </c>
      <c r="BM295" s="14" t="s">
        <v>496</v>
      </c>
    </row>
    <row r="296" spans="2:65" s="31" customFormat="1" ht="16.5" customHeight="1" x14ac:dyDescent="0.3">
      <c r="B296" s="28"/>
      <c r="C296" s="121" t="s">
        <v>497</v>
      </c>
      <c r="D296" s="121" t="s">
        <v>132</v>
      </c>
      <c r="E296" s="122" t="s">
        <v>498</v>
      </c>
      <c r="F296" s="123" t="s">
        <v>499</v>
      </c>
      <c r="G296" s="124" t="s">
        <v>158</v>
      </c>
      <c r="H296" s="125">
        <v>16.5</v>
      </c>
      <c r="I296" s="9"/>
      <c r="J296" s="126">
        <f>ROUND(I296*H296,2)</f>
        <v>0</v>
      </c>
      <c r="K296" s="123" t="s">
        <v>136</v>
      </c>
      <c r="L296" s="28"/>
      <c r="M296" s="127" t="s">
        <v>5</v>
      </c>
      <c r="N296" s="128" t="s">
        <v>39</v>
      </c>
      <c r="O296" s="129">
        <v>0.17199999999999999</v>
      </c>
      <c r="P296" s="129">
        <f>O296*H296</f>
        <v>2.8379999999999996</v>
      </c>
      <c r="Q296" s="129">
        <v>1.2E-4</v>
      </c>
      <c r="R296" s="129">
        <f>Q296*H296</f>
        <v>1.98E-3</v>
      </c>
      <c r="S296" s="129">
        <v>0</v>
      </c>
      <c r="T296" s="130">
        <f>S296*H296</f>
        <v>0</v>
      </c>
      <c r="AR296" s="14" t="s">
        <v>215</v>
      </c>
      <c r="AT296" s="14" t="s">
        <v>132</v>
      </c>
      <c r="AU296" s="14" t="s">
        <v>76</v>
      </c>
      <c r="AY296" s="14" t="s">
        <v>129</v>
      </c>
      <c r="BE296" s="131">
        <f>IF(N296="základní",J296,0)</f>
        <v>0</v>
      </c>
      <c r="BF296" s="131">
        <f>IF(N296="snížená",J296,0)</f>
        <v>0</v>
      </c>
      <c r="BG296" s="131">
        <f>IF(N296="zákl. přenesená",J296,0)</f>
        <v>0</v>
      </c>
      <c r="BH296" s="131">
        <f>IF(N296="sníž. přenesená",J296,0)</f>
        <v>0</v>
      </c>
      <c r="BI296" s="131">
        <f>IF(N296="nulová",J296,0)</f>
        <v>0</v>
      </c>
      <c r="BJ296" s="14" t="s">
        <v>74</v>
      </c>
      <c r="BK296" s="131">
        <f>ROUND(I296*H296,2)</f>
        <v>0</v>
      </c>
      <c r="BL296" s="14" t="s">
        <v>215</v>
      </c>
      <c r="BM296" s="14" t="s">
        <v>500</v>
      </c>
    </row>
    <row r="297" spans="2:65" s="109" customFormat="1" ht="29.85" customHeight="1" x14ac:dyDescent="0.35">
      <c r="B297" s="108"/>
      <c r="D297" s="110" t="s">
        <v>67</v>
      </c>
      <c r="E297" s="119" t="s">
        <v>501</v>
      </c>
      <c r="F297" s="119" t="s">
        <v>502</v>
      </c>
      <c r="J297" s="120">
        <f>BK297</f>
        <v>0</v>
      </c>
      <c r="L297" s="108"/>
      <c r="M297" s="113"/>
      <c r="N297" s="114"/>
      <c r="O297" s="114"/>
      <c r="P297" s="115">
        <f>SUM(P298:P302)</f>
        <v>159.97854999999998</v>
      </c>
      <c r="Q297" s="114"/>
      <c r="R297" s="115">
        <f>SUM(R298:R302)</f>
        <v>0.89913727999999993</v>
      </c>
      <c r="S297" s="114"/>
      <c r="T297" s="116">
        <f>SUM(T298:T302)</f>
        <v>0.14305508</v>
      </c>
      <c r="AR297" s="110" t="s">
        <v>76</v>
      </c>
      <c r="AT297" s="117" t="s">
        <v>67</v>
      </c>
      <c r="AU297" s="117" t="s">
        <v>74</v>
      </c>
      <c r="AY297" s="110" t="s">
        <v>129</v>
      </c>
      <c r="BK297" s="118">
        <f>SUM(BK298:BK302)</f>
        <v>0</v>
      </c>
    </row>
    <row r="298" spans="2:65" s="31" customFormat="1" ht="16.5" customHeight="1" x14ac:dyDescent="0.3">
      <c r="B298" s="28"/>
      <c r="C298" s="121" t="s">
        <v>503</v>
      </c>
      <c r="D298" s="121" t="s">
        <v>132</v>
      </c>
      <c r="E298" s="122" t="s">
        <v>504</v>
      </c>
      <c r="F298" s="123" t="s">
        <v>505</v>
      </c>
      <c r="G298" s="124" t="s">
        <v>158</v>
      </c>
      <c r="H298" s="125">
        <v>461.46800000000002</v>
      </c>
      <c r="I298" s="9"/>
      <c r="J298" s="126">
        <f>ROUND(I298*H298,2)</f>
        <v>0</v>
      </c>
      <c r="K298" s="123" t="s">
        <v>136</v>
      </c>
      <c r="L298" s="28"/>
      <c r="M298" s="127" t="s">
        <v>5</v>
      </c>
      <c r="N298" s="128" t="s">
        <v>39</v>
      </c>
      <c r="O298" s="129">
        <v>7.3999999999999996E-2</v>
      </c>
      <c r="P298" s="129">
        <f>O298*H298</f>
        <v>34.148631999999999</v>
      </c>
      <c r="Q298" s="129">
        <v>1E-3</v>
      </c>
      <c r="R298" s="129">
        <f>Q298*H298</f>
        <v>0.46146800000000004</v>
      </c>
      <c r="S298" s="129">
        <v>3.1E-4</v>
      </c>
      <c r="T298" s="130">
        <f>S298*H298</f>
        <v>0.14305508</v>
      </c>
      <c r="AR298" s="14" t="s">
        <v>215</v>
      </c>
      <c r="AT298" s="14" t="s">
        <v>132</v>
      </c>
      <c r="AU298" s="14" t="s">
        <v>76</v>
      </c>
      <c r="AY298" s="14" t="s">
        <v>129</v>
      </c>
      <c r="BE298" s="131">
        <f>IF(N298="základní",J298,0)</f>
        <v>0</v>
      </c>
      <c r="BF298" s="131">
        <f>IF(N298="snížená",J298,0)</f>
        <v>0</v>
      </c>
      <c r="BG298" s="131">
        <f>IF(N298="zákl. přenesená",J298,0)</f>
        <v>0</v>
      </c>
      <c r="BH298" s="131">
        <f>IF(N298="sníž. přenesená",J298,0)</f>
        <v>0</v>
      </c>
      <c r="BI298" s="131">
        <f>IF(N298="nulová",J298,0)</f>
        <v>0</v>
      </c>
      <c r="BJ298" s="14" t="s">
        <v>74</v>
      </c>
      <c r="BK298" s="131">
        <f>ROUND(I298*H298,2)</f>
        <v>0</v>
      </c>
      <c r="BL298" s="14" t="s">
        <v>215</v>
      </c>
      <c r="BM298" s="14" t="s">
        <v>506</v>
      </c>
    </row>
    <row r="299" spans="2:65" s="143" customFormat="1" x14ac:dyDescent="0.3">
      <c r="B299" s="142"/>
      <c r="D299" s="144" t="s">
        <v>148</v>
      </c>
      <c r="E299" s="145" t="s">
        <v>5</v>
      </c>
      <c r="F299" s="146" t="s">
        <v>507</v>
      </c>
      <c r="H299" s="147">
        <v>461.46800000000002</v>
      </c>
      <c r="L299" s="142"/>
      <c r="M299" s="148"/>
      <c r="N299" s="149"/>
      <c r="O299" s="149"/>
      <c r="P299" s="149"/>
      <c r="Q299" s="149"/>
      <c r="R299" s="149"/>
      <c r="S299" s="149"/>
      <c r="T299" s="150"/>
      <c r="AT299" s="145" t="s">
        <v>148</v>
      </c>
      <c r="AU299" s="145" t="s">
        <v>76</v>
      </c>
      <c r="AV299" s="143" t="s">
        <v>76</v>
      </c>
      <c r="AW299" s="143" t="s">
        <v>31</v>
      </c>
      <c r="AX299" s="143" t="s">
        <v>74</v>
      </c>
      <c r="AY299" s="145" t="s">
        <v>129</v>
      </c>
    </row>
    <row r="300" spans="2:65" s="31" customFormat="1" ht="25.5" customHeight="1" x14ac:dyDescent="0.3">
      <c r="B300" s="28"/>
      <c r="C300" s="121" t="s">
        <v>508</v>
      </c>
      <c r="D300" s="121" t="s">
        <v>132</v>
      </c>
      <c r="E300" s="122" t="s">
        <v>509</v>
      </c>
      <c r="F300" s="123" t="s">
        <v>510</v>
      </c>
      <c r="G300" s="124" t="s">
        <v>158</v>
      </c>
      <c r="H300" s="125">
        <v>911.81100000000004</v>
      </c>
      <c r="I300" s="9"/>
      <c r="J300" s="126">
        <f>ROUND(I300*H300,2)</f>
        <v>0</v>
      </c>
      <c r="K300" s="123" t="s">
        <v>136</v>
      </c>
      <c r="L300" s="28"/>
      <c r="M300" s="127" t="s">
        <v>5</v>
      </c>
      <c r="N300" s="128" t="s">
        <v>39</v>
      </c>
      <c r="O300" s="129">
        <v>3.3000000000000002E-2</v>
      </c>
      <c r="P300" s="129">
        <f>O300*H300</f>
        <v>30.089763000000001</v>
      </c>
      <c r="Q300" s="129">
        <v>2.0000000000000001E-4</v>
      </c>
      <c r="R300" s="129">
        <f>Q300*H300</f>
        <v>0.1823622</v>
      </c>
      <c r="S300" s="129">
        <v>0</v>
      </c>
      <c r="T300" s="130">
        <f>S300*H300</f>
        <v>0</v>
      </c>
      <c r="AR300" s="14" t="s">
        <v>215</v>
      </c>
      <c r="AT300" s="14" t="s">
        <v>132</v>
      </c>
      <c r="AU300" s="14" t="s">
        <v>76</v>
      </c>
      <c r="AY300" s="14" t="s">
        <v>129</v>
      </c>
      <c r="BE300" s="131">
        <f>IF(N300="základní",J300,0)</f>
        <v>0</v>
      </c>
      <c r="BF300" s="131">
        <f>IF(N300="snížená",J300,0)</f>
        <v>0</v>
      </c>
      <c r="BG300" s="131">
        <f>IF(N300="zákl. přenesená",J300,0)</f>
        <v>0</v>
      </c>
      <c r="BH300" s="131">
        <f>IF(N300="sníž. přenesená",J300,0)</f>
        <v>0</v>
      </c>
      <c r="BI300" s="131">
        <f>IF(N300="nulová",J300,0)</f>
        <v>0</v>
      </c>
      <c r="BJ300" s="14" t="s">
        <v>74</v>
      </c>
      <c r="BK300" s="131">
        <f>ROUND(I300*H300,2)</f>
        <v>0</v>
      </c>
      <c r="BL300" s="14" t="s">
        <v>215</v>
      </c>
      <c r="BM300" s="14" t="s">
        <v>511</v>
      </c>
    </row>
    <row r="301" spans="2:65" s="31" customFormat="1" ht="16.5" customHeight="1" x14ac:dyDescent="0.3">
      <c r="B301" s="28"/>
      <c r="C301" s="121" t="s">
        <v>512</v>
      </c>
      <c r="D301" s="121" t="s">
        <v>132</v>
      </c>
      <c r="E301" s="122" t="s">
        <v>513</v>
      </c>
      <c r="F301" s="123" t="s">
        <v>514</v>
      </c>
      <c r="G301" s="124" t="s">
        <v>158</v>
      </c>
      <c r="H301" s="125">
        <v>911.81100000000004</v>
      </c>
      <c r="I301" s="9"/>
      <c r="J301" s="126">
        <f>ROUND(I301*H301,2)</f>
        <v>0</v>
      </c>
      <c r="K301" s="123" t="s">
        <v>136</v>
      </c>
      <c r="L301" s="28"/>
      <c r="M301" s="127" t="s">
        <v>5</v>
      </c>
      <c r="N301" s="128" t="s">
        <v>39</v>
      </c>
      <c r="O301" s="129">
        <v>0.105</v>
      </c>
      <c r="P301" s="129">
        <f>O301*H301</f>
        <v>95.740155000000001</v>
      </c>
      <c r="Q301" s="129">
        <v>2.7999999999999998E-4</v>
      </c>
      <c r="R301" s="129">
        <f>Q301*H301</f>
        <v>0.25530707999999996</v>
      </c>
      <c r="S301" s="129">
        <v>0</v>
      </c>
      <c r="T301" s="130">
        <f>S301*H301</f>
        <v>0</v>
      </c>
      <c r="AR301" s="14" t="s">
        <v>215</v>
      </c>
      <c r="AT301" s="14" t="s">
        <v>132</v>
      </c>
      <c r="AU301" s="14" t="s">
        <v>76</v>
      </c>
      <c r="AY301" s="14" t="s">
        <v>129</v>
      </c>
      <c r="BE301" s="131">
        <f>IF(N301="základní",J301,0)</f>
        <v>0</v>
      </c>
      <c r="BF301" s="131">
        <f>IF(N301="snížená",J301,0)</f>
        <v>0</v>
      </c>
      <c r="BG301" s="131">
        <f>IF(N301="zákl. přenesená",J301,0)</f>
        <v>0</v>
      </c>
      <c r="BH301" s="131">
        <f>IF(N301="sníž. přenesená",J301,0)</f>
        <v>0</v>
      </c>
      <c r="BI301" s="131">
        <f>IF(N301="nulová",J301,0)</f>
        <v>0</v>
      </c>
      <c r="BJ301" s="14" t="s">
        <v>74</v>
      </c>
      <c r="BK301" s="131">
        <f>ROUND(I301*H301,2)</f>
        <v>0</v>
      </c>
      <c r="BL301" s="14" t="s">
        <v>215</v>
      </c>
      <c r="BM301" s="14" t="s">
        <v>515</v>
      </c>
    </row>
    <row r="302" spans="2:65" s="143" customFormat="1" x14ac:dyDescent="0.3">
      <c r="B302" s="142"/>
      <c r="D302" s="144" t="s">
        <v>148</v>
      </c>
      <c r="E302" s="145" t="s">
        <v>5</v>
      </c>
      <c r="F302" s="146" t="s">
        <v>516</v>
      </c>
      <c r="H302" s="147">
        <v>911.81100000000004</v>
      </c>
      <c r="L302" s="142"/>
      <c r="M302" s="148"/>
      <c r="N302" s="149"/>
      <c r="O302" s="149"/>
      <c r="P302" s="149"/>
      <c r="Q302" s="149"/>
      <c r="R302" s="149"/>
      <c r="S302" s="149"/>
      <c r="T302" s="150"/>
      <c r="AT302" s="145" t="s">
        <v>148</v>
      </c>
      <c r="AU302" s="145" t="s">
        <v>76</v>
      </c>
      <c r="AV302" s="143" t="s">
        <v>76</v>
      </c>
      <c r="AW302" s="143" t="s">
        <v>31</v>
      </c>
      <c r="AX302" s="143" t="s">
        <v>74</v>
      </c>
      <c r="AY302" s="145" t="s">
        <v>129</v>
      </c>
    </row>
    <row r="303" spans="2:65" s="109" customFormat="1" ht="37.35" customHeight="1" x14ac:dyDescent="0.35">
      <c r="B303" s="108"/>
      <c r="D303" s="110" t="s">
        <v>67</v>
      </c>
      <c r="E303" s="111" t="s">
        <v>517</v>
      </c>
      <c r="F303" s="111" t="s">
        <v>518</v>
      </c>
      <c r="J303" s="112">
        <f>BK303</f>
        <v>0</v>
      </c>
      <c r="L303" s="108"/>
      <c r="M303" s="113"/>
      <c r="N303" s="114"/>
      <c r="O303" s="114"/>
      <c r="P303" s="115">
        <f>P304</f>
        <v>300</v>
      </c>
      <c r="Q303" s="114"/>
      <c r="R303" s="115">
        <f>R304</f>
        <v>0</v>
      </c>
      <c r="S303" s="114"/>
      <c r="T303" s="116">
        <f>T304</f>
        <v>0</v>
      </c>
      <c r="AR303" s="110" t="s">
        <v>137</v>
      </c>
      <c r="AT303" s="117" t="s">
        <v>67</v>
      </c>
      <c r="AU303" s="117" t="s">
        <v>68</v>
      </c>
      <c r="AY303" s="110" t="s">
        <v>129</v>
      </c>
      <c r="BK303" s="118">
        <f>BK304</f>
        <v>0</v>
      </c>
    </row>
    <row r="304" spans="2:65" s="31" customFormat="1" ht="16.5" customHeight="1" x14ac:dyDescent="0.3">
      <c r="B304" s="28"/>
      <c r="C304" s="121" t="s">
        <v>519</v>
      </c>
      <c r="D304" s="121" t="s">
        <v>132</v>
      </c>
      <c r="E304" s="122" t="s">
        <v>520</v>
      </c>
      <c r="F304" s="123" t="s">
        <v>521</v>
      </c>
      <c r="G304" s="124" t="s">
        <v>522</v>
      </c>
      <c r="H304" s="125">
        <v>300</v>
      </c>
      <c r="I304" s="9"/>
      <c r="J304" s="126">
        <f>ROUND(I304*H304,2)</f>
        <v>0</v>
      </c>
      <c r="K304" s="123" t="s">
        <v>136</v>
      </c>
      <c r="L304" s="151"/>
      <c r="M304" s="127" t="s">
        <v>5</v>
      </c>
      <c r="N304" s="128" t="s">
        <v>39</v>
      </c>
      <c r="O304" s="129">
        <v>1</v>
      </c>
      <c r="P304" s="129">
        <f>O304*H304</f>
        <v>300</v>
      </c>
      <c r="Q304" s="129">
        <v>0</v>
      </c>
      <c r="R304" s="129">
        <f>Q304*H304</f>
        <v>0</v>
      </c>
      <c r="S304" s="129">
        <v>0</v>
      </c>
      <c r="T304" s="130">
        <f>S304*H304</f>
        <v>0</v>
      </c>
      <c r="AR304" s="14" t="s">
        <v>523</v>
      </c>
      <c r="AT304" s="14" t="s">
        <v>132</v>
      </c>
      <c r="AU304" s="14" t="s">
        <v>74</v>
      </c>
      <c r="AY304" s="14" t="s">
        <v>129</v>
      </c>
      <c r="BE304" s="131">
        <f>IF(N304="základní",J304,0)</f>
        <v>0</v>
      </c>
      <c r="BF304" s="131">
        <f>IF(N304="snížená",J304,0)</f>
        <v>0</v>
      </c>
      <c r="BG304" s="131">
        <f>IF(N304="zákl. přenesená",J304,0)</f>
        <v>0</v>
      </c>
      <c r="BH304" s="131">
        <f>IF(N304="sníž. přenesená",J304,0)</f>
        <v>0</v>
      </c>
      <c r="BI304" s="131">
        <f>IF(N304="nulová",J304,0)</f>
        <v>0</v>
      </c>
      <c r="BJ304" s="14" t="s">
        <v>74</v>
      </c>
      <c r="BK304" s="131">
        <f>ROUND(I304*H304,2)</f>
        <v>0</v>
      </c>
      <c r="BL304" s="14" t="s">
        <v>523</v>
      </c>
      <c r="BM304" s="14" t="s">
        <v>524</v>
      </c>
    </row>
    <row r="305" spans="2:12" s="31" customFormat="1" ht="7.05" customHeight="1" x14ac:dyDescent="0.3">
      <c r="B305" s="57"/>
      <c r="C305" s="58"/>
      <c r="D305" s="58"/>
      <c r="E305" s="58"/>
      <c r="F305" s="58"/>
      <c r="G305" s="58"/>
      <c r="H305" s="58"/>
      <c r="I305" s="58"/>
      <c r="J305" s="58"/>
      <c r="K305" s="58"/>
      <c r="L305" s="28"/>
    </row>
  </sheetData>
  <sheetProtection algorithmName="SHA-512" hashValue="FYmcXXyBzByQwtAUSrILkPYTgz3C9Dq4HlFeNK1lyjizn1h/Tm4VmwlPSZAEfP9JeP9e12bCLkgshTDwj7piUw==" saltValue="b6mw1ftniGulrx4ikpUvoQ==" spinCount="100000" sheet="1" objects="1" scenarios="1"/>
  <autoFilter ref="C93:K304"/>
  <mergeCells count="11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  <mergeCell ref="E18:H18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68" activePane="bottomLeft" state="frozen"/>
      <selection pane="bottomLeft" activeCell="I90" sqref="I90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5.7109375" style="11" customWidth="1"/>
    <col min="10" max="10" width="23.42578125" style="11" customWidth="1"/>
    <col min="11" max="11" width="15.42578125" style="11" customWidth="1"/>
    <col min="12" max="12" width="9.140625" style="11"/>
    <col min="13" max="18" width="9.42578125" style="11" hidden="1"/>
    <col min="19" max="19" width="8.140625" style="11" hidden="1" customWidth="1"/>
    <col min="20" max="20" width="29.5703125" style="11" hidden="1" customWidth="1"/>
    <col min="21" max="21" width="16.42578125" style="11" hidden="1" customWidth="1"/>
    <col min="22" max="22" width="12.42578125" style="11" customWidth="1"/>
    <col min="23" max="23" width="16.42578125" style="11" customWidth="1"/>
    <col min="24" max="24" width="12.42578125" style="11" customWidth="1"/>
    <col min="25" max="25" width="15" style="11" customWidth="1"/>
    <col min="26" max="26" width="11" style="11" customWidth="1"/>
    <col min="27" max="27" width="15" style="11" customWidth="1"/>
    <col min="28" max="28" width="16.42578125" style="11" customWidth="1"/>
    <col min="29" max="29" width="11" style="11" customWidth="1"/>
    <col min="30" max="30" width="15" style="11" customWidth="1"/>
    <col min="31" max="31" width="16.42578125" style="11" customWidth="1"/>
    <col min="32" max="43" width="9.140625" style="11"/>
    <col min="44" max="65" width="9.42578125" style="11" hidden="1"/>
    <col min="66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77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756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ROUND(J78,2)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ROUND(SUM(BE78:BE84), 2)</f>
        <v>0</v>
      </c>
      <c r="G30" s="29"/>
      <c r="H30" s="29"/>
      <c r="I30" s="49">
        <v>0.21</v>
      </c>
      <c r="J30" s="48">
        <f>ROUND(ROUND((SUM(BE78:BE84)),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ROUND(SUM(BF78:BF84), 2)</f>
        <v>0</v>
      </c>
      <c r="G31" s="29"/>
      <c r="H31" s="29"/>
      <c r="I31" s="49">
        <v>0.15</v>
      </c>
      <c r="J31" s="48">
        <f>ROUND(ROUND((SUM(BF78:BF84)),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ROUND(SUM(BG78:BG84),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ROUND(SUM(BH78:BH84),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ROUND(SUM(BI78:BI84),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 xml:space="preserve">1.2 - Kusovník prvního vybavení 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J78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">
        <v>97</v>
      </c>
      <c r="E57" s="72"/>
      <c r="F57" s="72"/>
      <c r="G57" s="72"/>
      <c r="H57" s="72"/>
      <c r="I57" s="72"/>
      <c r="J57" s="73">
        <f>J79</f>
        <v>0</v>
      </c>
      <c r="K57" s="74"/>
    </row>
    <row r="58" spans="2:47" s="83" customFormat="1" ht="19.95" customHeight="1" x14ac:dyDescent="0.3">
      <c r="B58" s="77"/>
      <c r="C58" s="78"/>
      <c r="D58" s="79" t="s">
        <v>551</v>
      </c>
      <c r="E58" s="80"/>
      <c r="F58" s="80"/>
      <c r="G58" s="80"/>
      <c r="H58" s="80"/>
      <c r="I58" s="80"/>
      <c r="J58" s="81">
        <f>J80</f>
        <v>0</v>
      </c>
      <c r="K58" s="82"/>
    </row>
    <row r="59" spans="2:47" s="31" customFormat="1" ht="21.75" customHeight="1" x14ac:dyDescent="0.3">
      <c r="B59" s="28"/>
      <c r="C59" s="29"/>
      <c r="D59" s="29"/>
      <c r="E59" s="29"/>
      <c r="F59" s="29"/>
      <c r="G59" s="29"/>
      <c r="H59" s="29"/>
      <c r="I59" s="29"/>
      <c r="J59" s="29"/>
      <c r="K59" s="30"/>
    </row>
    <row r="60" spans="2:47" s="31" customFormat="1" ht="7.05" customHeight="1" x14ac:dyDescent="0.3">
      <c r="B60" s="57"/>
      <c r="C60" s="58"/>
      <c r="D60" s="58"/>
      <c r="E60" s="58"/>
      <c r="F60" s="58"/>
      <c r="G60" s="58"/>
      <c r="H60" s="58"/>
      <c r="I60" s="58"/>
      <c r="J60" s="58"/>
      <c r="K60" s="59"/>
    </row>
    <row r="64" spans="2:47" s="31" customFormat="1" ht="7.05" customHeight="1" x14ac:dyDescent="0.3"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28"/>
    </row>
    <row r="65" spans="2:63" s="31" customFormat="1" ht="37.049999999999997" customHeight="1" x14ac:dyDescent="0.3">
      <c r="B65" s="28"/>
      <c r="C65" s="84" t="s">
        <v>113</v>
      </c>
      <c r="L65" s="28"/>
    </row>
    <row r="66" spans="2:63" s="31" customFormat="1" ht="7.05" customHeight="1" x14ac:dyDescent="0.3">
      <c r="B66" s="28"/>
      <c r="L66" s="28"/>
    </row>
    <row r="67" spans="2:63" s="31" customFormat="1" ht="14.4" customHeight="1" x14ac:dyDescent="0.3">
      <c r="B67" s="28"/>
      <c r="C67" s="85" t="s">
        <v>17</v>
      </c>
      <c r="L67" s="28"/>
    </row>
    <row r="68" spans="2:63" s="31" customFormat="1" ht="16.5" customHeight="1" x14ac:dyDescent="0.3">
      <c r="B68" s="28"/>
      <c r="E68" s="86" t="str">
        <f>E7</f>
        <v>ONN-úprava hygien. zázemí interny ,objekt A+B, horní areál</v>
      </c>
      <c r="F68" s="87"/>
      <c r="G68" s="87"/>
      <c r="H68" s="87"/>
      <c r="L68" s="28"/>
    </row>
    <row r="69" spans="2:63" s="31" customFormat="1" ht="14.4" customHeight="1" x14ac:dyDescent="0.3">
      <c r="B69" s="28"/>
      <c r="C69" s="85" t="s">
        <v>85</v>
      </c>
      <c r="L69" s="28"/>
    </row>
    <row r="70" spans="2:63" s="31" customFormat="1" ht="17.25" customHeight="1" x14ac:dyDescent="0.3">
      <c r="B70" s="28"/>
      <c r="E70" s="88" t="str">
        <f>E9</f>
        <v xml:space="preserve">1.2 - Kusovník prvního vybavení </v>
      </c>
      <c r="F70" s="89"/>
      <c r="G70" s="89"/>
      <c r="H70" s="89"/>
      <c r="L70" s="28"/>
    </row>
    <row r="71" spans="2:63" s="31" customFormat="1" ht="7.05" customHeight="1" x14ac:dyDescent="0.3">
      <c r="B71" s="28"/>
      <c r="L71" s="28"/>
    </row>
    <row r="72" spans="2:63" s="31" customFormat="1" ht="18" customHeight="1" x14ac:dyDescent="0.3">
      <c r="B72" s="28"/>
      <c r="C72" s="85" t="s">
        <v>21</v>
      </c>
      <c r="F72" s="90" t="str">
        <f>F12</f>
        <v xml:space="preserve">ONN Náchod </v>
      </c>
      <c r="I72" s="85" t="s">
        <v>23</v>
      </c>
      <c r="J72" s="91">
        <f>IF(J12="","",J12)</f>
        <v>43584</v>
      </c>
      <c r="L72" s="28"/>
    </row>
    <row r="73" spans="2:63" s="31" customFormat="1" ht="7.05" customHeight="1" x14ac:dyDescent="0.3">
      <c r="B73" s="28"/>
      <c r="L73" s="28"/>
    </row>
    <row r="74" spans="2:63" s="31" customFormat="1" ht="13.2" x14ac:dyDescent="0.3">
      <c r="B74" s="28"/>
      <c r="C74" s="85" t="s">
        <v>24</v>
      </c>
      <c r="F74" s="90" t="str">
        <f>E15</f>
        <v>ONN Náchod a.s.</v>
      </c>
      <c r="I74" s="85" t="s">
        <v>29</v>
      </c>
      <c r="J74" s="90" t="str">
        <f>E21</f>
        <v xml:space="preserve">JIKA CZ </v>
      </c>
      <c r="L74" s="28"/>
    </row>
    <row r="75" spans="2:63" s="31" customFormat="1" ht="14.4" customHeight="1" x14ac:dyDescent="0.3">
      <c r="B75" s="28"/>
      <c r="C75" s="85" t="s">
        <v>28</v>
      </c>
      <c r="F75" s="90" t="str">
        <f>'1.1 - ARCH'!E18</f>
        <v>Vyplňte údaj</v>
      </c>
      <c r="L75" s="28"/>
    </row>
    <row r="76" spans="2:63" s="31" customFormat="1" ht="10.199999999999999" customHeight="1" x14ac:dyDescent="0.3">
      <c r="B76" s="28"/>
      <c r="L76" s="28"/>
    </row>
    <row r="77" spans="2:63" s="100" customFormat="1" ht="29.25" customHeight="1" x14ac:dyDescent="0.3">
      <c r="B77" s="93"/>
      <c r="C77" s="94" t="s">
        <v>114</v>
      </c>
      <c r="D77" s="95" t="s">
        <v>53</v>
      </c>
      <c r="E77" s="95" t="s">
        <v>49</v>
      </c>
      <c r="F77" s="95" t="s">
        <v>115</v>
      </c>
      <c r="G77" s="95" t="s">
        <v>116</v>
      </c>
      <c r="H77" s="95" t="s">
        <v>117</v>
      </c>
      <c r="I77" s="95" t="s">
        <v>118</v>
      </c>
      <c r="J77" s="95" t="s">
        <v>88</v>
      </c>
      <c r="K77" s="96" t="s">
        <v>119</v>
      </c>
      <c r="L77" s="93"/>
      <c r="M77" s="97" t="s">
        <v>120</v>
      </c>
      <c r="N77" s="98" t="s">
        <v>38</v>
      </c>
      <c r="O77" s="98" t="s">
        <v>121</v>
      </c>
      <c r="P77" s="98" t="s">
        <v>122</v>
      </c>
      <c r="Q77" s="98" t="s">
        <v>123</v>
      </c>
      <c r="R77" s="98" t="s">
        <v>124</v>
      </c>
      <c r="S77" s="98" t="s">
        <v>125</v>
      </c>
      <c r="T77" s="99" t="s">
        <v>126</v>
      </c>
    </row>
    <row r="78" spans="2:63" s="31" customFormat="1" ht="29.25" customHeight="1" x14ac:dyDescent="0.35">
      <c r="B78" s="28"/>
      <c r="C78" s="101" t="s">
        <v>89</v>
      </c>
      <c r="J78" s="102">
        <f>J79</f>
        <v>0</v>
      </c>
      <c r="L78" s="28"/>
      <c r="M78" s="103"/>
      <c r="N78" s="42"/>
      <c r="O78" s="42"/>
      <c r="P78" s="104">
        <f>P79</f>
        <v>0</v>
      </c>
      <c r="Q78" s="42"/>
      <c r="R78" s="104">
        <f>R79</f>
        <v>0</v>
      </c>
      <c r="S78" s="42"/>
      <c r="T78" s="105">
        <f>T79</f>
        <v>0</v>
      </c>
      <c r="AT78" s="14" t="s">
        <v>67</v>
      </c>
      <c r="AU78" s="14" t="s">
        <v>90</v>
      </c>
      <c r="BK78" s="106" t="e">
        <f>BK79</f>
        <v>#VALUE!</v>
      </c>
    </row>
    <row r="79" spans="2:63" s="109" customFormat="1" ht="37.35" customHeight="1" x14ac:dyDescent="0.35">
      <c r="B79" s="108"/>
      <c r="D79" s="110" t="s">
        <v>67</v>
      </c>
      <c r="E79" s="111" t="s">
        <v>285</v>
      </c>
      <c r="F79" s="111" t="s">
        <v>286</v>
      </c>
      <c r="J79" s="112">
        <f>J80</f>
        <v>0</v>
      </c>
      <c r="L79" s="108"/>
      <c r="M79" s="113"/>
      <c r="N79" s="114"/>
      <c r="O79" s="114"/>
      <c r="P79" s="115">
        <f>P80</f>
        <v>0</v>
      </c>
      <c r="Q79" s="114"/>
      <c r="R79" s="115">
        <f>R80</f>
        <v>0</v>
      </c>
      <c r="S79" s="114"/>
      <c r="T79" s="116">
        <f>T80</f>
        <v>0</v>
      </c>
      <c r="AR79" s="110" t="s">
        <v>76</v>
      </c>
      <c r="AT79" s="117" t="s">
        <v>67</v>
      </c>
      <c r="AU79" s="117" t="s">
        <v>68</v>
      </c>
      <c r="AY79" s="110" t="s">
        <v>129</v>
      </c>
      <c r="BK79" s="118" t="e">
        <f>BK80</f>
        <v>#VALUE!</v>
      </c>
    </row>
    <row r="80" spans="2:63" s="109" customFormat="1" ht="19.95" customHeight="1" x14ac:dyDescent="0.35">
      <c r="B80" s="108"/>
      <c r="D80" s="110" t="s">
        <v>67</v>
      </c>
      <c r="E80" s="119" t="s">
        <v>372</v>
      </c>
      <c r="F80" s="119" t="s">
        <v>552</v>
      </c>
      <c r="J80" s="120">
        <f>SUM(J81:J84)</f>
        <v>0</v>
      </c>
      <c r="L80" s="108"/>
      <c r="M80" s="113"/>
      <c r="N80" s="114"/>
      <c r="O80" s="114"/>
      <c r="P80" s="115">
        <f>SUM(P81:P84)</f>
        <v>0</v>
      </c>
      <c r="Q80" s="114"/>
      <c r="R80" s="115">
        <f>SUM(R81:R84)</f>
        <v>0</v>
      </c>
      <c r="S80" s="114"/>
      <c r="T80" s="116">
        <f>SUM(T81:T84)</f>
        <v>0</v>
      </c>
      <c r="AR80" s="110" t="s">
        <v>76</v>
      </c>
      <c r="AT80" s="117" t="s">
        <v>67</v>
      </c>
      <c r="AU80" s="117" t="s">
        <v>74</v>
      </c>
      <c r="AY80" s="110" t="s">
        <v>129</v>
      </c>
      <c r="BK80" s="118" t="e">
        <f>SUM(BK81:BK84)</f>
        <v>#VALUE!</v>
      </c>
    </row>
    <row r="81" spans="2:65" s="31" customFormat="1" ht="16.5" customHeight="1" x14ac:dyDescent="0.3">
      <c r="B81" s="28"/>
      <c r="C81" s="121" t="s">
        <v>74</v>
      </c>
      <c r="D81" s="121" t="s">
        <v>132</v>
      </c>
      <c r="E81" s="122" t="s">
        <v>375</v>
      </c>
      <c r="F81" s="123" t="s">
        <v>815</v>
      </c>
      <c r="G81" s="124" t="s">
        <v>308</v>
      </c>
      <c r="H81" s="125">
        <v>11</v>
      </c>
      <c r="I81" s="339" t="s">
        <v>827</v>
      </c>
      <c r="J81" s="126">
        <v>0</v>
      </c>
      <c r="K81" s="123" t="s">
        <v>5</v>
      </c>
      <c r="L81" s="162"/>
      <c r="M81" s="127"/>
      <c r="N81" s="128"/>
      <c r="O81" s="129"/>
      <c r="P81" s="129"/>
      <c r="Q81" s="129"/>
      <c r="R81" s="129"/>
      <c r="S81" s="129"/>
      <c r="T81" s="130"/>
      <c r="AR81" s="14" t="s">
        <v>215</v>
      </c>
      <c r="AT81" s="14" t="s">
        <v>132</v>
      </c>
      <c r="AU81" s="14" t="s">
        <v>76</v>
      </c>
      <c r="AY81" s="14" t="s">
        <v>129</v>
      </c>
      <c r="BE81" s="131">
        <f>IF(N81="základní",J81,0)</f>
        <v>0</v>
      </c>
      <c r="BF81" s="131">
        <f>IF(N81="snížená",J81,0)</f>
        <v>0</v>
      </c>
      <c r="BG81" s="131">
        <f>IF(N81="zákl. přenesená",J81,0)</f>
        <v>0</v>
      </c>
      <c r="BH81" s="131">
        <f>IF(N81="sníž. přenesená",J81,0)</f>
        <v>0</v>
      </c>
      <c r="BI81" s="131">
        <f>IF(N81="nulová",J81,0)</f>
        <v>0</v>
      </c>
      <c r="BJ81" s="14" t="s">
        <v>74</v>
      </c>
      <c r="BK81" s="131" t="e">
        <f>ROUND(I81*H81,2)</f>
        <v>#VALUE!</v>
      </c>
      <c r="BL81" s="14" t="s">
        <v>215</v>
      </c>
      <c r="BM81" s="14" t="s">
        <v>553</v>
      </c>
    </row>
    <row r="82" spans="2:65" s="31" customFormat="1" ht="16.5" customHeight="1" x14ac:dyDescent="0.3">
      <c r="B82" s="28"/>
      <c r="C82" s="121" t="s">
        <v>76</v>
      </c>
      <c r="D82" s="121" t="s">
        <v>132</v>
      </c>
      <c r="E82" s="122" t="s">
        <v>378</v>
      </c>
      <c r="F82" s="123" t="s">
        <v>816</v>
      </c>
      <c r="G82" s="124" t="s">
        <v>308</v>
      </c>
      <c r="H82" s="125">
        <v>6</v>
      </c>
      <c r="I82" s="339" t="s">
        <v>827</v>
      </c>
      <c r="J82" s="126">
        <v>0</v>
      </c>
      <c r="K82" s="123" t="s">
        <v>5</v>
      </c>
      <c r="L82" s="162"/>
      <c r="M82" s="127"/>
      <c r="N82" s="128"/>
      <c r="O82" s="129"/>
      <c r="P82" s="129"/>
      <c r="Q82" s="129"/>
      <c r="R82" s="129"/>
      <c r="S82" s="129"/>
      <c r="T82" s="130"/>
      <c r="AR82" s="14" t="s">
        <v>215</v>
      </c>
      <c r="AT82" s="14" t="s">
        <v>132</v>
      </c>
      <c r="AU82" s="14" t="s">
        <v>76</v>
      </c>
      <c r="AY82" s="14" t="s">
        <v>129</v>
      </c>
      <c r="BE82" s="131">
        <f>IF(N82="základní",J82,0)</f>
        <v>0</v>
      </c>
      <c r="BF82" s="131">
        <f>IF(N82="snížená",J82,0)</f>
        <v>0</v>
      </c>
      <c r="BG82" s="131">
        <f>IF(N82="zákl. přenesená",J82,0)</f>
        <v>0</v>
      </c>
      <c r="BH82" s="131">
        <f>IF(N82="sníž. přenesená",J82,0)</f>
        <v>0</v>
      </c>
      <c r="BI82" s="131">
        <f>IF(N82="nulová",J82,0)</f>
        <v>0</v>
      </c>
      <c r="BJ82" s="14" t="s">
        <v>74</v>
      </c>
      <c r="BK82" s="131" t="e">
        <f>ROUND(I82*H82,2)</f>
        <v>#VALUE!</v>
      </c>
      <c r="BL82" s="14" t="s">
        <v>215</v>
      </c>
      <c r="BM82" s="14" t="s">
        <v>554</v>
      </c>
    </row>
    <row r="83" spans="2:65" s="31" customFormat="1" ht="16.5" customHeight="1" x14ac:dyDescent="0.3">
      <c r="B83" s="28"/>
      <c r="C83" s="121" t="s">
        <v>130</v>
      </c>
      <c r="D83" s="121" t="s">
        <v>132</v>
      </c>
      <c r="E83" s="122" t="s">
        <v>555</v>
      </c>
      <c r="F83" s="123" t="s">
        <v>817</v>
      </c>
      <c r="G83" s="124" t="s">
        <v>308</v>
      </c>
      <c r="H83" s="125">
        <v>6</v>
      </c>
      <c r="I83" s="339" t="s">
        <v>827</v>
      </c>
      <c r="J83" s="126">
        <v>0</v>
      </c>
      <c r="K83" s="123" t="s">
        <v>5</v>
      </c>
      <c r="L83" s="162"/>
      <c r="M83" s="127"/>
      <c r="N83" s="128"/>
      <c r="O83" s="129"/>
      <c r="P83" s="129"/>
      <c r="Q83" s="129"/>
      <c r="R83" s="129"/>
      <c r="S83" s="129"/>
      <c r="T83" s="130"/>
      <c r="AR83" s="14" t="s">
        <v>215</v>
      </c>
      <c r="AT83" s="14" t="s">
        <v>132</v>
      </c>
      <c r="AU83" s="14" t="s">
        <v>76</v>
      </c>
      <c r="AY83" s="14" t="s">
        <v>129</v>
      </c>
      <c r="BE83" s="131">
        <f>IF(N83="základní",J83,0)</f>
        <v>0</v>
      </c>
      <c r="BF83" s="131">
        <f>IF(N83="snížená",J83,0)</f>
        <v>0</v>
      </c>
      <c r="BG83" s="131">
        <f>IF(N83="zákl. přenesená",J83,0)</f>
        <v>0</v>
      </c>
      <c r="BH83" s="131">
        <f>IF(N83="sníž. přenesená",J83,0)</f>
        <v>0</v>
      </c>
      <c r="BI83" s="131">
        <f>IF(N83="nulová",J83,0)</f>
        <v>0</v>
      </c>
      <c r="BJ83" s="14" t="s">
        <v>74</v>
      </c>
      <c r="BK83" s="131" t="e">
        <f>ROUND(I83*H83,2)</f>
        <v>#VALUE!</v>
      </c>
      <c r="BL83" s="14" t="s">
        <v>215</v>
      </c>
      <c r="BM83" s="14" t="s">
        <v>556</v>
      </c>
    </row>
    <row r="84" spans="2:65" s="31" customFormat="1" ht="16.5" customHeight="1" x14ac:dyDescent="0.3">
      <c r="B84" s="28"/>
      <c r="C84" s="121" t="s">
        <v>137</v>
      </c>
      <c r="D84" s="121" t="s">
        <v>132</v>
      </c>
      <c r="E84" s="122" t="s">
        <v>557</v>
      </c>
      <c r="F84" s="123" t="s">
        <v>818</v>
      </c>
      <c r="G84" s="124" t="s">
        <v>308</v>
      </c>
      <c r="H84" s="125">
        <v>6</v>
      </c>
      <c r="I84" s="339" t="s">
        <v>827</v>
      </c>
      <c r="J84" s="126">
        <v>0</v>
      </c>
      <c r="K84" s="123" t="s">
        <v>5</v>
      </c>
      <c r="L84" s="162"/>
      <c r="M84" s="127"/>
      <c r="N84" s="244"/>
      <c r="O84" s="245"/>
      <c r="P84" s="245"/>
      <c r="Q84" s="245"/>
      <c r="R84" s="245"/>
      <c r="S84" s="245"/>
      <c r="T84" s="246"/>
      <c r="AR84" s="14" t="s">
        <v>215</v>
      </c>
      <c r="AT84" s="14" t="s">
        <v>132</v>
      </c>
      <c r="AU84" s="14" t="s">
        <v>76</v>
      </c>
      <c r="AY84" s="14" t="s">
        <v>129</v>
      </c>
      <c r="BE84" s="131">
        <f>IF(N84="základní",J84,0)</f>
        <v>0</v>
      </c>
      <c r="BF84" s="131">
        <f>IF(N84="snížená",J84,0)</f>
        <v>0</v>
      </c>
      <c r="BG84" s="131">
        <f>IF(N84="zákl. přenesená",J84,0)</f>
        <v>0</v>
      </c>
      <c r="BH84" s="131">
        <f>IF(N84="sníž. přenesená",J84,0)</f>
        <v>0</v>
      </c>
      <c r="BI84" s="131">
        <f>IF(N84="nulová",J84,0)</f>
        <v>0</v>
      </c>
      <c r="BJ84" s="14" t="s">
        <v>74</v>
      </c>
      <c r="BK84" s="131" t="e">
        <f>ROUND(I84*H84,2)</f>
        <v>#VALUE!</v>
      </c>
      <c r="BL84" s="14" t="s">
        <v>215</v>
      </c>
      <c r="BM84" s="14" t="s">
        <v>558</v>
      </c>
    </row>
    <row r="85" spans="2:65" s="31" customFormat="1" ht="7.05" customHeight="1" x14ac:dyDescent="0.3"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28"/>
    </row>
  </sheetData>
  <sheetProtection algorithmName="SHA-512" hashValue="jltHNVT90aFLVwdPFZ7i6J8foKknoEjfA9U9hSBfEC3Kj/GrdxLBOc0c2RVkToS9pbxqGW4mPtvk+zutDDUekw==" saltValue="KIQDGx/Ix3W5agrgquokEg==" spinCount="100000" sheet="1" objects="1" scenarios="1"/>
  <autoFilter ref="C77:K8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71" activePane="bottomLeft" state="frozen"/>
      <selection pane="bottomLeft" activeCell="F91" sqref="F91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5.7109375" style="11" customWidth="1"/>
    <col min="10" max="10" width="23.42578125" style="11" customWidth="1"/>
    <col min="11" max="11" width="15.42578125" style="11" customWidth="1"/>
    <col min="12" max="12" width="9.140625" style="11"/>
    <col min="13" max="18" width="9.42578125" style="11" hidden="1"/>
    <col min="19" max="19" width="8.140625" style="11" hidden="1" customWidth="1"/>
    <col min="20" max="20" width="29.5703125" style="11" hidden="1" customWidth="1"/>
    <col min="21" max="21" width="16.42578125" style="11" hidden="1" customWidth="1"/>
    <col min="22" max="22" width="12.42578125" style="11" customWidth="1"/>
    <col min="23" max="23" width="16.42578125" style="11" customWidth="1"/>
    <col min="24" max="24" width="12.42578125" style="11" customWidth="1"/>
    <col min="25" max="25" width="15" style="11" customWidth="1"/>
    <col min="26" max="26" width="11" style="11" customWidth="1"/>
    <col min="27" max="27" width="15" style="11" customWidth="1"/>
    <col min="28" max="28" width="16.42578125" style="11" customWidth="1"/>
    <col min="29" max="29" width="11" style="11" customWidth="1"/>
    <col min="30" max="30" width="15" style="11" customWidth="1"/>
    <col min="31" max="31" width="16.42578125" style="11" customWidth="1"/>
    <col min="32" max="43" width="9.140625" style="11"/>
    <col min="44" max="65" width="9.42578125" style="11" hidden="1"/>
    <col min="66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78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755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ROUND(J78,2)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ROUND(SUM(BE78:BE85), 2)</f>
        <v>0</v>
      </c>
      <c r="G30" s="29"/>
      <c r="H30" s="29"/>
      <c r="I30" s="49">
        <v>0.21</v>
      </c>
      <c r="J30" s="48">
        <f>ROUND(ROUND((SUM(BE78:BE85)),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ROUND(SUM(BF78:BF85), 2)</f>
        <v>0</v>
      </c>
      <c r="G31" s="29"/>
      <c r="H31" s="29"/>
      <c r="I31" s="49">
        <v>0.15</v>
      </c>
      <c r="J31" s="48">
        <f>ROUND(ROUND((SUM(BF78:BF85)),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ROUND(SUM(BG78:BG85),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ROUND(SUM(BH78:BH85),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ROUND(SUM(BI78:BI85),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 xml:space="preserve">1.3 - Volné interiérové vybavení 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J78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">
        <v>97</v>
      </c>
      <c r="E57" s="72"/>
      <c r="F57" s="72"/>
      <c r="G57" s="72"/>
      <c r="H57" s="72"/>
      <c r="I57" s="72"/>
      <c r="J57" s="73">
        <f>J79</f>
        <v>0</v>
      </c>
      <c r="K57" s="74"/>
    </row>
    <row r="58" spans="2:47" s="83" customFormat="1" ht="19.95" customHeight="1" x14ac:dyDescent="0.3">
      <c r="B58" s="77"/>
      <c r="C58" s="78"/>
      <c r="D58" s="79" t="s">
        <v>101</v>
      </c>
      <c r="E58" s="80"/>
      <c r="F58" s="80"/>
      <c r="G58" s="80"/>
      <c r="H58" s="80"/>
      <c r="I58" s="80"/>
      <c r="J58" s="81">
        <f>J80</f>
        <v>0</v>
      </c>
      <c r="K58" s="82"/>
    </row>
    <row r="59" spans="2:47" s="31" customFormat="1" ht="21.75" customHeight="1" x14ac:dyDescent="0.3">
      <c r="B59" s="28"/>
      <c r="C59" s="29"/>
      <c r="D59" s="29"/>
      <c r="E59" s="29"/>
      <c r="F59" s="29"/>
      <c r="G59" s="29"/>
      <c r="H59" s="29"/>
      <c r="I59" s="29"/>
      <c r="J59" s="29"/>
      <c r="K59" s="30"/>
    </row>
    <row r="60" spans="2:47" s="31" customFormat="1" ht="7.05" customHeight="1" x14ac:dyDescent="0.3">
      <c r="B60" s="57"/>
      <c r="C60" s="58"/>
      <c r="D60" s="58"/>
      <c r="E60" s="58"/>
      <c r="F60" s="58"/>
      <c r="G60" s="58"/>
      <c r="H60" s="58"/>
      <c r="I60" s="58"/>
      <c r="J60" s="58"/>
      <c r="K60" s="59"/>
    </row>
    <row r="64" spans="2:47" s="31" customFormat="1" ht="7.05" customHeight="1" x14ac:dyDescent="0.3"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28"/>
    </row>
    <row r="65" spans="2:63" s="31" customFormat="1" ht="37.049999999999997" customHeight="1" x14ac:dyDescent="0.3">
      <c r="B65" s="28"/>
      <c r="C65" s="84" t="s">
        <v>113</v>
      </c>
      <c r="L65" s="28"/>
    </row>
    <row r="66" spans="2:63" s="31" customFormat="1" ht="7.05" customHeight="1" x14ac:dyDescent="0.3">
      <c r="B66" s="28"/>
      <c r="L66" s="28"/>
    </row>
    <row r="67" spans="2:63" s="31" customFormat="1" ht="14.4" customHeight="1" x14ac:dyDescent="0.3">
      <c r="B67" s="28"/>
      <c r="C67" s="85" t="s">
        <v>17</v>
      </c>
      <c r="L67" s="28"/>
    </row>
    <row r="68" spans="2:63" s="31" customFormat="1" ht="16.5" customHeight="1" x14ac:dyDescent="0.3">
      <c r="B68" s="28"/>
      <c r="E68" s="86" t="str">
        <f>E7</f>
        <v>ONN-úprava hygien. zázemí interny ,objekt A+B, horní areál</v>
      </c>
      <c r="F68" s="87"/>
      <c r="G68" s="87"/>
      <c r="H68" s="87"/>
      <c r="L68" s="28"/>
    </row>
    <row r="69" spans="2:63" s="31" customFormat="1" ht="14.4" customHeight="1" x14ac:dyDescent="0.3">
      <c r="B69" s="28"/>
      <c r="C69" s="85" t="s">
        <v>85</v>
      </c>
      <c r="L69" s="28"/>
    </row>
    <row r="70" spans="2:63" s="31" customFormat="1" ht="17.25" customHeight="1" x14ac:dyDescent="0.3">
      <c r="B70" s="28"/>
      <c r="E70" s="88" t="str">
        <f>E9</f>
        <v xml:space="preserve">1.3 - Volné interiérové vybavení </v>
      </c>
      <c r="F70" s="89"/>
      <c r="G70" s="89"/>
      <c r="H70" s="89"/>
      <c r="L70" s="28"/>
    </row>
    <row r="71" spans="2:63" s="31" customFormat="1" ht="7.05" customHeight="1" x14ac:dyDescent="0.3">
      <c r="B71" s="28"/>
      <c r="L71" s="28"/>
    </row>
    <row r="72" spans="2:63" s="31" customFormat="1" ht="18" customHeight="1" x14ac:dyDescent="0.3">
      <c r="B72" s="28"/>
      <c r="C72" s="85" t="s">
        <v>21</v>
      </c>
      <c r="F72" s="90" t="str">
        <f>F12</f>
        <v xml:space="preserve">ONN Náchod </v>
      </c>
      <c r="I72" s="85" t="s">
        <v>23</v>
      </c>
      <c r="J72" s="91">
        <f>IF(J12="","",J12)</f>
        <v>43584</v>
      </c>
      <c r="L72" s="28"/>
    </row>
    <row r="73" spans="2:63" s="31" customFormat="1" ht="7.05" customHeight="1" x14ac:dyDescent="0.3">
      <c r="B73" s="28"/>
      <c r="L73" s="28"/>
    </row>
    <row r="74" spans="2:63" s="31" customFormat="1" ht="13.2" x14ac:dyDescent="0.3">
      <c r="B74" s="28"/>
      <c r="C74" s="85" t="s">
        <v>24</v>
      </c>
      <c r="F74" s="90" t="str">
        <f>E15</f>
        <v>ONN Náchod a.s.</v>
      </c>
      <c r="I74" s="85" t="s">
        <v>29</v>
      </c>
      <c r="J74" s="90" t="str">
        <f>E21</f>
        <v xml:space="preserve">JIKA CZ </v>
      </c>
      <c r="L74" s="28"/>
    </row>
    <row r="75" spans="2:63" s="31" customFormat="1" ht="14.4" customHeight="1" x14ac:dyDescent="0.3">
      <c r="B75" s="28"/>
      <c r="C75" s="85" t="s">
        <v>28</v>
      </c>
      <c r="F75" s="90" t="str">
        <f>'1.1 - ARCH'!E18</f>
        <v>Vyplňte údaj</v>
      </c>
      <c r="L75" s="28"/>
    </row>
    <row r="76" spans="2:63" s="31" customFormat="1" ht="10.199999999999999" customHeight="1" x14ac:dyDescent="0.3">
      <c r="B76" s="28"/>
      <c r="L76" s="28"/>
    </row>
    <row r="77" spans="2:63" s="100" customFormat="1" ht="29.25" customHeight="1" x14ac:dyDescent="0.3">
      <c r="B77" s="93"/>
      <c r="C77" s="94" t="s">
        <v>114</v>
      </c>
      <c r="D77" s="95" t="s">
        <v>53</v>
      </c>
      <c r="E77" s="95" t="s">
        <v>49</v>
      </c>
      <c r="F77" s="95" t="s">
        <v>115</v>
      </c>
      <c r="G77" s="95" t="s">
        <v>116</v>
      </c>
      <c r="H77" s="95" t="s">
        <v>117</v>
      </c>
      <c r="I77" s="95" t="s">
        <v>118</v>
      </c>
      <c r="J77" s="95" t="s">
        <v>88</v>
      </c>
      <c r="K77" s="96" t="s">
        <v>119</v>
      </c>
      <c r="L77" s="93"/>
      <c r="M77" s="97" t="s">
        <v>120</v>
      </c>
      <c r="N77" s="98" t="s">
        <v>38</v>
      </c>
      <c r="O77" s="98" t="s">
        <v>121</v>
      </c>
      <c r="P77" s="98" t="s">
        <v>122</v>
      </c>
      <c r="Q77" s="98" t="s">
        <v>123</v>
      </c>
      <c r="R77" s="98" t="s">
        <v>124</v>
      </c>
      <c r="S77" s="98" t="s">
        <v>125</v>
      </c>
      <c r="T77" s="99" t="s">
        <v>126</v>
      </c>
    </row>
    <row r="78" spans="2:63" s="31" customFormat="1" ht="29.25" customHeight="1" x14ac:dyDescent="0.35">
      <c r="B78" s="28"/>
      <c r="C78" s="101" t="s">
        <v>89</v>
      </c>
      <c r="J78" s="102">
        <f>J79</f>
        <v>0</v>
      </c>
      <c r="L78" s="28"/>
      <c r="M78" s="103"/>
      <c r="N78" s="42"/>
      <c r="O78" s="42"/>
      <c r="P78" s="104">
        <f>P79</f>
        <v>0</v>
      </c>
      <c r="Q78" s="42"/>
      <c r="R78" s="104">
        <f>R79</f>
        <v>0</v>
      </c>
      <c r="S78" s="42"/>
      <c r="T78" s="105">
        <f>T79</f>
        <v>0</v>
      </c>
      <c r="AT78" s="14" t="s">
        <v>67</v>
      </c>
      <c r="AU78" s="14" t="s">
        <v>90</v>
      </c>
      <c r="BK78" s="106" t="e">
        <f>BK79</f>
        <v>#VALUE!</v>
      </c>
    </row>
    <row r="79" spans="2:63" s="109" customFormat="1" ht="37.35" customHeight="1" x14ac:dyDescent="0.35">
      <c r="B79" s="108"/>
      <c r="D79" s="110" t="s">
        <v>67</v>
      </c>
      <c r="E79" s="111" t="s">
        <v>285</v>
      </c>
      <c r="F79" s="111" t="s">
        <v>286</v>
      </c>
      <c r="J79" s="112">
        <f>J80</f>
        <v>0</v>
      </c>
      <c r="L79" s="108"/>
      <c r="M79" s="113"/>
      <c r="N79" s="114"/>
      <c r="O79" s="114"/>
      <c r="P79" s="115">
        <f>P80</f>
        <v>0</v>
      </c>
      <c r="Q79" s="114"/>
      <c r="R79" s="115">
        <f>R80</f>
        <v>0</v>
      </c>
      <c r="S79" s="114"/>
      <c r="T79" s="116">
        <f>T80</f>
        <v>0</v>
      </c>
      <c r="AR79" s="110" t="s">
        <v>76</v>
      </c>
      <c r="AT79" s="117" t="s">
        <v>67</v>
      </c>
      <c r="AU79" s="117" t="s">
        <v>68</v>
      </c>
      <c r="AY79" s="110" t="s">
        <v>129</v>
      </c>
      <c r="BK79" s="118" t="e">
        <f>BK80</f>
        <v>#VALUE!</v>
      </c>
    </row>
    <row r="80" spans="2:63" s="109" customFormat="1" ht="19.95" customHeight="1" x14ac:dyDescent="0.35">
      <c r="B80" s="108"/>
      <c r="D80" s="110" t="s">
        <v>67</v>
      </c>
      <c r="E80" s="119" t="s">
        <v>372</v>
      </c>
      <c r="F80" s="119" t="s">
        <v>373</v>
      </c>
      <c r="J80" s="120">
        <f>SUM(J81:J85)</f>
        <v>0</v>
      </c>
      <c r="L80" s="108"/>
      <c r="M80" s="113"/>
      <c r="N80" s="114"/>
      <c r="O80" s="114"/>
      <c r="P80" s="115">
        <f>SUM(P81:P85)</f>
        <v>0</v>
      </c>
      <c r="Q80" s="114"/>
      <c r="R80" s="115">
        <f>SUM(R81:R85)</f>
        <v>0</v>
      </c>
      <c r="S80" s="114"/>
      <c r="T80" s="116">
        <f>SUM(T81:T85)</f>
        <v>0</v>
      </c>
      <c r="AR80" s="110" t="s">
        <v>76</v>
      </c>
      <c r="AT80" s="117" t="s">
        <v>67</v>
      </c>
      <c r="AU80" s="117" t="s">
        <v>74</v>
      </c>
      <c r="AY80" s="110" t="s">
        <v>129</v>
      </c>
      <c r="BK80" s="118" t="e">
        <f>SUM(BK81:BK85)</f>
        <v>#VALUE!</v>
      </c>
    </row>
    <row r="81" spans="2:65" s="31" customFormat="1" ht="16.5" customHeight="1" x14ac:dyDescent="0.3">
      <c r="B81" s="28"/>
      <c r="C81" s="121" t="s">
        <v>74</v>
      </c>
      <c r="D81" s="121" t="s">
        <v>132</v>
      </c>
      <c r="E81" s="122" t="s">
        <v>375</v>
      </c>
      <c r="F81" s="123" t="s">
        <v>819</v>
      </c>
      <c r="G81" s="124" t="s">
        <v>308</v>
      </c>
      <c r="H81" s="125">
        <v>3</v>
      </c>
      <c r="I81" s="339" t="s">
        <v>827</v>
      </c>
      <c r="J81" s="126">
        <v>0</v>
      </c>
      <c r="K81" s="123" t="s">
        <v>5</v>
      </c>
      <c r="L81" s="28"/>
      <c r="M81" s="127" t="s">
        <v>5</v>
      </c>
      <c r="N81" s="128" t="s">
        <v>39</v>
      </c>
      <c r="O81" s="129">
        <v>0</v>
      </c>
      <c r="P81" s="129">
        <f>O81*H81</f>
        <v>0</v>
      </c>
      <c r="Q81" s="129">
        <v>0</v>
      </c>
      <c r="R81" s="129">
        <f>Q81*H81</f>
        <v>0</v>
      </c>
      <c r="S81" s="129">
        <v>0</v>
      </c>
      <c r="T81" s="130">
        <f>S81*H81</f>
        <v>0</v>
      </c>
      <c r="AR81" s="14" t="s">
        <v>215</v>
      </c>
      <c r="AT81" s="14" t="s">
        <v>132</v>
      </c>
      <c r="AU81" s="14" t="s">
        <v>76</v>
      </c>
      <c r="AY81" s="14" t="s">
        <v>129</v>
      </c>
      <c r="BE81" s="131">
        <f>IF(N81="základní",J81,0)</f>
        <v>0</v>
      </c>
      <c r="BF81" s="131">
        <f>IF(N81="snížená",J81,0)</f>
        <v>0</v>
      </c>
      <c r="BG81" s="131">
        <f>IF(N81="zákl. přenesená",J81,0)</f>
        <v>0</v>
      </c>
      <c r="BH81" s="131">
        <f>IF(N81="sníž. přenesená",J81,0)</f>
        <v>0</v>
      </c>
      <c r="BI81" s="131">
        <f>IF(N81="nulová",J81,0)</f>
        <v>0</v>
      </c>
      <c r="BJ81" s="14" t="s">
        <v>74</v>
      </c>
      <c r="BK81" s="131" t="e">
        <f>ROUND(I81*H81,2)</f>
        <v>#VALUE!</v>
      </c>
      <c r="BL81" s="14" t="s">
        <v>215</v>
      </c>
      <c r="BM81" s="14" t="s">
        <v>559</v>
      </c>
    </row>
    <row r="82" spans="2:65" s="31" customFormat="1" ht="16.5" customHeight="1" x14ac:dyDescent="0.3">
      <c r="B82" s="28"/>
      <c r="C82" s="121" t="s">
        <v>76</v>
      </c>
      <c r="D82" s="121" t="s">
        <v>132</v>
      </c>
      <c r="E82" s="122" t="s">
        <v>378</v>
      </c>
      <c r="F82" s="123" t="s">
        <v>820</v>
      </c>
      <c r="G82" s="124" t="s">
        <v>308</v>
      </c>
      <c r="H82" s="125">
        <v>3</v>
      </c>
      <c r="I82" s="339" t="s">
        <v>827</v>
      </c>
      <c r="J82" s="126">
        <v>0</v>
      </c>
      <c r="K82" s="123" t="s">
        <v>5</v>
      </c>
      <c r="L82" s="28"/>
      <c r="M82" s="127" t="s">
        <v>5</v>
      </c>
      <c r="N82" s="128" t="s">
        <v>39</v>
      </c>
      <c r="O82" s="129">
        <v>0</v>
      </c>
      <c r="P82" s="129">
        <f>O82*H82</f>
        <v>0</v>
      </c>
      <c r="Q82" s="129">
        <v>0</v>
      </c>
      <c r="R82" s="129">
        <f>Q82*H82</f>
        <v>0</v>
      </c>
      <c r="S82" s="129">
        <v>0</v>
      </c>
      <c r="T82" s="130">
        <f>S82*H82</f>
        <v>0</v>
      </c>
      <c r="AR82" s="14" t="s">
        <v>215</v>
      </c>
      <c r="AT82" s="14" t="s">
        <v>132</v>
      </c>
      <c r="AU82" s="14" t="s">
        <v>76</v>
      </c>
      <c r="AY82" s="14" t="s">
        <v>129</v>
      </c>
      <c r="BE82" s="131">
        <f>IF(N82="základní",J82,0)</f>
        <v>0</v>
      </c>
      <c r="BF82" s="131">
        <f>IF(N82="snížená",J82,0)</f>
        <v>0</v>
      </c>
      <c r="BG82" s="131">
        <f>IF(N82="zákl. přenesená",J82,0)</f>
        <v>0</v>
      </c>
      <c r="BH82" s="131">
        <f>IF(N82="sníž. přenesená",J82,0)</f>
        <v>0</v>
      </c>
      <c r="BI82" s="131">
        <f>IF(N82="nulová",J82,0)</f>
        <v>0</v>
      </c>
      <c r="BJ82" s="14" t="s">
        <v>74</v>
      </c>
      <c r="BK82" s="131" t="e">
        <f>ROUND(I82*H82,2)</f>
        <v>#VALUE!</v>
      </c>
      <c r="BL82" s="14" t="s">
        <v>215</v>
      </c>
      <c r="BM82" s="14" t="s">
        <v>560</v>
      </c>
    </row>
    <row r="83" spans="2:65" s="31" customFormat="1" ht="16.5" customHeight="1" x14ac:dyDescent="0.3">
      <c r="B83" s="28"/>
      <c r="C83" s="121" t="s">
        <v>130</v>
      </c>
      <c r="D83" s="121" t="s">
        <v>132</v>
      </c>
      <c r="E83" s="122" t="s">
        <v>555</v>
      </c>
      <c r="F83" s="123" t="s">
        <v>821</v>
      </c>
      <c r="G83" s="124" t="s">
        <v>308</v>
      </c>
      <c r="H83" s="125">
        <v>3</v>
      </c>
      <c r="I83" s="339" t="s">
        <v>827</v>
      </c>
      <c r="J83" s="126">
        <v>0</v>
      </c>
      <c r="K83" s="123" t="s">
        <v>5</v>
      </c>
      <c r="L83" s="28"/>
      <c r="M83" s="127" t="s">
        <v>5</v>
      </c>
      <c r="N83" s="128" t="s">
        <v>39</v>
      </c>
      <c r="O83" s="129">
        <v>0</v>
      </c>
      <c r="P83" s="129">
        <f>O83*H83</f>
        <v>0</v>
      </c>
      <c r="Q83" s="129">
        <v>0</v>
      </c>
      <c r="R83" s="129">
        <f>Q83*H83</f>
        <v>0</v>
      </c>
      <c r="S83" s="129">
        <v>0</v>
      </c>
      <c r="T83" s="130">
        <f>S83*H83</f>
        <v>0</v>
      </c>
      <c r="AR83" s="14" t="s">
        <v>215</v>
      </c>
      <c r="AT83" s="14" t="s">
        <v>132</v>
      </c>
      <c r="AU83" s="14" t="s">
        <v>76</v>
      </c>
      <c r="AY83" s="14" t="s">
        <v>129</v>
      </c>
      <c r="BE83" s="131">
        <f>IF(N83="základní",J83,0)</f>
        <v>0</v>
      </c>
      <c r="BF83" s="131">
        <f>IF(N83="snížená",J83,0)</f>
        <v>0</v>
      </c>
      <c r="BG83" s="131">
        <f>IF(N83="zákl. přenesená",J83,0)</f>
        <v>0</v>
      </c>
      <c r="BH83" s="131">
        <f>IF(N83="sníž. přenesená",J83,0)</f>
        <v>0</v>
      </c>
      <c r="BI83" s="131">
        <f>IF(N83="nulová",J83,0)</f>
        <v>0</v>
      </c>
      <c r="BJ83" s="14" t="s">
        <v>74</v>
      </c>
      <c r="BK83" s="131" t="e">
        <f>ROUND(I83*H83,2)</f>
        <v>#VALUE!</v>
      </c>
      <c r="BL83" s="14" t="s">
        <v>215</v>
      </c>
      <c r="BM83" s="14" t="s">
        <v>561</v>
      </c>
    </row>
    <row r="84" spans="2:65" s="31" customFormat="1" ht="16.5" customHeight="1" x14ac:dyDescent="0.3">
      <c r="B84" s="28"/>
      <c r="C84" s="121" t="s">
        <v>137</v>
      </c>
      <c r="D84" s="121" t="s">
        <v>132</v>
      </c>
      <c r="E84" s="122" t="s">
        <v>557</v>
      </c>
      <c r="F84" s="123" t="s">
        <v>822</v>
      </c>
      <c r="G84" s="124" t="s">
        <v>308</v>
      </c>
      <c r="H84" s="125">
        <v>1</v>
      </c>
      <c r="I84" s="339" t="s">
        <v>827</v>
      </c>
      <c r="J84" s="126">
        <v>0</v>
      </c>
      <c r="K84" s="123" t="s">
        <v>5</v>
      </c>
      <c r="L84" s="28"/>
      <c r="M84" s="127" t="s">
        <v>5</v>
      </c>
      <c r="N84" s="128" t="s">
        <v>39</v>
      </c>
      <c r="O84" s="129">
        <v>0</v>
      </c>
      <c r="P84" s="129">
        <f>O84*H84</f>
        <v>0</v>
      </c>
      <c r="Q84" s="129">
        <v>0</v>
      </c>
      <c r="R84" s="129">
        <f>Q84*H84</f>
        <v>0</v>
      </c>
      <c r="S84" s="129">
        <v>0</v>
      </c>
      <c r="T84" s="130">
        <f>S84*H84</f>
        <v>0</v>
      </c>
      <c r="AR84" s="14" t="s">
        <v>215</v>
      </c>
      <c r="AT84" s="14" t="s">
        <v>132</v>
      </c>
      <c r="AU84" s="14" t="s">
        <v>76</v>
      </c>
      <c r="AY84" s="14" t="s">
        <v>129</v>
      </c>
      <c r="BE84" s="131">
        <f>IF(N84="základní",J84,0)</f>
        <v>0</v>
      </c>
      <c r="BF84" s="131">
        <f>IF(N84="snížená",J84,0)</f>
        <v>0</v>
      </c>
      <c r="BG84" s="131">
        <f>IF(N84="zákl. přenesená",J84,0)</f>
        <v>0</v>
      </c>
      <c r="BH84" s="131">
        <f>IF(N84="sníž. přenesená",J84,0)</f>
        <v>0</v>
      </c>
      <c r="BI84" s="131">
        <f>IF(N84="nulová",J84,0)</f>
        <v>0</v>
      </c>
      <c r="BJ84" s="14" t="s">
        <v>74</v>
      </c>
      <c r="BK84" s="131" t="e">
        <f>ROUND(I84*H84,2)</f>
        <v>#VALUE!</v>
      </c>
      <c r="BL84" s="14" t="s">
        <v>215</v>
      </c>
      <c r="BM84" s="14" t="s">
        <v>562</v>
      </c>
    </row>
    <row r="85" spans="2:65" s="31" customFormat="1" ht="16.5" customHeight="1" x14ac:dyDescent="0.3">
      <c r="B85" s="28"/>
      <c r="C85" s="121" t="s">
        <v>155</v>
      </c>
      <c r="D85" s="121" t="s">
        <v>132</v>
      </c>
      <c r="E85" s="122" t="s">
        <v>563</v>
      </c>
      <c r="F85" s="123" t="s">
        <v>823</v>
      </c>
      <c r="G85" s="124" t="s">
        <v>308</v>
      </c>
      <c r="H85" s="125">
        <v>3</v>
      </c>
      <c r="I85" s="339" t="s">
        <v>827</v>
      </c>
      <c r="J85" s="126">
        <v>0</v>
      </c>
      <c r="K85" s="123" t="s">
        <v>5</v>
      </c>
      <c r="L85" s="28"/>
      <c r="M85" s="127" t="s">
        <v>5</v>
      </c>
      <c r="N85" s="244" t="s">
        <v>39</v>
      </c>
      <c r="O85" s="245">
        <v>0</v>
      </c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14" t="s">
        <v>215</v>
      </c>
      <c r="AT85" s="14" t="s">
        <v>132</v>
      </c>
      <c r="AU85" s="14" t="s">
        <v>76</v>
      </c>
      <c r="AY85" s="14" t="s">
        <v>129</v>
      </c>
      <c r="BE85" s="131">
        <f>IF(N85="základní",J85,0)</f>
        <v>0</v>
      </c>
      <c r="BF85" s="131">
        <f>IF(N85="snížená",J85,0)</f>
        <v>0</v>
      </c>
      <c r="BG85" s="131">
        <f>IF(N85="zákl. přenesená",J85,0)</f>
        <v>0</v>
      </c>
      <c r="BH85" s="131">
        <f>IF(N85="sníž. přenesená",J85,0)</f>
        <v>0</v>
      </c>
      <c r="BI85" s="131">
        <f>IF(N85="nulová",J85,0)</f>
        <v>0</v>
      </c>
      <c r="BJ85" s="14" t="s">
        <v>74</v>
      </c>
      <c r="BK85" s="131" t="e">
        <f>ROUND(I85*H85,2)</f>
        <v>#VALUE!</v>
      </c>
      <c r="BL85" s="14" t="s">
        <v>215</v>
      </c>
      <c r="BM85" s="14" t="s">
        <v>564</v>
      </c>
    </row>
    <row r="86" spans="2:65" s="31" customFormat="1" ht="7.05" customHeight="1" x14ac:dyDescent="0.3"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28"/>
    </row>
  </sheetData>
  <sheetProtection algorithmName="SHA-512" hashValue="aeBfBDnjRPUQ8ki/jSknnG4aP3e44Qrx0lFPllqbYU9aOMuJ9zoSYH0sUv/4MTzux2tPtXsUIWPxGagP4QLpdQ==" saltValue="MGxztuNr69kVuVA2P+ml/Q==" spinCount="100000" sheet="1" objects="1" scenarios="1"/>
  <autoFilter ref="C77:K85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74" activePane="bottomLeft" state="frozen"/>
      <selection pane="bottomLeft" activeCell="H79" sqref="H79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2.5703125" style="11" customWidth="1"/>
    <col min="10" max="10" width="23.42578125" style="11" customWidth="1"/>
    <col min="11" max="11" width="15.42578125" style="11" customWidth="1"/>
    <col min="12" max="12" width="9.140625" style="11"/>
    <col min="13" max="18" width="0" style="11" hidden="1" customWidth="1"/>
    <col min="19" max="19" width="8.140625" style="11" hidden="1" customWidth="1"/>
    <col min="20" max="20" width="29.5703125" style="11" hidden="1" customWidth="1"/>
    <col min="21" max="21" width="16.42578125" style="11" hidden="1" customWidth="1"/>
    <col min="22" max="22" width="12.42578125" style="11" hidden="1" customWidth="1"/>
    <col min="23" max="23" width="16.42578125" style="11" hidden="1" customWidth="1"/>
    <col min="24" max="24" width="12.42578125" style="11" hidden="1" customWidth="1"/>
    <col min="25" max="25" width="15" style="11" hidden="1" customWidth="1"/>
    <col min="26" max="26" width="11" style="11" hidden="1" customWidth="1"/>
    <col min="27" max="27" width="15" style="11" hidden="1" customWidth="1"/>
    <col min="28" max="28" width="16.42578125" style="11" hidden="1" customWidth="1"/>
    <col min="29" max="29" width="11" style="11" hidden="1" customWidth="1"/>
    <col min="30" max="30" width="15" style="11" hidden="1" customWidth="1"/>
    <col min="31" max="31" width="16.42578125" style="11" hidden="1" customWidth="1"/>
    <col min="32" max="66" width="0" style="11" hidden="1" customWidth="1"/>
    <col min="67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78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771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ROUND(J77,2)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ROUND(SUM(BE77:BE79), 2)</f>
        <v>0</v>
      </c>
      <c r="G30" s="29"/>
      <c r="H30" s="29"/>
      <c r="I30" s="49">
        <v>0.21</v>
      </c>
      <c r="J30" s="48">
        <f>ROUND(ROUND((SUM(BE77:BE79)),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ROUND(SUM(BF77:BF79), 2)</f>
        <v>0</v>
      </c>
      <c r="G31" s="29"/>
      <c r="H31" s="29"/>
      <c r="I31" s="49">
        <v>0.15</v>
      </c>
      <c r="J31" s="48">
        <f>ROUND(ROUND((SUM(BF77:BF79)),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ROUND(SUM(BG77:BG79),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ROUND(SUM(BH77:BH79),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ROUND(SUM(BI77:BI79),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>1.4 - EL - Elektromontáže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J77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tr">
        <f>E78</f>
        <v>EL - Elektromontáže</v>
      </c>
      <c r="E57" s="72"/>
      <c r="F57" s="72"/>
      <c r="G57" s="72"/>
      <c r="H57" s="72"/>
      <c r="I57" s="72"/>
      <c r="J57" s="73">
        <f>J78</f>
        <v>0</v>
      </c>
      <c r="K57" s="74"/>
    </row>
    <row r="58" spans="2:47" s="31" customFormat="1" ht="21.75" customHeight="1" x14ac:dyDescent="0.3">
      <c r="B58" s="28"/>
      <c r="C58" s="29"/>
      <c r="D58" s="29"/>
      <c r="E58" s="29"/>
      <c r="F58" s="29"/>
      <c r="G58" s="29"/>
      <c r="H58" s="29"/>
      <c r="I58" s="29"/>
      <c r="J58" s="29"/>
      <c r="K58" s="30"/>
    </row>
    <row r="59" spans="2:47" s="31" customFormat="1" ht="7.05" customHeight="1" x14ac:dyDescent="0.3">
      <c r="B59" s="57"/>
      <c r="C59" s="58"/>
      <c r="D59" s="58"/>
      <c r="E59" s="58"/>
      <c r="F59" s="58"/>
      <c r="G59" s="58"/>
      <c r="H59" s="58"/>
      <c r="I59" s="58"/>
      <c r="J59" s="58"/>
      <c r="K59" s="59"/>
    </row>
    <row r="63" spans="2:47" s="31" customFormat="1" ht="7.05" customHeight="1" x14ac:dyDescent="0.3"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28"/>
    </row>
    <row r="64" spans="2:47" s="31" customFormat="1" ht="37.049999999999997" customHeight="1" x14ac:dyDescent="0.3">
      <c r="B64" s="28"/>
      <c r="C64" s="84" t="s">
        <v>113</v>
      </c>
      <c r="L64" s="28"/>
    </row>
    <row r="65" spans="2:65" s="31" customFormat="1" ht="7.05" customHeight="1" x14ac:dyDescent="0.3">
      <c r="B65" s="28"/>
      <c r="L65" s="28"/>
    </row>
    <row r="66" spans="2:65" s="31" customFormat="1" ht="14.4" customHeight="1" x14ac:dyDescent="0.3">
      <c r="B66" s="28"/>
      <c r="C66" s="85" t="s">
        <v>17</v>
      </c>
      <c r="L66" s="28"/>
    </row>
    <row r="67" spans="2:65" s="31" customFormat="1" ht="16.5" customHeight="1" x14ac:dyDescent="0.3">
      <c r="B67" s="28"/>
      <c r="E67" s="86" t="str">
        <f>E7</f>
        <v>ONN-úprava hygien. zázemí interny ,objekt A+B, horní areál</v>
      </c>
      <c r="F67" s="87"/>
      <c r="G67" s="87"/>
      <c r="H67" s="87"/>
      <c r="L67" s="28"/>
    </row>
    <row r="68" spans="2:65" s="31" customFormat="1" ht="14.4" customHeight="1" x14ac:dyDescent="0.3">
      <c r="B68" s="28"/>
      <c r="C68" s="85" t="s">
        <v>85</v>
      </c>
      <c r="L68" s="28"/>
    </row>
    <row r="69" spans="2:65" s="31" customFormat="1" ht="17.25" customHeight="1" x14ac:dyDescent="0.3">
      <c r="B69" s="28"/>
      <c r="E69" s="88" t="str">
        <f>E9</f>
        <v>1.4 - EL - Elektromontáže</v>
      </c>
      <c r="F69" s="89"/>
      <c r="G69" s="89"/>
      <c r="H69" s="89"/>
      <c r="L69" s="28"/>
    </row>
    <row r="70" spans="2:65" s="31" customFormat="1" ht="7.05" customHeight="1" x14ac:dyDescent="0.3">
      <c r="B70" s="28"/>
      <c r="L70" s="28"/>
    </row>
    <row r="71" spans="2:65" s="31" customFormat="1" ht="18" customHeight="1" x14ac:dyDescent="0.3">
      <c r="B71" s="28"/>
      <c r="C71" s="85" t="s">
        <v>21</v>
      </c>
      <c r="F71" s="90" t="str">
        <f>F12</f>
        <v xml:space="preserve">ONN Náchod </v>
      </c>
      <c r="I71" s="85" t="s">
        <v>23</v>
      </c>
      <c r="J71" s="91">
        <f>IF(J12="","",J12)</f>
        <v>43584</v>
      </c>
      <c r="L71" s="28"/>
    </row>
    <row r="72" spans="2:65" s="31" customFormat="1" ht="7.05" customHeight="1" x14ac:dyDescent="0.3">
      <c r="B72" s="28"/>
      <c r="L72" s="28"/>
    </row>
    <row r="73" spans="2:65" s="31" customFormat="1" ht="13.2" x14ac:dyDescent="0.3">
      <c r="B73" s="28"/>
      <c r="C73" s="85" t="s">
        <v>24</v>
      </c>
      <c r="F73" s="90" t="str">
        <f>E15</f>
        <v>ONN Náchod a.s.</v>
      </c>
      <c r="I73" s="85" t="s">
        <v>29</v>
      </c>
      <c r="J73" s="90" t="str">
        <f>E21</f>
        <v xml:space="preserve">JIKA CZ </v>
      </c>
      <c r="L73" s="28"/>
    </row>
    <row r="74" spans="2:65" s="31" customFormat="1" ht="14.4" customHeight="1" x14ac:dyDescent="0.3">
      <c r="B74" s="28"/>
      <c r="C74" s="85" t="s">
        <v>28</v>
      </c>
      <c r="F74" s="90" t="str">
        <f>'1.1 - ARCH'!E18</f>
        <v>Vyplňte údaj</v>
      </c>
      <c r="L74" s="28"/>
    </row>
    <row r="75" spans="2:65" s="31" customFormat="1" ht="10.199999999999999" customHeight="1" x14ac:dyDescent="0.3">
      <c r="B75" s="28"/>
      <c r="L75" s="28"/>
    </row>
    <row r="76" spans="2:65" s="100" customFormat="1" ht="29.25" customHeight="1" x14ac:dyDescent="0.3">
      <c r="B76" s="93"/>
      <c r="C76" s="94" t="s">
        <v>114</v>
      </c>
      <c r="D76" s="95" t="s">
        <v>53</v>
      </c>
      <c r="E76" s="95" t="s">
        <v>49</v>
      </c>
      <c r="F76" s="95" t="s">
        <v>115</v>
      </c>
      <c r="G76" s="95" t="s">
        <v>116</v>
      </c>
      <c r="H76" s="95" t="s">
        <v>117</v>
      </c>
      <c r="I76" s="95" t="s">
        <v>118</v>
      </c>
      <c r="J76" s="95" t="s">
        <v>88</v>
      </c>
      <c r="K76" s="96" t="s">
        <v>119</v>
      </c>
      <c r="L76" s="93"/>
      <c r="M76" s="97" t="s">
        <v>120</v>
      </c>
      <c r="N76" s="98" t="s">
        <v>38</v>
      </c>
      <c r="O76" s="98" t="s">
        <v>121</v>
      </c>
      <c r="P76" s="98" t="s">
        <v>122</v>
      </c>
      <c r="Q76" s="98" t="s">
        <v>123</v>
      </c>
      <c r="R76" s="98" t="s">
        <v>124</v>
      </c>
      <c r="S76" s="98" t="s">
        <v>125</v>
      </c>
      <c r="T76" s="99" t="s">
        <v>126</v>
      </c>
    </row>
    <row r="77" spans="2:65" s="31" customFormat="1" ht="29.25" customHeight="1" x14ac:dyDescent="0.35">
      <c r="B77" s="28"/>
      <c r="C77" s="101" t="s">
        <v>89</v>
      </c>
      <c r="J77" s="102">
        <f>J78</f>
        <v>0</v>
      </c>
      <c r="L77" s="28"/>
      <c r="M77" s="103"/>
      <c r="N77" s="42"/>
      <c r="O77" s="42"/>
      <c r="P77" s="104" t="e">
        <f>P78</f>
        <v>#REF!</v>
      </c>
      <c r="Q77" s="42"/>
      <c r="R77" s="104" t="e">
        <f>R78</f>
        <v>#REF!</v>
      </c>
      <c r="S77" s="42"/>
      <c r="T77" s="105" t="e">
        <f>T78</f>
        <v>#REF!</v>
      </c>
      <c r="AT77" s="14" t="s">
        <v>67</v>
      </c>
      <c r="AU77" s="14" t="s">
        <v>90</v>
      </c>
      <c r="BK77" s="106" t="e">
        <f>BK78</f>
        <v>#REF!</v>
      </c>
    </row>
    <row r="78" spans="2:65" s="109" customFormat="1" ht="37.35" customHeight="1" x14ac:dyDescent="0.35">
      <c r="B78" s="108"/>
      <c r="D78" s="110" t="s">
        <v>67</v>
      </c>
      <c r="E78" s="111" t="s">
        <v>765</v>
      </c>
      <c r="F78" s="111"/>
      <c r="J78" s="112">
        <f>J79</f>
        <v>0</v>
      </c>
      <c r="L78" s="108"/>
      <c r="M78" s="113"/>
      <c r="N78" s="114"/>
      <c r="O78" s="114"/>
      <c r="P78" s="115" t="e">
        <f>#REF!</f>
        <v>#REF!</v>
      </c>
      <c r="Q78" s="114"/>
      <c r="R78" s="115" t="e">
        <f>#REF!</f>
        <v>#REF!</v>
      </c>
      <c r="S78" s="114"/>
      <c r="T78" s="116" t="e">
        <f>#REF!</f>
        <v>#REF!</v>
      </c>
      <c r="AR78" s="110" t="s">
        <v>76</v>
      </c>
      <c r="AT78" s="117" t="s">
        <v>67</v>
      </c>
      <c r="AU78" s="117" t="s">
        <v>68</v>
      </c>
      <c r="AY78" s="110" t="s">
        <v>129</v>
      </c>
      <c r="BK78" s="118" t="e">
        <f>#REF!</f>
        <v>#REF!</v>
      </c>
    </row>
    <row r="79" spans="2:65" s="31" customFormat="1" ht="16.5" customHeight="1" x14ac:dyDescent="0.3">
      <c r="B79" s="28"/>
      <c r="C79" s="121" t="s">
        <v>74</v>
      </c>
      <c r="D79" s="121" t="s">
        <v>132</v>
      </c>
      <c r="E79" s="122" t="s">
        <v>764</v>
      </c>
      <c r="F79" s="123" t="s">
        <v>769</v>
      </c>
      <c r="G79" s="124" t="s">
        <v>763</v>
      </c>
      <c r="H79" s="125">
        <v>1</v>
      </c>
      <c r="I79" s="9"/>
      <c r="J79" s="126">
        <f>ROUND(I79*H79,2)</f>
        <v>0</v>
      </c>
      <c r="K79" s="123" t="s">
        <v>5</v>
      </c>
      <c r="L79" s="28"/>
      <c r="M79" s="127" t="s">
        <v>5</v>
      </c>
      <c r="N79" s="128" t="s">
        <v>39</v>
      </c>
      <c r="O79" s="129">
        <v>0</v>
      </c>
      <c r="P79" s="129">
        <f>O79*H79</f>
        <v>0</v>
      </c>
      <c r="Q79" s="129">
        <v>0</v>
      </c>
      <c r="R79" s="129">
        <f>Q79*H79</f>
        <v>0</v>
      </c>
      <c r="S79" s="129">
        <v>0</v>
      </c>
      <c r="T79" s="130">
        <f>S79*H79</f>
        <v>0</v>
      </c>
      <c r="AR79" s="14" t="s">
        <v>215</v>
      </c>
      <c r="AT79" s="14" t="s">
        <v>132</v>
      </c>
      <c r="AU79" s="14" t="s">
        <v>76</v>
      </c>
      <c r="AY79" s="14" t="s">
        <v>129</v>
      </c>
      <c r="BE79" s="131">
        <f>IF(N79="základní",J79,0)</f>
        <v>0</v>
      </c>
      <c r="BF79" s="131">
        <f>IF(N79="snížená",J79,0)</f>
        <v>0</v>
      </c>
      <c r="BG79" s="131">
        <f>IF(N79="zákl. přenesená",J79,0)</f>
        <v>0</v>
      </c>
      <c r="BH79" s="131">
        <f>IF(N79="sníž. přenesená",J79,0)</f>
        <v>0</v>
      </c>
      <c r="BI79" s="131">
        <f>IF(N79="nulová",J79,0)</f>
        <v>0</v>
      </c>
      <c r="BJ79" s="14" t="s">
        <v>74</v>
      </c>
      <c r="BK79" s="131">
        <f>ROUND(I79*H79,2)</f>
        <v>0</v>
      </c>
      <c r="BL79" s="14" t="s">
        <v>215</v>
      </c>
      <c r="BM79" s="14" t="s">
        <v>559</v>
      </c>
    </row>
    <row r="80" spans="2:65" s="31" customFormat="1" ht="7.05" customHeight="1" x14ac:dyDescent="0.3"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28"/>
    </row>
  </sheetData>
  <sheetProtection algorithmName="SHA-512" hashValue="lip7zew+OMUhiBtjQYvFy0Xm112gN1bYQ/WGFZ+RLKBFHoRwUiiokyzujrk44dMjRH7lYATGxsajCYKsZyeagA==" saltValue="WTbv8AUXJCi6Zs0UKKEgSw==" spinCount="100000" sheet="1" objects="1" scenarios="1"/>
  <autoFilter ref="C76:K79"/>
  <mergeCells count="10">
    <mergeCell ref="L2:V2"/>
    <mergeCell ref="E7:H7"/>
    <mergeCell ref="E9:H9"/>
    <mergeCell ref="E24:H24"/>
    <mergeCell ref="E45:H45"/>
    <mergeCell ref="E47:H47"/>
    <mergeCell ref="J51:J52"/>
    <mergeCell ref="E67:H67"/>
    <mergeCell ref="E69:H69"/>
    <mergeCell ref="G1:H1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68" activePane="bottomLeft" state="frozen"/>
      <selection pane="bottomLeft" activeCell="I79" sqref="I79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2.5703125" style="11" customWidth="1"/>
    <col min="10" max="10" width="23.42578125" style="11" customWidth="1"/>
    <col min="11" max="11" width="15.42578125" style="11" customWidth="1"/>
    <col min="12" max="12" width="9.140625" style="11"/>
    <col min="13" max="18" width="0" style="11" hidden="1" customWidth="1"/>
    <col min="19" max="19" width="8.140625" style="11" hidden="1" customWidth="1"/>
    <col min="20" max="20" width="29.5703125" style="11" hidden="1" customWidth="1"/>
    <col min="21" max="21" width="16.42578125" style="11" hidden="1" customWidth="1"/>
    <col min="22" max="22" width="12.42578125" style="11" hidden="1" customWidth="1"/>
    <col min="23" max="23" width="16.42578125" style="11" hidden="1" customWidth="1"/>
    <col min="24" max="24" width="12.42578125" style="11" hidden="1" customWidth="1"/>
    <col min="25" max="25" width="15" style="11" hidden="1" customWidth="1"/>
    <col min="26" max="26" width="11" style="11" hidden="1" customWidth="1"/>
    <col min="27" max="27" width="15" style="11" hidden="1" customWidth="1"/>
    <col min="28" max="28" width="16.42578125" style="11" hidden="1" customWidth="1"/>
    <col min="29" max="29" width="11" style="11" hidden="1" customWidth="1"/>
    <col min="30" max="30" width="15" style="11" hidden="1" customWidth="1"/>
    <col min="31" max="31" width="16.42578125" style="11" hidden="1" customWidth="1"/>
    <col min="32" max="66" width="0" style="11" hidden="1" customWidth="1"/>
    <col min="67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78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770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ROUND(J77,2)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ROUND(SUM(BE77:BE79), 2)</f>
        <v>0</v>
      </c>
      <c r="G30" s="29"/>
      <c r="H30" s="29"/>
      <c r="I30" s="49">
        <v>0.21</v>
      </c>
      <c r="J30" s="48">
        <f>ROUND(ROUND((SUM(BE77:BE79)),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ROUND(SUM(BF77:BF79), 2)</f>
        <v>0</v>
      </c>
      <c r="G31" s="29"/>
      <c r="H31" s="29"/>
      <c r="I31" s="49">
        <v>0.15</v>
      </c>
      <c r="J31" s="48">
        <f>ROUND(ROUND((SUM(BF77:BF79)),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ROUND(SUM(BG77:BG79),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ROUND(SUM(BH77:BH79),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ROUND(SUM(BI77:BI79),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>1.5 - VZT - Vzduchotechnika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J77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tr">
        <f>E78</f>
        <v>VZT - Vzduchotechnika</v>
      </c>
      <c r="E57" s="72"/>
      <c r="F57" s="72"/>
      <c r="G57" s="72"/>
      <c r="H57" s="72"/>
      <c r="I57" s="72"/>
      <c r="J57" s="73">
        <f>J78</f>
        <v>0</v>
      </c>
      <c r="K57" s="74"/>
    </row>
    <row r="58" spans="2:47" s="31" customFormat="1" ht="21.75" customHeight="1" x14ac:dyDescent="0.3">
      <c r="B58" s="28"/>
      <c r="C58" s="29"/>
      <c r="D58" s="29"/>
      <c r="E58" s="29"/>
      <c r="F58" s="29"/>
      <c r="G58" s="29"/>
      <c r="H58" s="29"/>
      <c r="I58" s="29"/>
      <c r="J58" s="29"/>
      <c r="K58" s="30"/>
    </row>
    <row r="59" spans="2:47" s="31" customFormat="1" ht="7.05" customHeight="1" x14ac:dyDescent="0.3">
      <c r="B59" s="57"/>
      <c r="C59" s="58"/>
      <c r="D59" s="58"/>
      <c r="E59" s="58"/>
      <c r="F59" s="58"/>
      <c r="G59" s="58"/>
      <c r="H59" s="58"/>
      <c r="I59" s="58"/>
      <c r="J59" s="58"/>
      <c r="K59" s="59"/>
    </row>
    <row r="63" spans="2:47" s="31" customFormat="1" ht="7.05" customHeight="1" x14ac:dyDescent="0.3"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28"/>
    </row>
    <row r="64" spans="2:47" s="31" customFormat="1" ht="37.049999999999997" customHeight="1" x14ac:dyDescent="0.3">
      <c r="B64" s="28"/>
      <c r="C64" s="84" t="s">
        <v>113</v>
      </c>
      <c r="L64" s="28"/>
    </row>
    <row r="65" spans="2:65" s="31" customFormat="1" ht="7.05" customHeight="1" x14ac:dyDescent="0.3">
      <c r="B65" s="28"/>
      <c r="L65" s="28"/>
    </row>
    <row r="66" spans="2:65" s="31" customFormat="1" ht="14.4" customHeight="1" x14ac:dyDescent="0.3">
      <c r="B66" s="28"/>
      <c r="C66" s="85" t="s">
        <v>17</v>
      </c>
      <c r="L66" s="28"/>
    </row>
    <row r="67" spans="2:65" s="31" customFormat="1" ht="16.5" customHeight="1" x14ac:dyDescent="0.3">
      <c r="B67" s="28"/>
      <c r="E67" s="86" t="str">
        <f>E7</f>
        <v>ONN-úprava hygien. zázemí interny ,objekt A+B, horní areál</v>
      </c>
      <c r="F67" s="87"/>
      <c r="G67" s="87"/>
      <c r="H67" s="87"/>
      <c r="L67" s="28"/>
    </row>
    <row r="68" spans="2:65" s="31" customFormat="1" ht="14.4" customHeight="1" x14ac:dyDescent="0.3">
      <c r="B68" s="28"/>
      <c r="C68" s="85" t="s">
        <v>85</v>
      </c>
      <c r="L68" s="28"/>
    </row>
    <row r="69" spans="2:65" s="31" customFormat="1" ht="17.25" customHeight="1" x14ac:dyDescent="0.3">
      <c r="B69" s="28"/>
      <c r="E69" s="88" t="str">
        <f>E9</f>
        <v>1.5 - VZT - Vzduchotechnika</v>
      </c>
      <c r="F69" s="89"/>
      <c r="G69" s="89"/>
      <c r="H69" s="89"/>
      <c r="L69" s="28"/>
    </row>
    <row r="70" spans="2:65" s="31" customFormat="1" ht="7.05" customHeight="1" x14ac:dyDescent="0.3">
      <c r="B70" s="28"/>
      <c r="L70" s="28"/>
    </row>
    <row r="71" spans="2:65" s="31" customFormat="1" ht="18" customHeight="1" x14ac:dyDescent="0.3">
      <c r="B71" s="28"/>
      <c r="C71" s="85" t="s">
        <v>21</v>
      </c>
      <c r="F71" s="90" t="str">
        <f>F12</f>
        <v xml:space="preserve">ONN Náchod </v>
      </c>
      <c r="I71" s="85" t="s">
        <v>23</v>
      </c>
      <c r="J71" s="91">
        <f>IF(J12="","",J12)</f>
        <v>43584</v>
      </c>
      <c r="L71" s="28"/>
    </row>
    <row r="72" spans="2:65" s="31" customFormat="1" ht="7.05" customHeight="1" x14ac:dyDescent="0.3">
      <c r="B72" s="28"/>
      <c r="L72" s="28"/>
    </row>
    <row r="73" spans="2:65" s="31" customFormat="1" ht="13.2" x14ac:dyDescent="0.3">
      <c r="B73" s="28"/>
      <c r="C73" s="85" t="s">
        <v>24</v>
      </c>
      <c r="F73" s="90" t="str">
        <f>E15</f>
        <v>ONN Náchod a.s.</v>
      </c>
      <c r="I73" s="85" t="s">
        <v>29</v>
      </c>
      <c r="J73" s="90" t="str">
        <f>E21</f>
        <v xml:space="preserve">JIKA CZ </v>
      </c>
      <c r="L73" s="28"/>
    </row>
    <row r="74" spans="2:65" s="31" customFormat="1" ht="14.4" customHeight="1" x14ac:dyDescent="0.3">
      <c r="B74" s="28"/>
      <c r="C74" s="85" t="s">
        <v>28</v>
      </c>
      <c r="F74" s="90" t="str">
        <f>'1.1 - ARCH'!E18</f>
        <v>Vyplňte údaj</v>
      </c>
      <c r="L74" s="28"/>
    </row>
    <row r="75" spans="2:65" s="31" customFormat="1" ht="10.199999999999999" customHeight="1" x14ac:dyDescent="0.3">
      <c r="B75" s="28"/>
      <c r="L75" s="28"/>
    </row>
    <row r="76" spans="2:65" s="100" customFormat="1" ht="29.25" customHeight="1" x14ac:dyDescent="0.3">
      <c r="B76" s="93"/>
      <c r="C76" s="94" t="s">
        <v>114</v>
      </c>
      <c r="D76" s="95" t="s">
        <v>53</v>
      </c>
      <c r="E76" s="95" t="s">
        <v>49</v>
      </c>
      <c r="F76" s="95" t="s">
        <v>115</v>
      </c>
      <c r="G76" s="95" t="s">
        <v>116</v>
      </c>
      <c r="H76" s="95" t="s">
        <v>117</v>
      </c>
      <c r="I76" s="95" t="s">
        <v>118</v>
      </c>
      <c r="J76" s="95" t="s">
        <v>88</v>
      </c>
      <c r="K76" s="96" t="s">
        <v>119</v>
      </c>
      <c r="L76" s="93"/>
      <c r="M76" s="97" t="s">
        <v>120</v>
      </c>
      <c r="N76" s="98" t="s">
        <v>38</v>
      </c>
      <c r="O76" s="98" t="s">
        <v>121</v>
      </c>
      <c r="P76" s="98" t="s">
        <v>122</v>
      </c>
      <c r="Q76" s="98" t="s">
        <v>123</v>
      </c>
      <c r="R76" s="98" t="s">
        <v>124</v>
      </c>
      <c r="S76" s="98" t="s">
        <v>125</v>
      </c>
      <c r="T76" s="99" t="s">
        <v>126</v>
      </c>
    </row>
    <row r="77" spans="2:65" s="31" customFormat="1" ht="29.25" customHeight="1" x14ac:dyDescent="0.35">
      <c r="B77" s="28"/>
      <c r="C77" s="101" t="s">
        <v>89</v>
      </c>
      <c r="J77" s="102">
        <f>J78</f>
        <v>0</v>
      </c>
      <c r="L77" s="28"/>
      <c r="M77" s="103"/>
      <c r="N77" s="42"/>
      <c r="O77" s="42"/>
      <c r="P77" s="104" t="e">
        <f>P78</f>
        <v>#REF!</v>
      </c>
      <c r="Q77" s="42"/>
      <c r="R77" s="104" t="e">
        <f>R78</f>
        <v>#REF!</v>
      </c>
      <c r="S77" s="42"/>
      <c r="T77" s="105" t="e">
        <f>T78</f>
        <v>#REF!</v>
      </c>
      <c r="AT77" s="14" t="s">
        <v>67</v>
      </c>
      <c r="AU77" s="14" t="s">
        <v>90</v>
      </c>
      <c r="BK77" s="106" t="e">
        <f>BK78</f>
        <v>#REF!</v>
      </c>
    </row>
    <row r="78" spans="2:65" s="109" customFormat="1" ht="37.35" customHeight="1" x14ac:dyDescent="0.35">
      <c r="B78" s="108"/>
      <c r="D78" s="110" t="s">
        <v>67</v>
      </c>
      <c r="E78" s="111" t="s">
        <v>767</v>
      </c>
      <c r="F78" s="111"/>
      <c r="J78" s="112">
        <f>J79</f>
        <v>0</v>
      </c>
      <c r="L78" s="108"/>
      <c r="M78" s="113"/>
      <c r="N78" s="114"/>
      <c r="O78" s="114"/>
      <c r="P78" s="115" t="e">
        <f>#REF!</f>
        <v>#REF!</v>
      </c>
      <c r="Q78" s="114"/>
      <c r="R78" s="115" t="e">
        <f>#REF!</f>
        <v>#REF!</v>
      </c>
      <c r="S78" s="114"/>
      <c r="T78" s="116" t="e">
        <f>#REF!</f>
        <v>#REF!</v>
      </c>
      <c r="AR78" s="110" t="s">
        <v>76</v>
      </c>
      <c r="AT78" s="117" t="s">
        <v>67</v>
      </c>
      <c r="AU78" s="117" t="s">
        <v>68</v>
      </c>
      <c r="AY78" s="110" t="s">
        <v>129</v>
      </c>
      <c r="BK78" s="118" t="e">
        <f>#REF!</f>
        <v>#REF!</v>
      </c>
    </row>
    <row r="79" spans="2:65" s="31" customFormat="1" ht="16.5" customHeight="1" x14ac:dyDescent="0.3">
      <c r="B79" s="28"/>
      <c r="C79" s="121" t="s">
        <v>74</v>
      </c>
      <c r="D79" s="121" t="s">
        <v>132</v>
      </c>
      <c r="E79" s="122" t="s">
        <v>766</v>
      </c>
      <c r="F79" s="123" t="s">
        <v>768</v>
      </c>
      <c r="G79" s="124" t="s">
        <v>763</v>
      </c>
      <c r="H79" s="125">
        <v>1</v>
      </c>
      <c r="I79" s="9"/>
      <c r="J79" s="126">
        <f>ROUND(I79*H79,2)</f>
        <v>0</v>
      </c>
      <c r="K79" s="123" t="s">
        <v>5</v>
      </c>
      <c r="L79" s="28"/>
      <c r="M79" s="127" t="s">
        <v>5</v>
      </c>
      <c r="N79" s="128" t="s">
        <v>39</v>
      </c>
      <c r="O79" s="129">
        <v>0</v>
      </c>
      <c r="P79" s="129">
        <f>O79*H79</f>
        <v>0</v>
      </c>
      <c r="Q79" s="129">
        <v>0</v>
      </c>
      <c r="R79" s="129">
        <f>Q79*H79</f>
        <v>0</v>
      </c>
      <c r="S79" s="129">
        <v>0</v>
      </c>
      <c r="T79" s="130">
        <f>S79*H79</f>
        <v>0</v>
      </c>
      <c r="AR79" s="14" t="s">
        <v>215</v>
      </c>
      <c r="AT79" s="14" t="s">
        <v>132</v>
      </c>
      <c r="AU79" s="14" t="s">
        <v>76</v>
      </c>
      <c r="AY79" s="14" t="s">
        <v>129</v>
      </c>
      <c r="BE79" s="131">
        <f>IF(N79="základní",J79,0)</f>
        <v>0</v>
      </c>
      <c r="BF79" s="131">
        <f>IF(N79="snížená",J79,0)</f>
        <v>0</v>
      </c>
      <c r="BG79" s="131">
        <f>IF(N79="zákl. přenesená",J79,0)</f>
        <v>0</v>
      </c>
      <c r="BH79" s="131">
        <f>IF(N79="sníž. přenesená",J79,0)</f>
        <v>0</v>
      </c>
      <c r="BI79" s="131">
        <f>IF(N79="nulová",J79,0)</f>
        <v>0</v>
      </c>
      <c r="BJ79" s="14" t="s">
        <v>74</v>
      </c>
      <c r="BK79" s="131">
        <f>ROUND(I79*H79,2)</f>
        <v>0</v>
      </c>
      <c r="BL79" s="14" t="s">
        <v>215</v>
      </c>
      <c r="BM79" s="14" t="s">
        <v>559</v>
      </c>
    </row>
    <row r="80" spans="2:65" s="31" customFormat="1" ht="7.05" customHeight="1" x14ac:dyDescent="0.3"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28"/>
    </row>
  </sheetData>
  <sheetProtection algorithmName="SHA-512" hashValue="Jsig1bukJKncyzKtXTICn4GToHiVEezxw0EX8FZ6HONUtMvLZ722FJSTsZAQ7jIoVSjm1KhUDTx5szkrByzEnA==" saltValue="wRlsYaXgSGCsT+qbc2hsbw==" spinCount="100000" sheet="1" objects="1" scenarios="1"/>
  <autoFilter ref="C76:K79"/>
  <mergeCells count="10">
    <mergeCell ref="L2:V2"/>
    <mergeCell ref="E7:H7"/>
    <mergeCell ref="E9:H9"/>
    <mergeCell ref="E24:H24"/>
    <mergeCell ref="E45:H45"/>
    <mergeCell ref="E47:H47"/>
    <mergeCell ref="J51:J52"/>
    <mergeCell ref="E67:H67"/>
    <mergeCell ref="E69:H69"/>
    <mergeCell ref="G1:H1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74" activePane="bottomLeft" state="frozen"/>
      <selection pane="bottomLeft" activeCell="I79" sqref="I79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2.5703125" style="11" customWidth="1"/>
    <col min="10" max="10" width="23.42578125" style="11" customWidth="1"/>
    <col min="11" max="11" width="15.42578125" style="11" customWidth="1"/>
    <col min="12" max="12" width="9.140625" style="11"/>
    <col min="13" max="18" width="0" style="11" hidden="1" customWidth="1"/>
    <col min="19" max="19" width="8.140625" style="11" hidden="1" customWidth="1"/>
    <col min="20" max="20" width="29.5703125" style="11" hidden="1" customWidth="1"/>
    <col min="21" max="21" width="16.42578125" style="11" hidden="1" customWidth="1"/>
    <col min="22" max="22" width="12.42578125" style="11" hidden="1" customWidth="1"/>
    <col min="23" max="23" width="16.42578125" style="11" hidden="1" customWidth="1"/>
    <col min="24" max="24" width="12.42578125" style="11" hidden="1" customWidth="1"/>
    <col min="25" max="25" width="15" style="11" hidden="1" customWidth="1"/>
    <col min="26" max="26" width="11" style="11" hidden="1" customWidth="1"/>
    <col min="27" max="27" width="15" style="11" hidden="1" customWidth="1"/>
    <col min="28" max="28" width="16.42578125" style="11" hidden="1" customWidth="1"/>
    <col min="29" max="29" width="11" style="11" hidden="1" customWidth="1"/>
    <col min="30" max="30" width="15" style="11" hidden="1" customWidth="1"/>
    <col min="31" max="31" width="16.42578125" style="11" hidden="1" customWidth="1"/>
    <col min="32" max="66" width="0" style="11" hidden="1" customWidth="1"/>
    <col min="67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78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772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ROUND(J77,2)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ROUND(SUM(BE77:BE79), 2)</f>
        <v>0</v>
      </c>
      <c r="G30" s="29"/>
      <c r="H30" s="29"/>
      <c r="I30" s="49">
        <v>0.21</v>
      </c>
      <c r="J30" s="48">
        <f>ROUND(ROUND((SUM(BE77:BE79)),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ROUND(SUM(BF77:BF79), 2)</f>
        <v>0</v>
      </c>
      <c r="G31" s="29"/>
      <c r="H31" s="29"/>
      <c r="I31" s="49">
        <v>0.15</v>
      </c>
      <c r="J31" s="48">
        <f>ROUND(ROUND((SUM(BF77:BF79)),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ROUND(SUM(BG77:BG79),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ROUND(SUM(BH77:BH79),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ROUND(SUM(BI77:BI79),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>1.6 - ZTI - Zdravotně technické instalace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J77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tr">
        <f>E78</f>
        <v>ZTI - Zdravotně technické instalace</v>
      </c>
      <c r="E57" s="72"/>
      <c r="F57" s="72"/>
      <c r="G57" s="72"/>
      <c r="H57" s="72"/>
      <c r="I57" s="72"/>
      <c r="J57" s="73">
        <f>J78</f>
        <v>0</v>
      </c>
      <c r="K57" s="74"/>
    </row>
    <row r="58" spans="2:47" s="31" customFormat="1" ht="21.75" customHeight="1" x14ac:dyDescent="0.3">
      <c r="B58" s="28"/>
      <c r="C58" s="29"/>
      <c r="D58" s="29"/>
      <c r="E58" s="29"/>
      <c r="F58" s="29"/>
      <c r="G58" s="29"/>
      <c r="H58" s="29"/>
      <c r="I58" s="29"/>
      <c r="J58" s="29"/>
      <c r="K58" s="30"/>
    </row>
    <row r="59" spans="2:47" s="31" customFormat="1" ht="7.05" customHeight="1" x14ac:dyDescent="0.3">
      <c r="B59" s="57"/>
      <c r="C59" s="58"/>
      <c r="D59" s="58"/>
      <c r="E59" s="58"/>
      <c r="F59" s="58"/>
      <c r="G59" s="58"/>
      <c r="H59" s="58"/>
      <c r="I59" s="58"/>
      <c r="J59" s="58"/>
      <c r="K59" s="59"/>
    </row>
    <row r="63" spans="2:47" s="31" customFormat="1" ht="7.05" customHeight="1" x14ac:dyDescent="0.3"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28"/>
    </row>
    <row r="64" spans="2:47" s="31" customFormat="1" ht="37.049999999999997" customHeight="1" x14ac:dyDescent="0.3">
      <c r="B64" s="28"/>
      <c r="C64" s="84" t="s">
        <v>113</v>
      </c>
      <c r="L64" s="28"/>
    </row>
    <row r="65" spans="2:65" s="31" customFormat="1" ht="7.05" customHeight="1" x14ac:dyDescent="0.3">
      <c r="B65" s="28"/>
      <c r="L65" s="28"/>
    </row>
    <row r="66" spans="2:65" s="31" customFormat="1" ht="14.4" customHeight="1" x14ac:dyDescent="0.3">
      <c r="B66" s="28"/>
      <c r="C66" s="85" t="s">
        <v>17</v>
      </c>
      <c r="L66" s="28"/>
    </row>
    <row r="67" spans="2:65" s="31" customFormat="1" ht="16.5" customHeight="1" x14ac:dyDescent="0.3">
      <c r="B67" s="28"/>
      <c r="E67" s="86" t="str">
        <f>E7</f>
        <v>ONN-úprava hygien. zázemí interny ,objekt A+B, horní areál</v>
      </c>
      <c r="F67" s="87"/>
      <c r="G67" s="87"/>
      <c r="H67" s="87"/>
      <c r="L67" s="28"/>
    </row>
    <row r="68" spans="2:65" s="31" customFormat="1" ht="14.4" customHeight="1" x14ac:dyDescent="0.3">
      <c r="B68" s="28"/>
      <c r="C68" s="85" t="s">
        <v>85</v>
      </c>
      <c r="L68" s="28"/>
    </row>
    <row r="69" spans="2:65" s="31" customFormat="1" ht="17.25" customHeight="1" x14ac:dyDescent="0.3">
      <c r="B69" s="28"/>
      <c r="E69" s="88" t="str">
        <f>E9</f>
        <v>1.6 - ZTI - Zdravotně technické instalace</v>
      </c>
      <c r="F69" s="89"/>
      <c r="G69" s="89"/>
      <c r="H69" s="89"/>
      <c r="L69" s="28"/>
    </row>
    <row r="70" spans="2:65" s="31" customFormat="1" ht="7.05" customHeight="1" x14ac:dyDescent="0.3">
      <c r="B70" s="28"/>
      <c r="L70" s="28"/>
    </row>
    <row r="71" spans="2:65" s="31" customFormat="1" ht="18" customHeight="1" x14ac:dyDescent="0.3">
      <c r="B71" s="28"/>
      <c r="C71" s="85" t="s">
        <v>21</v>
      </c>
      <c r="F71" s="90" t="str">
        <f>F12</f>
        <v xml:space="preserve">ONN Náchod </v>
      </c>
      <c r="I71" s="85" t="s">
        <v>23</v>
      </c>
      <c r="J71" s="91">
        <f>IF(J12="","",J12)</f>
        <v>43584</v>
      </c>
      <c r="L71" s="28"/>
    </row>
    <row r="72" spans="2:65" s="31" customFormat="1" ht="7.05" customHeight="1" x14ac:dyDescent="0.3">
      <c r="B72" s="28"/>
      <c r="L72" s="28"/>
    </row>
    <row r="73" spans="2:65" s="31" customFormat="1" ht="13.2" x14ac:dyDescent="0.3">
      <c r="B73" s="28"/>
      <c r="C73" s="85" t="s">
        <v>24</v>
      </c>
      <c r="F73" s="90" t="str">
        <f>E15</f>
        <v>ONN Náchod a.s.</v>
      </c>
      <c r="I73" s="85" t="s">
        <v>29</v>
      </c>
      <c r="J73" s="90" t="str">
        <f>E21</f>
        <v xml:space="preserve">JIKA CZ </v>
      </c>
      <c r="L73" s="28"/>
    </row>
    <row r="74" spans="2:65" s="31" customFormat="1" ht="14.4" customHeight="1" x14ac:dyDescent="0.3">
      <c r="B74" s="28"/>
      <c r="C74" s="85" t="s">
        <v>28</v>
      </c>
      <c r="F74" s="90" t="str">
        <f>'1.1 - ARCH'!E18</f>
        <v>Vyplňte údaj</v>
      </c>
      <c r="L74" s="28"/>
    </row>
    <row r="75" spans="2:65" s="31" customFormat="1" ht="10.199999999999999" customHeight="1" x14ac:dyDescent="0.3">
      <c r="B75" s="28"/>
      <c r="L75" s="28"/>
    </row>
    <row r="76" spans="2:65" s="100" customFormat="1" ht="29.25" customHeight="1" x14ac:dyDescent="0.3">
      <c r="B76" s="93"/>
      <c r="C76" s="94" t="s">
        <v>114</v>
      </c>
      <c r="D76" s="95" t="s">
        <v>53</v>
      </c>
      <c r="E76" s="95" t="s">
        <v>49</v>
      </c>
      <c r="F76" s="95" t="s">
        <v>115</v>
      </c>
      <c r="G76" s="95" t="s">
        <v>116</v>
      </c>
      <c r="H76" s="95" t="s">
        <v>117</v>
      </c>
      <c r="I76" s="95" t="s">
        <v>118</v>
      </c>
      <c r="J76" s="95" t="s">
        <v>88</v>
      </c>
      <c r="K76" s="96" t="s">
        <v>119</v>
      </c>
      <c r="L76" s="93"/>
      <c r="M76" s="97" t="s">
        <v>120</v>
      </c>
      <c r="N76" s="98" t="s">
        <v>38</v>
      </c>
      <c r="O76" s="98" t="s">
        <v>121</v>
      </c>
      <c r="P76" s="98" t="s">
        <v>122</v>
      </c>
      <c r="Q76" s="98" t="s">
        <v>123</v>
      </c>
      <c r="R76" s="98" t="s">
        <v>124</v>
      </c>
      <c r="S76" s="98" t="s">
        <v>125</v>
      </c>
      <c r="T76" s="99" t="s">
        <v>126</v>
      </c>
    </row>
    <row r="77" spans="2:65" s="31" customFormat="1" ht="29.25" customHeight="1" x14ac:dyDescent="0.35">
      <c r="B77" s="28"/>
      <c r="C77" s="101" t="s">
        <v>89</v>
      </c>
      <c r="J77" s="102">
        <f>J78</f>
        <v>0</v>
      </c>
      <c r="L77" s="28"/>
      <c r="M77" s="103"/>
      <c r="N77" s="42"/>
      <c r="O77" s="42"/>
      <c r="P77" s="104" t="e">
        <f>P78</f>
        <v>#REF!</v>
      </c>
      <c r="Q77" s="42"/>
      <c r="R77" s="104" t="e">
        <f>R78</f>
        <v>#REF!</v>
      </c>
      <c r="S77" s="42"/>
      <c r="T77" s="105" t="e">
        <f>T78</f>
        <v>#REF!</v>
      </c>
      <c r="AT77" s="14" t="s">
        <v>67</v>
      </c>
      <c r="AU77" s="14" t="s">
        <v>90</v>
      </c>
      <c r="BK77" s="106" t="e">
        <f>BK78</f>
        <v>#REF!</v>
      </c>
    </row>
    <row r="78" spans="2:65" s="109" customFormat="1" ht="37.35" customHeight="1" x14ac:dyDescent="0.35">
      <c r="B78" s="108"/>
      <c r="D78" s="110" t="s">
        <v>67</v>
      </c>
      <c r="E78" s="111" t="s">
        <v>773</v>
      </c>
      <c r="F78" s="111"/>
      <c r="J78" s="112">
        <f>J79</f>
        <v>0</v>
      </c>
      <c r="L78" s="108"/>
      <c r="M78" s="113"/>
      <c r="N78" s="114"/>
      <c r="O78" s="114"/>
      <c r="P78" s="115" t="e">
        <f>#REF!</f>
        <v>#REF!</v>
      </c>
      <c r="Q78" s="114"/>
      <c r="R78" s="115" t="e">
        <f>#REF!</f>
        <v>#REF!</v>
      </c>
      <c r="S78" s="114"/>
      <c r="T78" s="116" t="e">
        <f>#REF!</f>
        <v>#REF!</v>
      </c>
      <c r="AR78" s="110" t="s">
        <v>76</v>
      </c>
      <c r="AT78" s="117" t="s">
        <v>67</v>
      </c>
      <c r="AU78" s="117" t="s">
        <v>68</v>
      </c>
      <c r="AY78" s="110" t="s">
        <v>129</v>
      </c>
      <c r="BK78" s="118" t="e">
        <f>#REF!</f>
        <v>#REF!</v>
      </c>
    </row>
    <row r="79" spans="2:65" s="31" customFormat="1" ht="16.5" customHeight="1" x14ac:dyDescent="0.3">
      <c r="B79" s="28"/>
      <c r="C79" s="121" t="s">
        <v>74</v>
      </c>
      <c r="D79" s="121" t="s">
        <v>132</v>
      </c>
      <c r="E79" s="122" t="s">
        <v>764</v>
      </c>
      <c r="F79" s="123" t="s">
        <v>774</v>
      </c>
      <c r="G79" s="124" t="s">
        <v>763</v>
      </c>
      <c r="H79" s="125">
        <v>1</v>
      </c>
      <c r="I79" s="9"/>
      <c r="J79" s="126">
        <f>ROUND(I79*H79,2)</f>
        <v>0</v>
      </c>
      <c r="K79" s="123" t="s">
        <v>5</v>
      </c>
      <c r="L79" s="28"/>
      <c r="M79" s="127" t="s">
        <v>5</v>
      </c>
      <c r="N79" s="128" t="s">
        <v>39</v>
      </c>
      <c r="O79" s="129">
        <v>0</v>
      </c>
      <c r="P79" s="129">
        <f>O79*H79</f>
        <v>0</v>
      </c>
      <c r="Q79" s="129">
        <v>0</v>
      </c>
      <c r="R79" s="129">
        <f>Q79*H79</f>
        <v>0</v>
      </c>
      <c r="S79" s="129">
        <v>0</v>
      </c>
      <c r="T79" s="130">
        <f>S79*H79</f>
        <v>0</v>
      </c>
      <c r="AR79" s="14" t="s">
        <v>215</v>
      </c>
      <c r="AT79" s="14" t="s">
        <v>132</v>
      </c>
      <c r="AU79" s="14" t="s">
        <v>76</v>
      </c>
      <c r="AY79" s="14" t="s">
        <v>129</v>
      </c>
      <c r="BE79" s="131">
        <f>IF(N79="základní",J79,0)</f>
        <v>0</v>
      </c>
      <c r="BF79" s="131">
        <f>IF(N79="snížená",J79,0)</f>
        <v>0</v>
      </c>
      <c r="BG79" s="131">
        <f>IF(N79="zákl. přenesená",J79,0)</f>
        <v>0</v>
      </c>
      <c r="BH79" s="131">
        <f>IF(N79="sníž. přenesená",J79,0)</f>
        <v>0</v>
      </c>
      <c r="BI79" s="131">
        <f>IF(N79="nulová",J79,0)</f>
        <v>0</v>
      </c>
      <c r="BJ79" s="14" t="s">
        <v>74</v>
      </c>
      <c r="BK79" s="131">
        <f>ROUND(I79*H79,2)</f>
        <v>0</v>
      </c>
      <c r="BL79" s="14" t="s">
        <v>215</v>
      </c>
      <c r="BM79" s="14" t="s">
        <v>559</v>
      </c>
    </row>
    <row r="80" spans="2:65" s="31" customFormat="1" ht="7.05" customHeight="1" x14ac:dyDescent="0.3">
      <c r="B80" s="57"/>
      <c r="C80" s="58"/>
      <c r="D80" s="58"/>
      <c r="E80" s="58"/>
      <c r="F80" s="58"/>
      <c r="G80" s="58"/>
      <c r="H80" s="58"/>
      <c r="I80" s="58"/>
      <c r="J80" s="58"/>
      <c r="K80" s="58"/>
      <c r="L80" s="28"/>
    </row>
  </sheetData>
  <sheetProtection algorithmName="SHA-512" hashValue="jrL3fUAHMnWaklPwDRQn8wifJx0GF6Dplyd7HQEJX0AMDZg3LFcK0wNNmcsmd9CZUC8oo6mW0wVE6A7yQWlpLg==" saltValue="FOqm0p7SI/ErJROJDyioxw==" spinCount="100000" sheet="1" objects="1" scenarios="1"/>
  <autoFilter ref="C76:K79"/>
  <mergeCells count="10">
    <mergeCell ref="L2:V2"/>
    <mergeCell ref="E7:H7"/>
    <mergeCell ref="E9:H9"/>
    <mergeCell ref="E24:H24"/>
    <mergeCell ref="E45:H45"/>
    <mergeCell ref="E47:H47"/>
    <mergeCell ref="J51:J52"/>
    <mergeCell ref="E67:H67"/>
    <mergeCell ref="E69:H69"/>
    <mergeCell ref="G1:H1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6"/>
  <sheetViews>
    <sheetView showGridLines="0" workbookViewId="0">
      <pane ySplit="1" topLeftCell="A71" activePane="bottomLeft" state="frozen"/>
      <selection pane="bottomLeft" activeCell="BT81" sqref="BT81"/>
    </sheetView>
  </sheetViews>
  <sheetFormatPr defaultRowHeight="12" x14ac:dyDescent="0.3"/>
  <cols>
    <col min="1" max="1" width="8.42578125" style="11" customWidth="1"/>
    <col min="2" max="2" width="1.5703125" style="11" customWidth="1"/>
    <col min="3" max="3" width="4.140625" style="11" customWidth="1"/>
    <col min="4" max="4" width="4.42578125" style="11" customWidth="1"/>
    <col min="5" max="5" width="17.140625" style="11" customWidth="1"/>
    <col min="6" max="6" width="75" style="11" customWidth="1"/>
    <col min="7" max="7" width="8.5703125" style="11" customWidth="1"/>
    <col min="8" max="8" width="11.140625" style="11" customWidth="1"/>
    <col min="9" max="9" width="12.5703125" style="11" customWidth="1"/>
    <col min="10" max="10" width="23.42578125" style="11" customWidth="1"/>
    <col min="11" max="11" width="15.42578125" style="11" customWidth="1"/>
    <col min="12" max="12" width="9.140625" style="11"/>
    <col min="13" max="13" width="64.7109375" style="11" hidden="1" customWidth="1"/>
    <col min="14" max="14" width="9.140625" style="11" hidden="1" customWidth="1"/>
    <col min="15" max="15" width="8.5703125" style="11" hidden="1" customWidth="1"/>
    <col min="16" max="16" width="11.42578125" style="11" hidden="1" customWidth="1"/>
    <col min="17" max="17" width="14.42578125" style="11" hidden="1" customWidth="1"/>
    <col min="18" max="18" width="11.85546875" style="11" hidden="1" customWidth="1"/>
    <col min="19" max="19" width="7.5703125" style="11" hidden="1" customWidth="1"/>
    <col min="20" max="20" width="16" style="11" hidden="1" customWidth="1"/>
    <col min="21" max="21" width="16.42578125" style="11" hidden="1" customWidth="1"/>
    <col min="22" max="22" width="12.42578125" style="11" hidden="1" customWidth="1"/>
    <col min="23" max="23" width="16.42578125" style="11" hidden="1" customWidth="1"/>
    <col min="24" max="24" width="12.42578125" style="11" hidden="1" customWidth="1"/>
    <col min="25" max="25" width="15" style="11" hidden="1" customWidth="1"/>
    <col min="26" max="26" width="11" style="11" hidden="1" customWidth="1"/>
    <col min="27" max="27" width="15" style="11" hidden="1" customWidth="1"/>
    <col min="28" max="28" width="16.42578125" style="11" hidden="1" customWidth="1"/>
    <col min="29" max="29" width="11" style="11" hidden="1" customWidth="1"/>
    <col min="30" max="30" width="15" style="11" hidden="1" customWidth="1"/>
    <col min="31" max="31" width="16.42578125" style="11" hidden="1" customWidth="1"/>
    <col min="32" max="43" width="0" style="11" hidden="1" customWidth="1"/>
    <col min="44" max="44" width="4.85546875" style="11" hidden="1" customWidth="1"/>
    <col min="45" max="45" width="9.42578125" style="11" hidden="1" customWidth="1"/>
    <col min="46" max="46" width="38.5703125" style="11" hidden="1" customWidth="1"/>
    <col min="47" max="47" width="2.5703125" style="11" hidden="1" customWidth="1"/>
    <col min="48" max="48" width="1.85546875" style="11" hidden="1" customWidth="1"/>
    <col min="49" max="49" width="5.28515625" style="11" hidden="1" customWidth="1"/>
    <col min="50" max="50" width="1.85546875" style="11" hidden="1" customWidth="1"/>
    <col min="51" max="51" width="10.42578125" style="11" hidden="1" customWidth="1"/>
    <col min="52" max="56" width="9.42578125" style="11" hidden="1" customWidth="1"/>
    <col min="57" max="57" width="10.28515625" style="11" hidden="1" customWidth="1"/>
    <col min="58" max="61" width="4.5703125" style="11" hidden="1" customWidth="1"/>
    <col min="62" max="62" width="1.85546875" style="11" hidden="1" customWidth="1"/>
    <col min="63" max="63" width="13.42578125" style="11" hidden="1" customWidth="1"/>
    <col min="64" max="64" width="4.85546875" style="11" hidden="1" customWidth="1"/>
    <col min="65" max="65" width="9.42578125" style="11" hidden="1" customWidth="1"/>
    <col min="66" max="70" width="0" style="11" hidden="1" customWidth="1"/>
    <col min="71" max="16384" width="9.140625" style="11"/>
  </cols>
  <sheetData>
    <row r="1" spans="1:70" ht="21.75" customHeight="1" x14ac:dyDescent="0.3">
      <c r="A1" s="5"/>
      <c r="B1" s="2"/>
      <c r="C1" s="2"/>
      <c r="D1" s="3" t="s">
        <v>1</v>
      </c>
      <c r="E1" s="2"/>
      <c r="F1" s="7" t="s">
        <v>79</v>
      </c>
      <c r="G1" s="8" t="s">
        <v>80</v>
      </c>
      <c r="H1" s="8"/>
      <c r="I1" s="2"/>
      <c r="J1" s="7" t="s">
        <v>81</v>
      </c>
      <c r="K1" s="3" t="s">
        <v>82</v>
      </c>
      <c r="L1" s="7" t="s">
        <v>83</v>
      </c>
      <c r="M1" s="7"/>
      <c r="N1" s="7"/>
      <c r="O1" s="7"/>
      <c r="P1" s="7"/>
      <c r="Q1" s="7"/>
      <c r="R1" s="7"/>
      <c r="S1" s="7"/>
      <c r="T1" s="7"/>
      <c r="U1" s="6"/>
      <c r="V1" s="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</row>
    <row r="2" spans="1:70" ht="37.049999999999997" customHeight="1" x14ac:dyDescent="0.3">
      <c r="L2" s="12" t="s">
        <v>8</v>
      </c>
      <c r="M2" s="13"/>
      <c r="N2" s="13"/>
      <c r="O2" s="13"/>
      <c r="P2" s="13"/>
      <c r="Q2" s="13"/>
      <c r="R2" s="13"/>
      <c r="S2" s="13"/>
      <c r="T2" s="13"/>
      <c r="U2" s="13"/>
      <c r="V2" s="13"/>
      <c r="AT2" s="14" t="s">
        <v>75</v>
      </c>
    </row>
    <row r="3" spans="1:70" ht="7.0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7"/>
      <c r="AT3" s="14" t="s">
        <v>76</v>
      </c>
    </row>
    <row r="4" spans="1:70" ht="37.049999999999997" customHeight="1" x14ac:dyDescent="0.3">
      <c r="B4" s="19"/>
      <c r="C4" s="20"/>
      <c r="D4" s="21" t="s">
        <v>84</v>
      </c>
      <c r="E4" s="20"/>
      <c r="F4" s="20"/>
      <c r="G4" s="20"/>
      <c r="H4" s="20"/>
      <c r="I4" s="20"/>
      <c r="J4" s="20"/>
      <c r="K4" s="22"/>
      <c r="M4" s="23" t="s">
        <v>13</v>
      </c>
      <c r="AT4" s="14" t="s">
        <v>6</v>
      </c>
    </row>
    <row r="5" spans="1:70" ht="7.05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2"/>
    </row>
    <row r="6" spans="1:70" ht="13.2" x14ac:dyDescent="0.3">
      <c r="B6" s="19"/>
      <c r="C6" s="20"/>
      <c r="D6" s="24" t="s">
        <v>17</v>
      </c>
      <c r="E6" s="20"/>
      <c r="F6" s="20"/>
      <c r="G6" s="20"/>
      <c r="H6" s="20"/>
      <c r="I6" s="20"/>
      <c r="J6" s="20"/>
      <c r="K6" s="22"/>
    </row>
    <row r="7" spans="1:70" ht="16.5" customHeight="1" x14ac:dyDescent="0.3">
      <c r="B7" s="19"/>
      <c r="C7" s="20"/>
      <c r="D7" s="20"/>
      <c r="E7" s="25" t="str">
        <f>'Rekapitulace stavby'!K6</f>
        <v>ONN-úprava hygien. zázemí interny ,objekt A+B, horní areál</v>
      </c>
      <c r="F7" s="26"/>
      <c r="G7" s="26"/>
      <c r="H7" s="26"/>
      <c r="I7" s="20"/>
      <c r="J7" s="20"/>
      <c r="K7" s="22"/>
    </row>
    <row r="8" spans="1:70" s="31" customFormat="1" ht="13.2" x14ac:dyDescent="0.3">
      <c r="B8" s="28"/>
      <c r="C8" s="29"/>
      <c r="D8" s="24" t="s">
        <v>85</v>
      </c>
      <c r="E8" s="29"/>
      <c r="F8" s="29"/>
      <c r="G8" s="29"/>
      <c r="H8" s="29"/>
      <c r="I8" s="29"/>
      <c r="J8" s="29"/>
      <c r="K8" s="30"/>
    </row>
    <row r="9" spans="1:70" s="31" customFormat="1" ht="37.049999999999997" customHeight="1" x14ac:dyDescent="0.3">
      <c r="B9" s="28"/>
      <c r="C9" s="29"/>
      <c r="D9" s="29"/>
      <c r="E9" s="32" t="s">
        <v>108</v>
      </c>
      <c r="F9" s="33"/>
      <c r="G9" s="33"/>
      <c r="H9" s="33"/>
      <c r="I9" s="29"/>
      <c r="J9" s="29"/>
      <c r="K9" s="30"/>
    </row>
    <row r="10" spans="1:70" s="31" customFormat="1" x14ac:dyDescent="0.3">
      <c r="B10" s="28"/>
      <c r="C10" s="29"/>
      <c r="D10" s="29"/>
      <c r="E10" s="29"/>
      <c r="F10" s="29"/>
      <c r="G10" s="29"/>
      <c r="H10" s="29"/>
      <c r="I10" s="29"/>
      <c r="J10" s="29"/>
      <c r="K10" s="30"/>
    </row>
    <row r="11" spans="1:70" s="31" customFormat="1" ht="14.4" customHeight="1" x14ac:dyDescent="0.3">
      <c r="B11" s="28"/>
      <c r="C11" s="29"/>
      <c r="D11" s="24" t="s">
        <v>19</v>
      </c>
      <c r="E11" s="29"/>
      <c r="F11" s="34" t="s">
        <v>5</v>
      </c>
      <c r="G11" s="29"/>
      <c r="H11" s="29"/>
      <c r="I11" s="24" t="s">
        <v>20</v>
      </c>
      <c r="J11" s="34" t="s">
        <v>5</v>
      </c>
      <c r="K11" s="30"/>
    </row>
    <row r="12" spans="1:70" s="31" customFormat="1" ht="14.4" customHeight="1" x14ac:dyDescent="0.3">
      <c r="B12" s="28"/>
      <c r="C12" s="29"/>
      <c r="D12" s="24" t="s">
        <v>21</v>
      </c>
      <c r="E12" s="29"/>
      <c r="F12" s="34" t="s">
        <v>22</v>
      </c>
      <c r="G12" s="29"/>
      <c r="H12" s="29"/>
      <c r="I12" s="24" t="s">
        <v>23</v>
      </c>
      <c r="J12" s="35">
        <f>'Rekapitulace stavby'!AN8</f>
        <v>43584</v>
      </c>
      <c r="K12" s="30"/>
    </row>
    <row r="13" spans="1:70" s="31" customFormat="1" ht="10.8" customHeight="1" x14ac:dyDescent="0.3">
      <c r="B13" s="28"/>
      <c r="C13" s="29"/>
      <c r="D13" s="29"/>
      <c r="E13" s="29"/>
      <c r="F13" s="29"/>
      <c r="G13" s="29"/>
      <c r="H13" s="29"/>
      <c r="I13" s="29"/>
      <c r="J13" s="29"/>
      <c r="K13" s="30"/>
    </row>
    <row r="14" spans="1:70" s="31" customFormat="1" ht="14.4" customHeight="1" x14ac:dyDescent="0.3">
      <c r="B14" s="28"/>
      <c r="C14" s="29"/>
      <c r="D14" s="24" t="s">
        <v>24</v>
      </c>
      <c r="E14" s="29"/>
      <c r="F14" s="29"/>
      <c r="G14" s="29"/>
      <c r="H14" s="29"/>
      <c r="I14" s="24" t="s">
        <v>25</v>
      </c>
      <c r="J14" s="34" t="s">
        <v>5</v>
      </c>
      <c r="K14" s="30"/>
    </row>
    <row r="15" spans="1:70" s="31" customFormat="1" ht="18" customHeight="1" x14ac:dyDescent="0.3">
      <c r="B15" s="28"/>
      <c r="C15" s="29"/>
      <c r="D15" s="29"/>
      <c r="E15" s="34" t="s">
        <v>26</v>
      </c>
      <c r="F15" s="29"/>
      <c r="G15" s="29"/>
      <c r="H15" s="29"/>
      <c r="I15" s="24" t="s">
        <v>27</v>
      </c>
      <c r="J15" s="34" t="s">
        <v>5</v>
      </c>
      <c r="K15" s="30"/>
    </row>
    <row r="16" spans="1:70" s="31" customFormat="1" ht="7.05" customHeight="1" x14ac:dyDescent="0.3">
      <c r="B16" s="28"/>
      <c r="C16" s="29"/>
      <c r="D16" s="29"/>
      <c r="E16" s="29"/>
      <c r="F16" s="29"/>
      <c r="G16" s="29"/>
      <c r="H16" s="29"/>
      <c r="I16" s="29"/>
      <c r="J16" s="29"/>
      <c r="K16" s="30"/>
    </row>
    <row r="17" spans="2:11" s="31" customFormat="1" ht="14.4" customHeight="1" x14ac:dyDescent="0.3">
      <c r="B17" s="28"/>
      <c r="C17" s="29"/>
      <c r="D17" s="24" t="s">
        <v>28</v>
      </c>
      <c r="E17" s="29"/>
      <c r="F17" s="29"/>
      <c r="G17" s="29"/>
      <c r="H17" s="29"/>
      <c r="I17" s="24" t="s">
        <v>25</v>
      </c>
      <c r="J17" s="34" t="str">
        <f>'1.1 - ARCH'!J17</f>
        <v>Vyplňte údaj</v>
      </c>
      <c r="K17" s="30"/>
    </row>
    <row r="18" spans="2:11" s="31" customFormat="1" ht="18" customHeight="1" x14ac:dyDescent="0.3">
      <c r="B18" s="28"/>
      <c r="C18" s="29"/>
      <c r="D18" s="29"/>
      <c r="E18" s="34" t="str">
        <f>'1.1 - ARCH'!E18</f>
        <v>Vyplňte údaj</v>
      </c>
      <c r="F18" s="29"/>
      <c r="G18" s="29"/>
      <c r="H18" s="29"/>
      <c r="I18" s="24" t="s">
        <v>27</v>
      </c>
      <c r="J18" s="34" t="str">
        <f>'1.1 - ARCH'!J18</f>
        <v>Vyplňte údaj</v>
      </c>
      <c r="K18" s="30"/>
    </row>
    <row r="19" spans="2:11" s="31" customFormat="1" ht="7.05" customHeight="1" x14ac:dyDescent="0.3">
      <c r="B19" s="28"/>
      <c r="C19" s="29"/>
      <c r="D19" s="29"/>
      <c r="E19" s="29"/>
      <c r="F19" s="29"/>
      <c r="G19" s="29"/>
      <c r="H19" s="29"/>
      <c r="I19" s="29"/>
      <c r="J19" s="29"/>
      <c r="K19" s="30"/>
    </row>
    <row r="20" spans="2:11" s="31" customFormat="1" ht="14.4" customHeight="1" x14ac:dyDescent="0.3">
      <c r="B20" s="28"/>
      <c r="C20" s="29"/>
      <c r="D20" s="24" t="s">
        <v>29</v>
      </c>
      <c r="E20" s="29"/>
      <c r="F20" s="29"/>
      <c r="G20" s="29"/>
      <c r="H20" s="29"/>
      <c r="I20" s="24" t="s">
        <v>25</v>
      </c>
      <c r="J20" s="34" t="s">
        <v>5</v>
      </c>
      <c r="K20" s="30"/>
    </row>
    <row r="21" spans="2:11" s="31" customFormat="1" ht="18" customHeight="1" x14ac:dyDescent="0.3">
      <c r="B21" s="28"/>
      <c r="C21" s="29"/>
      <c r="D21" s="29"/>
      <c r="E21" s="34" t="s">
        <v>30</v>
      </c>
      <c r="F21" s="29"/>
      <c r="G21" s="29"/>
      <c r="H21" s="29"/>
      <c r="I21" s="24" t="s">
        <v>27</v>
      </c>
      <c r="J21" s="34" t="s">
        <v>5</v>
      </c>
      <c r="K21" s="30"/>
    </row>
    <row r="22" spans="2:11" s="31" customFormat="1" ht="7.05" customHeight="1" x14ac:dyDescent="0.3">
      <c r="B22" s="28"/>
      <c r="C22" s="29"/>
      <c r="D22" s="29"/>
      <c r="E22" s="29"/>
      <c r="F22" s="29"/>
      <c r="G22" s="29"/>
      <c r="H22" s="29"/>
      <c r="I22" s="29"/>
      <c r="J22" s="29"/>
      <c r="K22" s="30"/>
    </row>
    <row r="23" spans="2:11" s="31" customFormat="1" ht="14.4" customHeight="1" x14ac:dyDescent="0.3">
      <c r="B23" s="28"/>
      <c r="C23" s="29"/>
      <c r="D23" s="24" t="s">
        <v>32</v>
      </c>
      <c r="E23" s="29"/>
      <c r="F23" s="29"/>
      <c r="G23" s="29"/>
      <c r="H23" s="29"/>
      <c r="I23" s="29"/>
      <c r="J23" s="29"/>
      <c r="K23" s="30"/>
    </row>
    <row r="24" spans="2:11" s="41" customFormat="1" ht="16.5" customHeight="1" x14ac:dyDescent="0.3">
      <c r="B24" s="37"/>
      <c r="C24" s="38"/>
      <c r="D24" s="38"/>
      <c r="E24" s="39" t="s">
        <v>5</v>
      </c>
      <c r="F24" s="39"/>
      <c r="G24" s="39"/>
      <c r="H24" s="39"/>
      <c r="I24" s="38"/>
      <c r="J24" s="38"/>
      <c r="K24" s="40"/>
    </row>
    <row r="25" spans="2:11" s="31" customFormat="1" ht="7.05" customHeight="1" x14ac:dyDescent="0.3">
      <c r="B25" s="28"/>
      <c r="C25" s="29"/>
      <c r="D25" s="29"/>
      <c r="E25" s="29"/>
      <c r="F25" s="29"/>
      <c r="G25" s="29"/>
      <c r="H25" s="29"/>
      <c r="I25" s="29"/>
      <c r="J25" s="29"/>
      <c r="K25" s="30"/>
    </row>
    <row r="26" spans="2:11" s="31" customFormat="1" ht="7.05" customHeight="1" x14ac:dyDescent="0.3">
      <c r="B26" s="28"/>
      <c r="C26" s="29"/>
      <c r="D26" s="42"/>
      <c r="E26" s="42"/>
      <c r="F26" s="42"/>
      <c r="G26" s="42"/>
      <c r="H26" s="42"/>
      <c r="I26" s="42"/>
      <c r="J26" s="42"/>
      <c r="K26" s="43"/>
    </row>
    <row r="27" spans="2:11" s="31" customFormat="1" ht="25.35" customHeight="1" x14ac:dyDescent="0.3">
      <c r="B27" s="28"/>
      <c r="C27" s="29"/>
      <c r="D27" s="44" t="s">
        <v>34</v>
      </c>
      <c r="E27" s="29"/>
      <c r="F27" s="29"/>
      <c r="G27" s="29"/>
      <c r="H27" s="29"/>
      <c r="I27" s="29"/>
      <c r="J27" s="45">
        <f>ROUND(J81,2)</f>
        <v>0</v>
      </c>
      <c r="K27" s="30"/>
    </row>
    <row r="28" spans="2:11" s="31" customFormat="1" ht="7.05" customHeight="1" x14ac:dyDescent="0.3">
      <c r="B28" s="28"/>
      <c r="C28" s="29"/>
      <c r="D28" s="42"/>
      <c r="E28" s="42"/>
      <c r="F28" s="42"/>
      <c r="G28" s="42"/>
      <c r="H28" s="42"/>
      <c r="I28" s="42"/>
      <c r="J28" s="42"/>
      <c r="K28" s="43"/>
    </row>
    <row r="29" spans="2:11" s="31" customFormat="1" ht="14.4" customHeight="1" x14ac:dyDescent="0.3">
      <c r="B29" s="28"/>
      <c r="C29" s="29"/>
      <c r="D29" s="29"/>
      <c r="E29" s="29"/>
      <c r="F29" s="46" t="s">
        <v>36</v>
      </c>
      <c r="G29" s="29"/>
      <c r="H29" s="29"/>
      <c r="I29" s="46" t="s">
        <v>35</v>
      </c>
      <c r="J29" s="46" t="s">
        <v>37</v>
      </c>
      <c r="K29" s="30"/>
    </row>
    <row r="30" spans="2:11" s="31" customFormat="1" ht="14.4" customHeight="1" x14ac:dyDescent="0.3">
      <c r="B30" s="28"/>
      <c r="C30" s="29"/>
      <c r="D30" s="47" t="s">
        <v>38</v>
      </c>
      <c r="E30" s="47" t="s">
        <v>39</v>
      </c>
      <c r="F30" s="48">
        <f>ROUND(SUM(BE81:BE93), 2)</f>
        <v>0</v>
      </c>
      <c r="G30" s="29"/>
      <c r="H30" s="29"/>
      <c r="I30" s="49">
        <v>0.21</v>
      </c>
      <c r="J30" s="48">
        <f>ROUND(ROUND((SUM(BE81:BE93)), 2)*I30, 2)</f>
        <v>0</v>
      </c>
      <c r="K30" s="30"/>
    </row>
    <row r="31" spans="2:11" s="31" customFormat="1" ht="14.4" customHeight="1" x14ac:dyDescent="0.3">
      <c r="B31" s="28"/>
      <c r="C31" s="29"/>
      <c r="D31" s="29"/>
      <c r="E31" s="47" t="s">
        <v>40</v>
      </c>
      <c r="F31" s="48">
        <f>ROUND(SUM(BF81:BF93), 2)</f>
        <v>0</v>
      </c>
      <c r="G31" s="29"/>
      <c r="H31" s="29"/>
      <c r="I31" s="49">
        <v>0.15</v>
      </c>
      <c r="J31" s="48">
        <f>ROUND(ROUND((SUM(BF81:BF93)), 2)*I31, 2)</f>
        <v>0</v>
      </c>
      <c r="K31" s="30"/>
    </row>
    <row r="32" spans="2:11" s="31" customFormat="1" ht="14.4" hidden="1" customHeight="1" x14ac:dyDescent="0.3">
      <c r="B32" s="28"/>
      <c r="C32" s="29"/>
      <c r="D32" s="29"/>
      <c r="E32" s="47" t="s">
        <v>41</v>
      </c>
      <c r="F32" s="48">
        <f>ROUND(SUM(BG81:BG93), 2)</f>
        <v>0</v>
      </c>
      <c r="G32" s="29"/>
      <c r="H32" s="29"/>
      <c r="I32" s="49">
        <v>0.21</v>
      </c>
      <c r="J32" s="48">
        <v>0</v>
      </c>
      <c r="K32" s="30"/>
    </row>
    <row r="33" spans="2:11" s="31" customFormat="1" ht="14.4" hidden="1" customHeight="1" x14ac:dyDescent="0.3">
      <c r="B33" s="28"/>
      <c r="C33" s="29"/>
      <c r="D33" s="29"/>
      <c r="E33" s="47" t="s">
        <v>42</v>
      </c>
      <c r="F33" s="48">
        <f>ROUND(SUM(BH81:BH93), 2)</f>
        <v>0</v>
      </c>
      <c r="G33" s="29"/>
      <c r="H33" s="29"/>
      <c r="I33" s="49">
        <v>0.15</v>
      </c>
      <c r="J33" s="48">
        <v>0</v>
      </c>
      <c r="K33" s="30"/>
    </row>
    <row r="34" spans="2:11" s="31" customFormat="1" ht="14.4" hidden="1" customHeight="1" x14ac:dyDescent="0.3">
      <c r="B34" s="28"/>
      <c r="C34" s="29"/>
      <c r="D34" s="29"/>
      <c r="E34" s="47" t="s">
        <v>43</v>
      </c>
      <c r="F34" s="48">
        <f>ROUND(SUM(BI81:BI93), 2)</f>
        <v>0</v>
      </c>
      <c r="G34" s="29"/>
      <c r="H34" s="29"/>
      <c r="I34" s="49">
        <v>0</v>
      </c>
      <c r="J34" s="48">
        <v>0</v>
      </c>
      <c r="K34" s="30"/>
    </row>
    <row r="35" spans="2:11" s="31" customFormat="1" ht="7.05" customHeight="1" x14ac:dyDescent="0.3">
      <c r="B35" s="28"/>
      <c r="C35" s="29"/>
      <c r="D35" s="29"/>
      <c r="E35" s="29"/>
      <c r="F35" s="29"/>
      <c r="G35" s="29"/>
      <c r="H35" s="29"/>
      <c r="I35" s="29"/>
      <c r="J35" s="29"/>
      <c r="K35" s="30"/>
    </row>
    <row r="36" spans="2:11" s="31" customFormat="1" ht="25.35" customHeight="1" x14ac:dyDescent="0.3">
      <c r="B36" s="28"/>
      <c r="C36" s="50"/>
      <c r="D36" s="51" t="s">
        <v>44</v>
      </c>
      <c r="E36" s="52"/>
      <c r="F36" s="52"/>
      <c r="G36" s="53" t="s">
        <v>45</v>
      </c>
      <c r="H36" s="54" t="s">
        <v>46</v>
      </c>
      <c r="I36" s="52"/>
      <c r="J36" s="55">
        <f>J27*1.21</f>
        <v>0</v>
      </c>
      <c r="K36" s="56"/>
    </row>
    <row r="37" spans="2:11" s="31" customFormat="1" ht="14.4" customHeight="1" x14ac:dyDescent="0.3">
      <c r="B37" s="57"/>
      <c r="C37" s="58"/>
      <c r="D37" s="58"/>
      <c r="E37" s="58"/>
      <c r="F37" s="58"/>
      <c r="G37" s="58"/>
      <c r="H37" s="58"/>
      <c r="I37" s="58"/>
      <c r="J37" s="58"/>
      <c r="K37" s="59"/>
    </row>
    <row r="41" spans="2:11" s="31" customFormat="1" ht="7.05" customHeight="1" x14ac:dyDescent="0.3">
      <c r="B41" s="60"/>
      <c r="C41" s="61"/>
      <c r="D41" s="61"/>
      <c r="E41" s="61"/>
      <c r="F41" s="61"/>
      <c r="G41" s="61"/>
      <c r="H41" s="61"/>
      <c r="I41" s="61"/>
      <c r="J41" s="61"/>
      <c r="K41" s="62"/>
    </row>
    <row r="42" spans="2:11" s="31" customFormat="1" ht="37.049999999999997" customHeight="1" x14ac:dyDescent="0.3">
      <c r="B42" s="28"/>
      <c r="C42" s="21" t="s">
        <v>86</v>
      </c>
      <c r="D42" s="29"/>
      <c r="E42" s="29"/>
      <c r="F42" s="29"/>
      <c r="G42" s="29"/>
      <c r="H42" s="29"/>
      <c r="I42" s="29"/>
      <c r="J42" s="29"/>
      <c r="K42" s="30"/>
    </row>
    <row r="43" spans="2:11" s="31" customFormat="1" ht="7.05" customHeight="1" x14ac:dyDescent="0.3">
      <c r="B43" s="28"/>
      <c r="C43" s="29"/>
      <c r="D43" s="29"/>
      <c r="E43" s="29"/>
      <c r="F43" s="29"/>
      <c r="G43" s="29"/>
      <c r="H43" s="29"/>
      <c r="I43" s="29"/>
      <c r="J43" s="29"/>
      <c r="K43" s="30"/>
    </row>
    <row r="44" spans="2:11" s="31" customFormat="1" ht="14.4" customHeight="1" x14ac:dyDescent="0.3">
      <c r="B44" s="28"/>
      <c r="C44" s="24" t="s">
        <v>17</v>
      </c>
      <c r="D44" s="29"/>
      <c r="E44" s="29"/>
      <c r="F44" s="29"/>
      <c r="G44" s="29"/>
      <c r="H44" s="29"/>
      <c r="I44" s="29"/>
      <c r="J44" s="29"/>
      <c r="K44" s="30"/>
    </row>
    <row r="45" spans="2:11" s="31" customFormat="1" ht="16.5" customHeight="1" x14ac:dyDescent="0.3">
      <c r="B45" s="28"/>
      <c r="C45" s="29"/>
      <c r="D45" s="29"/>
      <c r="E45" s="25" t="str">
        <f>E7</f>
        <v>ONN-úprava hygien. zázemí interny ,objekt A+B, horní areál</v>
      </c>
      <c r="F45" s="26"/>
      <c r="G45" s="26"/>
      <c r="H45" s="26"/>
      <c r="I45" s="29"/>
      <c r="J45" s="29"/>
      <c r="K45" s="30"/>
    </row>
    <row r="46" spans="2:11" s="31" customFormat="1" ht="14.4" customHeight="1" x14ac:dyDescent="0.3">
      <c r="B46" s="28"/>
      <c r="C46" s="24" t="s">
        <v>85</v>
      </c>
      <c r="D46" s="29"/>
      <c r="E46" s="29"/>
      <c r="F46" s="29"/>
      <c r="G46" s="29"/>
      <c r="H46" s="29"/>
      <c r="I46" s="29"/>
      <c r="J46" s="29"/>
      <c r="K46" s="30"/>
    </row>
    <row r="47" spans="2:11" s="31" customFormat="1" ht="17.25" customHeight="1" x14ac:dyDescent="0.3">
      <c r="B47" s="28"/>
      <c r="C47" s="29"/>
      <c r="D47" s="29"/>
      <c r="E47" s="32" t="str">
        <f>E9</f>
        <v>VRN - Vedlejší rozpočtové náklady</v>
      </c>
      <c r="F47" s="33"/>
      <c r="G47" s="33"/>
      <c r="H47" s="33"/>
      <c r="I47" s="29"/>
      <c r="J47" s="29"/>
      <c r="K47" s="30"/>
    </row>
    <row r="48" spans="2:11" s="31" customFormat="1" ht="7.05" customHeight="1" x14ac:dyDescent="0.3">
      <c r="B48" s="28"/>
      <c r="C48" s="29"/>
      <c r="D48" s="29"/>
      <c r="E48" s="29"/>
      <c r="F48" s="29"/>
      <c r="G48" s="29"/>
      <c r="H48" s="29"/>
      <c r="I48" s="29"/>
      <c r="J48" s="29"/>
      <c r="K48" s="30"/>
    </row>
    <row r="49" spans="2:47" s="31" customFormat="1" ht="18" customHeight="1" x14ac:dyDescent="0.3">
      <c r="B49" s="28"/>
      <c r="C49" s="24" t="s">
        <v>21</v>
      </c>
      <c r="D49" s="29"/>
      <c r="E49" s="29"/>
      <c r="F49" s="34" t="str">
        <f>F12</f>
        <v xml:space="preserve">ONN Náchod </v>
      </c>
      <c r="G49" s="29"/>
      <c r="H49" s="29"/>
      <c r="I49" s="24" t="s">
        <v>23</v>
      </c>
      <c r="J49" s="35">
        <f>IF(J12="","",J12)</f>
        <v>43584</v>
      </c>
      <c r="K49" s="30"/>
    </row>
    <row r="50" spans="2:47" s="31" customFormat="1" ht="7.05" customHeigh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  <row r="51" spans="2:47" s="31" customFormat="1" ht="13.2" x14ac:dyDescent="0.3">
      <c r="B51" s="28"/>
      <c r="C51" s="24" t="s">
        <v>24</v>
      </c>
      <c r="D51" s="29"/>
      <c r="E51" s="29"/>
      <c r="F51" s="34" t="str">
        <f>E15</f>
        <v>ONN Náchod a.s.</v>
      </c>
      <c r="G51" s="29"/>
      <c r="H51" s="29"/>
      <c r="I51" s="24" t="s">
        <v>29</v>
      </c>
      <c r="J51" s="39" t="str">
        <f>E21</f>
        <v xml:space="preserve">JIKA CZ </v>
      </c>
      <c r="K51" s="30"/>
    </row>
    <row r="52" spans="2:47" s="31" customFormat="1" ht="14.4" customHeight="1" x14ac:dyDescent="0.3">
      <c r="B52" s="28"/>
      <c r="C52" s="24" t="s">
        <v>28</v>
      </c>
      <c r="D52" s="29"/>
      <c r="E52" s="29"/>
      <c r="F52" s="34" t="str">
        <f>'1.1 - ARCH'!E18</f>
        <v>Vyplňte údaj</v>
      </c>
      <c r="G52" s="29"/>
      <c r="H52" s="29"/>
      <c r="I52" s="29"/>
      <c r="J52" s="63"/>
      <c r="K52" s="30"/>
    </row>
    <row r="53" spans="2:47" s="31" customFormat="1" ht="10.199999999999999" customHeight="1" x14ac:dyDescent="0.3">
      <c r="B53" s="28"/>
      <c r="C53" s="29"/>
      <c r="D53" s="29"/>
      <c r="E53" s="29"/>
      <c r="F53" s="29"/>
      <c r="G53" s="29"/>
      <c r="H53" s="29"/>
      <c r="I53" s="29"/>
      <c r="J53" s="29"/>
      <c r="K53" s="30"/>
    </row>
    <row r="54" spans="2:47" s="31" customFormat="1" ht="29.25" customHeight="1" x14ac:dyDescent="0.3">
      <c r="B54" s="28"/>
      <c r="C54" s="64" t="s">
        <v>87</v>
      </c>
      <c r="D54" s="50"/>
      <c r="E54" s="50"/>
      <c r="F54" s="50"/>
      <c r="G54" s="50"/>
      <c r="H54" s="50"/>
      <c r="I54" s="50"/>
      <c r="J54" s="65" t="s">
        <v>88</v>
      </c>
      <c r="K54" s="66"/>
    </row>
    <row r="55" spans="2:47" s="31" customFormat="1" ht="10.199999999999999" customHeight="1" x14ac:dyDescent="0.3">
      <c r="B55" s="28"/>
      <c r="C55" s="29"/>
      <c r="D55" s="29"/>
      <c r="E55" s="29"/>
      <c r="F55" s="29"/>
      <c r="G55" s="29"/>
      <c r="H55" s="29"/>
      <c r="I55" s="29"/>
      <c r="J55" s="29"/>
      <c r="K55" s="30"/>
    </row>
    <row r="56" spans="2:47" s="31" customFormat="1" ht="29.25" customHeight="1" x14ac:dyDescent="0.3">
      <c r="B56" s="28"/>
      <c r="C56" s="67" t="s">
        <v>89</v>
      </c>
      <c r="D56" s="29"/>
      <c r="E56" s="29"/>
      <c r="F56" s="29"/>
      <c r="G56" s="29"/>
      <c r="H56" s="29"/>
      <c r="I56" s="29"/>
      <c r="J56" s="45">
        <f>J81</f>
        <v>0</v>
      </c>
      <c r="K56" s="30"/>
      <c r="AU56" s="14" t="s">
        <v>90</v>
      </c>
    </row>
    <row r="57" spans="2:47" s="75" customFormat="1" ht="25.05" customHeight="1" x14ac:dyDescent="0.3">
      <c r="B57" s="69"/>
      <c r="C57" s="70"/>
      <c r="D57" s="71" t="s">
        <v>108</v>
      </c>
      <c r="E57" s="72"/>
      <c r="F57" s="72"/>
      <c r="G57" s="72"/>
      <c r="H57" s="72"/>
      <c r="I57" s="72"/>
      <c r="J57" s="73">
        <f>J82</f>
        <v>0</v>
      </c>
      <c r="K57" s="74"/>
    </row>
    <row r="58" spans="2:47" s="83" customFormat="1" ht="19.95" customHeight="1" x14ac:dyDescent="0.3">
      <c r="B58" s="77"/>
      <c r="C58" s="78"/>
      <c r="D58" s="79" t="s">
        <v>109</v>
      </c>
      <c r="E58" s="80"/>
      <c r="F58" s="80"/>
      <c r="G58" s="80"/>
      <c r="H58" s="80"/>
      <c r="I58" s="80"/>
      <c r="J58" s="81">
        <f>J83</f>
        <v>0</v>
      </c>
      <c r="K58" s="82"/>
    </row>
    <row r="59" spans="2:47" s="83" customFormat="1" ht="19.95" customHeight="1" x14ac:dyDescent="0.3">
      <c r="B59" s="77"/>
      <c r="C59" s="78"/>
      <c r="D59" s="79" t="s">
        <v>110</v>
      </c>
      <c r="E59" s="80"/>
      <c r="F59" s="80"/>
      <c r="G59" s="80"/>
      <c r="H59" s="80"/>
      <c r="I59" s="80"/>
      <c r="J59" s="81">
        <f>J87</f>
        <v>0</v>
      </c>
      <c r="K59" s="82"/>
    </row>
    <row r="60" spans="2:47" s="83" customFormat="1" ht="19.95" customHeight="1" x14ac:dyDescent="0.3">
      <c r="B60" s="77"/>
      <c r="C60" s="78"/>
      <c r="D60" s="79" t="s">
        <v>111</v>
      </c>
      <c r="E60" s="80"/>
      <c r="F60" s="80"/>
      <c r="G60" s="80"/>
      <c r="H60" s="80"/>
      <c r="I60" s="80"/>
      <c r="J60" s="81">
        <f>J90</f>
        <v>0</v>
      </c>
      <c r="K60" s="82"/>
    </row>
    <row r="61" spans="2:47" s="83" customFormat="1" ht="19.95" customHeight="1" x14ac:dyDescent="0.3">
      <c r="B61" s="77"/>
      <c r="C61" s="78"/>
      <c r="D61" s="79" t="s">
        <v>112</v>
      </c>
      <c r="E61" s="80"/>
      <c r="F61" s="80"/>
      <c r="G61" s="80"/>
      <c r="H61" s="80"/>
      <c r="I61" s="80"/>
      <c r="J61" s="81">
        <f>J92</f>
        <v>0</v>
      </c>
      <c r="K61" s="82"/>
    </row>
    <row r="62" spans="2:47" s="31" customFormat="1" ht="21.75" customHeight="1" x14ac:dyDescent="0.3">
      <c r="B62" s="28"/>
      <c r="C62" s="29"/>
      <c r="D62" s="29"/>
      <c r="E62" s="29"/>
      <c r="F62" s="29"/>
      <c r="G62" s="29"/>
      <c r="H62" s="29"/>
      <c r="I62" s="29"/>
      <c r="J62" s="29"/>
      <c r="K62" s="30"/>
    </row>
    <row r="63" spans="2:47" s="31" customFormat="1" ht="7.05" customHeight="1" x14ac:dyDescent="0.3">
      <c r="B63" s="57"/>
      <c r="C63" s="58"/>
      <c r="D63" s="58"/>
      <c r="E63" s="58"/>
      <c r="F63" s="58"/>
      <c r="G63" s="58"/>
      <c r="H63" s="58"/>
      <c r="I63" s="58"/>
      <c r="J63" s="58"/>
      <c r="K63" s="59"/>
    </row>
    <row r="67" spans="2:20" s="31" customFormat="1" ht="7.05" customHeight="1" x14ac:dyDescent="0.3"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28"/>
    </row>
    <row r="68" spans="2:20" s="31" customFormat="1" ht="37.049999999999997" customHeight="1" x14ac:dyDescent="0.3">
      <c r="B68" s="28"/>
      <c r="C68" s="84" t="s">
        <v>113</v>
      </c>
      <c r="L68" s="28"/>
    </row>
    <row r="69" spans="2:20" s="31" customFormat="1" ht="7.05" customHeight="1" x14ac:dyDescent="0.3">
      <c r="B69" s="28"/>
      <c r="L69" s="28"/>
    </row>
    <row r="70" spans="2:20" s="31" customFormat="1" ht="14.4" customHeight="1" x14ac:dyDescent="0.3">
      <c r="B70" s="28"/>
      <c r="C70" s="85" t="s">
        <v>17</v>
      </c>
      <c r="L70" s="28"/>
    </row>
    <row r="71" spans="2:20" s="31" customFormat="1" ht="16.5" customHeight="1" x14ac:dyDescent="0.3">
      <c r="B71" s="28"/>
      <c r="E71" s="86" t="str">
        <f>E7</f>
        <v>ONN-úprava hygien. zázemí interny ,objekt A+B, horní areál</v>
      </c>
      <c r="F71" s="87"/>
      <c r="G71" s="87"/>
      <c r="H71" s="87"/>
      <c r="L71" s="28"/>
    </row>
    <row r="72" spans="2:20" s="31" customFormat="1" ht="14.4" customHeight="1" x14ac:dyDescent="0.3">
      <c r="B72" s="28"/>
      <c r="C72" s="85" t="s">
        <v>85</v>
      </c>
      <c r="L72" s="28"/>
    </row>
    <row r="73" spans="2:20" s="31" customFormat="1" ht="17.25" customHeight="1" x14ac:dyDescent="0.3">
      <c r="B73" s="28"/>
      <c r="E73" s="88" t="str">
        <f>E9</f>
        <v>VRN - Vedlejší rozpočtové náklady</v>
      </c>
      <c r="F73" s="89"/>
      <c r="G73" s="89"/>
      <c r="H73" s="89"/>
      <c r="L73" s="28"/>
    </row>
    <row r="74" spans="2:20" s="31" customFormat="1" ht="7.05" customHeight="1" x14ac:dyDescent="0.3">
      <c r="B74" s="28"/>
      <c r="L74" s="28"/>
    </row>
    <row r="75" spans="2:20" s="31" customFormat="1" ht="18" customHeight="1" x14ac:dyDescent="0.3">
      <c r="B75" s="28"/>
      <c r="C75" s="85" t="s">
        <v>21</v>
      </c>
      <c r="F75" s="90" t="str">
        <f>F12</f>
        <v xml:space="preserve">ONN Náchod </v>
      </c>
      <c r="I75" s="85" t="s">
        <v>23</v>
      </c>
      <c r="J75" s="91">
        <f>IF(J12="","",J12)</f>
        <v>43584</v>
      </c>
      <c r="L75" s="28"/>
    </row>
    <row r="76" spans="2:20" s="31" customFormat="1" ht="7.05" customHeight="1" x14ac:dyDescent="0.3">
      <c r="B76" s="28"/>
      <c r="L76" s="28"/>
    </row>
    <row r="77" spans="2:20" s="31" customFormat="1" ht="13.2" x14ac:dyDescent="0.3">
      <c r="B77" s="28"/>
      <c r="C77" s="85" t="s">
        <v>24</v>
      </c>
      <c r="F77" s="90" t="str">
        <f>E15</f>
        <v>ONN Náchod a.s.</v>
      </c>
      <c r="I77" s="85" t="s">
        <v>29</v>
      </c>
      <c r="J77" s="90" t="str">
        <f>E21</f>
        <v xml:space="preserve">JIKA CZ </v>
      </c>
      <c r="L77" s="28"/>
    </row>
    <row r="78" spans="2:20" s="31" customFormat="1" ht="14.4" customHeight="1" x14ac:dyDescent="0.3">
      <c r="B78" s="28"/>
      <c r="C78" s="85" t="s">
        <v>28</v>
      </c>
      <c r="F78" s="90" t="str">
        <f>'1.1 - ARCH'!E18</f>
        <v>Vyplňte údaj</v>
      </c>
      <c r="L78" s="28"/>
    </row>
    <row r="79" spans="2:20" s="31" customFormat="1" ht="10.199999999999999" customHeight="1" x14ac:dyDescent="0.3">
      <c r="B79" s="28"/>
      <c r="L79" s="28"/>
    </row>
    <row r="80" spans="2:20" s="100" customFormat="1" ht="29.25" customHeight="1" x14ac:dyDescent="0.3">
      <c r="B80" s="93"/>
      <c r="C80" s="94" t="s">
        <v>114</v>
      </c>
      <c r="D80" s="95" t="s">
        <v>53</v>
      </c>
      <c r="E80" s="95" t="s">
        <v>49</v>
      </c>
      <c r="F80" s="95" t="s">
        <v>115</v>
      </c>
      <c r="G80" s="95" t="s">
        <v>116</v>
      </c>
      <c r="H80" s="95" t="s">
        <v>117</v>
      </c>
      <c r="I80" s="95" t="s">
        <v>118</v>
      </c>
      <c r="J80" s="95" t="s">
        <v>88</v>
      </c>
      <c r="K80" s="96" t="s">
        <v>119</v>
      </c>
      <c r="L80" s="93"/>
      <c r="M80" s="97" t="s">
        <v>120</v>
      </c>
      <c r="N80" s="98" t="s">
        <v>38</v>
      </c>
      <c r="O80" s="98" t="s">
        <v>121</v>
      </c>
      <c r="P80" s="98" t="s">
        <v>122</v>
      </c>
      <c r="Q80" s="98" t="s">
        <v>123</v>
      </c>
      <c r="R80" s="98" t="s">
        <v>124</v>
      </c>
      <c r="S80" s="98" t="s">
        <v>125</v>
      </c>
      <c r="T80" s="99" t="s">
        <v>126</v>
      </c>
    </row>
    <row r="81" spans="2:65" s="31" customFormat="1" ht="29.25" customHeight="1" x14ac:dyDescent="0.35">
      <c r="B81" s="28"/>
      <c r="C81" s="101" t="s">
        <v>89</v>
      </c>
      <c r="J81" s="102">
        <f>J82</f>
        <v>0</v>
      </c>
      <c r="L81" s="28"/>
      <c r="M81" s="103"/>
      <c r="N81" s="42"/>
      <c r="O81" s="42"/>
      <c r="P81" s="104" t="e">
        <f>#REF!+#REF!+#REF!+P82</f>
        <v>#REF!</v>
      </c>
      <c r="Q81" s="42"/>
      <c r="R81" s="104" t="e">
        <f>#REF!+#REF!+#REF!+R82</f>
        <v>#REF!</v>
      </c>
      <c r="S81" s="42"/>
      <c r="T81" s="105" t="e">
        <f>#REF!+#REF!+#REF!+T82</f>
        <v>#REF!</v>
      </c>
      <c r="AT81" s="14" t="s">
        <v>67</v>
      </c>
      <c r="AU81" s="14" t="s">
        <v>90</v>
      </c>
      <c r="BK81" s="106" t="e">
        <f>#REF!+#REF!+#REF!+BK82</f>
        <v>#REF!</v>
      </c>
    </row>
    <row r="82" spans="2:65" s="109" customFormat="1" ht="37.35" customHeight="1" x14ac:dyDescent="0.35">
      <c r="B82" s="108"/>
      <c r="D82" s="110" t="s">
        <v>67</v>
      </c>
      <c r="E82" s="111" t="s">
        <v>525</v>
      </c>
      <c r="F82" s="111" t="s">
        <v>526</v>
      </c>
      <c r="J82" s="112">
        <f>J83+J87+J90+J92</f>
        <v>0</v>
      </c>
      <c r="L82" s="108"/>
      <c r="M82" s="113"/>
      <c r="N82" s="114"/>
      <c r="O82" s="114"/>
      <c r="P82" s="115" t="e">
        <f>P83+P87+P90+P92+#REF!</f>
        <v>#REF!</v>
      </c>
      <c r="Q82" s="114"/>
      <c r="R82" s="115" t="e">
        <f>R83+R87+R90+R92+#REF!</f>
        <v>#REF!</v>
      </c>
      <c r="S82" s="114"/>
      <c r="T82" s="116" t="e">
        <f>T83+T87+T90+T92+#REF!</f>
        <v>#REF!</v>
      </c>
      <c r="AR82" s="110" t="s">
        <v>155</v>
      </c>
      <c r="AT82" s="117" t="s">
        <v>67</v>
      </c>
      <c r="AU82" s="117" t="s">
        <v>68</v>
      </c>
      <c r="AY82" s="110" t="s">
        <v>129</v>
      </c>
      <c r="BK82" s="118" t="e">
        <f>BK83+BK87+BK90+BK92+#REF!+#REF!</f>
        <v>#REF!</v>
      </c>
    </row>
    <row r="83" spans="2:65" s="109" customFormat="1" ht="19.95" customHeight="1" x14ac:dyDescent="0.35">
      <c r="B83" s="108"/>
      <c r="D83" s="110" t="s">
        <v>67</v>
      </c>
      <c r="E83" s="119" t="s">
        <v>527</v>
      </c>
      <c r="F83" s="119" t="s">
        <v>528</v>
      </c>
      <c r="J83" s="120">
        <f>SUM(J84:J86)</f>
        <v>0</v>
      </c>
      <c r="L83" s="108"/>
      <c r="M83" s="113"/>
      <c r="N83" s="114"/>
      <c r="O83" s="114"/>
      <c r="P83" s="115">
        <f>P84</f>
        <v>0</v>
      </c>
      <c r="Q83" s="114"/>
      <c r="R83" s="115">
        <f>R84</f>
        <v>0</v>
      </c>
      <c r="S83" s="114"/>
      <c r="T83" s="116">
        <f>T84</f>
        <v>0</v>
      </c>
      <c r="AR83" s="110" t="s">
        <v>155</v>
      </c>
      <c r="AT83" s="117" t="s">
        <v>67</v>
      </c>
      <c r="AU83" s="117" t="s">
        <v>74</v>
      </c>
      <c r="AY83" s="110" t="s">
        <v>129</v>
      </c>
      <c r="BK83" s="118">
        <f>SUM(BK84:BK86)</f>
        <v>0</v>
      </c>
    </row>
    <row r="84" spans="2:65" s="31" customFormat="1" ht="16.5" customHeight="1" x14ac:dyDescent="0.3">
      <c r="B84" s="28"/>
      <c r="C84" s="121" t="s">
        <v>529</v>
      </c>
      <c r="D84" s="121" t="s">
        <v>132</v>
      </c>
      <c r="E84" s="122" t="s">
        <v>530</v>
      </c>
      <c r="F84" s="123" t="s">
        <v>748</v>
      </c>
      <c r="G84" s="124" t="s">
        <v>531</v>
      </c>
      <c r="H84" s="125">
        <v>1</v>
      </c>
      <c r="I84" s="9"/>
      <c r="J84" s="126">
        <f>ROUND(I84*H84,2)</f>
        <v>0</v>
      </c>
      <c r="K84" s="123" t="s">
        <v>136</v>
      </c>
      <c r="L84" s="247"/>
      <c r="M84" s="127" t="s">
        <v>5</v>
      </c>
      <c r="N84" s="248" t="s">
        <v>39</v>
      </c>
      <c r="O84" s="249">
        <v>0</v>
      </c>
      <c r="P84" s="249">
        <f>O84*H84</f>
        <v>0</v>
      </c>
      <c r="Q84" s="249">
        <v>0</v>
      </c>
      <c r="R84" s="249">
        <f>Q84*H84</f>
        <v>0</v>
      </c>
      <c r="S84" s="249">
        <v>0</v>
      </c>
      <c r="T84" s="130">
        <f>S84*H84</f>
        <v>0</v>
      </c>
      <c r="AR84" s="14" t="s">
        <v>532</v>
      </c>
      <c r="AT84" s="14" t="s">
        <v>132</v>
      </c>
      <c r="AU84" s="14" t="s">
        <v>76</v>
      </c>
      <c r="AY84" s="14" t="s">
        <v>129</v>
      </c>
      <c r="BE84" s="131">
        <f>IF(N84="základní",J84,0)</f>
        <v>0</v>
      </c>
      <c r="BF84" s="131">
        <f>IF(N84="snížená",J84,0)</f>
        <v>0</v>
      </c>
      <c r="BG84" s="131">
        <f>IF(N84="zákl. přenesená",J84,0)</f>
        <v>0</v>
      </c>
      <c r="BH84" s="131">
        <f>IF(N84="sníž. přenesená",J84,0)</f>
        <v>0</v>
      </c>
      <c r="BI84" s="131">
        <f>IF(N84="nulová",J84,0)</f>
        <v>0</v>
      </c>
      <c r="BJ84" s="14" t="s">
        <v>74</v>
      </c>
      <c r="BK84" s="131">
        <f>ROUND(I84*H84,2)</f>
        <v>0</v>
      </c>
      <c r="BL84" s="14" t="s">
        <v>532</v>
      </c>
      <c r="BM84" s="14" t="s">
        <v>533</v>
      </c>
    </row>
    <row r="85" spans="2:65" s="31" customFormat="1" ht="16.5" customHeight="1" x14ac:dyDescent="0.3">
      <c r="B85" s="28"/>
      <c r="C85" s="121">
        <v>75</v>
      </c>
      <c r="D85" s="121" t="s">
        <v>132</v>
      </c>
      <c r="E85" s="122" t="s">
        <v>530</v>
      </c>
      <c r="F85" s="123" t="s">
        <v>749</v>
      </c>
      <c r="G85" s="124" t="s">
        <v>531</v>
      </c>
      <c r="H85" s="125">
        <v>1</v>
      </c>
      <c r="I85" s="9"/>
      <c r="J85" s="126">
        <f>ROUND(I85*H85,2)</f>
        <v>0</v>
      </c>
      <c r="K85" s="123" t="s">
        <v>136</v>
      </c>
      <c r="L85" s="28"/>
      <c r="M85" s="250"/>
      <c r="N85" s="248"/>
      <c r="O85" s="249"/>
      <c r="P85" s="249"/>
      <c r="Q85" s="249"/>
      <c r="R85" s="249"/>
      <c r="S85" s="249"/>
      <c r="T85" s="130"/>
      <c r="AR85" s="14"/>
      <c r="AT85" s="14"/>
      <c r="AU85" s="14"/>
      <c r="AY85" s="14"/>
      <c r="BE85" s="131">
        <f t="shared" ref="BE85:BE86" si="0">IF(N85="základní",J85,0)</f>
        <v>0</v>
      </c>
      <c r="BF85" s="131">
        <f t="shared" ref="BF85:BF86" si="1">IF(N85="snížená",J85,0)</f>
        <v>0</v>
      </c>
      <c r="BG85" s="131">
        <f t="shared" ref="BG85:BG86" si="2">IF(N85="zákl. přenesená",J85,0)</f>
        <v>0</v>
      </c>
      <c r="BH85" s="131">
        <f t="shared" ref="BH85:BH86" si="3">IF(N85="sníž. přenesená",J85,0)</f>
        <v>0</v>
      </c>
      <c r="BI85" s="131">
        <f t="shared" ref="BI85:BI86" si="4">IF(N85="nulová",J85,0)</f>
        <v>0</v>
      </c>
      <c r="BJ85" s="14" t="s">
        <v>130</v>
      </c>
      <c r="BK85" s="131">
        <f t="shared" ref="BK85:BK86" si="5">ROUND(I85*H85,2)</f>
        <v>0</v>
      </c>
      <c r="BL85" s="14" t="s">
        <v>532</v>
      </c>
      <c r="BM85" s="14" t="s">
        <v>533</v>
      </c>
    </row>
    <row r="86" spans="2:65" s="31" customFormat="1" ht="16.5" customHeight="1" x14ac:dyDescent="0.3">
      <c r="B86" s="28"/>
      <c r="C86" s="121">
        <v>77</v>
      </c>
      <c r="D86" s="121" t="s">
        <v>132</v>
      </c>
      <c r="E86" s="122" t="s">
        <v>530</v>
      </c>
      <c r="F86" s="123" t="s">
        <v>750</v>
      </c>
      <c r="G86" s="124" t="s">
        <v>531</v>
      </c>
      <c r="H86" s="125">
        <v>1</v>
      </c>
      <c r="I86" s="9"/>
      <c r="J86" s="126">
        <f>ROUND(I86*H86,2)</f>
        <v>0</v>
      </c>
      <c r="K86" s="123" t="s">
        <v>136</v>
      </c>
      <c r="L86" s="28"/>
      <c r="M86" s="250"/>
      <c r="N86" s="248"/>
      <c r="O86" s="249"/>
      <c r="P86" s="249"/>
      <c r="Q86" s="249"/>
      <c r="R86" s="249"/>
      <c r="S86" s="249"/>
      <c r="T86" s="130"/>
      <c r="AR86" s="14"/>
      <c r="AT86" s="14"/>
      <c r="AU86" s="14"/>
      <c r="AY86" s="14"/>
      <c r="BE86" s="131">
        <f t="shared" si="0"/>
        <v>0</v>
      </c>
      <c r="BF86" s="131">
        <f t="shared" si="1"/>
        <v>0</v>
      </c>
      <c r="BG86" s="131">
        <f t="shared" si="2"/>
        <v>0</v>
      </c>
      <c r="BH86" s="131">
        <f t="shared" si="3"/>
        <v>0</v>
      </c>
      <c r="BI86" s="131">
        <f t="shared" si="4"/>
        <v>0</v>
      </c>
      <c r="BJ86" s="14" t="s">
        <v>155</v>
      </c>
      <c r="BK86" s="131">
        <f t="shared" si="5"/>
        <v>0</v>
      </c>
      <c r="BL86" s="14" t="s">
        <v>532</v>
      </c>
      <c r="BM86" s="14" t="s">
        <v>533</v>
      </c>
    </row>
    <row r="87" spans="2:65" s="109" customFormat="1" ht="29.85" customHeight="1" x14ac:dyDescent="0.35">
      <c r="B87" s="108"/>
      <c r="D87" s="110" t="s">
        <v>67</v>
      </c>
      <c r="E87" s="119" t="s">
        <v>534</v>
      </c>
      <c r="F87" s="119" t="s">
        <v>535</v>
      </c>
      <c r="J87" s="120">
        <f>BK87</f>
        <v>0</v>
      </c>
      <c r="L87" s="108"/>
      <c r="M87" s="113"/>
      <c r="N87" s="114"/>
      <c r="O87" s="114"/>
      <c r="P87" s="115">
        <f>SUM(P88:P89)</f>
        <v>0</v>
      </c>
      <c r="Q87" s="114"/>
      <c r="R87" s="115">
        <f>SUM(R88:R89)</f>
        <v>0</v>
      </c>
      <c r="S87" s="114"/>
      <c r="T87" s="116">
        <f>SUM(T88:T89)</f>
        <v>0</v>
      </c>
      <c r="AR87" s="110" t="s">
        <v>155</v>
      </c>
      <c r="AT87" s="117" t="s">
        <v>67</v>
      </c>
      <c r="AU87" s="117" t="s">
        <v>74</v>
      </c>
      <c r="AY87" s="110" t="s">
        <v>129</v>
      </c>
      <c r="BK87" s="118">
        <f>SUM(BK88:BK89)</f>
        <v>0</v>
      </c>
    </row>
    <row r="88" spans="2:65" s="31" customFormat="1" ht="16.5" customHeight="1" x14ac:dyDescent="0.3">
      <c r="B88" s="28"/>
      <c r="C88" s="121">
        <v>78</v>
      </c>
      <c r="D88" s="121" t="s">
        <v>132</v>
      </c>
      <c r="E88" s="122" t="s">
        <v>536</v>
      </c>
      <c r="F88" s="123" t="s">
        <v>535</v>
      </c>
      <c r="G88" s="124" t="s">
        <v>531</v>
      </c>
      <c r="H88" s="125">
        <v>1</v>
      </c>
      <c r="I88" s="9"/>
      <c r="J88" s="126">
        <f>ROUND(I88*H88,2)</f>
        <v>0</v>
      </c>
      <c r="K88" s="123" t="s">
        <v>136</v>
      </c>
      <c r="L88" s="28"/>
      <c r="M88" s="127" t="s">
        <v>5</v>
      </c>
      <c r="N88" s="128" t="s">
        <v>39</v>
      </c>
      <c r="O88" s="129">
        <v>0</v>
      </c>
      <c r="P88" s="129">
        <f>O88*H88</f>
        <v>0</v>
      </c>
      <c r="Q88" s="129">
        <v>0</v>
      </c>
      <c r="R88" s="129">
        <f>Q88*H88</f>
        <v>0</v>
      </c>
      <c r="S88" s="129">
        <v>0</v>
      </c>
      <c r="T88" s="130">
        <f>S88*H88</f>
        <v>0</v>
      </c>
      <c r="AR88" s="14" t="s">
        <v>532</v>
      </c>
      <c r="AT88" s="14" t="s">
        <v>132</v>
      </c>
      <c r="AU88" s="14" t="s">
        <v>76</v>
      </c>
      <c r="AY88" s="14" t="s">
        <v>129</v>
      </c>
      <c r="BE88" s="131">
        <f>IF(N88="základní",J88,0)</f>
        <v>0</v>
      </c>
      <c r="BF88" s="131">
        <f>IF(N88="snížená",J88,0)</f>
        <v>0</v>
      </c>
      <c r="BG88" s="131">
        <f>IF(N88="zákl. přenesená",J88,0)</f>
        <v>0</v>
      </c>
      <c r="BH88" s="131">
        <f>IF(N88="sníž. přenesená",J88,0)</f>
        <v>0</v>
      </c>
      <c r="BI88" s="131">
        <f>IF(N88="nulová",J88,0)</f>
        <v>0</v>
      </c>
      <c r="BJ88" s="14" t="s">
        <v>74</v>
      </c>
      <c r="BK88" s="131">
        <f>ROUND(I88*H88,2)</f>
        <v>0</v>
      </c>
      <c r="BL88" s="14" t="s">
        <v>532</v>
      </c>
      <c r="BM88" s="14" t="s">
        <v>537</v>
      </c>
    </row>
    <row r="89" spans="2:65" s="31" customFormat="1" ht="16.5" customHeight="1" x14ac:dyDescent="0.3">
      <c r="B89" s="28"/>
      <c r="C89" s="121">
        <v>79</v>
      </c>
      <c r="D89" s="121" t="s">
        <v>132</v>
      </c>
      <c r="E89" s="122" t="s">
        <v>538</v>
      </c>
      <c r="F89" s="123" t="s">
        <v>539</v>
      </c>
      <c r="G89" s="124" t="s">
        <v>531</v>
      </c>
      <c r="H89" s="125">
        <v>1</v>
      </c>
      <c r="I89" s="9"/>
      <c r="J89" s="126">
        <f>ROUND(I89*H89,2)</f>
        <v>0</v>
      </c>
      <c r="K89" s="123" t="s">
        <v>136</v>
      </c>
      <c r="L89" s="28"/>
      <c r="M89" s="127" t="s">
        <v>5</v>
      </c>
      <c r="N89" s="128" t="s">
        <v>39</v>
      </c>
      <c r="O89" s="129">
        <v>0</v>
      </c>
      <c r="P89" s="129">
        <f>O89*H89</f>
        <v>0</v>
      </c>
      <c r="Q89" s="129">
        <v>0</v>
      </c>
      <c r="R89" s="129">
        <f>Q89*H89</f>
        <v>0</v>
      </c>
      <c r="S89" s="129">
        <v>0</v>
      </c>
      <c r="T89" s="130">
        <f>S89*H89</f>
        <v>0</v>
      </c>
      <c r="AR89" s="14" t="s">
        <v>532</v>
      </c>
      <c r="AT89" s="14" t="s">
        <v>132</v>
      </c>
      <c r="AU89" s="14" t="s">
        <v>76</v>
      </c>
      <c r="AY89" s="14" t="s">
        <v>129</v>
      </c>
      <c r="BE89" s="131">
        <f>IF(N89="základní",J89,0)</f>
        <v>0</v>
      </c>
      <c r="BF89" s="131">
        <f>IF(N89="snížená",J89,0)</f>
        <v>0</v>
      </c>
      <c r="BG89" s="131">
        <f>IF(N89="zákl. přenesená",J89,0)</f>
        <v>0</v>
      </c>
      <c r="BH89" s="131">
        <f>IF(N89="sníž. přenesená",J89,0)</f>
        <v>0</v>
      </c>
      <c r="BI89" s="131">
        <f>IF(N89="nulová",J89,0)</f>
        <v>0</v>
      </c>
      <c r="BJ89" s="14" t="s">
        <v>74</v>
      </c>
      <c r="BK89" s="131">
        <f>ROUND(I89*H89,2)</f>
        <v>0</v>
      </c>
      <c r="BL89" s="14" t="s">
        <v>532</v>
      </c>
      <c r="BM89" s="14" t="s">
        <v>540</v>
      </c>
    </row>
    <row r="90" spans="2:65" s="109" customFormat="1" ht="29.85" customHeight="1" x14ac:dyDescent="0.35">
      <c r="B90" s="108"/>
      <c r="D90" s="110" t="s">
        <v>67</v>
      </c>
      <c r="E90" s="119" t="s">
        <v>541</v>
      </c>
      <c r="F90" s="119" t="s">
        <v>542</v>
      </c>
      <c r="J90" s="120">
        <f>BK90</f>
        <v>0</v>
      </c>
      <c r="L90" s="108"/>
      <c r="M90" s="113"/>
      <c r="N90" s="114"/>
      <c r="O90" s="114"/>
      <c r="P90" s="115">
        <f>P91</f>
        <v>0</v>
      </c>
      <c r="Q90" s="114"/>
      <c r="R90" s="115">
        <f>R91</f>
        <v>0</v>
      </c>
      <c r="S90" s="114"/>
      <c r="T90" s="116">
        <f>T91</f>
        <v>0</v>
      </c>
      <c r="AR90" s="110" t="s">
        <v>155</v>
      </c>
      <c r="AT90" s="117" t="s">
        <v>67</v>
      </c>
      <c r="AU90" s="117" t="s">
        <v>74</v>
      </c>
      <c r="AY90" s="110" t="s">
        <v>129</v>
      </c>
      <c r="BK90" s="118">
        <f>BK91</f>
        <v>0</v>
      </c>
    </row>
    <row r="91" spans="2:65" s="31" customFormat="1" ht="16.5" customHeight="1" x14ac:dyDescent="0.3">
      <c r="B91" s="28"/>
      <c r="C91" s="121">
        <v>80</v>
      </c>
      <c r="D91" s="121" t="s">
        <v>132</v>
      </c>
      <c r="E91" s="122" t="s">
        <v>543</v>
      </c>
      <c r="F91" s="123" t="s">
        <v>544</v>
      </c>
      <c r="G91" s="124" t="s">
        <v>531</v>
      </c>
      <c r="H91" s="125">
        <v>1</v>
      </c>
      <c r="I91" s="9"/>
      <c r="J91" s="126">
        <f>ROUND(I91*H91,2)</f>
        <v>0</v>
      </c>
      <c r="K91" s="123" t="s">
        <v>136</v>
      </c>
      <c r="L91" s="28"/>
      <c r="M91" s="127" t="s">
        <v>5</v>
      </c>
      <c r="N91" s="128" t="s">
        <v>39</v>
      </c>
      <c r="O91" s="129">
        <v>0</v>
      </c>
      <c r="P91" s="129">
        <f>O91*H91</f>
        <v>0</v>
      </c>
      <c r="Q91" s="129">
        <v>0</v>
      </c>
      <c r="R91" s="129">
        <f>Q91*H91</f>
        <v>0</v>
      </c>
      <c r="S91" s="129">
        <v>0</v>
      </c>
      <c r="T91" s="130">
        <f>S91*H91</f>
        <v>0</v>
      </c>
      <c r="AR91" s="14" t="s">
        <v>532</v>
      </c>
      <c r="AT91" s="14" t="s">
        <v>132</v>
      </c>
      <c r="AU91" s="14" t="s">
        <v>76</v>
      </c>
      <c r="AY91" s="14" t="s">
        <v>129</v>
      </c>
      <c r="BE91" s="131">
        <f>IF(N91="základní",J91,0)</f>
        <v>0</v>
      </c>
      <c r="BF91" s="131">
        <f>IF(N91="snížená",J91,0)</f>
        <v>0</v>
      </c>
      <c r="BG91" s="131">
        <f>IF(N91="zákl. přenesená",J91,0)</f>
        <v>0</v>
      </c>
      <c r="BH91" s="131">
        <f>IF(N91="sníž. přenesená",J91,0)</f>
        <v>0</v>
      </c>
      <c r="BI91" s="131">
        <f>IF(N91="nulová",J91,0)</f>
        <v>0</v>
      </c>
      <c r="BJ91" s="14" t="s">
        <v>74</v>
      </c>
      <c r="BK91" s="131">
        <f>ROUND(I91*H91,2)</f>
        <v>0</v>
      </c>
      <c r="BL91" s="14" t="s">
        <v>532</v>
      </c>
      <c r="BM91" s="14" t="s">
        <v>545</v>
      </c>
    </row>
    <row r="92" spans="2:65" s="109" customFormat="1" ht="29.85" customHeight="1" x14ac:dyDescent="0.35">
      <c r="B92" s="108"/>
      <c r="D92" s="110" t="s">
        <v>67</v>
      </c>
      <c r="E92" s="119" t="s">
        <v>546</v>
      </c>
      <c r="F92" s="119" t="s">
        <v>547</v>
      </c>
      <c r="J92" s="120">
        <f>BK92</f>
        <v>0</v>
      </c>
      <c r="L92" s="108"/>
      <c r="M92" s="113"/>
      <c r="N92" s="114"/>
      <c r="O92" s="114"/>
      <c r="P92" s="115">
        <f>P93</f>
        <v>0</v>
      </c>
      <c r="Q92" s="114"/>
      <c r="R92" s="115">
        <f>R93</f>
        <v>0</v>
      </c>
      <c r="S92" s="114"/>
      <c r="T92" s="116">
        <f>T93</f>
        <v>0</v>
      </c>
      <c r="AR92" s="110" t="s">
        <v>155</v>
      </c>
      <c r="AT92" s="117" t="s">
        <v>67</v>
      </c>
      <c r="AU92" s="117" t="s">
        <v>74</v>
      </c>
      <c r="AY92" s="110" t="s">
        <v>129</v>
      </c>
      <c r="BK92" s="118">
        <f>BK93</f>
        <v>0</v>
      </c>
    </row>
    <row r="93" spans="2:65" s="31" customFormat="1" ht="16.5" customHeight="1" x14ac:dyDescent="0.3">
      <c r="B93" s="28"/>
      <c r="C93" s="121">
        <v>81</v>
      </c>
      <c r="D93" s="121" t="s">
        <v>132</v>
      </c>
      <c r="E93" s="122" t="s">
        <v>548</v>
      </c>
      <c r="F93" s="123" t="s">
        <v>549</v>
      </c>
      <c r="G93" s="124" t="s">
        <v>531</v>
      </c>
      <c r="H93" s="125">
        <v>1</v>
      </c>
      <c r="I93" s="9"/>
      <c r="J93" s="126">
        <f>ROUND(I93*H93,2)</f>
        <v>0</v>
      </c>
      <c r="K93" s="123" t="s">
        <v>136</v>
      </c>
      <c r="L93" s="28"/>
      <c r="M93" s="127" t="s">
        <v>5</v>
      </c>
      <c r="N93" s="128" t="s">
        <v>39</v>
      </c>
      <c r="O93" s="129">
        <v>0</v>
      </c>
      <c r="P93" s="129">
        <f>O93*H93</f>
        <v>0</v>
      </c>
      <c r="Q93" s="129">
        <v>0</v>
      </c>
      <c r="R93" s="129">
        <f>Q93*H93</f>
        <v>0</v>
      </c>
      <c r="S93" s="129">
        <v>0</v>
      </c>
      <c r="T93" s="130">
        <f>S93*H93</f>
        <v>0</v>
      </c>
      <c r="AR93" s="14" t="s">
        <v>532</v>
      </c>
      <c r="AT93" s="14" t="s">
        <v>132</v>
      </c>
      <c r="AU93" s="14" t="s">
        <v>76</v>
      </c>
      <c r="AY93" s="14" t="s">
        <v>129</v>
      </c>
      <c r="BE93" s="131">
        <f>IF(N93="základní",J93,0)</f>
        <v>0</v>
      </c>
      <c r="BF93" s="131">
        <f>IF(N93="snížená",J93,0)</f>
        <v>0</v>
      </c>
      <c r="BG93" s="131">
        <f>IF(N93="zákl. přenesená",J93,0)</f>
        <v>0</v>
      </c>
      <c r="BH93" s="131">
        <f>IF(N93="sníž. přenesená",J93,0)</f>
        <v>0</v>
      </c>
      <c r="BI93" s="131">
        <f>IF(N93="nulová",J93,0)</f>
        <v>0</v>
      </c>
      <c r="BJ93" s="14" t="s">
        <v>74</v>
      </c>
      <c r="BK93" s="131">
        <f>ROUND(I93*H93,2)</f>
        <v>0</v>
      </c>
      <c r="BL93" s="14" t="s">
        <v>532</v>
      </c>
      <c r="BM93" s="14" t="s">
        <v>550</v>
      </c>
    </row>
    <row r="94" spans="2:65" s="31" customFormat="1" ht="7.05" customHeight="1" x14ac:dyDescent="0.3"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28"/>
    </row>
    <row r="95" spans="2:65" x14ac:dyDescent="0.3">
      <c r="L95" s="251"/>
    </row>
    <row r="96" spans="2:65" x14ac:dyDescent="0.3">
      <c r="L96" s="251"/>
    </row>
  </sheetData>
  <sheetProtection algorithmName="SHA-512" hashValue="JNA7ZOxMU0OQQno0KcCbfYC5HdcBN4htomnNo4fbg3KCTSc/AxTvIWBIQz5n6dv26GI4QFeE2SixrYJ0HMqBAQ==" saltValue="E2xqcKZ8BtDyLBSdD7zPzg==" spinCount="100000" sheet="1" objects="1" scenarios="1"/>
  <autoFilter ref="C80:K93"/>
  <mergeCells count="10">
    <mergeCell ref="L2:V2"/>
    <mergeCell ref="E7:H7"/>
    <mergeCell ref="E9:H9"/>
    <mergeCell ref="E24:H24"/>
    <mergeCell ref="E45:H45"/>
    <mergeCell ref="E47:H47"/>
    <mergeCell ref="J51:J52"/>
    <mergeCell ref="E71:H71"/>
    <mergeCell ref="E73:H73"/>
    <mergeCell ref="G1:H1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>
      <selection activeCell="F18" sqref="F18:J18"/>
    </sheetView>
  </sheetViews>
  <sheetFormatPr defaultRowHeight="12" x14ac:dyDescent="0.3"/>
  <cols>
    <col min="1" max="1" width="8.42578125" style="252" customWidth="1"/>
    <col min="2" max="2" width="1.5703125" style="252" customWidth="1"/>
    <col min="3" max="4" width="5" style="252" customWidth="1"/>
    <col min="5" max="5" width="11.5703125" style="252" customWidth="1"/>
    <col min="6" max="6" width="9.140625" style="252" customWidth="1"/>
    <col min="7" max="7" width="5" style="252" customWidth="1"/>
    <col min="8" max="8" width="77.85546875" style="252" customWidth="1"/>
    <col min="9" max="10" width="20" style="252" customWidth="1"/>
    <col min="11" max="11" width="1.5703125" style="252" customWidth="1"/>
    <col min="12" max="16384" width="9.140625" style="11"/>
  </cols>
  <sheetData>
    <row r="1" spans="2:11" ht="37.5" customHeight="1" x14ac:dyDescent="0.3"/>
    <row r="2" spans="2:11" ht="7.5" customHeight="1" x14ac:dyDescent="0.3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256" customFormat="1" ht="45" customHeight="1" x14ac:dyDescent="0.3">
      <c r="B3" s="257"/>
      <c r="C3" s="258" t="s">
        <v>565</v>
      </c>
      <c r="D3" s="258"/>
      <c r="E3" s="258"/>
      <c r="F3" s="258"/>
      <c r="G3" s="258"/>
      <c r="H3" s="258"/>
      <c r="I3" s="258"/>
      <c r="J3" s="258"/>
      <c r="K3" s="259"/>
    </row>
    <row r="4" spans="2:11" ht="25.5" customHeight="1" x14ac:dyDescent="0.3">
      <c r="B4" s="260"/>
      <c r="C4" s="261" t="s">
        <v>566</v>
      </c>
      <c r="D4" s="261"/>
      <c r="E4" s="261"/>
      <c r="F4" s="261"/>
      <c r="G4" s="261"/>
      <c r="H4" s="261"/>
      <c r="I4" s="261"/>
      <c r="J4" s="261"/>
      <c r="K4" s="262"/>
    </row>
    <row r="5" spans="2:11" ht="5.25" customHeight="1" x14ac:dyDescent="0.3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 x14ac:dyDescent="0.3">
      <c r="B6" s="260"/>
      <c r="C6" s="264" t="s">
        <v>567</v>
      </c>
      <c r="D6" s="264"/>
      <c r="E6" s="264"/>
      <c r="F6" s="264"/>
      <c r="G6" s="264"/>
      <c r="H6" s="264"/>
      <c r="I6" s="264"/>
      <c r="J6" s="264"/>
      <c r="K6" s="262"/>
    </row>
    <row r="7" spans="2:11" ht="15" customHeight="1" x14ac:dyDescent="0.3">
      <c r="B7" s="265"/>
      <c r="C7" s="264" t="s">
        <v>568</v>
      </c>
      <c r="D7" s="264"/>
      <c r="E7" s="264"/>
      <c r="F7" s="264"/>
      <c r="G7" s="264"/>
      <c r="H7" s="264"/>
      <c r="I7" s="264"/>
      <c r="J7" s="264"/>
      <c r="K7" s="262"/>
    </row>
    <row r="8" spans="2:11" ht="12.75" customHeight="1" x14ac:dyDescent="0.3">
      <c r="B8" s="265"/>
      <c r="C8" s="266"/>
      <c r="D8" s="266"/>
      <c r="E8" s="266"/>
      <c r="F8" s="266"/>
      <c r="G8" s="266"/>
      <c r="H8" s="266"/>
      <c r="I8" s="266"/>
      <c r="J8" s="266"/>
      <c r="K8" s="262"/>
    </row>
    <row r="9" spans="2:11" ht="15" customHeight="1" x14ac:dyDescent="0.3">
      <c r="B9" s="265"/>
      <c r="C9" s="264" t="s">
        <v>569</v>
      </c>
      <c r="D9" s="264"/>
      <c r="E9" s="264"/>
      <c r="F9" s="264"/>
      <c r="G9" s="264"/>
      <c r="H9" s="264"/>
      <c r="I9" s="264"/>
      <c r="J9" s="264"/>
      <c r="K9" s="262"/>
    </row>
    <row r="10" spans="2:11" ht="15" customHeight="1" x14ac:dyDescent="0.3">
      <c r="B10" s="265"/>
      <c r="C10" s="266"/>
      <c r="D10" s="264" t="s">
        <v>570</v>
      </c>
      <c r="E10" s="264"/>
      <c r="F10" s="264"/>
      <c r="G10" s="264"/>
      <c r="H10" s="264"/>
      <c r="I10" s="264"/>
      <c r="J10" s="264"/>
      <c r="K10" s="262"/>
    </row>
    <row r="11" spans="2:11" ht="15" customHeight="1" x14ac:dyDescent="0.3">
      <c r="B11" s="265"/>
      <c r="C11" s="267"/>
      <c r="D11" s="264" t="s">
        <v>571</v>
      </c>
      <c r="E11" s="264"/>
      <c r="F11" s="264"/>
      <c r="G11" s="264"/>
      <c r="H11" s="264"/>
      <c r="I11" s="264"/>
      <c r="J11" s="264"/>
      <c r="K11" s="262"/>
    </row>
    <row r="12" spans="2:11" ht="12.75" customHeight="1" x14ac:dyDescent="0.3">
      <c r="B12" s="265"/>
      <c r="C12" s="267"/>
      <c r="D12" s="267"/>
      <c r="E12" s="267"/>
      <c r="F12" s="267"/>
      <c r="G12" s="267"/>
      <c r="H12" s="267"/>
      <c r="I12" s="267"/>
      <c r="J12" s="267"/>
      <c r="K12" s="262"/>
    </row>
    <row r="13" spans="2:11" ht="15" customHeight="1" x14ac:dyDescent="0.3">
      <c r="B13" s="265"/>
      <c r="C13" s="267"/>
      <c r="D13" s="264" t="s">
        <v>572</v>
      </c>
      <c r="E13" s="264"/>
      <c r="F13" s="264"/>
      <c r="G13" s="264"/>
      <c r="H13" s="264"/>
      <c r="I13" s="264"/>
      <c r="J13" s="264"/>
      <c r="K13" s="262"/>
    </row>
    <row r="14" spans="2:11" ht="15" customHeight="1" x14ac:dyDescent="0.3">
      <c r="B14" s="265"/>
      <c r="C14" s="267"/>
      <c r="D14" s="264" t="s">
        <v>573</v>
      </c>
      <c r="E14" s="264"/>
      <c r="F14" s="264"/>
      <c r="G14" s="264"/>
      <c r="H14" s="264"/>
      <c r="I14" s="264"/>
      <c r="J14" s="264"/>
      <c r="K14" s="262"/>
    </row>
    <row r="15" spans="2:11" ht="15" customHeight="1" x14ac:dyDescent="0.3">
      <c r="B15" s="265"/>
      <c r="C15" s="267"/>
      <c r="D15" s="264" t="s">
        <v>574</v>
      </c>
      <c r="E15" s="264"/>
      <c r="F15" s="264"/>
      <c r="G15" s="264"/>
      <c r="H15" s="264"/>
      <c r="I15" s="264"/>
      <c r="J15" s="264"/>
      <c r="K15" s="262"/>
    </row>
    <row r="16" spans="2:11" ht="15" customHeight="1" x14ac:dyDescent="0.3">
      <c r="B16" s="265"/>
      <c r="C16" s="267"/>
      <c r="D16" s="267"/>
      <c r="E16" s="268" t="s">
        <v>73</v>
      </c>
      <c r="F16" s="264" t="s">
        <v>575</v>
      </c>
      <c r="G16" s="264"/>
      <c r="H16" s="264"/>
      <c r="I16" s="264"/>
      <c r="J16" s="264"/>
      <c r="K16" s="262"/>
    </row>
    <row r="17" spans="2:11" ht="15" customHeight="1" x14ac:dyDescent="0.3">
      <c r="B17" s="265"/>
      <c r="C17" s="267"/>
      <c r="D17" s="267"/>
      <c r="E17" s="268" t="s">
        <v>576</v>
      </c>
      <c r="F17" s="264" t="s">
        <v>577</v>
      </c>
      <c r="G17" s="264"/>
      <c r="H17" s="264"/>
      <c r="I17" s="264"/>
      <c r="J17" s="264"/>
      <c r="K17" s="262"/>
    </row>
    <row r="18" spans="2:11" ht="15" customHeight="1" x14ac:dyDescent="0.3">
      <c r="B18" s="265"/>
      <c r="C18" s="267"/>
      <c r="D18" s="267"/>
      <c r="E18" s="268" t="s">
        <v>578</v>
      </c>
      <c r="F18" s="264" t="s">
        <v>579</v>
      </c>
      <c r="G18" s="264"/>
      <c r="H18" s="264"/>
      <c r="I18" s="264"/>
      <c r="J18" s="264"/>
      <c r="K18" s="262"/>
    </row>
    <row r="19" spans="2:11" ht="15" customHeight="1" x14ac:dyDescent="0.3">
      <c r="B19" s="265"/>
      <c r="C19" s="267"/>
      <c r="D19" s="267"/>
      <c r="E19" s="268" t="s">
        <v>580</v>
      </c>
      <c r="F19" s="264" t="s">
        <v>581</v>
      </c>
      <c r="G19" s="264"/>
      <c r="H19" s="264"/>
      <c r="I19" s="264"/>
      <c r="J19" s="264"/>
      <c r="K19" s="262"/>
    </row>
    <row r="20" spans="2:11" ht="15" customHeight="1" x14ac:dyDescent="0.3">
      <c r="B20" s="265"/>
      <c r="C20" s="267"/>
      <c r="D20" s="267"/>
      <c r="E20" s="268" t="s">
        <v>582</v>
      </c>
      <c r="F20" s="264" t="s">
        <v>583</v>
      </c>
      <c r="G20" s="264"/>
      <c r="H20" s="264"/>
      <c r="I20" s="264"/>
      <c r="J20" s="264"/>
      <c r="K20" s="262"/>
    </row>
    <row r="21" spans="2:11" ht="15" customHeight="1" x14ac:dyDescent="0.3">
      <c r="B21" s="265"/>
      <c r="C21" s="267"/>
      <c r="D21" s="267"/>
      <c r="E21" s="268" t="s">
        <v>584</v>
      </c>
      <c r="F21" s="264" t="s">
        <v>585</v>
      </c>
      <c r="G21" s="264"/>
      <c r="H21" s="264"/>
      <c r="I21" s="264"/>
      <c r="J21" s="264"/>
      <c r="K21" s="262"/>
    </row>
    <row r="22" spans="2:11" ht="12.75" customHeight="1" x14ac:dyDescent="0.3">
      <c r="B22" s="265"/>
      <c r="C22" s="267"/>
      <c r="D22" s="267"/>
      <c r="E22" s="267"/>
      <c r="F22" s="267"/>
      <c r="G22" s="267"/>
      <c r="H22" s="267"/>
      <c r="I22" s="267"/>
      <c r="J22" s="267"/>
      <c r="K22" s="262"/>
    </row>
    <row r="23" spans="2:11" ht="15" customHeight="1" x14ac:dyDescent="0.3">
      <c r="B23" s="265"/>
      <c r="C23" s="264" t="s">
        <v>586</v>
      </c>
      <c r="D23" s="264"/>
      <c r="E23" s="264"/>
      <c r="F23" s="264"/>
      <c r="G23" s="264"/>
      <c r="H23" s="264"/>
      <c r="I23" s="264"/>
      <c r="J23" s="264"/>
      <c r="K23" s="262"/>
    </row>
    <row r="24" spans="2:11" ht="15" customHeight="1" x14ac:dyDescent="0.3">
      <c r="B24" s="265"/>
      <c r="C24" s="264" t="s">
        <v>587</v>
      </c>
      <c r="D24" s="264"/>
      <c r="E24" s="264"/>
      <c r="F24" s="264"/>
      <c r="G24" s="264"/>
      <c r="H24" s="264"/>
      <c r="I24" s="264"/>
      <c r="J24" s="264"/>
      <c r="K24" s="262"/>
    </row>
    <row r="25" spans="2:11" ht="15" customHeight="1" x14ac:dyDescent="0.3">
      <c r="B25" s="265"/>
      <c r="C25" s="266"/>
      <c r="D25" s="264" t="s">
        <v>588</v>
      </c>
      <c r="E25" s="264"/>
      <c r="F25" s="264"/>
      <c r="G25" s="264"/>
      <c r="H25" s="264"/>
      <c r="I25" s="264"/>
      <c r="J25" s="264"/>
      <c r="K25" s="262"/>
    </row>
    <row r="26" spans="2:11" ht="15" customHeight="1" x14ac:dyDescent="0.3">
      <c r="B26" s="265"/>
      <c r="C26" s="267"/>
      <c r="D26" s="264" t="s">
        <v>589</v>
      </c>
      <c r="E26" s="264"/>
      <c r="F26" s="264"/>
      <c r="G26" s="264"/>
      <c r="H26" s="264"/>
      <c r="I26" s="264"/>
      <c r="J26" s="264"/>
      <c r="K26" s="262"/>
    </row>
    <row r="27" spans="2:11" ht="12.75" customHeight="1" x14ac:dyDescent="0.3">
      <c r="B27" s="265"/>
      <c r="C27" s="267"/>
      <c r="D27" s="267"/>
      <c r="E27" s="267"/>
      <c r="F27" s="267"/>
      <c r="G27" s="267"/>
      <c r="H27" s="267"/>
      <c r="I27" s="267"/>
      <c r="J27" s="267"/>
      <c r="K27" s="262"/>
    </row>
    <row r="28" spans="2:11" ht="15" customHeight="1" x14ac:dyDescent="0.3">
      <c r="B28" s="265"/>
      <c r="C28" s="267"/>
      <c r="D28" s="264" t="s">
        <v>590</v>
      </c>
      <c r="E28" s="264"/>
      <c r="F28" s="264"/>
      <c r="G28" s="264"/>
      <c r="H28" s="264"/>
      <c r="I28" s="264"/>
      <c r="J28" s="264"/>
      <c r="K28" s="262"/>
    </row>
    <row r="29" spans="2:11" ht="15" customHeight="1" x14ac:dyDescent="0.3">
      <c r="B29" s="265"/>
      <c r="C29" s="267"/>
      <c r="D29" s="264" t="s">
        <v>591</v>
      </c>
      <c r="E29" s="264"/>
      <c r="F29" s="264"/>
      <c r="G29" s="264"/>
      <c r="H29" s="264"/>
      <c r="I29" s="264"/>
      <c r="J29" s="264"/>
      <c r="K29" s="262"/>
    </row>
    <row r="30" spans="2:11" ht="12.75" customHeight="1" x14ac:dyDescent="0.3">
      <c r="B30" s="265"/>
      <c r="C30" s="267"/>
      <c r="D30" s="267"/>
      <c r="E30" s="267"/>
      <c r="F30" s="267"/>
      <c r="G30" s="267"/>
      <c r="H30" s="267"/>
      <c r="I30" s="267"/>
      <c r="J30" s="267"/>
      <c r="K30" s="262"/>
    </row>
    <row r="31" spans="2:11" ht="15" customHeight="1" x14ac:dyDescent="0.3">
      <c r="B31" s="265"/>
      <c r="C31" s="267"/>
      <c r="D31" s="264" t="s">
        <v>592</v>
      </c>
      <c r="E31" s="264"/>
      <c r="F31" s="264"/>
      <c r="G31" s="264"/>
      <c r="H31" s="264"/>
      <c r="I31" s="264"/>
      <c r="J31" s="264"/>
      <c r="K31" s="262"/>
    </row>
    <row r="32" spans="2:11" ht="15" customHeight="1" x14ac:dyDescent="0.3">
      <c r="B32" s="265"/>
      <c r="C32" s="267"/>
      <c r="D32" s="264" t="s">
        <v>593</v>
      </c>
      <c r="E32" s="264"/>
      <c r="F32" s="264"/>
      <c r="G32" s="264"/>
      <c r="H32" s="264"/>
      <c r="I32" s="264"/>
      <c r="J32" s="264"/>
      <c r="K32" s="262"/>
    </row>
    <row r="33" spans="2:11" ht="15" customHeight="1" x14ac:dyDescent="0.3">
      <c r="B33" s="265"/>
      <c r="C33" s="267"/>
      <c r="D33" s="264" t="s">
        <v>594</v>
      </c>
      <c r="E33" s="264"/>
      <c r="F33" s="264"/>
      <c r="G33" s="264"/>
      <c r="H33" s="264"/>
      <c r="I33" s="264"/>
      <c r="J33" s="264"/>
      <c r="K33" s="262"/>
    </row>
    <row r="34" spans="2:11" ht="15" customHeight="1" x14ac:dyDescent="0.3">
      <c r="B34" s="265"/>
      <c r="C34" s="267"/>
      <c r="D34" s="266"/>
      <c r="E34" s="269" t="s">
        <v>114</v>
      </c>
      <c r="F34" s="266"/>
      <c r="G34" s="264" t="s">
        <v>595</v>
      </c>
      <c r="H34" s="264"/>
      <c r="I34" s="264"/>
      <c r="J34" s="264"/>
      <c r="K34" s="262"/>
    </row>
    <row r="35" spans="2:11" ht="30.75" customHeight="1" x14ac:dyDescent="0.3">
      <c r="B35" s="265"/>
      <c r="C35" s="267"/>
      <c r="D35" s="266"/>
      <c r="E35" s="269" t="s">
        <v>596</v>
      </c>
      <c r="F35" s="266"/>
      <c r="G35" s="264" t="s">
        <v>597</v>
      </c>
      <c r="H35" s="264"/>
      <c r="I35" s="264"/>
      <c r="J35" s="264"/>
      <c r="K35" s="262"/>
    </row>
    <row r="36" spans="2:11" ht="15" customHeight="1" x14ac:dyDescent="0.3">
      <c r="B36" s="265"/>
      <c r="C36" s="267"/>
      <c r="D36" s="266"/>
      <c r="E36" s="269" t="s">
        <v>49</v>
      </c>
      <c r="F36" s="266"/>
      <c r="G36" s="264" t="s">
        <v>598</v>
      </c>
      <c r="H36" s="264"/>
      <c r="I36" s="264"/>
      <c r="J36" s="264"/>
      <c r="K36" s="262"/>
    </row>
    <row r="37" spans="2:11" ht="15" customHeight="1" x14ac:dyDescent="0.3">
      <c r="B37" s="265"/>
      <c r="C37" s="267"/>
      <c r="D37" s="266"/>
      <c r="E37" s="269" t="s">
        <v>115</v>
      </c>
      <c r="F37" s="266"/>
      <c r="G37" s="264" t="s">
        <v>599</v>
      </c>
      <c r="H37" s="264"/>
      <c r="I37" s="264"/>
      <c r="J37" s="264"/>
      <c r="K37" s="262"/>
    </row>
    <row r="38" spans="2:11" ht="15" customHeight="1" x14ac:dyDescent="0.3">
      <c r="B38" s="265"/>
      <c r="C38" s="267"/>
      <c r="D38" s="266"/>
      <c r="E38" s="269" t="s">
        <v>116</v>
      </c>
      <c r="F38" s="266"/>
      <c r="G38" s="264" t="s">
        <v>600</v>
      </c>
      <c r="H38" s="264"/>
      <c r="I38" s="264"/>
      <c r="J38" s="264"/>
      <c r="K38" s="262"/>
    </row>
    <row r="39" spans="2:11" ht="15" customHeight="1" x14ac:dyDescent="0.3">
      <c r="B39" s="265"/>
      <c r="C39" s="267"/>
      <c r="D39" s="266"/>
      <c r="E39" s="269" t="s">
        <v>117</v>
      </c>
      <c r="F39" s="266"/>
      <c r="G39" s="264" t="s">
        <v>601</v>
      </c>
      <c r="H39" s="264"/>
      <c r="I39" s="264"/>
      <c r="J39" s="264"/>
      <c r="K39" s="262"/>
    </row>
    <row r="40" spans="2:11" ht="15" customHeight="1" x14ac:dyDescent="0.3">
      <c r="B40" s="265"/>
      <c r="C40" s="267"/>
      <c r="D40" s="266"/>
      <c r="E40" s="269" t="s">
        <v>602</v>
      </c>
      <c r="F40" s="266"/>
      <c r="G40" s="264" t="s">
        <v>603</v>
      </c>
      <c r="H40" s="264"/>
      <c r="I40" s="264"/>
      <c r="J40" s="264"/>
      <c r="K40" s="262"/>
    </row>
    <row r="41" spans="2:11" ht="15" customHeight="1" x14ac:dyDescent="0.3">
      <c r="B41" s="265"/>
      <c r="C41" s="267"/>
      <c r="D41" s="266"/>
      <c r="E41" s="269"/>
      <c r="F41" s="266"/>
      <c r="G41" s="264" t="s">
        <v>604</v>
      </c>
      <c r="H41" s="264"/>
      <c r="I41" s="264"/>
      <c r="J41" s="264"/>
      <c r="K41" s="262"/>
    </row>
    <row r="42" spans="2:11" ht="15" customHeight="1" x14ac:dyDescent="0.3">
      <c r="B42" s="265"/>
      <c r="C42" s="267"/>
      <c r="D42" s="266"/>
      <c r="E42" s="269" t="s">
        <v>605</v>
      </c>
      <c r="F42" s="266"/>
      <c r="G42" s="264" t="s">
        <v>606</v>
      </c>
      <c r="H42" s="264"/>
      <c r="I42" s="264"/>
      <c r="J42" s="264"/>
      <c r="K42" s="262"/>
    </row>
    <row r="43" spans="2:11" ht="15" customHeight="1" x14ac:dyDescent="0.3">
      <c r="B43" s="265"/>
      <c r="C43" s="267"/>
      <c r="D43" s="266"/>
      <c r="E43" s="269" t="s">
        <v>119</v>
      </c>
      <c r="F43" s="266"/>
      <c r="G43" s="264" t="s">
        <v>607</v>
      </c>
      <c r="H43" s="264"/>
      <c r="I43" s="264"/>
      <c r="J43" s="264"/>
      <c r="K43" s="262"/>
    </row>
    <row r="44" spans="2:11" ht="12.75" customHeight="1" x14ac:dyDescent="0.3">
      <c r="B44" s="265"/>
      <c r="C44" s="267"/>
      <c r="D44" s="266"/>
      <c r="E44" s="266"/>
      <c r="F44" s="266"/>
      <c r="G44" s="266"/>
      <c r="H44" s="266"/>
      <c r="I44" s="266"/>
      <c r="J44" s="266"/>
      <c r="K44" s="262"/>
    </row>
    <row r="45" spans="2:11" ht="15" customHeight="1" x14ac:dyDescent="0.3">
      <c r="B45" s="265"/>
      <c r="C45" s="267"/>
      <c r="D45" s="264" t="s">
        <v>608</v>
      </c>
      <c r="E45" s="264"/>
      <c r="F45" s="264"/>
      <c r="G45" s="264"/>
      <c r="H45" s="264"/>
      <c r="I45" s="264"/>
      <c r="J45" s="264"/>
      <c r="K45" s="262"/>
    </row>
    <row r="46" spans="2:11" ht="15" customHeight="1" x14ac:dyDescent="0.3">
      <c r="B46" s="265"/>
      <c r="C46" s="267"/>
      <c r="D46" s="267"/>
      <c r="E46" s="264" t="s">
        <v>609</v>
      </c>
      <c r="F46" s="264"/>
      <c r="G46" s="264"/>
      <c r="H46" s="264"/>
      <c r="I46" s="264"/>
      <c r="J46" s="264"/>
      <c r="K46" s="262"/>
    </row>
    <row r="47" spans="2:11" ht="15" customHeight="1" x14ac:dyDescent="0.3">
      <c r="B47" s="265"/>
      <c r="C47" s="267"/>
      <c r="D47" s="267"/>
      <c r="E47" s="264" t="s">
        <v>610</v>
      </c>
      <c r="F47" s="264"/>
      <c r="G47" s="264"/>
      <c r="H47" s="264"/>
      <c r="I47" s="264"/>
      <c r="J47" s="264"/>
      <c r="K47" s="262"/>
    </row>
    <row r="48" spans="2:11" ht="15" customHeight="1" x14ac:dyDescent="0.3">
      <c r="B48" s="265"/>
      <c r="C48" s="267"/>
      <c r="D48" s="267"/>
      <c r="E48" s="264" t="s">
        <v>611</v>
      </c>
      <c r="F48" s="264"/>
      <c r="G48" s="264"/>
      <c r="H48" s="264"/>
      <c r="I48" s="264"/>
      <c r="J48" s="264"/>
      <c r="K48" s="262"/>
    </row>
    <row r="49" spans="2:11" ht="15" customHeight="1" x14ac:dyDescent="0.3">
      <c r="B49" s="265"/>
      <c r="C49" s="267"/>
      <c r="D49" s="264" t="s">
        <v>612</v>
      </c>
      <c r="E49" s="264"/>
      <c r="F49" s="264"/>
      <c r="G49" s="264"/>
      <c r="H49" s="264"/>
      <c r="I49" s="264"/>
      <c r="J49" s="264"/>
      <c r="K49" s="262"/>
    </row>
    <row r="50" spans="2:11" ht="25.5" customHeight="1" x14ac:dyDescent="0.3">
      <c r="B50" s="260"/>
      <c r="C50" s="261" t="s">
        <v>613</v>
      </c>
      <c r="D50" s="261"/>
      <c r="E50" s="261"/>
      <c r="F50" s="261"/>
      <c r="G50" s="261"/>
      <c r="H50" s="261"/>
      <c r="I50" s="261"/>
      <c r="J50" s="261"/>
      <c r="K50" s="262"/>
    </row>
    <row r="51" spans="2:11" ht="5.25" customHeight="1" x14ac:dyDescent="0.3">
      <c r="B51" s="260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 x14ac:dyDescent="0.3">
      <c r="B52" s="260"/>
      <c r="C52" s="264" t="s">
        <v>614</v>
      </c>
      <c r="D52" s="264"/>
      <c r="E52" s="264"/>
      <c r="F52" s="264"/>
      <c r="G52" s="264"/>
      <c r="H52" s="264"/>
      <c r="I52" s="264"/>
      <c r="J52" s="264"/>
      <c r="K52" s="262"/>
    </row>
    <row r="53" spans="2:11" ht="15" customHeight="1" x14ac:dyDescent="0.3">
      <c r="B53" s="260"/>
      <c r="C53" s="264" t="s">
        <v>615</v>
      </c>
      <c r="D53" s="264"/>
      <c r="E53" s="264"/>
      <c r="F53" s="264"/>
      <c r="G53" s="264"/>
      <c r="H53" s="264"/>
      <c r="I53" s="264"/>
      <c r="J53" s="264"/>
      <c r="K53" s="262"/>
    </row>
    <row r="54" spans="2:11" ht="12.75" customHeight="1" x14ac:dyDescent="0.3">
      <c r="B54" s="260"/>
      <c r="C54" s="266"/>
      <c r="D54" s="266"/>
      <c r="E54" s="266"/>
      <c r="F54" s="266"/>
      <c r="G54" s="266"/>
      <c r="H54" s="266"/>
      <c r="I54" s="266"/>
      <c r="J54" s="266"/>
      <c r="K54" s="262"/>
    </row>
    <row r="55" spans="2:11" ht="15" customHeight="1" x14ac:dyDescent="0.3">
      <c r="B55" s="260"/>
      <c r="C55" s="264" t="s">
        <v>616</v>
      </c>
      <c r="D55" s="264"/>
      <c r="E55" s="264"/>
      <c r="F55" s="264"/>
      <c r="G55" s="264"/>
      <c r="H55" s="264"/>
      <c r="I55" s="264"/>
      <c r="J55" s="264"/>
      <c r="K55" s="262"/>
    </row>
    <row r="56" spans="2:11" ht="15" customHeight="1" x14ac:dyDescent="0.3">
      <c r="B56" s="260"/>
      <c r="C56" s="267"/>
      <c r="D56" s="264" t="s">
        <v>617</v>
      </c>
      <c r="E56" s="264"/>
      <c r="F56" s="264"/>
      <c r="G56" s="264"/>
      <c r="H56" s="264"/>
      <c r="I56" s="264"/>
      <c r="J56" s="264"/>
      <c r="K56" s="262"/>
    </row>
    <row r="57" spans="2:11" ht="15" customHeight="1" x14ac:dyDescent="0.3">
      <c r="B57" s="260"/>
      <c r="C57" s="267"/>
      <c r="D57" s="264" t="s">
        <v>618</v>
      </c>
      <c r="E57" s="264"/>
      <c r="F57" s="264"/>
      <c r="G57" s="264"/>
      <c r="H57" s="264"/>
      <c r="I57" s="264"/>
      <c r="J57" s="264"/>
      <c r="K57" s="262"/>
    </row>
    <row r="58" spans="2:11" ht="15" customHeight="1" x14ac:dyDescent="0.3">
      <c r="B58" s="260"/>
      <c r="C58" s="267"/>
      <c r="D58" s="264" t="s">
        <v>619</v>
      </c>
      <c r="E58" s="264"/>
      <c r="F58" s="264"/>
      <c r="G58" s="264"/>
      <c r="H58" s="264"/>
      <c r="I58" s="264"/>
      <c r="J58" s="264"/>
      <c r="K58" s="262"/>
    </row>
    <row r="59" spans="2:11" ht="15" customHeight="1" x14ac:dyDescent="0.3">
      <c r="B59" s="260"/>
      <c r="C59" s="267"/>
      <c r="D59" s="264" t="s">
        <v>620</v>
      </c>
      <c r="E59" s="264"/>
      <c r="F59" s="264"/>
      <c r="G59" s="264"/>
      <c r="H59" s="264"/>
      <c r="I59" s="264"/>
      <c r="J59" s="264"/>
      <c r="K59" s="262"/>
    </row>
    <row r="60" spans="2:11" ht="15" customHeight="1" x14ac:dyDescent="0.3">
      <c r="B60" s="260"/>
      <c r="C60" s="267"/>
      <c r="D60" s="270" t="s">
        <v>621</v>
      </c>
      <c r="E60" s="270"/>
      <c r="F60" s="270"/>
      <c r="G60" s="270"/>
      <c r="H60" s="270"/>
      <c r="I60" s="270"/>
      <c r="J60" s="270"/>
      <c r="K60" s="262"/>
    </row>
    <row r="61" spans="2:11" ht="15" customHeight="1" x14ac:dyDescent="0.3">
      <c r="B61" s="260"/>
      <c r="C61" s="267"/>
      <c r="D61" s="264" t="s">
        <v>622</v>
      </c>
      <c r="E61" s="264"/>
      <c r="F61" s="264"/>
      <c r="G61" s="264"/>
      <c r="H61" s="264"/>
      <c r="I61" s="264"/>
      <c r="J61" s="264"/>
      <c r="K61" s="262"/>
    </row>
    <row r="62" spans="2:11" ht="12.75" customHeight="1" x14ac:dyDescent="0.3">
      <c r="B62" s="260"/>
      <c r="C62" s="267"/>
      <c r="D62" s="267"/>
      <c r="E62" s="271"/>
      <c r="F62" s="267"/>
      <c r="G62" s="267"/>
      <c r="H62" s="267"/>
      <c r="I62" s="267"/>
      <c r="J62" s="267"/>
      <c r="K62" s="262"/>
    </row>
    <row r="63" spans="2:11" ht="15" customHeight="1" x14ac:dyDescent="0.3">
      <c r="B63" s="260"/>
      <c r="C63" s="267"/>
      <c r="D63" s="264" t="s">
        <v>623</v>
      </c>
      <c r="E63" s="264"/>
      <c r="F63" s="264"/>
      <c r="G63" s="264"/>
      <c r="H63" s="264"/>
      <c r="I63" s="264"/>
      <c r="J63" s="264"/>
      <c r="K63" s="262"/>
    </row>
    <row r="64" spans="2:11" ht="15" customHeight="1" x14ac:dyDescent="0.3">
      <c r="B64" s="260"/>
      <c r="C64" s="267"/>
      <c r="D64" s="270" t="s">
        <v>624</v>
      </c>
      <c r="E64" s="270"/>
      <c r="F64" s="270"/>
      <c r="G64" s="270"/>
      <c r="H64" s="270"/>
      <c r="I64" s="270"/>
      <c r="J64" s="270"/>
      <c r="K64" s="262"/>
    </row>
    <row r="65" spans="2:11" ht="15" customHeight="1" x14ac:dyDescent="0.3">
      <c r="B65" s="260"/>
      <c r="C65" s="267"/>
      <c r="D65" s="264" t="s">
        <v>625</v>
      </c>
      <c r="E65" s="264"/>
      <c r="F65" s="264"/>
      <c r="G65" s="264"/>
      <c r="H65" s="264"/>
      <c r="I65" s="264"/>
      <c r="J65" s="264"/>
      <c r="K65" s="262"/>
    </row>
    <row r="66" spans="2:11" ht="15" customHeight="1" x14ac:dyDescent="0.3">
      <c r="B66" s="260"/>
      <c r="C66" s="267"/>
      <c r="D66" s="264" t="s">
        <v>626</v>
      </c>
      <c r="E66" s="264"/>
      <c r="F66" s="264"/>
      <c r="G66" s="264"/>
      <c r="H66" s="264"/>
      <c r="I66" s="264"/>
      <c r="J66" s="264"/>
      <c r="K66" s="262"/>
    </row>
    <row r="67" spans="2:11" ht="15" customHeight="1" x14ac:dyDescent="0.3">
      <c r="B67" s="260"/>
      <c r="C67" s="267"/>
      <c r="D67" s="264" t="s">
        <v>627</v>
      </c>
      <c r="E67" s="264"/>
      <c r="F67" s="264"/>
      <c r="G67" s="264"/>
      <c r="H67" s="264"/>
      <c r="I67" s="264"/>
      <c r="J67" s="264"/>
      <c r="K67" s="262"/>
    </row>
    <row r="68" spans="2:11" ht="15" customHeight="1" x14ac:dyDescent="0.3">
      <c r="B68" s="260"/>
      <c r="C68" s="267"/>
      <c r="D68" s="264" t="s">
        <v>628</v>
      </c>
      <c r="E68" s="264"/>
      <c r="F68" s="264"/>
      <c r="G68" s="264"/>
      <c r="H68" s="264"/>
      <c r="I68" s="264"/>
      <c r="J68" s="264"/>
      <c r="K68" s="262"/>
    </row>
    <row r="69" spans="2:11" ht="12.75" customHeight="1" x14ac:dyDescent="0.3">
      <c r="B69" s="272"/>
      <c r="C69" s="273"/>
      <c r="D69" s="273"/>
      <c r="E69" s="273"/>
      <c r="F69" s="273"/>
      <c r="G69" s="273"/>
      <c r="H69" s="273"/>
      <c r="I69" s="273"/>
      <c r="J69" s="273"/>
      <c r="K69" s="274"/>
    </row>
    <row r="70" spans="2:11" ht="18.75" customHeight="1" x14ac:dyDescent="0.3">
      <c r="B70" s="275"/>
      <c r="C70" s="275"/>
      <c r="D70" s="275"/>
      <c r="E70" s="275"/>
      <c r="F70" s="275"/>
      <c r="G70" s="275"/>
      <c r="H70" s="275"/>
      <c r="I70" s="275"/>
      <c r="J70" s="275"/>
      <c r="K70" s="276"/>
    </row>
    <row r="71" spans="2:11" ht="18.75" customHeight="1" x14ac:dyDescent="0.3">
      <c r="B71" s="276"/>
      <c r="C71" s="276"/>
      <c r="D71" s="276"/>
      <c r="E71" s="276"/>
      <c r="F71" s="276"/>
      <c r="G71" s="276"/>
      <c r="H71" s="276"/>
      <c r="I71" s="276"/>
      <c r="J71" s="276"/>
      <c r="K71" s="276"/>
    </row>
    <row r="72" spans="2:11" ht="7.5" customHeight="1" x14ac:dyDescent="0.3">
      <c r="B72" s="277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ht="45" customHeight="1" x14ac:dyDescent="0.3">
      <c r="B73" s="280"/>
      <c r="C73" s="281" t="s">
        <v>83</v>
      </c>
      <c r="D73" s="281"/>
      <c r="E73" s="281"/>
      <c r="F73" s="281"/>
      <c r="G73" s="281"/>
      <c r="H73" s="281"/>
      <c r="I73" s="281"/>
      <c r="J73" s="281"/>
      <c r="K73" s="282"/>
    </row>
    <row r="74" spans="2:11" ht="17.25" customHeight="1" x14ac:dyDescent="0.3">
      <c r="B74" s="280"/>
      <c r="C74" s="283" t="s">
        <v>629</v>
      </c>
      <c r="D74" s="283"/>
      <c r="E74" s="283"/>
      <c r="F74" s="283" t="s">
        <v>630</v>
      </c>
      <c r="G74" s="284"/>
      <c r="H74" s="283" t="s">
        <v>115</v>
      </c>
      <c r="I74" s="283" t="s">
        <v>53</v>
      </c>
      <c r="J74" s="283" t="s">
        <v>631</v>
      </c>
      <c r="K74" s="282"/>
    </row>
    <row r="75" spans="2:11" ht="17.25" customHeight="1" x14ac:dyDescent="0.3">
      <c r="B75" s="280"/>
      <c r="C75" s="285" t="s">
        <v>632</v>
      </c>
      <c r="D75" s="285"/>
      <c r="E75" s="285"/>
      <c r="F75" s="286" t="s">
        <v>633</v>
      </c>
      <c r="G75" s="287"/>
      <c r="H75" s="285"/>
      <c r="I75" s="285"/>
      <c r="J75" s="285" t="s">
        <v>634</v>
      </c>
      <c r="K75" s="282"/>
    </row>
    <row r="76" spans="2:11" ht="5.25" customHeight="1" x14ac:dyDescent="0.3">
      <c r="B76" s="280"/>
      <c r="C76" s="288"/>
      <c r="D76" s="288"/>
      <c r="E76" s="288"/>
      <c r="F76" s="288"/>
      <c r="G76" s="289"/>
      <c r="H76" s="288"/>
      <c r="I76" s="288"/>
      <c r="J76" s="288"/>
      <c r="K76" s="282"/>
    </row>
    <row r="77" spans="2:11" ht="15" customHeight="1" x14ac:dyDescent="0.3">
      <c r="B77" s="280"/>
      <c r="C77" s="269" t="s">
        <v>49</v>
      </c>
      <c r="D77" s="288"/>
      <c r="E77" s="288"/>
      <c r="F77" s="290" t="s">
        <v>635</v>
      </c>
      <c r="G77" s="289"/>
      <c r="H77" s="269" t="s">
        <v>636</v>
      </c>
      <c r="I77" s="269" t="s">
        <v>637</v>
      </c>
      <c r="J77" s="269">
        <v>20</v>
      </c>
      <c r="K77" s="282"/>
    </row>
    <row r="78" spans="2:11" ht="15" customHeight="1" x14ac:dyDescent="0.3">
      <c r="B78" s="280"/>
      <c r="C78" s="269" t="s">
        <v>638</v>
      </c>
      <c r="D78" s="269"/>
      <c r="E78" s="269"/>
      <c r="F78" s="290" t="s">
        <v>635</v>
      </c>
      <c r="G78" s="289"/>
      <c r="H78" s="269" t="s">
        <v>639</v>
      </c>
      <c r="I78" s="269" t="s">
        <v>637</v>
      </c>
      <c r="J78" s="269">
        <v>120</v>
      </c>
      <c r="K78" s="282"/>
    </row>
    <row r="79" spans="2:11" ht="15" customHeight="1" x14ac:dyDescent="0.3">
      <c r="B79" s="291"/>
      <c r="C79" s="269" t="s">
        <v>640</v>
      </c>
      <c r="D79" s="269"/>
      <c r="E79" s="269"/>
      <c r="F79" s="290" t="s">
        <v>641</v>
      </c>
      <c r="G79" s="289"/>
      <c r="H79" s="269" t="s">
        <v>642</v>
      </c>
      <c r="I79" s="269" t="s">
        <v>637</v>
      </c>
      <c r="J79" s="269">
        <v>50</v>
      </c>
      <c r="K79" s="282"/>
    </row>
    <row r="80" spans="2:11" ht="15" customHeight="1" x14ac:dyDescent="0.3">
      <c r="B80" s="291"/>
      <c r="C80" s="269" t="s">
        <v>643</v>
      </c>
      <c r="D80" s="269"/>
      <c r="E80" s="269"/>
      <c r="F80" s="290" t="s">
        <v>635</v>
      </c>
      <c r="G80" s="289"/>
      <c r="H80" s="269" t="s">
        <v>644</v>
      </c>
      <c r="I80" s="269" t="s">
        <v>645</v>
      </c>
      <c r="J80" s="269"/>
      <c r="K80" s="282"/>
    </row>
    <row r="81" spans="2:11" ht="15" customHeight="1" x14ac:dyDescent="0.3">
      <c r="B81" s="291"/>
      <c r="C81" s="292" t="s">
        <v>646</v>
      </c>
      <c r="D81" s="292"/>
      <c r="E81" s="292"/>
      <c r="F81" s="293" t="s">
        <v>641</v>
      </c>
      <c r="G81" s="292"/>
      <c r="H81" s="292" t="s">
        <v>647</v>
      </c>
      <c r="I81" s="292" t="s">
        <v>637</v>
      </c>
      <c r="J81" s="292">
        <v>15</v>
      </c>
      <c r="K81" s="282"/>
    </row>
    <row r="82" spans="2:11" ht="15" customHeight="1" x14ac:dyDescent="0.3">
      <c r="B82" s="291"/>
      <c r="C82" s="292" t="s">
        <v>648</v>
      </c>
      <c r="D82" s="292"/>
      <c r="E82" s="292"/>
      <c r="F82" s="293" t="s">
        <v>641</v>
      </c>
      <c r="G82" s="292"/>
      <c r="H82" s="292" t="s">
        <v>649</v>
      </c>
      <c r="I82" s="292" t="s">
        <v>637</v>
      </c>
      <c r="J82" s="292">
        <v>15</v>
      </c>
      <c r="K82" s="282"/>
    </row>
    <row r="83" spans="2:11" ht="15" customHeight="1" x14ac:dyDescent="0.3">
      <c r="B83" s="291"/>
      <c r="C83" s="292" t="s">
        <v>650</v>
      </c>
      <c r="D83" s="292"/>
      <c r="E83" s="292"/>
      <c r="F83" s="293" t="s">
        <v>641</v>
      </c>
      <c r="G83" s="292"/>
      <c r="H83" s="292" t="s">
        <v>651</v>
      </c>
      <c r="I83" s="292" t="s">
        <v>637</v>
      </c>
      <c r="J83" s="292">
        <v>20</v>
      </c>
      <c r="K83" s="282"/>
    </row>
    <row r="84" spans="2:11" ht="15" customHeight="1" x14ac:dyDescent="0.3">
      <c r="B84" s="291"/>
      <c r="C84" s="292" t="s">
        <v>652</v>
      </c>
      <c r="D84" s="292"/>
      <c r="E84" s="292"/>
      <c r="F84" s="293" t="s">
        <v>641</v>
      </c>
      <c r="G84" s="292"/>
      <c r="H84" s="292" t="s">
        <v>653</v>
      </c>
      <c r="I84" s="292" t="s">
        <v>637</v>
      </c>
      <c r="J84" s="292">
        <v>20</v>
      </c>
      <c r="K84" s="282"/>
    </row>
    <row r="85" spans="2:11" ht="15" customHeight="1" x14ac:dyDescent="0.3">
      <c r="B85" s="291"/>
      <c r="C85" s="269" t="s">
        <v>654</v>
      </c>
      <c r="D85" s="269"/>
      <c r="E85" s="269"/>
      <c r="F85" s="290" t="s">
        <v>641</v>
      </c>
      <c r="G85" s="289"/>
      <c r="H85" s="269" t="s">
        <v>655</v>
      </c>
      <c r="I85" s="269" t="s">
        <v>637</v>
      </c>
      <c r="J85" s="269">
        <v>50</v>
      </c>
      <c r="K85" s="282"/>
    </row>
    <row r="86" spans="2:11" ht="15" customHeight="1" x14ac:dyDescent="0.3">
      <c r="B86" s="291"/>
      <c r="C86" s="269" t="s">
        <v>656</v>
      </c>
      <c r="D86" s="269"/>
      <c r="E86" s="269"/>
      <c r="F86" s="290" t="s">
        <v>641</v>
      </c>
      <c r="G86" s="289"/>
      <c r="H86" s="269" t="s">
        <v>657</v>
      </c>
      <c r="I86" s="269" t="s">
        <v>637</v>
      </c>
      <c r="J86" s="269">
        <v>20</v>
      </c>
      <c r="K86" s="282"/>
    </row>
    <row r="87" spans="2:11" ht="15" customHeight="1" x14ac:dyDescent="0.3">
      <c r="B87" s="291"/>
      <c r="C87" s="269" t="s">
        <v>658</v>
      </c>
      <c r="D87" s="269"/>
      <c r="E87" s="269"/>
      <c r="F87" s="290" t="s">
        <v>641</v>
      </c>
      <c r="G87" s="289"/>
      <c r="H87" s="269" t="s">
        <v>659</v>
      </c>
      <c r="I87" s="269" t="s">
        <v>637</v>
      </c>
      <c r="J87" s="269">
        <v>20</v>
      </c>
      <c r="K87" s="282"/>
    </row>
    <row r="88" spans="2:11" ht="15" customHeight="1" x14ac:dyDescent="0.3">
      <c r="B88" s="291"/>
      <c r="C88" s="269" t="s">
        <v>660</v>
      </c>
      <c r="D88" s="269"/>
      <c r="E88" s="269"/>
      <c r="F88" s="290" t="s">
        <v>641</v>
      </c>
      <c r="G88" s="289"/>
      <c r="H88" s="269" t="s">
        <v>661</v>
      </c>
      <c r="I88" s="269" t="s">
        <v>637</v>
      </c>
      <c r="J88" s="269">
        <v>50</v>
      </c>
      <c r="K88" s="282"/>
    </row>
    <row r="89" spans="2:11" ht="15" customHeight="1" x14ac:dyDescent="0.3">
      <c r="B89" s="291"/>
      <c r="C89" s="269" t="s">
        <v>662</v>
      </c>
      <c r="D89" s="269"/>
      <c r="E89" s="269"/>
      <c r="F89" s="290" t="s">
        <v>641</v>
      </c>
      <c r="G89" s="289"/>
      <c r="H89" s="269" t="s">
        <v>662</v>
      </c>
      <c r="I89" s="269" t="s">
        <v>637</v>
      </c>
      <c r="J89" s="269">
        <v>50</v>
      </c>
      <c r="K89" s="282"/>
    </row>
    <row r="90" spans="2:11" ht="15" customHeight="1" x14ac:dyDescent="0.3">
      <c r="B90" s="291"/>
      <c r="C90" s="269" t="s">
        <v>120</v>
      </c>
      <c r="D90" s="269"/>
      <c r="E90" s="269"/>
      <c r="F90" s="290" t="s">
        <v>641</v>
      </c>
      <c r="G90" s="289"/>
      <c r="H90" s="269" t="s">
        <v>663</v>
      </c>
      <c r="I90" s="269" t="s">
        <v>637</v>
      </c>
      <c r="J90" s="269">
        <v>255</v>
      </c>
      <c r="K90" s="282"/>
    </row>
    <row r="91" spans="2:11" ht="15" customHeight="1" x14ac:dyDescent="0.3">
      <c r="B91" s="291"/>
      <c r="C91" s="269" t="s">
        <v>664</v>
      </c>
      <c r="D91" s="269"/>
      <c r="E91" s="269"/>
      <c r="F91" s="290" t="s">
        <v>635</v>
      </c>
      <c r="G91" s="289"/>
      <c r="H91" s="269" t="s">
        <v>665</v>
      </c>
      <c r="I91" s="269" t="s">
        <v>666</v>
      </c>
      <c r="J91" s="269"/>
      <c r="K91" s="282"/>
    </row>
    <row r="92" spans="2:11" ht="15" customHeight="1" x14ac:dyDescent="0.3">
      <c r="B92" s="291"/>
      <c r="C92" s="269" t="s">
        <v>667</v>
      </c>
      <c r="D92" s="269"/>
      <c r="E92" s="269"/>
      <c r="F92" s="290" t="s">
        <v>635</v>
      </c>
      <c r="G92" s="289"/>
      <c r="H92" s="269" t="s">
        <v>668</v>
      </c>
      <c r="I92" s="269" t="s">
        <v>669</v>
      </c>
      <c r="J92" s="269"/>
      <c r="K92" s="282"/>
    </row>
    <row r="93" spans="2:11" ht="15" customHeight="1" x14ac:dyDescent="0.3">
      <c r="B93" s="291"/>
      <c r="C93" s="269" t="s">
        <v>670</v>
      </c>
      <c r="D93" s="269"/>
      <c r="E93" s="269"/>
      <c r="F93" s="290" t="s">
        <v>635</v>
      </c>
      <c r="G93" s="289"/>
      <c r="H93" s="269" t="s">
        <v>670</v>
      </c>
      <c r="I93" s="269" t="s">
        <v>669</v>
      </c>
      <c r="J93" s="269"/>
      <c r="K93" s="282"/>
    </row>
    <row r="94" spans="2:11" ht="15" customHeight="1" x14ac:dyDescent="0.3">
      <c r="B94" s="291"/>
      <c r="C94" s="269" t="s">
        <v>34</v>
      </c>
      <c r="D94" s="269"/>
      <c r="E94" s="269"/>
      <c r="F94" s="290" t="s">
        <v>635</v>
      </c>
      <c r="G94" s="289"/>
      <c r="H94" s="269" t="s">
        <v>671</v>
      </c>
      <c r="I94" s="269" t="s">
        <v>669</v>
      </c>
      <c r="J94" s="269"/>
      <c r="K94" s="282"/>
    </row>
    <row r="95" spans="2:11" ht="15" customHeight="1" x14ac:dyDescent="0.3">
      <c r="B95" s="291"/>
      <c r="C95" s="269" t="s">
        <v>44</v>
      </c>
      <c r="D95" s="269"/>
      <c r="E95" s="269"/>
      <c r="F95" s="290" t="s">
        <v>635</v>
      </c>
      <c r="G95" s="289"/>
      <c r="H95" s="269" t="s">
        <v>672</v>
      </c>
      <c r="I95" s="269" t="s">
        <v>669</v>
      </c>
      <c r="J95" s="269"/>
      <c r="K95" s="282"/>
    </row>
    <row r="96" spans="2:11" ht="15" customHeight="1" x14ac:dyDescent="0.3">
      <c r="B96" s="294"/>
      <c r="C96" s="295"/>
      <c r="D96" s="295"/>
      <c r="E96" s="295"/>
      <c r="F96" s="295"/>
      <c r="G96" s="295"/>
      <c r="H96" s="295"/>
      <c r="I96" s="295"/>
      <c r="J96" s="295"/>
      <c r="K96" s="296"/>
    </row>
    <row r="97" spans="2:11" ht="18.75" customHeight="1" x14ac:dyDescent="0.3">
      <c r="B97" s="297"/>
      <c r="C97" s="298"/>
      <c r="D97" s="298"/>
      <c r="E97" s="298"/>
      <c r="F97" s="298"/>
      <c r="G97" s="298"/>
      <c r="H97" s="298"/>
      <c r="I97" s="298"/>
      <c r="J97" s="298"/>
      <c r="K97" s="297"/>
    </row>
    <row r="98" spans="2:11" ht="18.75" customHeight="1" x14ac:dyDescent="0.3">
      <c r="B98" s="276"/>
      <c r="C98" s="276"/>
      <c r="D98" s="276"/>
      <c r="E98" s="276"/>
      <c r="F98" s="276"/>
      <c r="G98" s="276"/>
      <c r="H98" s="276"/>
      <c r="I98" s="276"/>
      <c r="J98" s="276"/>
      <c r="K98" s="276"/>
    </row>
    <row r="99" spans="2:11" ht="7.5" customHeight="1" x14ac:dyDescent="0.3">
      <c r="B99" s="277"/>
      <c r="C99" s="278"/>
      <c r="D99" s="278"/>
      <c r="E99" s="278"/>
      <c r="F99" s="278"/>
      <c r="G99" s="278"/>
      <c r="H99" s="278"/>
      <c r="I99" s="278"/>
      <c r="J99" s="278"/>
      <c r="K99" s="279"/>
    </row>
    <row r="100" spans="2:11" ht="45" customHeight="1" x14ac:dyDescent="0.3">
      <c r="B100" s="280"/>
      <c r="C100" s="281" t="s">
        <v>673</v>
      </c>
      <c r="D100" s="281"/>
      <c r="E100" s="281"/>
      <c r="F100" s="281"/>
      <c r="G100" s="281"/>
      <c r="H100" s="281"/>
      <c r="I100" s="281"/>
      <c r="J100" s="281"/>
      <c r="K100" s="282"/>
    </row>
    <row r="101" spans="2:11" ht="17.25" customHeight="1" x14ac:dyDescent="0.3">
      <c r="B101" s="280"/>
      <c r="C101" s="283" t="s">
        <v>629</v>
      </c>
      <c r="D101" s="283"/>
      <c r="E101" s="283"/>
      <c r="F101" s="283" t="s">
        <v>630</v>
      </c>
      <c r="G101" s="284"/>
      <c r="H101" s="283" t="s">
        <v>115</v>
      </c>
      <c r="I101" s="283" t="s">
        <v>53</v>
      </c>
      <c r="J101" s="283" t="s">
        <v>631</v>
      </c>
      <c r="K101" s="282"/>
    </row>
    <row r="102" spans="2:11" ht="17.25" customHeight="1" x14ac:dyDescent="0.3">
      <c r="B102" s="280"/>
      <c r="C102" s="285" t="s">
        <v>632</v>
      </c>
      <c r="D102" s="285"/>
      <c r="E102" s="285"/>
      <c r="F102" s="286" t="s">
        <v>633</v>
      </c>
      <c r="G102" s="287"/>
      <c r="H102" s="285"/>
      <c r="I102" s="285"/>
      <c r="J102" s="285" t="s">
        <v>634</v>
      </c>
      <c r="K102" s="282"/>
    </row>
    <row r="103" spans="2:11" ht="5.25" customHeight="1" x14ac:dyDescent="0.3">
      <c r="B103" s="280"/>
      <c r="C103" s="283"/>
      <c r="D103" s="283"/>
      <c r="E103" s="283"/>
      <c r="F103" s="283"/>
      <c r="G103" s="299"/>
      <c r="H103" s="283"/>
      <c r="I103" s="283"/>
      <c r="J103" s="283"/>
      <c r="K103" s="282"/>
    </row>
    <row r="104" spans="2:11" ht="15" customHeight="1" x14ac:dyDescent="0.3">
      <c r="B104" s="280"/>
      <c r="C104" s="269" t="s">
        <v>49</v>
      </c>
      <c r="D104" s="288"/>
      <c r="E104" s="288"/>
      <c r="F104" s="290" t="s">
        <v>635</v>
      </c>
      <c r="G104" s="299"/>
      <c r="H104" s="269" t="s">
        <v>674</v>
      </c>
      <c r="I104" s="269" t="s">
        <v>637</v>
      </c>
      <c r="J104" s="269">
        <v>20</v>
      </c>
      <c r="K104" s="282"/>
    </row>
    <row r="105" spans="2:11" ht="15" customHeight="1" x14ac:dyDescent="0.3">
      <c r="B105" s="280"/>
      <c r="C105" s="269" t="s">
        <v>638</v>
      </c>
      <c r="D105" s="269"/>
      <c r="E105" s="269"/>
      <c r="F105" s="290" t="s">
        <v>635</v>
      </c>
      <c r="G105" s="269"/>
      <c r="H105" s="269" t="s">
        <v>674</v>
      </c>
      <c r="I105" s="269" t="s">
        <v>637</v>
      </c>
      <c r="J105" s="269">
        <v>120</v>
      </c>
      <c r="K105" s="282"/>
    </row>
    <row r="106" spans="2:11" ht="15" customHeight="1" x14ac:dyDescent="0.3">
      <c r="B106" s="291"/>
      <c r="C106" s="269" t="s">
        <v>640</v>
      </c>
      <c r="D106" s="269"/>
      <c r="E106" s="269"/>
      <c r="F106" s="290" t="s">
        <v>641</v>
      </c>
      <c r="G106" s="269"/>
      <c r="H106" s="269" t="s">
        <v>674</v>
      </c>
      <c r="I106" s="269" t="s">
        <v>637</v>
      </c>
      <c r="J106" s="269">
        <v>50</v>
      </c>
      <c r="K106" s="282"/>
    </row>
    <row r="107" spans="2:11" ht="15" customHeight="1" x14ac:dyDescent="0.3">
      <c r="B107" s="291"/>
      <c r="C107" s="269" t="s">
        <v>643</v>
      </c>
      <c r="D107" s="269"/>
      <c r="E107" s="269"/>
      <c r="F107" s="290" t="s">
        <v>635</v>
      </c>
      <c r="G107" s="269"/>
      <c r="H107" s="269" t="s">
        <v>674</v>
      </c>
      <c r="I107" s="269" t="s">
        <v>645</v>
      </c>
      <c r="J107" s="269"/>
      <c r="K107" s="282"/>
    </row>
    <row r="108" spans="2:11" ht="15" customHeight="1" x14ac:dyDescent="0.3">
      <c r="B108" s="291"/>
      <c r="C108" s="269" t="s">
        <v>654</v>
      </c>
      <c r="D108" s="269"/>
      <c r="E108" s="269"/>
      <c r="F108" s="290" t="s">
        <v>641</v>
      </c>
      <c r="G108" s="269"/>
      <c r="H108" s="269" t="s">
        <v>674</v>
      </c>
      <c r="I108" s="269" t="s">
        <v>637</v>
      </c>
      <c r="J108" s="269">
        <v>50</v>
      </c>
      <c r="K108" s="282"/>
    </row>
    <row r="109" spans="2:11" ht="15" customHeight="1" x14ac:dyDescent="0.3">
      <c r="B109" s="291"/>
      <c r="C109" s="269" t="s">
        <v>662</v>
      </c>
      <c r="D109" s="269"/>
      <c r="E109" s="269"/>
      <c r="F109" s="290" t="s">
        <v>641</v>
      </c>
      <c r="G109" s="269"/>
      <c r="H109" s="269" t="s">
        <v>674</v>
      </c>
      <c r="I109" s="269" t="s">
        <v>637</v>
      </c>
      <c r="J109" s="269">
        <v>50</v>
      </c>
      <c r="K109" s="282"/>
    </row>
    <row r="110" spans="2:11" ht="15" customHeight="1" x14ac:dyDescent="0.3">
      <c r="B110" s="291"/>
      <c r="C110" s="269" t="s">
        <v>660</v>
      </c>
      <c r="D110" s="269"/>
      <c r="E110" s="269"/>
      <c r="F110" s="290" t="s">
        <v>641</v>
      </c>
      <c r="G110" s="269"/>
      <c r="H110" s="269" t="s">
        <v>674</v>
      </c>
      <c r="I110" s="269" t="s">
        <v>637</v>
      </c>
      <c r="J110" s="269">
        <v>50</v>
      </c>
      <c r="K110" s="282"/>
    </row>
    <row r="111" spans="2:11" ht="15" customHeight="1" x14ac:dyDescent="0.3">
      <c r="B111" s="291"/>
      <c r="C111" s="269" t="s">
        <v>49</v>
      </c>
      <c r="D111" s="269"/>
      <c r="E111" s="269"/>
      <c r="F111" s="290" t="s">
        <v>635</v>
      </c>
      <c r="G111" s="269"/>
      <c r="H111" s="269" t="s">
        <v>675</v>
      </c>
      <c r="I111" s="269" t="s">
        <v>637</v>
      </c>
      <c r="J111" s="269">
        <v>20</v>
      </c>
      <c r="K111" s="282"/>
    </row>
    <row r="112" spans="2:11" ht="15" customHeight="1" x14ac:dyDescent="0.3">
      <c r="B112" s="291"/>
      <c r="C112" s="269" t="s">
        <v>676</v>
      </c>
      <c r="D112" s="269"/>
      <c r="E112" s="269"/>
      <c r="F112" s="290" t="s">
        <v>635</v>
      </c>
      <c r="G112" s="269"/>
      <c r="H112" s="269" t="s">
        <v>677</v>
      </c>
      <c r="I112" s="269" t="s">
        <v>637</v>
      </c>
      <c r="J112" s="269">
        <v>120</v>
      </c>
      <c r="K112" s="282"/>
    </row>
    <row r="113" spans="2:11" ht="15" customHeight="1" x14ac:dyDescent="0.3">
      <c r="B113" s="291"/>
      <c r="C113" s="269" t="s">
        <v>34</v>
      </c>
      <c r="D113" s="269"/>
      <c r="E113" s="269"/>
      <c r="F113" s="290" t="s">
        <v>635</v>
      </c>
      <c r="G113" s="269"/>
      <c r="H113" s="269" t="s">
        <v>678</v>
      </c>
      <c r="I113" s="269" t="s">
        <v>669</v>
      </c>
      <c r="J113" s="269"/>
      <c r="K113" s="282"/>
    </row>
    <row r="114" spans="2:11" ht="15" customHeight="1" x14ac:dyDescent="0.3">
      <c r="B114" s="291"/>
      <c r="C114" s="269" t="s">
        <v>44</v>
      </c>
      <c r="D114" s="269"/>
      <c r="E114" s="269"/>
      <c r="F114" s="290" t="s">
        <v>635</v>
      </c>
      <c r="G114" s="269"/>
      <c r="H114" s="269" t="s">
        <v>679</v>
      </c>
      <c r="I114" s="269" t="s">
        <v>669</v>
      </c>
      <c r="J114" s="269"/>
      <c r="K114" s="282"/>
    </row>
    <row r="115" spans="2:11" ht="15" customHeight="1" x14ac:dyDescent="0.3">
      <c r="B115" s="291"/>
      <c r="C115" s="269" t="s">
        <v>53</v>
      </c>
      <c r="D115" s="269"/>
      <c r="E115" s="269"/>
      <c r="F115" s="290" t="s">
        <v>635</v>
      </c>
      <c r="G115" s="269"/>
      <c r="H115" s="269" t="s">
        <v>680</v>
      </c>
      <c r="I115" s="269" t="s">
        <v>681</v>
      </c>
      <c r="J115" s="269"/>
      <c r="K115" s="282"/>
    </row>
    <row r="116" spans="2:11" ht="15" customHeight="1" x14ac:dyDescent="0.3">
      <c r="B116" s="294"/>
      <c r="C116" s="300"/>
      <c r="D116" s="300"/>
      <c r="E116" s="300"/>
      <c r="F116" s="300"/>
      <c r="G116" s="300"/>
      <c r="H116" s="300"/>
      <c r="I116" s="300"/>
      <c r="J116" s="300"/>
      <c r="K116" s="296"/>
    </row>
    <row r="117" spans="2:11" ht="18.75" customHeight="1" x14ac:dyDescent="0.3">
      <c r="B117" s="301"/>
      <c r="C117" s="266"/>
      <c r="D117" s="266"/>
      <c r="E117" s="266"/>
      <c r="F117" s="302"/>
      <c r="G117" s="266"/>
      <c r="H117" s="266"/>
      <c r="I117" s="266"/>
      <c r="J117" s="266"/>
      <c r="K117" s="301"/>
    </row>
    <row r="118" spans="2:11" ht="18.75" customHeight="1" x14ac:dyDescent="0.3">
      <c r="B118" s="276"/>
      <c r="C118" s="276"/>
      <c r="D118" s="276"/>
      <c r="E118" s="276"/>
      <c r="F118" s="276"/>
      <c r="G118" s="276"/>
      <c r="H118" s="276"/>
      <c r="I118" s="276"/>
      <c r="J118" s="276"/>
      <c r="K118" s="276"/>
    </row>
    <row r="119" spans="2:11" ht="7.5" customHeight="1" x14ac:dyDescent="0.3">
      <c r="B119" s="303"/>
      <c r="C119" s="304"/>
      <c r="D119" s="304"/>
      <c r="E119" s="304"/>
      <c r="F119" s="304"/>
      <c r="G119" s="304"/>
      <c r="H119" s="304"/>
      <c r="I119" s="304"/>
      <c r="J119" s="304"/>
      <c r="K119" s="305"/>
    </row>
    <row r="120" spans="2:11" ht="45" customHeight="1" x14ac:dyDescent="0.3">
      <c r="B120" s="306"/>
      <c r="C120" s="258" t="s">
        <v>682</v>
      </c>
      <c r="D120" s="258"/>
      <c r="E120" s="258"/>
      <c r="F120" s="258"/>
      <c r="G120" s="258"/>
      <c r="H120" s="258"/>
      <c r="I120" s="258"/>
      <c r="J120" s="258"/>
      <c r="K120" s="307"/>
    </row>
    <row r="121" spans="2:11" ht="17.25" customHeight="1" x14ac:dyDescent="0.3">
      <c r="B121" s="308"/>
      <c r="C121" s="283" t="s">
        <v>629</v>
      </c>
      <c r="D121" s="283"/>
      <c r="E121" s="283"/>
      <c r="F121" s="283" t="s">
        <v>630</v>
      </c>
      <c r="G121" s="284"/>
      <c r="H121" s="283" t="s">
        <v>115</v>
      </c>
      <c r="I121" s="283" t="s">
        <v>53</v>
      </c>
      <c r="J121" s="283" t="s">
        <v>631</v>
      </c>
      <c r="K121" s="309"/>
    </row>
    <row r="122" spans="2:11" ht="17.25" customHeight="1" x14ac:dyDescent="0.3">
      <c r="B122" s="308"/>
      <c r="C122" s="285" t="s">
        <v>632</v>
      </c>
      <c r="D122" s="285"/>
      <c r="E122" s="285"/>
      <c r="F122" s="286" t="s">
        <v>633</v>
      </c>
      <c r="G122" s="287"/>
      <c r="H122" s="285"/>
      <c r="I122" s="285"/>
      <c r="J122" s="285" t="s">
        <v>634</v>
      </c>
      <c r="K122" s="309"/>
    </row>
    <row r="123" spans="2:11" ht="5.25" customHeight="1" x14ac:dyDescent="0.3">
      <c r="B123" s="310"/>
      <c r="C123" s="288"/>
      <c r="D123" s="288"/>
      <c r="E123" s="288"/>
      <c r="F123" s="288"/>
      <c r="G123" s="269"/>
      <c r="H123" s="288"/>
      <c r="I123" s="288"/>
      <c r="J123" s="288"/>
      <c r="K123" s="311"/>
    </row>
    <row r="124" spans="2:11" ht="15" customHeight="1" x14ac:dyDescent="0.3">
      <c r="B124" s="310"/>
      <c r="C124" s="269" t="s">
        <v>638</v>
      </c>
      <c r="D124" s="288"/>
      <c r="E124" s="288"/>
      <c r="F124" s="290" t="s">
        <v>635</v>
      </c>
      <c r="G124" s="269"/>
      <c r="H124" s="269" t="s">
        <v>674</v>
      </c>
      <c r="I124" s="269" t="s">
        <v>637</v>
      </c>
      <c r="J124" s="269">
        <v>120</v>
      </c>
      <c r="K124" s="312"/>
    </row>
    <row r="125" spans="2:11" ht="15" customHeight="1" x14ac:dyDescent="0.3">
      <c r="B125" s="310"/>
      <c r="C125" s="269" t="s">
        <v>683</v>
      </c>
      <c r="D125" s="269"/>
      <c r="E125" s="269"/>
      <c r="F125" s="290" t="s">
        <v>635</v>
      </c>
      <c r="G125" s="269"/>
      <c r="H125" s="269" t="s">
        <v>684</v>
      </c>
      <c r="I125" s="269" t="s">
        <v>637</v>
      </c>
      <c r="J125" s="269" t="s">
        <v>685</v>
      </c>
      <c r="K125" s="312"/>
    </row>
    <row r="126" spans="2:11" ht="15" customHeight="1" x14ac:dyDescent="0.3">
      <c r="B126" s="310"/>
      <c r="C126" s="269" t="s">
        <v>584</v>
      </c>
      <c r="D126" s="269"/>
      <c r="E126" s="269"/>
      <c r="F126" s="290" t="s">
        <v>635</v>
      </c>
      <c r="G126" s="269"/>
      <c r="H126" s="269" t="s">
        <v>686</v>
      </c>
      <c r="I126" s="269" t="s">
        <v>637</v>
      </c>
      <c r="J126" s="269" t="s">
        <v>685</v>
      </c>
      <c r="K126" s="312"/>
    </row>
    <row r="127" spans="2:11" ht="15" customHeight="1" x14ac:dyDescent="0.3">
      <c r="B127" s="310"/>
      <c r="C127" s="269" t="s">
        <v>646</v>
      </c>
      <c r="D127" s="269"/>
      <c r="E127" s="269"/>
      <c r="F127" s="290" t="s">
        <v>641</v>
      </c>
      <c r="G127" s="269"/>
      <c r="H127" s="269" t="s">
        <v>647</v>
      </c>
      <c r="I127" s="269" t="s">
        <v>637</v>
      </c>
      <c r="J127" s="269">
        <v>15</v>
      </c>
      <c r="K127" s="312"/>
    </row>
    <row r="128" spans="2:11" ht="15" customHeight="1" x14ac:dyDescent="0.3">
      <c r="B128" s="310"/>
      <c r="C128" s="292" t="s">
        <v>648</v>
      </c>
      <c r="D128" s="292"/>
      <c r="E128" s="292"/>
      <c r="F128" s="293" t="s">
        <v>641</v>
      </c>
      <c r="G128" s="292"/>
      <c r="H128" s="292" t="s">
        <v>649</v>
      </c>
      <c r="I128" s="292" t="s">
        <v>637</v>
      </c>
      <c r="J128" s="292">
        <v>15</v>
      </c>
      <c r="K128" s="312"/>
    </row>
    <row r="129" spans="2:11" ht="15" customHeight="1" x14ac:dyDescent="0.3">
      <c r="B129" s="310"/>
      <c r="C129" s="292" t="s">
        <v>650</v>
      </c>
      <c r="D129" s="292"/>
      <c r="E129" s="292"/>
      <c r="F129" s="293" t="s">
        <v>641</v>
      </c>
      <c r="G129" s="292"/>
      <c r="H129" s="292" t="s">
        <v>651</v>
      </c>
      <c r="I129" s="292" t="s">
        <v>637</v>
      </c>
      <c r="J129" s="292">
        <v>20</v>
      </c>
      <c r="K129" s="312"/>
    </row>
    <row r="130" spans="2:11" ht="15" customHeight="1" x14ac:dyDescent="0.3">
      <c r="B130" s="310"/>
      <c r="C130" s="292" t="s">
        <v>652</v>
      </c>
      <c r="D130" s="292"/>
      <c r="E130" s="292"/>
      <c r="F130" s="293" t="s">
        <v>641</v>
      </c>
      <c r="G130" s="292"/>
      <c r="H130" s="292" t="s">
        <v>653</v>
      </c>
      <c r="I130" s="292" t="s">
        <v>637</v>
      </c>
      <c r="J130" s="292">
        <v>20</v>
      </c>
      <c r="K130" s="312"/>
    </row>
    <row r="131" spans="2:11" ht="15" customHeight="1" x14ac:dyDescent="0.3">
      <c r="B131" s="310"/>
      <c r="C131" s="269" t="s">
        <v>640</v>
      </c>
      <c r="D131" s="269"/>
      <c r="E131" s="269"/>
      <c r="F131" s="290" t="s">
        <v>641</v>
      </c>
      <c r="G131" s="269"/>
      <c r="H131" s="269" t="s">
        <v>674</v>
      </c>
      <c r="I131" s="269" t="s">
        <v>637</v>
      </c>
      <c r="J131" s="269">
        <v>50</v>
      </c>
      <c r="K131" s="312"/>
    </row>
    <row r="132" spans="2:11" ht="15" customHeight="1" x14ac:dyDescent="0.3">
      <c r="B132" s="310"/>
      <c r="C132" s="269" t="s">
        <v>654</v>
      </c>
      <c r="D132" s="269"/>
      <c r="E132" s="269"/>
      <c r="F132" s="290" t="s">
        <v>641</v>
      </c>
      <c r="G132" s="269"/>
      <c r="H132" s="269" t="s">
        <v>674</v>
      </c>
      <c r="I132" s="269" t="s">
        <v>637</v>
      </c>
      <c r="J132" s="269">
        <v>50</v>
      </c>
      <c r="K132" s="312"/>
    </row>
    <row r="133" spans="2:11" ht="15" customHeight="1" x14ac:dyDescent="0.3">
      <c r="B133" s="310"/>
      <c r="C133" s="269" t="s">
        <v>660</v>
      </c>
      <c r="D133" s="269"/>
      <c r="E133" s="269"/>
      <c r="F133" s="290" t="s">
        <v>641</v>
      </c>
      <c r="G133" s="269"/>
      <c r="H133" s="269" t="s">
        <v>674</v>
      </c>
      <c r="I133" s="269" t="s">
        <v>637</v>
      </c>
      <c r="J133" s="269">
        <v>50</v>
      </c>
      <c r="K133" s="312"/>
    </row>
    <row r="134" spans="2:11" ht="15" customHeight="1" x14ac:dyDescent="0.3">
      <c r="B134" s="310"/>
      <c r="C134" s="269" t="s">
        <v>662</v>
      </c>
      <c r="D134" s="269"/>
      <c r="E134" s="269"/>
      <c r="F134" s="290" t="s">
        <v>641</v>
      </c>
      <c r="G134" s="269"/>
      <c r="H134" s="269" t="s">
        <v>674</v>
      </c>
      <c r="I134" s="269" t="s">
        <v>637</v>
      </c>
      <c r="J134" s="269">
        <v>50</v>
      </c>
      <c r="K134" s="312"/>
    </row>
    <row r="135" spans="2:11" ht="15" customHeight="1" x14ac:dyDescent="0.3">
      <c r="B135" s="310"/>
      <c r="C135" s="269" t="s">
        <v>120</v>
      </c>
      <c r="D135" s="269"/>
      <c r="E135" s="269"/>
      <c r="F135" s="290" t="s">
        <v>641</v>
      </c>
      <c r="G135" s="269"/>
      <c r="H135" s="269" t="s">
        <v>687</v>
      </c>
      <c r="I135" s="269" t="s">
        <v>637</v>
      </c>
      <c r="J135" s="269">
        <v>255</v>
      </c>
      <c r="K135" s="312"/>
    </row>
    <row r="136" spans="2:11" ht="15" customHeight="1" x14ac:dyDescent="0.3">
      <c r="B136" s="310"/>
      <c r="C136" s="269" t="s">
        <v>664</v>
      </c>
      <c r="D136" s="269"/>
      <c r="E136" s="269"/>
      <c r="F136" s="290" t="s">
        <v>635</v>
      </c>
      <c r="G136" s="269"/>
      <c r="H136" s="269" t="s">
        <v>688</v>
      </c>
      <c r="I136" s="269" t="s">
        <v>666</v>
      </c>
      <c r="J136" s="269"/>
      <c r="K136" s="312"/>
    </row>
    <row r="137" spans="2:11" ht="15" customHeight="1" x14ac:dyDescent="0.3">
      <c r="B137" s="310"/>
      <c r="C137" s="269" t="s">
        <v>667</v>
      </c>
      <c r="D137" s="269"/>
      <c r="E137" s="269"/>
      <c r="F137" s="290" t="s">
        <v>635</v>
      </c>
      <c r="G137" s="269"/>
      <c r="H137" s="269" t="s">
        <v>689</v>
      </c>
      <c r="I137" s="269" t="s">
        <v>669</v>
      </c>
      <c r="J137" s="269"/>
      <c r="K137" s="312"/>
    </row>
    <row r="138" spans="2:11" ht="15" customHeight="1" x14ac:dyDescent="0.3">
      <c r="B138" s="310"/>
      <c r="C138" s="269" t="s">
        <v>670</v>
      </c>
      <c r="D138" s="269"/>
      <c r="E138" s="269"/>
      <c r="F138" s="290" t="s">
        <v>635</v>
      </c>
      <c r="G138" s="269"/>
      <c r="H138" s="269" t="s">
        <v>670</v>
      </c>
      <c r="I138" s="269" t="s">
        <v>669</v>
      </c>
      <c r="J138" s="269"/>
      <c r="K138" s="312"/>
    </row>
    <row r="139" spans="2:11" ht="15" customHeight="1" x14ac:dyDescent="0.3">
      <c r="B139" s="310"/>
      <c r="C139" s="269" t="s">
        <v>34</v>
      </c>
      <c r="D139" s="269"/>
      <c r="E139" s="269"/>
      <c r="F139" s="290" t="s">
        <v>635</v>
      </c>
      <c r="G139" s="269"/>
      <c r="H139" s="269" t="s">
        <v>690</v>
      </c>
      <c r="I139" s="269" t="s">
        <v>669</v>
      </c>
      <c r="J139" s="269"/>
      <c r="K139" s="312"/>
    </row>
    <row r="140" spans="2:11" ht="15" customHeight="1" x14ac:dyDescent="0.3">
      <c r="B140" s="310"/>
      <c r="C140" s="269" t="s">
        <v>691</v>
      </c>
      <c r="D140" s="269"/>
      <c r="E140" s="269"/>
      <c r="F140" s="290" t="s">
        <v>635</v>
      </c>
      <c r="G140" s="269"/>
      <c r="H140" s="269" t="s">
        <v>692</v>
      </c>
      <c r="I140" s="269" t="s">
        <v>669</v>
      </c>
      <c r="J140" s="269"/>
      <c r="K140" s="312"/>
    </row>
    <row r="141" spans="2:11" ht="15" customHeight="1" x14ac:dyDescent="0.3">
      <c r="B141" s="313"/>
      <c r="C141" s="314"/>
      <c r="D141" s="314"/>
      <c r="E141" s="314"/>
      <c r="F141" s="314"/>
      <c r="G141" s="314"/>
      <c r="H141" s="314"/>
      <c r="I141" s="314"/>
      <c r="J141" s="314"/>
      <c r="K141" s="315"/>
    </row>
    <row r="142" spans="2:11" ht="18.75" customHeight="1" x14ac:dyDescent="0.3">
      <c r="B142" s="266"/>
      <c r="C142" s="266"/>
      <c r="D142" s="266"/>
      <c r="E142" s="266"/>
      <c r="F142" s="302"/>
      <c r="G142" s="266"/>
      <c r="H142" s="266"/>
      <c r="I142" s="266"/>
      <c r="J142" s="266"/>
      <c r="K142" s="266"/>
    </row>
    <row r="143" spans="2:11" ht="18.75" customHeight="1" x14ac:dyDescent="0.3">
      <c r="B143" s="276"/>
      <c r="C143" s="276"/>
      <c r="D143" s="276"/>
      <c r="E143" s="276"/>
      <c r="F143" s="276"/>
      <c r="G143" s="276"/>
      <c r="H143" s="276"/>
      <c r="I143" s="276"/>
      <c r="J143" s="276"/>
      <c r="K143" s="276"/>
    </row>
    <row r="144" spans="2:11" ht="7.5" customHeight="1" x14ac:dyDescent="0.3">
      <c r="B144" s="277"/>
      <c r="C144" s="278"/>
      <c r="D144" s="278"/>
      <c r="E144" s="278"/>
      <c r="F144" s="278"/>
      <c r="G144" s="278"/>
      <c r="H144" s="278"/>
      <c r="I144" s="278"/>
      <c r="J144" s="278"/>
      <c r="K144" s="279"/>
    </row>
    <row r="145" spans="2:11" ht="45" customHeight="1" x14ac:dyDescent="0.3">
      <c r="B145" s="280"/>
      <c r="C145" s="281" t="s">
        <v>693</v>
      </c>
      <c r="D145" s="281"/>
      <c r="E145" s="281"/>
      <c r="F145" s="281"/>
      <c r="G145" s="281"/>
      <c r="H145" s="281"/>
      <c r="I145" s="281"/>
      <c r="J145" s="281"/>
      <c r="K145" s="282"/>
    </row>
    <row r="146" spans="2:11" ht="17.25" customHeight="1" x14ac:dyDescent="0.3">
      <c r="B146" s="280"/>
      <c r="C146" s="283" t="s">
        <v>629</v>
      </c>
      <c r="D146" s="283"/>
      <c r="E146" s="283"/>
      <c r="F146" s="283" t="s">
        <v>630</v>
      </c>
      <c r="G146" s="284"/>
      <c r="H146" s="283" t="s">
        <v>115</v>
      </c>
      <c r="I146" s="283" t="s">
        <v>53</v>
      </c>
      <c r="J146" s="283" t="s">
        <v>631</v>
      </c>
      <c r="K146" s="282"/>
    </row>
    <row r="147" spans="2:11" ht="17.25" customHeight="1" x14ac:dyDescent="0.3">
      <c r="B147" s="280"/>
      <c r="C147" s="285" t="s">
        <v>632</v>
      </c>
      <c r="D147" s="285"/>
      <c r="E147" s="285"/>
      <c r="F147" s="286" t="s">
        <v>633</v>
      </c>
      <c r="G147" s="287"/>
      <c r="H147" s="285"/>
      <c r="I147" s="285"/>
      <c r="J147" s="285" t="s">
        <v>634</v>
      </c>
      <c r="K147" s="282"/>
    </row>
    <row r="148" spans="2:11" ht="5.25" customHeight="1" x14ac:dyDescent="0.3">
      <c r="B148" s="291"/>
      <c r="C148" s="288"/>
      <c r="D148" s="288"/>
      <c r="E148" s="288"/>
      <c r="F148" s="288"/>
      <c r="G148" s="289"/>
      <c r="H148" s="288"/>
      <c r="I148" s="288"/>
      <c r="J148" s="288"/>
      <c r="K148" s="312"/>
    </row>
    <row r="149" spans="2:11" ht="15" customHeight="1" x14ac:dyDescent="0.3">
      <c r="B149" s="291"/>
      <c r="C149" s="316" t="s">
        <v>638</v>
      </c>
      <c r="D149" s="269"/>
      <c r="E149" s="269"/>
      <c r="F149" s="317" t="s">
        <v>635</v>
      </c>
      <c r="G149" s="269"/>
      <c r="H149" s="316" t="s">
        <v>674</v>
      </c>
      <c r="I149" s="316" t="s">
        <v>637</v>
      </c>
      <c r="J149" s="316">
        <v>120</v>
      </c>
      <c r="K149" s="312"/>
    </row>
    <row r="150" spans="2:11" ht="15" customHeight="1" x14ac:dyDescent="0.3">
      <c r="B150" s="291"/>
      <c r="C150" s="316" t="s">
        <v>683</v>
      </c>
      <c r="D150" s="269"/>
      <c r="E150" s="269"/>
      <c r="F150" s="317" t="s">
        <v>635</v>
      </c>
      <c r="G150" s="269"/>
      <c r="H150" s="316" t="s">
        <v>694</v>
      </c>
      <c r="I150" s="316" t="s">
        <v>637</v>
      </c>
      <c r="J150" s="316" t="s">
        <v>685</v>
      </c>
      <c r="K150" s="312"/>
    </row>
    <row r="151" spans="2:11" ht="15" customHeight="1" x14ac:dyDescent="0.3">
      <c r="B151" s="291"/>
      <c r="C151" s="316" t="s">
        <v>584</v>
      </c>
      <c r="D151" s="269"/>
      <c r="E151" s="269"/>
      <c r="F151" s="317" t="s">
        <v>635</v>
      </c>
      <c r="G151" s="269"/>
      <c r="H151" s="316" t="s">
        <v>695</v>
      </c>
      <c r="I151" s="316" t="s">
        <v>637</v>
      </c>
      <c r="J151" s="316" t="s">
        <v>685</v>
      </c>
      <c r="K151" s="312"/>
    </row>
    <row r="152" spans="2:11" ht="15" customHeight="1" x14ac:dyDescent="0.3">
      <c r="B152" s="291"/>
      <c r="C152" s="316" t="s">
        <v>640</v>
      </c>
      <c r="D152" s="269"/>
      <c r="E152" s="269"/>
      <c r="F152" s="317" t="s">
        <v>641</v>
      </c>
      <c r="G152" s="269"/>
      <c r="H152" s="316" t="s">
        <v>674</v>
      </c>
      <c r="I152" s="316" t="s">
        <v>637</v>
      </c>
      <c r="J152" s="316">
        <v>50</v>
      </c>
      <c r="K152" s="312"/>
    </row>
    <row r="153" spans="2:11" ht="15" customHeight="1" x14ac:dyDescent="0.3">
      <c r="B153" s="291"/>
      <c r="C153" s="316" t="s">
        <v>643</v>
      </c>
      <c r="D153" s="269"/>
      <c r="E153" s="269"/>
      <c r="F153" s="317" t="s">
        <v>635</v>
      </c>
      <c r="G153" s="269"/>
      <c r="H153" s="316" t="s">
        <v>674</v>
      </c>
      <c r="I153" s="316" t="s">
        <v>645</v>
      </c>
      <c r="J153" s="316"/>
      <c r="K153" s="312"/>
    </row>
    <row r="154" spans="2:11" ht="15" customHeight="1" x14ac:dyDescent="0.3">
      <c r="B154" s="291"/>
      <c r="C154" s="316" t="s">
        <v>654</v>
      </c>
      <c r="D154" s="269"/>
      <c r="E154" s="269"/>
      <c r="F154" s="317" t="s">
        <v>641</v>
      </c>
      <c r="G154" s="269"/>
      <c r="H154" s="316" t="s">
        <v>674</v>
      </c>
      <c r="I154" s="316" t="s">
        <v>637</v>
      </c>
      <c r="J154" s="316">
        <v>50</v>
      </c>
      <c r="K154" s="312"/>
    </row>
    <row r="155" spans="2:11" ht="15" customHeight="1" x14ac:dyDescent="0.3">
      <c r="B155" s="291"/>
      <c r="C155" s="316" t="s">
        <v>662</v>
      </c>
      <c r="D155" s="269"/>
      <c r="E155" s="269"/>
      <c r="F155" s="317" t="s">
        <v>641</v>
      </c>
      <c r="G155" s="269"/>
      <c r="H155" s="316" t="s">
        <v>674</v>
      </c>
      <c r="I155" s="316" t="s">
        <v>637</v>
      </c>
      <c r="J155" s="316">
        <v>50</v>
      </c>
      <c r="K155" s="312"/>
    </row>
    <row r="156" spans="2:11" ht="15" customHeight="1" x14ac:dyDescent="0.3">
      <c r="B156" s="291"/>
      <c r="C156" s="316" t="s">
        <v>660</v>
      </c>
      <c r="D156" s="269"/>
      <c r="E156" s="269"/>
      <c r="F156" s="317" t="s">
        <v>641</v>
      </c>
      <c r="G156" s="269"/>
      <c r="H156" s="316" t="s">
        <v>674</v>
      </c>
      <c r="I156" s="316" t="s">
        <v>637</v>
      </c>
      <c r="J156" s="316">
        <v>50</v>
      </c>
      <c r="K156" s="312"/>
    </row>
    <row r="157" spans="2:11" ht="15" customHeight="1" x14ac:dyDescent="0.3">
      <c r="B157" s="291"/>
      <c r="C157" s="316" t="s">
        <v>87</v>
      </c>
      <c r="D157" s="269"/>
      <c r="E157" s="269"/>
      <c r="F157" s="317" t="s">
        <v>635</v>
      </c>
      <c r="G157" s="269"/>
      <c r="H157" s="316" t="s">
        <v>696</v>
      </c>
      <c r="I157" s="316" t="s">
        <v>637</v>
      </c>
      <c r="J157" s="316" t="s">
        <v>697</v>
      </c>
      <c r="K157" s="312"/>
    </row>
    <row r="158" spans="2:11" ht="15" customHeight="1" x14ac:dyDescent="0.3">
      <c r="B158" s="291"/>
      <c r="C158" s="316" t="s">
        <v>698</v>
      </c>
      <c r="D158" s="269"/>
      <c r="E158" s="269"/>
      <c r="F158" s="317" t="s">
        <v>635</v>
      </c>
      <c r="G158" s="269"/>
      <c r="H158" s="316" t="s">
        <v>699</v>
      </c>
      <c r="I158" s="316" t="s">
        <v>669</v>
      </c>
      <c r="J158" s="316"/>
      <c r="K158" s="312"/>
    </row>
    <row r="159" spans="2:11" ht="15" customHeight="1" x14ac:dyDescent="0.3">
      <c r="B159" s="318"/>
      <c r="C159" s="300"/>
      <c r="D159" s="300"/>
      <c r="E159" s="300"/>
      <c r="F159" s="300"/>
      <c r="G159" s="300"/>
      <c r="H159" s="300"/>
      <c r="I159" s="300"/>
      <c r="J159" s="300"/>
      <c r="K159" s="319"/>
    </row>
    <row r="160" spans="2:11" ht="18.75" customHeight="1" x14ac:dyDescent="0.3">
      <c r="B160" s="266"/>
      <c r="C160" s="269"/>
      <c r="D160" s="269"/>
      <c r="E160" s="269"/>
      <c r="F160" s="290"/>
      <c r="G160" s="269"/>
      <c r="H160" s="269"/>
      <c r="I160" s="269"/>
      <c r="J160" s="269"/>
      <c r="K160" s="266"/>
    </row>
    <row r="161" spans="2:11" ht="18.75" customHeight="1" x14ac:dyDescent="0.3">
      <c r="B161" s="276"/>
      <c r="C161" s="276"/>
      <c r="D161" s="276"/>
      <c r="E161" s="276"/>
      <c r="F161" s="276"/>
      <c r="G161" s="276"/>
      <c r="H161" s="276"/>
      <c r="I161" s="276"/>
      <c r="J161" s="276"/>
      <c r="K161" s="276"/>
    </row>
    <row r="162" spans="2:11" ht="7.5" customHeight="1" x14ac:dyDescent="0.3">
      <c r="B162" s="253"/>
      <c r="C162" s="254"/>
      <c r="D162" s="254"/>
      <c r="E162" s="254"/>
      <c r="F162" s="254"/>
      <c r="G162" s="254"/>
      <c r="H162" s="254"/>
      <c r="I162" s="254"/>
      <c r="J162" s="254"/>
      <c r="K162" s="255"/>
    </row>
    <row r="163" spans="2:11" ht="45" customHeight="1" x14ac:dyDescent="0.3">
      <c r="B163" s="257"/>
      <c r="C163" s="258" t="s">
        <v>700</v>
      </c>
      <c r="D163" s="258"/>
      <c r="E163" s="258"/>
      <c r="F163" s="258"/>
      <c r="G163" s="258"/>
      <c r="H163" s="258"/>
      <c r="I163" s="258"/>
      <c r="J163" s="258"/>
      <c r="K163" s="259"/>
    </row>
    <row r="164" spans="2:11" ht="17.25" customHeight="1" x14ac:dyDescent="0.3">
      <c r="B164" s="257"/>
      <c r="C164" s="283" t="s">
        <v>629</v>
      </c>
      <c r="D164" s="283"/>
      <c r="E164" s="283"/>
      <c r="F164" s="283" t="s">
        <v>630</v>
      </c>
      <c r="G164" s="320"/>
      <c r="H164" s="321" t="s">
        <v>115</v>
      </c>
      <c r="I164" s="321" t="s">
        <v>53</v>
      </c>
      <c r="J164" s="283" t="s">
        <v>631</v>
      </c>
      <c r="K164" s="259"/>
    </row>
    <row r="165" spans="2:11" ht="17.25" customHeight="1" x14ac:dyDescent="0.3">
      <c r="B165" s="260"/>
      <c r="C165" s="285" t="s">
        <v>632</v>
      </c>
      <c r="D165" s="285"/>
      <c r="E165" s="285"/>
      <c r="F165" s="286" t="s">
        <v>633</v>
      </c>
      <c r="G165" s="322"/>
      <c r="H165" s="323"/>
      <c r="I165" s="323"/>
      <c r="J165" s="285" t="s">
        <v>634</v>
      </c>
      <c r="K165" s="262"/>
    </row>
    <row r="166" spans="2:11" ht="5.25" customHeight="1" x14ac:dyDescent="0.3">
      <c r="B166" s="291"/>
      <c r="C166" s="288"/>
      <c r="D166" s="288"/>
      <c r="E166" s="288"/>
      <c r="F166" s="288"/>
      <c r="G166" s="289"/>
      <c r="H166" s="288"/>
      <c r="I166" s="288"/>
      <c r="J166" s="288"/>
      <c r="K166" s="312"/>
    </row>
    <row r="167" spans="2:11" ht="15" customHeight="1" x14ac:dyDescent="0.3">
      <c r="B167" s="291"/>
      <c r="C167" s="269" t="s">
        <v>638</v>
      </c>
      <c r="D167" s="269"/>
      <c r="E167" s="269"/>
      <c r="F167" s="290" t="s">
        <v>635</v>
      </c>
      <c r="G167" s="269"/>
      <c r="H167" s="269" t="s">
        <v>674</v>
      </c>
      <c r="I167" s="269" t="s">
        <v>637</v>
      </c>
      <c r="J167" s="269">
        <v>120</v>
      </c>
      <c r="K167" s="312"/>
    </row>
    <row r="168" spans="2:11" ht="15" customHeight="1" x14ac:dyDescent="0.3">
      <c r="B168" s="291"/>
      <c r="C168" s="269" t="s">
        <v>683</v>
      </c>
      <c r="D168" s="269"/>
      <c r="E168" s="269"/>
      <c r="F168" s="290" t="s">
        <v>635</v>
      </c>
      <c r="G168" s="269"/>
      <c r="H168" s="269" t="s">
        <v>684</v>
      </c>
      <c r="I168" s="269" t="s">
        <v>637</v>
      </c>
      <c r="J168" s="269" t="s">
        <v>685</v>
      </c>
      <c r="K168" s="312"/>
    </row>
    <row r="169" spans="2:11" ht="15" customHeight="1" x14ac:dyDescent="0.3">
      <c r="B169" s="291"/>
      <c r="C169" s="269" t="s">
        <v>584</v>
      </c>
      <c r="D169" s="269"/>
      <c r="E169" s="269"/>
      <c r="F169" s="290" t="s">
        <v>635</v>
      </c>
      <c r="G169" s="269"/>
      <c r="H169" s="269" t="s">
        <v>701</v>
      </c>
      <c r="I169" s="269" t="s">
        <v>637</v>
      </c>
      <c r="J169" s="269" t="s">
        <v>685</v>
      </c>
      <c r="K169" s="312"/>
    </row>
    <row r="170" spans="2:11" ht="15" customHeight="1" x14ac:dyDescent="0.3">
      <c r="B170" s="291"/>
      <c r="C170" s="269" t="s">
        <v>640</v>
      </c>
      <c r="D170" s="269"/>
      <c r="E170" s="269"/>
      <c r="F170" s="290" t="s">
        <v>641</v>
      </c>
      <c r="G170" s="269"/>
      <c r="H170" s="269" t="s">
        <v>701</v>
      </c>
      <c r="I170" s="269" t="s">
        <v>637</v>
      </c>
      <c r="J170" s="269">
        <v>50</v>
      </c>
      <c r="K170" s="312"/>
    </row>
    <row r="171" spans="2:11" ht="15" customHeight="1" x14ac:dyDescent="0.3">
      <c r="B171" s="291"/>
      <c r="C171" s="269" t="s">
        <v>643</v>
      </c>
      <c r="D171" s="269"/>
      <c r="E171" s="269"/>
      <c r="F171" s="290" t="s">
        <v>635</v>
      </c>
      <c r="G171" s="269"/>
      <c r="H171" s="269" t="s">
        <v>701</v>
      </c>
      <c r="I171" s="269" t="s">
        <v>645</v>
      </c>
      <c r="J171" s="269"/>
      <c r="K171" s="312"/>
    </row>
    <row r="172" spans="2:11" ht="15" customHeight="1" x14ac:dyDescent="0.3">
      <c r="B172" s="291"/>
      <c r="C172" s="269" t="s">
        <v>654</v>
      </c>
      <c r="D172" s="269"/>
      <c r="E172" s="269"/>
      <c r="F172" s="290" t="s">
        <v>641</v>
      </c>
      <c r="G172" s="269"/>
      <c r="H172" s="269" t="s">
        <v>701</v>
      </c>
      <c r="I172" s="269" t="s">
        <v>637</v>
      </c>
      <c r="J172" s="269">
        <v>50</v>
      </c>
      <c r="K172" s="312"/>
    </row>
    <row r="173" spans="2:11" ht="15" customHeight="1" x14ac:dyDescent="0.3">
      <c r="B173" s="291"/>
      <c r="C173" s="269" t="s">
        <v>662</v>
      </c>
      <c r="D173" s="269"/>
      <c r="E173" s="269"/>
      <c r="F173" s="290" t="s">
        <v>641</v>
      </c>
      <c r="G173" s="269"/>
      <c r="H173" s="269" t="s">
        <v>701</v>
      </c>
      <c r="I173" s="269" t="s">
        <v>637</v>
      </c>
      <c r="J173" s="269">
        <v>50</v>
      </c>
      <c r="K173" s="312"/>
    </row>
    <row r="174" spans="2:11" ht="15" customHeight="1" x14ac:dyDescent="0.3">
      <c r="B174" s="291"/>
      <c r="C174" s="269" t="s">
        <v>660</v>
      </c>
      <c r="D174" s="269"/>
      <c r="E174" s="269"/>
      <c r="F174" s="290" t="s">
        <v>641</v>
      </c>
      <c r="G174" s="269"/>
      <c r="H174" s="269" t="s">
        <v>701</v>
      </c>
      <c r="I174" s="269" t="s">
        <v>637</v>
      </c>
      <c r="J174" s="269">
        <v>50</v>
      </c>
      <c r="K174" s="312"/>
    </row>
    <row r="175" spans="2:11" ht="15" customHeight="1" x14ac:dyDescent="0.3">
      <c r="B175" s="291"/>
      <c r="C175" s="269" t="s">
        <v>114</v>
      </c>
      <c r="D175" s="269"/>
      <c r="E175" s="269"/>
      <c r="F175" s="290" t="s">
        <v>635</v>
      </c>
      <c r="G175" s="269"/>
      <c r="H175" s="269" t="s">
        <v>702</v>
      </c>
      <c r="I175" s="269" t="s">
        <v>703</v>
      </c>
      <c r="J175" s="269"/>
      <c r="K175" s="312"/>
    </row>
    <row r="176" spans="2:11" ht="15" customHeight="1" x14ac:dyDescent="0.3">
      <c r="B176" s="291"/>
      <c r="C176" s="269" t="s">
        <v>53</v>
      </c>
      <c r="D176" s="269"/>
      <c r="E176" s="269"/>
      <c r="F176" s="290" t="s">
        <v>635</v>
      </c>
      <c r="G176" s="269"/>
      <c r="H176" s="269" t="s">
        <v>704</v>
      </c>
      <c r="I176" s="269" t="s">
        <v>705</v>
      </c>
      <c r="J176" s="269">
        <v>1</v>
      </c>
      <c r="K176" s="312"/>
    </row>
    <row r="177" spans="2:11" ht="15" customHeight="1" x14ac:dyDescent="0.3">
      <c r="B177" s="291"/>
      <c r="C177" s="269" t="s">
        <v>49</v>
      </c>
      <c r="D177" s="269"/>
      <c r="E177" s="269"/>
      <c r="F177" s="290" t="s">
        <v>635</v>
      </c>
      <c r="G177" s="269"/>
      <c r="H177" s="269" t="s">
        <v>706</v>
      </c>
      <c r="I177" s="269" t="s">
        <v>637</v>
      </c>
      <c r="J177" s="269">
        <v>20</v>
      </c>
      <c r="K177" s="312"/>
    </row>
    <row r="178" spans="2:11" ht="15" customHeight="1" x14ac:dyDescent="0.3">
      <c r="B178" s="291"/>
      <c r="C178" s="269" t="s">
        <v>115</v>
      </c>
      <c r="D178" s="269"/>
      <c r="E178" s="269"/>
      <c r="F178" s="290" t="s">
        <v>635</v>
      </c>
      <c r="G178" s="269"/>
      <c r="H178" s="269" t="s">
        <v>707</v>
      </c>
      <c r="I178" s="269" t="s">
        <v>637</v>
      </c>
      <c r="J178" s="269">
        <v>255</v>
      </c>
      <c r="K178" s="312"/>
    </row>
    <row r="179" spans="2:11" ht="15" customHeight="1" x14ac:dyDescent="0.3">
      <c r="B179" s="291"/>
      <c r="C179" s="269" t="s">
        <v>116</v>
      </c>
      <c r="D179" s="269"/>
      <c r="E179" s="269"/>
      <c r="F179" s="290" t="s">
        <v>635</v>
      </c>
      <c r="G179" s="269"/>
      <c r="H179" s="269" t="s">
        <v>600</v>
      </c>
      <c r="I179" s="269" t="s">
        <v>637</v>
      </c>
      <c r="J179" s="269">
        <v>10</v>
      </c>
      <c r="K179" s="312"/>
    </row>
    <row r="180" spans="2:11" ht="15" customHeight="1" x14ac:dyDescent="0.3">
      <c r="B180" s="291"/>
      <c r="C180" s="269" t="s">
        <v>117</v>
      </c>
      <c r="D180" s="269"/>
      <c r="E180" s="269"/>
      <c r="F180" s="290" t="s">
        <v>635</v>
      </c>
      <c r="G180" s="269"/>
      <c r="H180" s="269" t="s">
        <v>708</v>
      </c>
      <c r="I180" s="269" t="s">
        <v>669</v>
      </c>
      <c r="J180" s="269"/>
      <c r="K180" s="312"/>
    </row>
    <row r="181" spans="2:11" ht="15" customHeight="1" x14ac:dyDescent="0.3">
      <c r="B181" s="291"/>
      <c r="C181" s="269" t="s">
        <v>709</v>
      </c>
      <c r="D181" s="269"/>
      <c r="E181" s="269"/>
      <c r="F181" s="290" t="s">
        <v>635</v>
      </c>
      <c r="G181" s="269"/>
      <c r="H181" s="269" t="s">
        <v>710</v>
      </c>
      <c r="I181" s="269" t="s">
        <v>669</v>
      </c>
      <c r="J181" s="269"/>
      <c r="K181" s="312"/>
    </row>
    <row r="182" spans="2:11" ht="15" customHeight="1" x14ac:dyDescent="0.3">
      <c r="B182" s="291"/>
      <c r="C182" s="269" t="s">
        <v>698</v>
      </c>
      <c r="D182" s="269"/>
      <c r="E182" s="269"/>
      <c r="F182" s="290" t="s">
        <v>635</v>
      </c>
      <c r="G182" s="269"/>
      <c r="H182" s="269" t="s">
        <v>711</v>
      </c>
      <c r="I182" s="269" t="s">
        <v>669</v>
      </c>
      <c r="J182" s="269"/>
      <c r="K182" s="312"/>
    </row>
    <row r="183" spans="2:11" ht="15" customHeight="1" x14ac:dyDescent="0.3">
      <c r="B183" s="291"/>
      <c r="C183" s="269" t="s">
        <v>119</v>
      </c>
      <c r="D183" s="269"/>
      <c r="E183" s="269"/>
      <c r="F183" s="290" t="s">
        <v>641</v>
      </c>
      <c r="G183" s="269"/>
      <c r="H183" s="269" t="s">
        <v>712</v>
      </c>
      <c r="I183" s="269" t="s">
        <v>637</v>
      </c>
      <c r="J183" s="269">
        <v>50</v>
      </c>
      <c r="K183" s="312"/>
    </row>
    <row r="184" spans="2:11" ht="15" customHeight="1" x14ac:dyDescent="0.3">
      <c r="B184" s="291"/>
      <c r="C184" s="269" t="s">
        <v>713</v>
      </c>
      <c r="D184" s="269"/>
      <c r="E184" s="269"/>
      <c r="F184" s="290" t="s">
        <v>641</v>
      </c>
      <c r="G184" s="269"/>
      <c r="H184" s="269" t="s">
        <v>714</v>
      </c>
      <c r="I184" s="269" t="s">
        <v>715</v>
      </c>
      <c r="J184" s="269"/>
      <c r="K184" s="312"/>
    </row>
    <row r="185" spans="2:11" ht="15" customHeight="1" x14ac:dyDescent="0.3">
      <c r="B185" s="291"/>
      <c r="C185" s="269" t="s">
        <v>716</v>
      </c>
      <c r="D185" s="269"/>
      <c r="E185" s="269"/>
      <c r="F185" s="290" t="s">
        <v>641</v>
      </c>
      <c r="G185" s="269"/>
      <c r="H185" s="269" t="s">
        <v>717</v>
      </c>
      <c r="I185" s="269" t="s">
        <v>715</v>
      </c>
      <c r="J185" s="269"/>
      <c r="K185" s="312"/>
    </row>
    <row r="186" spans="2:11" ht="15" customHeight="1" x14ac:dyDescent="0.3">
      <c r="B186" s="291"/>
      <c r="C186" s="269" t="s">
        <v>718</v>
      </c>
      <c r="D186" s="269"/>
      <c r="E186" s="269"/>
      <c r="F186" s="290" t="s">
        <v>641</v>
      </c>
      <c r="G186" s="269"/>
      <c r="H186" s="269" t="s">
        <v>719</v>
      </c>
      <c r="I186" s="269" t="s">
        <v>715</v>
      </c>
      <c r="J186" s="269"/>
      <c r="K186" s="312"/>
    </row>
    <row r="187" spans="2:11" ht="15" customHeight="1" x14ac:dyDescent="0.3">
      <c r="B187" s="291"/>
      <c r="C187" s="324" t="s">
        <v>720</v>
      </c>
      <c r="D187" s="269"/>
      <c r="E187" s="269"/>
      <c r="F187" s="290" t="s">
        <v>641</v>
      </c>
      <c r="G187" s="269"/>
      <c r="H187" s="269" t="s">
        <v>721</v>
      </c>
      <c r="I187" s="269" t="s">
        <v>722</v>
      </c>
      <c r="J187" s="325" t="s">
        <v>723</v>
      </c>
      <c r="K187" s="312"/>
    </row>
    <row r="188" spans="2:11" ht="15" customHeight="1" x14ac:dyDescent="0.3">
      <c r="B188" s="291"/>
      <c r="C188" s="275" t="s">
        <v>38</v>
      </c>
      <c r="D188" s="269"/>
      <c r="E188" s="269"/>
      <c r="F188" s="290" t="s">
        <v>635</v>
      </c>
      <c r="G188" s="269"/>
      <c r="H188" s="266" t="s">
        <v>724</v>
      </c>
      <c r="I188" s="269" t="s">
        <v>725</v>
      </c>
      <c r="J188" s="269"/>
      <c r="K188" s="312"/>
    </row>
    <row r="189" spans="2:11" ht="15" customHeight="1" x14ac:dyDescent="0.3">
      <c r="B189" s="291"/>
      <c r="C189" s="275" t="s">
        <v>726</v>
      </c>
      <c r="D189" s="269"/>
      <c r="E189" s="269"/>
      <c r="F189" s="290" t="s">
        <v>635</v>
      </c>
      <c r="G189" s="269"/>
      <c r="H189" s="269" t="s">
        <v>727</v>
      </c>
      <c r="I189" s="269" t="s">
        <v>669</v>
      </c>
      <c r="J189" s="269"/>
      <c r="K189" s="312"/>
    </row>
    <row r="190" spans="2:11" ht="15" customHeight="1" x14ac:dyDescent="0.3">
      <c r="B190" s="291"/>
      <c r="C190" s="275" t="s">
        <v>728</v>
      </c>
      <c r="D190" s="269"/>
      <c r="E190" s="269"/>
      <c r="F190" s="290" t="s">
        <v>635</v>
      </c>
      <c r="G190" s="269"/>
      <c r="H190" s="269" t="s">
        <v>729</v>
      </c>
      <c r="I190" s="269" t="s">
        <v>669</v>
      </c>
      <c r="J190" s="269"/>
      <c r="K190" s="312"/>
    </row>
    <row r="191" spans="2:11" ht="15" customHeight="1" x14ac:dyDescent="0.3">
      <c r="B191" s="291"/>
      <c r="C191" s="275" t="s">
        <v>730</v>
      </c>
      <c r="D191" s="269"/>
      <c r="E191" s="269"/>
      <c r="F191" s="290" t="s">
        <v>641</v>
      </c>
      <c r="G191" s="269"/>
      <c r="H191" s="269" t="s">
        <v>731</v>
      </c>
      <c r="I191" s="269" t="s">
        <v>669</v>
      </c>
      <c r="J191" s="269"/>
      <c r="K191" s="312"/>
    </row>
    <row r="192" spans="2:11" ht="15" customHeight="1" x14ac:dyDescent="0.3">
      <c r="B192" s="318"/>
      <c r="C192" s="326"/>
      <c r="D192" s="300"/>
      <c r="E192" s="300"/>
      <c r="F192" s="300"/>
      <c r="G192" s="300"/>
      <c r="H192" s="300"/>
      <c r="I192" s="300"/>
      <c r="J192" s="300"/>
      <c r="K192" s="319"/>
    </row>
    <row r="193" spans="2:11" ht="18.75" customHeight="1" x14ac:dyDescent="0.3">
      <c r="B193" s="266"/>
      <c r="C193" s="269"/>
      <c r="D193" s="269"/>
      <c r="E193" s="269"/>
      <c r="F193" s="290"/>
      <c r="G193" s="269"/>
      <c r="H193" s="269"/>
      <c r="I193" s="269"/>
      <c r="J193" s="269"/>
      <c r="K193" s="266"/>
    </row>
    <row r="194" spans="2:11" ht="18.75" customHeight="1" x14ac:dyDescent="0.3">
      <c r="B194" s="266"/>
      <c r="C194" s="269"/>
      <c r="D194" s="269"/>
      <c r="E194" s="269"/>
      <c r="F194" s="290"/>
      <c r="G194" s="269"/>
      <c r="H194" s="269"/>
      <c r="I194" s="269"/>
      <c r="J194" s="269"/>
      <c r="K194" s="266"/>
    </row>
    <row r="195" spans="2:11" ht="18.75" customHeight="1" x14ac:dyDescent="0.3">
      <c r="B195" s="276"/>
      <c r="C195" s="276"/>
      <c r="D195" s="276"/>
      <c r="E195" s="276"/>
      <c r="F195" s="276"/>
      <c r="G195" s="276"/>
      <c r="H195" s="276"/>
      <c r="I195" s="276"/>
      <c r="J195" s="276"/>
      <c r="K195" s="276"/>
    </row>
    <row r="196" spans="2:11" x14ac:dyDescent="0.3">
      <c r="B196" s="253"/>
      <c r="C196" s="254"/>
      <c r="D196" s="254"/>
      <c r="E196" s="254"/>
      <c r="F196" s="254"/>
      <c r="G196" s="254"/>
      <c r="H196" s="254"/>
      <c r="I196" s="254"/>
      <c r="J196" s="254"/>
      <c r="K196" s="255"/>
    </row>
    <row r="197" spans="2:11" ht="22.2" x14ac:dyDescent="0.3">
      <c r="B197" s="257"/>
      <c r="C197" s="258" t="s">
        <v>732</v>
      </c>
      <c r="D197" s="258"/>
      <c r="E197" s="258"/>
      <c r="F197" s="258"/>
      <c r="G197" s="258"/>
      <c r="H197" s="258"/>
      <c r="I197" s="258"/>
      <c r="J197" s="258"/>
      <c r="K197" s="259"/>
    </row>
    <row r="198" spans="2:11" ht="25.5" customHeight="1" x14ac:dyDescent="0.3">
      <c r="B198" s="257"/>
      <c r="C198" s="327" t="s">
        <v>733</v>
      </c>
      <c r="D198" s="327"/>
      <c r="E198" s="327"/>
      <c r="F198" s="327" t="s">
        <v>734</v>
      </c>
      <c r="G198" s="328"/>
      <c r="H198" s="329" t="s">
        <v>735</v>
      </c>
      <c r="I198" s="329"/>
      <c r="J198" s="329"/>
      <c r="K198" s="259"/>
    </row>
    <row r="199" spans="2:11" ht="5.25" customHeight="1" x14ac:dyDescent="0.3">
      <c r="B199" s="291"/>
      <c r="C199" s="288"/>
      <c r="D199" s="288"/>
      <c r="E199" s="288"/>
      <c r="F199" s="288"/>
      <c r="G199" s="269"/>
      <c r="H199" s="288"/>
      <c r="I199" s="288"/>
      <c r="J199" s="288"/>
      <c r="K199" s="312"/>
    </row>
    <row r="200" spans="2:11" ht="15" customHeight="1" x14ac:dyDescent="0.3">
      <c r="B200" s="291"/>
      <c r="C200" s="269" t="s">
        <v>725</v>
      </c>
      <c r="D200" s="269"/>
      <c r="E200" s="269"/>
      <c r="F200" s="290" t="s">
        <v>39</v>
      </c>
      <c r="G200" s="269"/>
      <c r="H200" s="330" t="s">
        <v>736</v>
      </c>
      <c r="I200" s="330"/>
      <c r="J200" s="330"/>
      <c r="K200" s="312"/>
    </row>
    <row r="201" spans="2:11" ht="15" customHeight="1" x14ac:dyDescent="0.3">
      <c r="B201" s="291"/>
      <c r="C201" s="297"/>
      <c r="D201" s="269"/>
      <c r="E201" s="269"/>
      <c r="F201" s="290" t="s">
        <v>40</v>
      </c>
      <c r="G201" s="269"/>
      <c r="H201" s="330" t="s">
        <v>737</v>
      </c>
      <c r="I201" s="330"/>
      <c r="J201" s="330"/>
      <c r="K201" s="312"/>
    </row>
    <row r="202" spans="2:11" ht="15" customHeight="1" x14ac:dyDescent="0.3">
      <c r="B202" s="291"/>
      <c r="C202" s="297"/>
      <c r="D202" s="269"/>
      <c r="E202" s="269"/>
      <c r="F202" s="290" t="s">
        <v>43</v>
      </c>
      <c r="G202" s="269"/>
      <c r="H202" s="330" t="s">
        <v>738</v>
      </c>
      <c r="I202" s="330"/>
      <c r="J202" s="330"/>
      <c r="K202" s="312"/>
    </row>
    <row r="203" spans="2:11" ht="15" customHeight="1" x14ac:dyDescent="0.3">
      <c r="B203" s="291"/>
      <c r="C203" s="269"/>
      <c r="D203" s="269"/>
      <c r="E203" s="269"/>
      <c r="F203" s="290" t="s">
        <v>41</v>
      </c>
      <c r="G203" s="269"/>
      <c r="H203" s="330" t="s">
        <v>739</v>
      </c>
      <c r="I203" s="330"/>
      <c r="J203" s="330"/>
      <c r="K203" s="312"/>
    </row>
    <row r="204" spans="2:11" ht="15" customHeight="1" x14ac:dyDescent="0.3">
      <c r="B204" s="291"/>
      <c r="C204" s="269"/>
      <c r="D204" s="269"/>
      <c r="E204" s="269"/>
      <c r="F204" s="290" t="s">
        <v>42</v>
      </c>
      <c r="G204" s="269"/>
      <c r="H204" s="330" t="s">
        <v>740</v>
      </c>
      <c r="I204" s="330"/>
      <c r="J204" s="330"/>
      <c r="K204" s="312"/>
    </row>
    <row r="205" spans="2:11" ht="15" customHeight="1" x14ac:dyDescent="0.3">
      <c r="B205" s="291"/>
      <c r="C205" s="269"/>
      <c r="D205" s="269"/>
      <c r="E205" s="269"/>
      <c r="F205" s="290"/>
      <c r="G205" s="269"/>
      <c r="H205" s="269"/>
      <c r="I205" s="269"/>
      <c r="J205" s="269"/>
      <c r="K205" s="312"/>
    </row>
    <row r="206" spans="2:11" ht="15" customHeight="1" x14ac:dyDescent="0.3">
      <c r="B206" s="291"/>
      <c r="C206" s="269" t="s">
        <v>681</v>
      </c>
      <c r="D206" s="269"/>
      <c r="E206" s="269"/>
      <c r="F206" s="290" t="s">
        <v>73</v>
      </c>
      <c r="G206" s="269"/>
      <c r="H206" s="330" t="s">
        <v>741</v>
      </c>
      <c r="I206" s="330"/>
      <c r="J206" s="330"/>
      <c r="K206" s="312"/>
    </row>
    <row r="207" spans="2:11" ht="15" customHeight="1" x14ac:dyDescent="0.3">
      <c r="B207" s="291"/>
      <c r="C207" s="297"/>
      <c r="D207" s="269"/>
      <c r="E207" s="269"/>
      <c r="F207" s="290" t="s">
        <v>578</v>
      </c>
      <c r="G207" s="269"/>
      <c r="H207" s="330" t="s">
        <v>579</v>
      </c>
      <c r="I207" s="330"/>
      <c r="J207" s="330"/>
      <c r="K207" s="312"/>
    </row>
    <row r="208" spans="2:11" ht="15" customHeight="1" x14ac:dyDescent="0.3">
      <c r="B208" s="291"/>
      <c r="C208" s="269"/>
      <c r="D208" s="269"/>
      <c r="E208" s="269"/>
      <c r="F208" s="290" t="s">
        <v>576</v>
      </c>
      <c r="G208" s="269"/>
      <c r="H208" s="330" t="s">
        <v>742</v>
      </c>
      <c r="I208" s="330"/>
      <c r="J208" s="330"/>
      <c r="K208" s="312"/>
    </row>
    <row r="209" spans="2:11" ht="15" customHeight="1" x14ac:dyDescent="0.3">
      <c r="B209" s="331"/>
      <c r="C209" s="297"/>
      <c r="D209" s="297"/>
      <c r="E209" s="297"/>
      <c r="F209" s="290" t="s">
        <v>580</v>
      </c>
      <c r="G209" s="275"/>
      <c r="H209" s="332" t="s">
        <v>581</v>
      </c>
      <c r="I209" s="332"/>
      <c r="J209" s="332"/>
      <c r="K209" s="333"/>
    </row>
    <row r="210" spans="2:11" ht="15" customHeight="1" x14ac:dyDescent="0.3">
      <c r="B210" s="331"/>
      <c r="C210" s="297"/>
      <c r="D210" s="297"/>
      <c r="E210" s="297"/>
      <c r="F210" s="290" t="s">
        <v>582</v>
      </c>
      <c r="G210" s="275"/>
      <c r="H210" s="332" t="s">
        <v>743</v>
      </c>
      <c r="I210" s="332"/>
      <c r="J210" s="332"/>
      <c r="K210" s="333"/>
    </row>
    <row r="211" spans="2:11" ht="15" customHeight="1" x14ac:dyDescent="0.3">
      <c r="B211" s="331"/>
      <c r="C211" s="297"/>
      <c r="D211" s="297"/>
      <c r="E211" s="297"/>
      <c r="F211" s="334"/>
      <c r="G211" s="275"/>
      <c r="H211" s="335"/>
      <c r="I211" s="335"/>
      <c r="J211" s="335"/>
      <c r="K211" s="333"/>
    </row>
    <row r="212" spans="2:11" ht="15" customHeight="1" x14ac:dyDescent="0.3">
      <c r="B212" s="331"/>
      <c r="C212" s="269" t="s">
        <v>705</v>
      </c>
      <c r="D212" s="297"/>
      <c r="E212" s="297"/>
      <c r="F212" s="290">
        <v>1</v>
      </c>
      <c r="G212" s="275"/>
      <c r="H212" s="332" t="s">
        <v>744</v>
      </c>
      <c r="I212" s="332"/>
      <c r="J212" s="332"/>
      <c r="K212" s="333"/>
    </row>
    <row r="213" spans="2:11" ht="15" customHeight="1" x14ac:dyDescent="0.3">
      <c r="B213" s="331"/>
      <c r="C213" s="297"/>
      <c r="D213" s="297"/>
      <c r="E213" s="297"/>
      <c r="F213" s="290">
        <v>2</v>
      </c>
      <c r="G213" s="275"/>
      <c r="H213" s="332" t="s">
        <v>745</v>
      </c>
      <c r="I213" s="332"/>
      <c r="J213" s="332"/>
      <c r="K213" s="333"/>
    </row>
    <row r="214" spans="2:11" ht="15" customHeight="1" x14ac:dyDescent="0.3">
      <c r="B214" s="331"/>
      <c r="C214" s="297"/>
      <c r="D214" s="297"/>
      <c r="E214" s="297"/>
      <c r="F214" s="290">
        <v>3</v>
      </c>
      <c r="G214" s="275"/>
      <c r="H214" s="332" t="s">
        <v>746</v>
      </c>
      <c r="I214" s="332"/>
      <c r="J214" s="332"/>
      <c r="K214" s="333"/>
    </row>
    <row r="215" spans="2:11" ht="15" customHeight="1" x14ac:dyDescent="0.3">
      <c r="B215" s="331"/>
      <c r="C215" s="297"/>
      <c r="D215" s="297"/>
      <c r="E215" s="297"/>
      <c r="F215" s="290">
        <v>4</v>
      </c>
      <c r="G215" s="275"/>
      <c r="H215" s="332" t="s">
        <v>747</v>
      </c>
      <c r="I215" s="332"/>
      <c r="J215" s="332"/>
      <c r="K215" s="333"/>
    </row>
    <row r="216" spans="2:11" ht="12.75" customHeight="1" x14ac:dyDescent="0.3">
      <c r="B216" s="336"/>
      <c r="C216" s="337"/>
      <c r="D216" s="337"/>
      <c r="E216" s="337"/>
      <c r="F216" s="337"/>
      <c r="G216" s="337"/>
      <c r="H216" s="337"/>
      <c r="I216" s="337"/>
      <c r="J216" s="337"/>
      <c r="K216" s="338"/>
    </row>
  </sheetData>
  <sheetProtection algorithmName="SHA-512" hashValue="2DAFXhTJAbkcL50t/0c2gGhzizexxUzELGGbBRHkFcMTDadXQWqEtBEu1J0UIRdVd5wbdyaSCkoV3rIKHVZZzg==" saltValue="p+StKgWvoT+6zDl4FJglPg==" spinCount="100000" sheet="1" objects="1" scenarios="1"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1.1 - ARCH</vt:lpstr>
      <vt:lpstr>1.2 - Kusovník prvního vyb.</vt:lpstr>
      <vt:lpstr>1.3 - Volné interiér. vyb.</vt:lpstr>
      <vt:lpstr>1.4 - EL</vt:lpstr>
      <vt:lpstr>1.5 - VZT</vt:lpstr>
      <vt:lpstr>1.6 - ZTI</vt:lpstr>
      <vt:lpstr>VRN - Vedlejší rozpočt. nákl.</vt:lpstr>
      <vt:lpstr>Pokyny pro vyplnění</vt:lpstr>
      <vt:lpstr>'1.1 - ARCH'!Názvy_tisku</vt:lpstr>
      <vt:lpstr>'1.2 - Kusovník prvního vyb.'!Názvy_tisku</vt:lpstr>
      <vt:lpstr>'1.3 - Volné interiér. vyb.'!Názvy_tisku</vt:lpstr>
      <vt:lpstr>'1.4 - EL'!Názvy_tisku</vt:lpstr>
      <vt:lpstr>'1.5 - VZT'!Názvy_tisku</vt:lpstr>
      <vt:lpstr>'1.6 - ZTI'!Názvy_tisku</vt:lpstr>
      <vt:lpstr>'Rekapitulace stavby'!Názvy_tisku</vt:lpstr>
      <vt:lpstr>'VRN - Vedlejší rozpočt. nákl.'!Názvy_tisku</vt:lpstr>
      <vt:lpstr>'1.1 - ARCH'!Oblast_tisku</vt:lpstr>
      <vt:lpstr>'1.2 - Kusovník prvního vyb.'!Oblast_tisku</vt:lpstr>
      <vt:lpstr>'1.3 - Volné interiér. vyb.'!Oblast_tisku</vt:lpstr>
      <vt:lpstr>'1.4 - EL'!Oblast_tisku</vt:lpstr>
      <vt:lpstr>'1.5 - VZT'!Oblast_tisku</vt:lpstr>
      <vt:lpstr>'1.6 - ZTI'!Oblast_tisku</vt:lpstr>
      <vt:lpstr>'Pokyny pro vyplnění'!Oblast_tisku</vt:lpstr>
      <vt:lpstr>'Rekapitulace stavby'!Oblast_tisku</vt:lpstr>
      <vt:lpstr>'VRN - Vedlejší rozpočt. nákl.'!Oblast_tisku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Michl Miroslav Ing.</cp:lastModifiedBy>
  <cp:lastPrinted>2019-04-30T11:33:58Z</cp:lastPrinted>
  <dcterms:created xsi:type="dcterms:W3CDTF">2018-11-21T07:48:29Z</dcterms:created>
  <dcterms:modified xsi:type="dcterms:W3CDTF">2019-05-20T11:23:02Z</dcterms:modified>
</cp:coreProperties>
</file>