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70" yWindow="500" windowWidth="12160" windowHeight="6490" activeTab="0"/>
  </bookViews>
  <sheets>
    <sheet name="Rekapitulace stavby" sheetId="1" r:id="rId1"/>
    <sheet name="stav - Stavební  část" sheetId="2" r:id="rId2"/>
    <sheet name="ut2 - VYTÁPĚNÍ - ETAPA II " sheetId="3" r:id="rId3"/>
    <sheet name="el - Elektroinstalace" sheetId="4" r:id="rId4"/>
    <sheet name="vrn - Vedlejší a ostatní ..." sheetId="5" r:id="rId5"/>
  </sheets>
  <definedNames>
    <definedName name="_xlnm._FilterDatabase" localSheetId="3" hidden="1">'el - Elektroinstalace'!$C$91:$K$170</definedName>
    <definedName name="_xlnm._FilterDatabase" localSheetId="1" hidden="1">'stav - Stavební  část'!$C$103:$K$461</definedName>
    <definedName name="_xlnm._FilterDatabase" localSheetId="2" hidden="1">'ut2 - VYTÁPĚNÍ - ETAPA II '!$C$90:$K$148</definedName>
    <definedName name="_xlnm._FilterDatabase" localSheetId="4" hidden="1">'vrn - Vedlejší a ostatní ...'!$C$89:$K$103</definedName>
    <definedName name="_xlnm.Print_Area" localSheetId="3">'el - Elektroinstalace'!$C$4:$J$41,'el - Elektroinstalace'!$C$47:$J$71,'el - Elektroinstalace'!$C$77:$K$170</definedName>
    <definedName name="_xlnm.Print_Area" localSheetId="0">'Rekapitulace stavby'!$D$4:$AO$36,'Rekapitulace stavby'!$C$42:$AQ$60</definedName>
    <definedName name="_xlnm.Print_Area" localSheetId="1">'stav - Stavební  část'!$C$4:$J$41,'stav - Stavební  část'!$C$47:$J$83,'stav - Stavební  část'!$C$89:$K$461</definedName>
    <definedName name="_xlnm.Print_Area" localSheetId="2">'ut2 - VYTÁPĚNÍ - ETAPA II '!$C$4:$J$41,'ut2 - VYTÁPĚNÍ - ETAPA II '!$C$47:$J$70,'ut2 - VYTÁPĚNÍ - ETAPA II '!$C$76:$K$148</definedName>
    <definedName name="_xlnm.Print_Area" localSheetId="4">'vrn - Vedlejší a ostatní ...'!$C$4:$J$41,'vrn - Vedlejší a ostatní ...'!$C$47:$J$69,'vrn - Vedlejší a ostatní ...'!$C$75:$K$103</definedName>
    <definedName name="_xlnm.Print_Titles" localSheetId="0">'Rekapitulace stavby'!$52:$52</definedName>
    <definedName name="_xlnm.Print_Titles" localSheetId="1">'stav - Stavební  část'!$103:$103</definedName>
    <definedName name="_xlnm.Print_Titles" localSheetId="2">'ut2 - VYTÁPĚNÍ - ETAPA II '!$90:$90</definedName>
    <definedName name="_xlnm.Print_Titles" localSheetId="3">'el - Elektroinstalace'!$91:$91</definedName>
    <definedName name="_xlnm.Print_Titles" localSheetId="4">'vrn - Vedlejší a ostatní ...'!$89:$89</definedName>
  </definedNames>
  <calcPr calcId="125725"/>
</workbook>
</file>

<file path=xl/sharedStrings.xml><?xml version="1.0" encoding="utf-8"?>
<sst xmlns="http://schemas.openxmlformats.org/spreadsheetml/2006/main" count="5346" uniqueCount="1038">
  <si>
    <t>Export Komplet</t>
  </si>
  <si>
    <t/>
  </si>
  <si>
    <t>2.0</t>
  </si>
  <si>
    <t>False</t>
  </si>
  <si>
    <t>{eab24a6b-451d-4d04-abbc-2046091ed975}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</si>
  <si>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</si>
  <si>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</si>
  <si>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</si>
  <si>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</si>
  <si>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</si>
  <si>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</si>
  <si>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</si>
  <si>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</si>
  <si>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</si>
  <si>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kost_chlad_2etapa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</si>
  <si>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</si>
  <si>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</si>
  <si>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dílny učiliště chladírenské a klimatizační techniky</t>
  </si>
  <si>
    <t>KSO:</t>
  </si>
  <si>
    <t>CC-CZ:</t>
  </si>
  <si>
    <t>Místo:</t>
  </si>
  <si>
    <t>Kostelec nad Orlicí, Havlíčkova 156</t>
  </si>
  <si>
    <t>Datum:</t>
  </si>
  <si>
    <t>14. 3. 2018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</si>
  <si>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</si>
  <si>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</si>
  <si>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</si>
  <si>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</si>
  <si>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</si>
  <si>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</si>
  <si>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</si>
  <si>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</si>
  <si>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</si>
  <si>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</si>
  <si>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</si>
  <si>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</si>
  <si>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</si>
  <si>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</si>
  <si>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</si>
  <si>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</si>
  <si>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</si>
  <si>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</si>
  <si>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</si>
  <si>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</si>
  <si>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</si>
  <si>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</si>
  <si>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</si>
  <si>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</si>
  <si>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</si>
  <si>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</si>
  <si>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</si>
  <si>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</si>
  <si>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</si>
  <si>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</si>
  <si>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</si>
  <si>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</si>
  <si>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</si>
  <si>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</si>
  <si>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</si>
  <si>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</si>
  <si>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</si>
  <si>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</si>
  <si>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</si>
  <si>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</si>
  <si>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</si>
  <si>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</si>
  <si>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</si>
  <si>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</si>
  <si>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</si>
  <si>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</si>
  <si>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</si>
  <si>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</si>
  <si>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2E</t>
  </si>
  <si>
    <t>Etapa 2</t>
  </si>
  <si>
    <t>STA</t>
  </si>
  <si>
    <t>1</t>
  </si>
  <si>
    <t>{94a9c123-3436-4877-a7a8-18a4c5fae76a}</t>
  </si>
  <si>
    <t>2</t>
  </si>
  <si>
    <t>/</t>
  </si>
  <si>
    <t>stav</t>
  </si>
  <si>
    <t>Stavební  část</t>
  </si>
  <si>
    <t>Soupis</t>
  </si>
  <si>
    <t>{c00ac9c8-92e5-4ceb-a207-e2d27eba7c2a}</t>
  </si>
  <si>
    <t>ut2</t>
  </si>
  <si>
    <t xml:space="preserve">VYTÁPĚNÍ - ETAPA II </t>
  </si>
  <si>
    <t>{71999d28-105e-4ba6-8912-658f9a35599d}</t>
  </si>
  <si>
    <t>el</t>
  </si>
  <si>
    <t>Elektroinstalace</t>
  </si>
  <si>
    <t>{1506a2a9-d8a3-479d-98c5-f704b4185376}</t>
  </si>
  <si>
    <t>vrn</t>
  </si>
  <si>
    <t>Vedlejší a ostatní náklady</t>
  </si>
  <si>
    <t>{de59695a-5121-4165-8705-2f48f492319b}</t>
  </si>
  <si>
    <t>a1</t>
  </si>
  <si>
    <t>4,093</t>
  </si>
  <si>
    <t>a10</t>
  </si>
  <si>
    <t>102,67</t>
  </si>
  <si>
    <t>KRYCÍ LIST SOUPISU PRACÍ</t>
  </si>
  <si>
    <t>a11</t>
  </si>
  <si>
    <t>44,7</t>
  </si>
  <si>
    <t>a12</t>
  </si>
  <si>
    <t>97,25</t>
  </si>
  <si>
    <t>a13</t>
  </si>
  <si>
    <t>2,392</t>
  </si>
  <si>
    <t>a15</t>
  </si>
  <si>
    <t>52,75</t>
  </si>
  <si>
    <t>Objekt:</t>
  </si>
  <si>
    <t>a17</t>
  </si>
  <si>
    <t>0,9</t>
  </si>
  <si>
    <t>2E - Etapa 2</t>
  </si>
  <si>
    <t>a18</t>
  </si>
  <si>
    <t>7,115</t>
  </si>
  <si>
    <t>Soupis:</t>
  </si>
  <si>
    <t>a19</t>
  </si>
  <si>
    <t>stav - Stavební  část</t>
  </si>
  <si>
    <t>a2</t>
  </si>
  <si>
    <t>105,17</t>
  </si>
  <si>
    <t>a22</t>
  </si>
  <si>
    <t>0,84</t>
  </si>
  <si>
    <t>a25</t>
  </si>
  <si>
    <t>75,3</t>
  </si>
  <si>
    <t>a4</t>
  </si>
  <si>
    <t>11,292</t>
  </si>
  <si>
    <t>a5</t>
  </si>
  <si>
    <t>50,615</t>
  </si>
  <si>
    <t>a6</t>
  </si>
  <si>
    <t>96,37</t>
  </si>
  <si>
    <t>a7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</si>
  <si>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</si>
  <si>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</si>
  <si>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</si>
  <si>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</si>
  <si>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</si>
  <si>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</si>
  <si>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</si>
  <si>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</si>
  <si>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</si>
  <si>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</si>
  <si>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</si>
  <si>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</si>
  <si>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</si>
  <si>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</si>
  <si>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</si>
  <si>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</si>
  <si>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 Konstrukce tesařské</t>
  </si>
  <si>
    <t xml:space="preserve">    763 - Konstrukce suché výstavby</t>
  </si>
  <si>
    <t xml:space="preserve">    764 -  Konstrukce klempířské</t>
  </si>
  <si>
    <t xml:space="preserve">    766 - 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</si>
  <si>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</si>
  <si>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</si>
  <si>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</si>
  <si>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</si>
  <si>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</si>
  <si>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</si>
  <si>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</si>
  <si>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</si>
  <si>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</si>
  <si>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</si>
  <si>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</si>
  <si>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</si>
  <si>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</si>
  <si>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</si>
  <si>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</si>
  <si>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</si>
  <si>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</si>
  <si>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</si>
  <si>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</si>
  <si>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</si>
  <si>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</si>
  <si>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</si>
  <si>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</si>
  <si>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</si>
  <si>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do 4 m2 ve zdivu nadzákladovém cihlami pálenými na MVC</t>
  </si>
  <si>
    <t>m3</t>
  </si>
  <si>
    <t>CS ÚRS 2018 01</t>
  </si>
  <si>
    <t>4</t>
  </si>
  <si>
    <t>625299837</t>
  </si>
  <si>
    <t>PP</t>
  </si>
  <si>
    <t>Zazdívka otvorů ve zdivu nadzákladovém cihlami pálenými  plochy přes 1 m2 do 4 m2 na maltu vápenocementovou</t>
  </si>
  <si>
    <t>VV</t>
  </si>
  <si>
    <t>0,7*2,02*0,28</t>
  </si>
  <si>
    <t>317168052</t>
  </si>
  <si>
    <t>Překlad keramický vysoký v 238 mm dl 1250 mm</t>
  </si>
  <si>
    <t>kus</t>
  </si>
  <si>
    <t>-1467634156</t>
  </si>
  <si>
    <t>Překlady keramické vysoké osazené do maltového lože, šířky překladu 70 mm výšky 238 mm, délky 1250 mm</t>
  </si>
  <si>
    <t>319202125</t>
  </si>
  <si>
    <t>Dodatečná izolace zdiva tl do 900 mm nízkotlakou injektáží křemičitým roztokem</t>
  </si>
  <si>
    <t>m</t>
  </si>
  <si>
    <t>424298747</t>
  </si>
  <si>
    <t>Dodatečná izolace zdiva injektáží nízkotlakou metodou křemičitým roztokem, tloušťka zdiva přes 600 do 900 mm</t>
  </si>
  <si>
    <t>0,65+1,1</t>
  </si>
  <si>
    <t>349234x</t>
  </si>
  <si>
    <t>Doplnění zdiva nadokenních ostění dle skut</t>
  </si>
  <si>
    <t>-530321099</t>
  </si>
  <si>
    <t>1,35*3+1,15*2</t>
  </si>
  <si>
    <t>6</t>
  </si>
  <si>
    <t>Úpravy povrchů, podlahy a osazování výplní</t>
  </si>
  <si>
    <t>5</t>
  </si>
  <si>
    <t>612142002</t>
  </si>
  <si>
    <t>Potažení vnitřních stěn sklovláknitým pletivem</t>
  </si>
  <si>
    <t>m2</t>
  </si>
  <si>
    <t>-60405150</t>
  </si>
  <si>
    <t>Potažení vnitřních ploch pletivem  v ploše nebo pruzích, na plném podkladu sklovláknitým provizorním přichycením stěn</t>
  </si>
  <si>
    <t>1,25*0,5*2</t>
  </si>
  <si>
    <t>(7,7+7,2-2,4-0,9*2-1,55)*0,5</t>
  </si>
  <si>
    <t>((9+4,15)*2-1,4-0,9-1,15*2)*0,5</t>
  </si>
  <si>
    <t>Součet</t>
  </si>
  <si>
    <t>612311131</t>
  </si>
  <si>
    <t>Potažení vnitřních stěn vápenným štukem tloušťky do 3 mm</t>
  </si>
  <si>
    <t>-1128875315</t>
  </si>
  <si>
    <t>Potažení vnitřních ploch štukem tloušťky do 3 mm svislých konstrukcí stěn</t>
  </si>
  <si>
    <t>a6*0,8</t>
  </si>
  <si>
    <t>7</t>
  </si>
  <si>
    <t>612325302</t>
  </si>
  <si>
    <t>Vápenocementová štuková omítka ostění nebo nadpraží</t>
  </si>
  <si>
    <t>-1786887144</t>
  </si>
  <si>
    <t>Vápenocementová omítka ostění nebo nadpraží štuková</t>
  </si>
  <si>
    <t>(0,9+2,02*2)*0,15</t>
  </si>
  <si>
    <t>8</t>
  </si>
  <si>
    <t>612325422</t>
  </si>
  <si>
    <t>Oprava vnitřní vápenocementové štukové omítky stěn v rozsahu plochy do 30%</t>
  </si>
  <si>
    <t>30926667</t>
  </si>
  <si>
    <t>Oprava vápenocementové omítky vnitřních ploch štukové dvouvrstvé, tloušťky do 20 mm a tloušťky štuku do 3 mm stěn, v rozsahu opravované plochy přes 10 do 30%</t>
  </si>
  <si>
    <t>9</t>
  </si>
  <si>
    <t>612821012</t>
  </si>
  <si>
    <t>Vnitřní sanační štuková omítka pro vlhké a zasolené zdivo prováděná ručně</t>
  </si>
  <si>
    <t>1046135773</t>
  </si>
  <si>
    <t>Sanační omítka vnitřních ploch stěn pro vlhké a zasolené zdivo, prováděná ve dvou vrstvách, tl. jádrové omítky do 30 mm ručně štuková</t>
  </si>
  <si>
    <t>10</t>
  </si>
  <si>
    <t>619995001</t>
  </si>
  <si>
    <t>Začištění omítek kolem oken, dveří, podlah nebo obkladů</t>
  </si>
  <si>
    <t>1396790058</t>
  </si>
  <si>
    <t>Začištění omítek (s dodáním hmot)  kolem oken, dveří, podlah, obkladů apod.</t>
  </si>
  <si>
    <t>((1,35+2,4*2)*3+(1,15+1,75*2)*2)*2</t>
  </si>
  <si>
    <t>(2,4+3,1*2)*2+(0,9+2,02*2)*2</t>
  </si>
  <si>
    <t>11</t>
  </si>
  <si>
    <t>631311125</t>
  </si>
  <si>
    <t>Mazanina tl do 120 mm z betonu prostého bez zvýšených nároků na prostředí tř. C 20/25</t>
  </si>
  <si>
    <t>1305206353</t>
  </si>
  <si>
    <t>Mazanina z betonu  prostého bez zvýšených nároků na prostředí tl. přes 80 do 120 mm tř. C 20/25</t>
  </si>
  <si>
    <t>a17*0,1</t>
  </si>
  <si>
    <t>12</t>
  </si>
  <si>
    <t>631311134</t>
  </si>
  <si>
    <t>Mazanina tl do 240 mm z betonu prostého bez zvýšených nároků na prostředí tř. C 16/20</t>
  </si>
  <si>
    <t>-995113059</t>
  </si>
  <si>
    <t>Mazanina z betonu  prostého bez zvýšených nároků na prostředí tl. přes 120 do 240 mm tř. C 16/20</t>
  </si>
  <si>
    <t>a17*0,15</t>
  </si>
  <si>
    <t>13</t>
  </si>
  <si>
    <t>631319173</t>
  </si>
  <si>
    <t>Příplatek k mazanině tl do 120 mm za stržení povrchu spodní vrstvy před vložením výztuže</t>
  </si>
  <si>
    <t>-1954862399</t>
  </si>
  <si>
    <t>Příplatek k cenám mazanin  za stržení povrchu spodní vrstvy mazaniny latí před vložením výztuže nebo pletiva pro tl. obou vrstev mazaniny přes 80 do 120 mm</t>
  </si>
  <si>
    <t>14</t>
  </si>
  <si>
    <t>631362021</t>
  </si>
  <si>
    <t>Výztuž mazanin svařovanými sítěmi Kari</t>
  </si>
  <si>
    <t>t</t>
  </si>
  <si>
    <t>1774477092</t>
  </si>
  <si>
    <t>Výztuž mazanin  ze svařovaných sítí z drátů typu KARI</t>
  </si>
  <si>
    <t>a17*0,001*2*1,6313*1,15</t>
  </si>
  <si>
    <t>632450132</t>
  </si>
  <si>
    <t>Vyrovnávací cementový potěr tl do 30 mm ze suchých směsí provedený v ploše</t>
  </si>
  <si>
    <t>CS ÚRS 2019 01</t>
  </si>
  <si>
    <t>330326521</t>
  </si>
  <si>
    <t>Potěr cementový vyrovnávací ze suchých směsí  v ploše o průměrné (střední) tl. přes 20 do 30 mm</t>
  </si>
  <si>
    <t>105,170*0,5</t>
  </si>
  <si>
    <t>16</t>
  </si>
  <si>
    <t>632451022</t>
  </si>
  <si>
    <t>Vyrovnávací potěr tl do 30 mm z MC 15 provedený v pásu</t>
  </si>
  <si>
    <t>1709301380</t>
  </si>
  <si>
    <t>Potěr cementový vyrovnávací z malty (MC-15) v pásu o průměrné (střední) tl. přes 20 do 30 mm</t>
  </si>
  <si>
    <t>1,35*0,6*3+1,15*0,45*2</t>
  </si>
  <si>
    <t>17</t>
  </si>
  <si>
    <t>633811111</t>
  </si>
  <si>
    <t>Broušení nerovností podlah do 2 mm</t>
  </si>
  <si>
    <t>1508804183</t>
  </si>
  <si>
    <t>"004"  159,91-92,09+37,35</t>
  </si>
  <si>
    <t>18</t>
  </si>
  <si>
    <t>635111115</t>
  </si>
  <si>
    <t>Násyp pod podlahy ze štěrkopísku s udusáním</t>
  </si>
  <si>
    <t>1425500250</t>
  </si>
  <si>
    <t>Násyp ze štěrkopísku, písku nebo kameniva pod podlahy  s udusáním a urovnáním povrchu ze štěrkopísku</t>
  </si>
  <si>
    <t>"šachty"  1,5*0,6</t>
  </si>
  <si>
    <t>a17*0,8</t>
  </si>
  <si>
    <t>19</t>
  </si>
  <si>
    <t>642942611</t>
  </si>
  <si>
    <t>Osazování zárubní nebo rámů dveřních kovových do 2,5 m2 na montážní pěnu</t>
  </si>
  <si>
    <t>-1379900514</t>
  </si>
  <si>
    <t>Osazování zárubní nebo rámů kovových dveřních  lisovaných nebo z úhelníků bez dveřních křídel, na montážní pěnu, plochy otvoru do 2,5 m2</t>
  </si>
  <si>
    <t>20</t>
  </si>
  <si>
    <t>M</t>
  </si>
  <si>
    <t>5533117</t>
  </si>
  <si>
    <t>zárubeň ocelová pro běžné zdění hranatý profil 250 800 L/P</t>
  </si>
  <si>
    <t>-1900701339</t>
  </si>
  <si>
    <t xml:space="preserve"> Ostatní konstrukce a práce, bourání</t>
  </si>
  <si>
    <t>767810122</t>
  </si>
  <si>
    <t>Montáž mřížek větracích kruhových průměru do 200 mm</t>
  </si>
  <si>
    <t>-681780357</t>
  </si>
  <si>
    <t>22</t>
  </si>
  <si>
    <t>562456460</t>
  </si>
  <si>
    <t>mřížka větrací plast VM 110 B bílá se síťovinou</t>
  </si>
  <si>
    <t>369419917</t>
  </si>
  <si>
    <t>23</t>
  </si>
  <si>
    <t>949101111</t>
  </si>
  <si>
    <t>Lešení pomocné pro objekty pozemních staveb s lešeňovou podlahou v do 1,9 m zatížení do 150 kg/m2</t>
  </si>
  <si>
    <t>1910614379</t>
  </si>
  <si>
    <t>Lešení pomocné pracovní pro objekty pozemních staveb  pro zatížení do 150 kg/m2, o výšce lešeňové podlahy do 1,9 m</t>
  </si>
  <si>
    <t>24</t>
  </si>
  <si>
    <t>949101112</t>
  </si>
  <si>
    <t>Lešení pomocné pro objekty pozemních staveb s lešeňovou podlahou v do 3,5 m zatížení do 150 kg/m2</t>
  </si>
  <si>
    <t>-430235145</t>
  </si>
  <si>
    <t>Lešení pomocné pracovní pro objekty pozemních staveb  pro zatížení do 150 kg/m2, o výšce lešeňové podlahy přes 1,9 do 3,5 m</t>
  </si>
  <si>
    <t>25</t>
  </si>
  <si>
    <t>952901111</t>
  </si>
  <si>
    <t>Vyčištění budov bytové a občanské výstavby při výšce podlaží do 4 m</t>
  </si>
  <si>
    <t>768929081</t>
  </si>
  <si>
    <t>Vyčištění budov nebo objektů před předáním do užívání  budov bytové nebo občanské výstavby, světlé výšky podlaží do 4 m</t>
  </si>
  <si>
    <t>65,32+37,35</t>
  </si>
  <si>
    <t>26</t>
  </si>
  <si>
    <t>953331112</t>
  </si>
  <si>
    <t>Vložky do svislých dilatačních spár z lepenky pískované kladené volně - mezi trám podhledového roštu a stěnu</t>
  </si>
  <si>
    <t>1500907258</t>
  </si>
  <si>
    <t>Vložky svislé do dilatačních spár z lepenky  kladené volně, včetně dodání a osazení, v jakémkoliv zdivu, pískované</t>
  </si>
  <si>
    <t>0,3*(7,7+7,2+9,15)</t>
  </si>
  <si>
    <t>27</t>
  </si>
  <si>
    <t>953732213</t>
  </si>
  <si>
    <t>Prodloužení ventilací troubami plastovými DN do 110 mm</t>
  </si>
  <si>
    <t>-5387921</t>
  </si>
  <si>
    <t>28</t>
  </si>
  <si>
    <t>953942121</t>
  </si>
  <si>
    <t>Osazování ochranných úhelníků bez jejich dodání</t>
  </si>
  <si>
    <t>-2080539356</t>
  </si>
  <si>
    <t>Osazování drobných kovových předmětů  se zalitím maltou cementovou, do vysekaných kapes nebo připravených otvorů ochranných úhelníků</t>
  </si>
  <si>
    <t>29</t>
  </si>
  <si>
    <t>5534301</t>
  </si>
  <si>
    <t>profil rohový 50x50mm</t>
  </si>
  <si>
    <t>-1432196896</t>
  </si>
  <si>
    <t>30</t>
  </si>
  <si>
    <t>95395011</t>
  </si>
  <si>
    <t>Stavební výpomoce profesím</t>
  </si>
  <si>
    <t>hr</t>
  </si>
  <si>
    <t>-263285069</t>
  </si>
  <si>
    <t>31</t>
  </si>
  <si>
    <t>95395012</t>
  </si>
  <si>
    <t>Vyklizení stáv zařízení - dle skut</t>
  </si>
  <si>
    <t>1971300026</t>
  </si>
  <si>
    <t>32</t>
  </si>
  <si>
    <t>967031132</t>
  </si>
  <si>
    <t>Přisekání rovných ostění v cihelném zdivu na MV nebo MVC</t>
  </si>
  <si>
    <t>257450471</t>
  </si>
  <si>
    <t>Přisekání (špicování) plošné nebo rovných ostění zdiva z cihel pálených  rovných ostění, bez odstupu, po hrubém vybourání otvorů, na maltu vápennou nebo vápenocementovou</t>
  </si>
  <si>
    <t>2,02*0,28*2</t>
  </si>
  <si>
    <t>33</t>
  </si>
  <si>
    <t>968062376</t>
  </si>
  <si>
    <t>Vybourání dřevěných rámů oken zdvojených včetně křídel pl do 4 m2</t>
  </si>
  <si>
    <t>2029793382</t>
  </si>
  <si>
    <t>Vybourání dřevěných rámů oken s křídly, dveřních zárubní, vrat, stěn, ostění nebo obkladů  rámů oken s křídly zdvojených, plochy do 4 m2</t>
  </si>
  <si>
    <t>1,35*2,4*3+1,15*1,75*2</t>
  </si>
  <si>
    <t>34</t>
  </si>
  <si>
    <t>968072456</t>
  </si>
  <si>
    <t>Vybourání kovových dveřních zárubní pl přes 2 m2</t>
  </si>
  <si>
    <t>1711484643</t>
  </si>
  <si>
    <t>Vybourání kovových rámů oken s křídly, dveřních zárubní, vrat, stěn, ostění nebo obkladů  dveřních zárubní, plochy přes 2 m2</t>
  </si>
  <si>
    <t>1,55*2,02</t>
  </si>
  <si>
    <t>35</t>
  </si>
  <si>
    <t>968072559</t>
  </si>
  <si>
    <t>Vybourání kovových vrat pl přes 5 m2</t>
  </si>
  <si>
    <t>883368684</t>
  </si>
  <si>
    <t>Vybourání kovových rámů oken s křídly, dveřních zárubní, vrat, stěn, ostění nebo obkladů  vrat, mimo posuvných a skládacích, plochy přes 5 m2</t>
  </si>
  <si>
    <t>2,4*3,1</t>
  </si>
  <si>
    <t>36</t>
  </si>
  <si>
    <t>971033441</t>
  </si>
  <si>
    <t>Vybourání otvorů ve zdivu cihelném pl do 0,25 m2 na MVC nebo MV tl do 300 mm</t>
  </si>
  <si>
    <t>-579723195</t>
  </si>
  <si>
    <t>Vybourání otvorů ve zdivu základovém nebo nadzákladovém z cihel, tvárnic, příčkovek  z cihel pálených na maltu vápennou nebo vápenocementovou plochy do 0,25 m2, tl. do 300 mm</t>
  </si>
  <si>
    <t>37</t>
  </si>
  <si>
    <t>971033641</t>
  </si>
  <si>
    <t>Vybourání otvorů ve zdivu cihelném pl do 4 m2 na MVC nebo MV tl do 300 mm</t>
  </si>
  <si>
    <t>-409791576</t>
  </si>
  <si>
    <t>Vybourání otvorů ve zdivu základovém nebo nadzákladovém z cihel, tvárnic, příčkovek  z cihel pálených na maltu vápennou nebo vápenocementovou plochy do 4 m2, tl. do 300 mm</t>
  </si>
  <si>
    <t>0,9*2,02*0,28</t>
  </si>
  <si>
    <t>38</t>
  </si>
  <si>
    <t>974031666</t>
  </si>
  <si>
    <t>Vysekání rýh ve zdivu cihelném pro vtahování nosníků hl do 150 mm v do 250 mm</t>
  </si>
  <si>
    <t>308733213</t>
  </si>
  <si>
    <t>Vysekání rýh ve zdivu cihelném na maltu vápennou nebo vápenocementovou  pro vtahování nosníků do zdí, před vybouráním otvoru do hl. 150 mm, při v. nosníku do 250 mm</t>
  </si>
  <si>
    <t>1,25*2</t>
  </si>
  <si>
    <t>39</t>
  </si>
  <si>
    <t>976085411</t>
  </si>
  <si>
    <t>Vybourání kanalizačních rámů včetně poklopů nebo mříží pl přes 0,6 m2</t>
  </si>
  <si>
    <t>-891390618</t>
  </si>
  <si>
    <t>Vybourání drobných zámečnických a jiných konstrukcí  kanalizačních rámů litinových, z rýhovaného plechu nebo betonových včetně poklopů nebo mříží, plochy přes 0,60 m2</t>
  </si>
  <si>
    <t>40</t>
  </si>
  <si>
    <t>977131116</t>
  </si>
  <si>
    <t>Vrty příklepovými vrtáky D do 20 mm do cihelného zdiva nebo prostého betonu</t>
  </si>
  <si>
    <t>-1591789619</t>
  </si>
  <si>
    <t>41</t>
  </si>
  <si>
    <t>977151121</t>
  </si>
  <si>
    <t>Jádrové vrty diamantovými korunkami do D 120 mm do stavebních materiálů</t>
  </si>
  <si>
    <t>-1347814655</t>
  </si>
  <si>
    <t>42</t>
  </si>
  <si>
    <t>978013141</t>
  </si>
  <si>
    <t>Otlučení (osekání) vnitřní vápenné nebo vápenocementové omítky stěn v rozsahu do 30 %</t>
  </si>
  <si>
    <t>1901371793</t>
  </si>
  <si>
    <t>Otlučení vápenných nebo vápenocementových omítek vnitřních ploch stěn s vyškrabáním spar, s očištěním zdiva, v rozsahu přes 10 do 30 %</t>
  </si>
  <si>
    <t>"004"  9,15*3,2-1,55*1,5-0,9*1,5+0,65*0,5*2-0,9*1,5</t>
  </si>
  <si>
    <t>(7,7+7,2)*2,6-2,4*2,1-1,35*2,2*3</t>
  </si>
  <si>
    <t>"005"  (9+4,15)*2*1,9-0,9*0,5-1,55*0,5-1,15*0,9*2</t>
  </si>
  <si>
    <t>"nad podhledem"</t>
  </si>
  <si>
    <t>(7,7+7,2+9,15)*1,6+(9+4,15)*2*1,4</t>
  </si>
  <si>
    <t>a6+a25</t>
  </si>
  <si>
    <t>43</t>
  </si>
  <si>
    <t>978013191</t>
  </si>
  <si>
    <t>Otlučení (osekání) vnitřní vápenné nebo vápenocementové omítky stěn v rozsahu do 100 %</t>
  </si>
  <si>
    <t>65229387</t>
  </si>
  <si>
    <t>Otlučení vápenných nebo vápenocementových omítek vnitřních ploch stěn s vyškrabáním spar, s očištěním zdiva, v rozsahu přes 50 do 100 %</t>
  </si>
  <si>
    <t>1,5*(9+4,15*2+9-0,9-1,4)-1,15*0,75*2</t>
  </si>
  <si>
    <t>1*(7,7+7,2-2,4+0,65*2)-0,2*1,35*3</t>
  </si>
  <si>
    <t>0,5*(9,15-0,9-1,55)</t>
  </si>
  <si>
    <t>44</t>
  </si>
  <si>
    <t>985131411</t>
  </si>
  <si>
    <t>Očištění ploch stěn, rubu kleneb a podlah stlačeným vzduchem</t>
  </si>
  <si>
    <t>-1999186462</t>
  </si>
  <si>
    <t>Očištění ploch stěn, rubu kleneb a podlah vysušení stlačeným vzduchem</t>
  </si>
  <si>
    <t>45</t>
  </si>
  <si>
    <t>985324111</t>
  </si>
  <si>
    <t>Impregnační nátěr podlah dvojnásobný (OS-A)</t>
  </si>
  <si>
    <t>-2125233281</t>
  </si>
  <si>
    <t>46</t>
  </si>
  <si>
    <t>985622311</t>
  </si>
  <si>
    <t>Spínání objektů - vložení a dodání táhla ze závitových tyčí D do 20 mm</t>
  </si>
  <si>
    <t>522799332</t>
  </si>
  <si>
    <t>997</t>
  </si>
  <si>
    <t>Přesun sutě</t>
  </si>
  <si>
    <t>47</t>
  </si>
  <si>
    <t>997013111</t>
  </si>
  <si>
    <t>Vnitrostaveništní doprava suti a vybouraných hmot pro budovy v do 6 m s použitím mechanizace</t>
  </si>
  <si>
    <t>1719751162</t>
  </si>
  <si>
    <t>Vnitrostaveništní doprava suti a vybouraných hmot  vodorovně do 50 m svisle s použitím mechanizace pro budovy a haly výšky do 6 m</t>
  </si>
  <si>
    <t>48</t>
  </si>
  <si>
    <t>997013501</t>
  </si>
  <si>
    <t>Odvoz suti a vybouraných hmot na skládku nebo meziskládku do 1 km se složením</t>
  </si>
  <si>
    <t>1072700277</t>
  </si>
  <si>
    <t>Odvoz suti a vybouraných hmot na skládku nebo meziskládku  se složením, na vzdálenost do 1 km</t>
  </si>
  <si>
    <t>49</t>
  </si>
  <si>
    <t>997013509</t>
  </si>
  <si>
    <t>Příplatek k odvozu suti a vybouraných hmot na skládku ZKD 1 km přes 1 km</t>
  </si>
  <si>
    <t>1395314868</t>
  </si>
  <si>
    <t>Odvoz suti a vybouraných hmot na skládku nebo meziskládku  se složením, na vzdálenost Příplatek k ceně za každý další i započatý 1 km přes 1 km</t>
  </si>
  <si>
    <t>14,022*9 'Přepočtené koeficientem množství</t>
  </si>
  <si>
    <t>50</t>
  </si>
  <si>
    <t>997013831</t>
  </si>
  <si>
    <t>Poplatek za uložení na skládce (skládkovné) stavebního odpadu směsného kód odpadu 170 904</t>
  </si>
  <si>
    <t>504004396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</si>
  <si>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</si>
  <si>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</si>
  <si>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</si>
  <si>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51</t>
  </si>
  <si>
    <t>998011001</t>
  </si>
  <si>
    <t>Přesun hmot pro budovy zděné v do 6 m</t>
  </si>
  <si>
    <t>545385006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</si>
  <si>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</si>
  <si>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</si>
  <si>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</si>
  <si>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</si>
  <si>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</si>
  <si>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52</t>
  </si>
  <si>
    <t>711493112</t>
  </si>
  <si>
    <t>Izolace proti podpovrchové a tlakové vodě vodorovná těsnicí stěrkou</t>
  </si>
  <si>
    <t>-1961223069</t>
  </si>
  <si>
    <t>Izolace proti podpovrchové a tlakové vodě - ostatní na ploše vodorovné V těsnicí stěrkou nepružnou (cementem pojená)</t>
  </si>
  <si>
    <t>53</t>
  </si>
  <si>
    <t>998711101</t>
  </si>
  <si>
    <t>Přesun hmot tonážní pro izolace proti vodě, vlhkosti a plynům v objektech výšky do 6 m</t>
  </si>
  <si>
    <t>1845828096</t>
  </si>
  <si>
    <t>Přesun hmot pro izolace proti vodě, vlhkosti a plynům  stanovený z hmotnosti přesunovaného materiálu vodorovná dopravní vzdálenost do 50 m v objektech výšky do 6 m</t>
  </si>
  <si>
    <t>712</t>
  </si>
  <si>
    <t>Povlakové krytiny</t>
  </si>
  <si>
    <t>54</t>
  </si>
  <si>
    <t>712300831</t>
  </si>
  <si>
    <t>Odstranění povlakové krytiny střech do 10° jednovrstvé - parozábrana</t>
  </si>
  <si>
    <t>-1997877088</t>
  </si>
  <si>
    <t>Odstranění ze střech plochých do 10°  krytiny povlakové jednovrstvé</t>
  </si>
  <si>
    <t>713</t>
  </si>
  <si>
    <t>Izolace tepelné</t>
  </si>
  <si>
    <t>55</t>
  </si>
  <si>
    <t>713110813</t>
  </si>
  <si>
    <t>Odstranění tepelné izolace stropů volně kladené z vláknitých materiálů tl přes 100 mm</t>
  </si>
  <si>
    <t>1529080744</t>
  </si>
  <si>
    <t>Odstranění tepelné izolace běžných stavebních konstrukcí  z rohoží, pásů, dílců, desek, bloků stropů nebo podhledů volně kladených z vláknitých materiálů, tloušťka izolace přes 100 mm</t>
  </si>
  <si>
    <t>56</t>
  </si>
  <si>
    <t>713111121</t>
  </si>
  <si>
    <t>Montáž izolace tepelné spodem stropů s uchycením drátem rohoží, pásů, dílců, desek</t>
  </si>
  <si>
    <t>-2090042332</t>
  </si>
  <si>
    <t>Montáž tepelné izolace stropů rohožemi, pásy, dílci, deskami, bloky (izolační materiál ve specifikaci) rovných spodem s uchycením (drátem, páskou apod.)</t>
  </si>
  <si>
    <t>a10*2</t>
  </si>
  <si>
    <t>57</t>
  </si>
  <si>
    <t>63148104</t>
  </si>
  <si>
    <t>deska izolační minerální univerzální λ=0,038 tl 100mm</t>
  </si>
  <si>
    <t>287311024</t>
  </si>
  <si>
    <t>a10*2*1,02</t>
  </si>
  <si>
    <t>58</t>
  </si>
  <si>
    <t>998713101</t>
  </si>
  <si>
    <t>Přesun hmot tonážní pro izolace tepelné v objektech v do 6 m</t>
  </si>
  <si>
    <t>-1582217724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</si>
  <si>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</si>
  <si>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</si>
  <si>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</si>
  <si>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59</t>
  </si>
  <si>
    <t>721173406</t>
  </si>
  <si>
    <t>Potrubí z PVC DN 315 do větracího otvoru</t>
  </si>
  <si>
    <t>-344040949</t>
  </si>
  <si>
    <t>0,3*2</t>
  </si>
  <si>
    <t>60</t>
  </si>
  <si>
    <t>998721101</t>
  </si>
  <si>
    <t>Přesun hmot tonážní pro vnitřní kanalizace v objektech v do 6 m</t>
  </si>
  <si>
    <t>-1585817629</t>
  </si>
  <si>
    <t>Přesun hmot pro vnitřní kanalizace  stanovený z hmotnosti přesunovaného materiálu vodorovná dopravní vzdálenost do 50 m v objektech výšky do 6 m</t>
  </si>
  <si>
    <t>762</t>
  </si>
  <si>
    <t xml:space="preserve"> Konstrukce tesařské</t>
  </si>
  <si>
    <t>61</t>
  </si>
  <si>
    <t>762083111</t>
  </si>
  <si>
    <t>Impregnace řeziva proti dřevokaznému hmyzu a houbám máčením třída ohrožení 1 a 2</t>
  </si>
  <si>
    <t>1077101167</t>
  </si>
  <si>
    <t>Práce společné pro tesařské konstrukce  impregnace řeziva máčením proti dřevokaznému hmyzu a houbám, třída ohrožení 1 a 2 (dřevo v interiéru)</t>
  </si>
  <si>
    <t>62</t>
  </si>
  <si>
    <t>762595001.01</t>
  </si>
  <si>
    <t>Spojovací prostředky pro dřevěné rastrové konstrukce</t>
  </si>
  <si>
    <t>535088489</t>
  </si>
  <si>
    <t>63</t>
  </si>
  <si>
    <t>762822110</t>
  </si>
  <si>
    <t>Montáž stropního trámu z hraněného řeziva průřezové plochy do 144 cm2 s výměnami</t>
  </si>
  <si>
    <t>-792311123</t>
  </si>
  <si>
    <t>Montáž stropních trámů  z hraněného a polohraněného řeziva s trámovými výměnami, průřezové plochy do 144 cm2</t>
  </si>
  <si>
    <t>"n7"  (7,7+7,2)*3</t>
  </si>
  <si>
    <t>64</t>
  </si>
  <si>
    <t>762822120</t>
  </si>
  <si>
    <t>Montáž stropního trámu z hraněného řeziva průřezové plochy do 288 cm2 s výměnami</t>
  </si>
  <si>
    <t>1412677346</t>
  </si>
  <si>
    <t>Montáž stropních trámů  z hraněného a polohraněného řeziva s trámovými výměnami, průřezové plochy přes 144 do 288 cm2</t>
  </si>
  <si>
    <t>"n1"  9,15*9</t>
  </si>
  <si>
    <t>"n4"  7,7</t>
  </si>
  <si>
    <t>"n6"  7,2</t>
  </si>
  <si>
    <t>65</t>
  </si>
  <si>
    <t>60511166</t>
  </si>
  <si>
    <t>řezivo jehličnaté hranol dl 4 - 6 m jakost I. C24</t>
  </si>
  <si>
    <t>1262491627</t>
  </si>
  <si>
    <t>řezivo jehličnaté hranol dl 4 - 6 m jakost I.</t>
  </si>
  <si>
    <t>a11*0,1*0,1+a12*0,1*0,2</t>
  </si>
  <si>
    <t>a13*1,1</t>
  </si>
  <si>
    <t>66</t>
  </si>
  <si>
    <t>762895000</t>
  </si>
  <si>
    <t>Spojovací prostředky pro montáž záklopu, stropnice a podbíjení</t>
  </si>
  <si>
    <t>258804914</t>
  </si>
  <si>
    <t>Spojovací prostředky záklopu stropů, stropnic, podbíjení  hřebíky, svory</t>
  </si>
  <si>
    <t>67</t>
  </si>
  <si>
    <t>998762101</t>
  </si>
  <si>
    <t>Přesun hmot tonážní pro kce tesařské v objektech v do 6 m</t>
  </si>
  <si>
    <t>735859182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</si>
  <si>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</si>
  <si>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</si>
  <si>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</si>
  <si>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68</t>
  </si>
  <si>
    <t>763121415</t>
  </si>
  <si>
    <t>SDK stěna předsazená tl 112,5 mm profil CW+UW 100 deska 1xA 12,5 bez TI EI 15</t>
  </si>
  <si>
    <t>83146103</t>
  </si>
  <si>
    <t>Stěna předsazená ze sádrokartonových desek s nosnou konstrukcí z ocelových profilů CW, UW jednoduše opláštěná deskou standardní A tl. 12,5 mm, bez TI, EI 15 stěna tl. 112,5 mm, profil 100</t>
  </si>
  <si>
    <t>1,3*3,55+1*1+0,5*1*3</t>
  </si>
  <si>
    <t>69</t>
  </si>
  <si>
    <t>763132</t>
  </si>
  <si>
    <t>D+M nosné kce sdk podhledu</t>
  </si>
  <si>
    <t>345851959</t>
  </si>
  <si>
    <t>"008"  37,35</t>
  </si>
  <si>
    <t>70</t>
  </si>
  <si>
    <t>763135101</t>
  </si>
  <si>
    <t>Montáž SDK kazetového podhledu z kazet 600x600 mm na zavěšenou viditelnou nosnou konstrukci</t>
  </si>
  <si>
    <t>2121065618</t>
  </si>
  <si>
    <t>Montáž sádrokartonového podhledu kazetového demontovatelného, velikosti kazet 600x600 mm včetně zavěšené nosné konstrukce viditelné</t>
  </si>
  <si>
    <t>"006"  65,32</t>
  </si>
  <si>
    <t>71</t>
  </si>
  <si>
    <t>59030596</t>
  </si>
  <si>
    <t>podhled kazetový demontovatelný bílý pískový bez děrovaní hrana rovná tl. 8 mm 600 x 600 mm</t>
  </si>
  <si>
    <t>2077959788</t>
  </si>
  <si>
    <t>a10*1,05</t>
  </si>
  <si>
    <t>72</t>
  </si>
  <si>
    <t>763172315</t>
  </si>
  <si>
    <t>Montáž revizních dvířek SDK kcí vel. 400x600 mm</t>
  </si>
  <si>
    <t>414410111</t>
  </si>
  <si>
    <t>Instalační technika pro konstrukce ze sádrokartonových desek  montáž revizních dvířek velikost 400 x 600 mm</t>
  </si>
  <si>
    <t>73</t>
  </si>
  <si>
    <t>59030714</t>
  </si>
  <si>
    <t>dvířka revizní s automatickým zámkem 400x600mm</t>
  </si>
  <si>
    <t>793012049</t>
  </si>
  <si>
    <t>74</t>
  </si>
  <si>
    <t>998763301</t>
  </si>
  <si>
    <t>Přesun hmot tonážní pro sádrokartonové konstrukce v objektech v do 6 m</t>
  </si>
  <si>
    <t>-1306751444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</si>
  <si>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</si>
  <si>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764</t>
  </si>
  <si>
    <t xml:space="preserve"> Konstrukce klempířské</t>
  </si>
  <si>
    <t>75</t>
  </si>
  <si>
    <t>764002851</t>
  </si>
  <si>
    <t>Demontáž oplechování parapetů do suti</t>
  </si>
  <si>
    <t>-77359061</t>
  </si>
  <si>
    <t>Demontáž klempířských konstrukcí oplechování parapetů do suti</t>
  </si>
  <si>
    <t>76</t>
  </si>
  <si>
    <t>764216602</t>
  </si>
  <si>
    <t>Oplechování rovných parapetů mechanicky kotvené z Pz s povrchovou úpravou rš 200 mm</t>
  </si>
  <si>
    <t>428823381</t>
  </si>
  <si>
    <t>Oplechování parapetů z pozinkovaného plechu s povrchovou úpravou rovných mechanicky kotvené, bez rohů rš 200 mm</t>
  </si>
  <si>
    <t>77</t>
  </si>
  <si>
    <t>764306142</t>
  </si>
  <si>
    <t>Montáž ventilační turbíny na skládané nebo plechové krytině průměru do 350 mm vč prostupu a zapravení</t>
  </si>
  <si>
    <t>-1736094460</t>
  </si>
  <si>
    <t>Montáž ventilační turbíny na střeše s krytinou skládanou mimo prejzovou nebo z plechu</t>
  </si>
  <si>
    <t>78</t>
  </si>
  <si>
    <t>5538101</t>
  </si>
  <si>
    <t>turbína ventilační Al kompletní hlavice stavitelný krk se základnou, 550m3</t>
  </si>
  <si>
    <t>319702455</t>
  </si>
  <si>
    <t>79</t>
  </si>
  <si>
    <t>998764101</t>
  </si>
  <si>
    <t>Přesun hmot tonážní pro konstrukce klempířské v objektech v do 6 m</t>
  </si>
  <si>
    <t>97881260</t>
  </si>
  <si>
    <t>Přesun hmot pro konstrukce klempířské stanovený z hmotnosti přesunovaného materiálu vodorovná dopravní vzdálenost do 50 m v objektech výšky do 6 m</t>
  </si>
  <si>
    <t>766</t>
  </si>
  <si>
    <t xml:space="preserve"> Konstrukce truhlářské</t>
  </si>
  <si>
    <t>80</t>
  </si>
  <si>
    <t>766441812</t>
  </si>
  <si>
    <t>Demontáž parapetních desek dřevěných nebo plastových šířky přes 30 cm délky do 1,0 m</t>
  </si>
  <si>
    <t>-177025088</t>
  </si>
  <si>
    <t>Demontáž parapetních desek dřevěných nebo plastových šířky přes 300 mm délky do 1m</t>
  </si>
  <si>
    <t>81</t>
  </si>
  <si>
    <t>766441821</t>
  </si>
  <si>
    <t>Demontáž parapetních desek dřevěných nebo plastových šířky do 30 cm délky přes 1,0 m</t>
  </si>
  <si>
    <t>1591280835</t>
  </si>
  <si>
    <t>Demontáž parapetních desek dřevěných nebo plastových šířky do 300 mm délky přes 1m</t>
  </si>
  <si>
    <t>82</t>
  </si>
  <si>
    <t>766622132</t>
  </si>
  <si>
    <t>Montáž plastových oken plochy přes 1 m2 otevíravých výšky do 2,5 m s rámem do zdiva</t>
  </si>
  <si>
    <t>-2101754555</t>
  </si>
  <si>
    <t>Montáž oken plastových včetně montáže rámu na polyuretanovou pěnu plochy přes 1 m2 otevíravých nebo sklápěcích do zdiva, výšky přes 1,5 do 2,5 m</t>
  </si>
  <si>
    <t>"o1"  1,35*2,4*3</t>
  </si>
  <si>
    <t>"o2"  1,15*1,75*2</t>
  </si>
  <si>
    <t>83</t>
  </si>
  <si>
    <t>6114375</t>
  </si>
  <si>
    <t>okno plastové ozn o1 otvíravé a sklápěcí 135x240 cm, 1kř, část pevně zasklená, Uf=1,0, trojsklo, olištování, barva šedá, těsnění připojovací spáry</t>
  </si>
  <si>
    <t>-1598786685</t>
  </si>
  <si>
    <t>84</t>
  </si>
  <si>
    <t>61143001</t>
  </si>
  <si>
    <t>okno plastové ozn o2 1kř otvíravé a sklápěcí vel. 115x175 cm, Uf=1,0, trojsklo, olištování, barva šedá, těsnění připojovací spáry</t>
  </si>
  <si>
    <t>1695126677</t>
  </si>
  <si>
    <t>85</t>
  </si>
  <si>
    <t>766629214</t>
  </si>
  <si>
    <t>Příplatek k montáži oken rovné ostění připojovací spára do 15 mm - páska</t>
  </si>
  <si>
    <t>1701222928</t>
  </si>
  <si>
    <t>86</t>
  </si>
  <si>
    <t>766660001</t>
  </si>
  <si>
    <t>Montáž dveřních křídel otvíravých 1křídlových š do 0,8 m do ocelové zárubně</t>
  </si>
  <si>
    <t>1114777019</t>
  </si>
  <si>
    <t>Montáž dveřních křídel dřevěných nebo plastových  otevíravých do ocelové zárubně povrchově upravených jednokřídlových, šířky do 800 mm</t>
  </si>
  <si>
    <t>"d05"  1</t>
  </si>
  <si>
    <t>"d06"  1</t>
  </si>
  <si>
    <t>"d07"  2</t>
  </si>
  <si>
    <t>87</t>
  </si>
  <si>
    <t>6116211</t>
  </si>
  <si>
    <t>dveře vnitřní hladké ozn d05+d06+d07 foliované CPL plné 1křídlé 80x197cm, odolné proti poškození, kování, zámek</t>
  </si>
  <si>
    <t>1234586424</t>
  </si>
  <si>
    <t>dveře vnitřní hladké ozn d05+d06+d07+d11 foliované CPL plné 1křídlé 80x197cm, odolné proti poškození, kování, zámek</t>
  </si>
  <si>
    <t>88</t>
  </si>
  <si>
    <t>766660011</t>
  </si>
  <si>
    <t>Montáž dveřních křídel otvíravých 2křídlových š do 1,45 m do ocelové zárubně</t>
  </si>
  <si>
    <t>1444674347</t>
  </si>
  <si>
    <t>Montáž dveřních křídel dřevěných nebo plastových  otevíravých do ocelové zárubně povrchově upravených dvoukřídlových, šířky do 1450 mm</t>
  </si>
  <si>
    <t>"d04"  1</t>
  </si>
  <si>
    <t>89</t>
  </si>
  <si>
    <t>6116281</t>
  </si>
  <si>
    <t>dveře vnitřní hladké ozn D04 foliované CPL plné 2křídlové 130x197 cm, odolné proti poškození, kování, zámek</t>
  </si>
  <si>
    <t>1591758944</t>
  </si>
  <si>
    <t>90</t>
  </si>
  <si>
    <t>766660461</t>
  </si>
  <si>
    <t>Montáž vchodových dveří 2křídlových s nadsvětlíkem do zdiva</t>
  </si>
  <si>
    <t>1726525073</t>
  </si>
  <si>
    <t>Montáž dveřních křídel dřevěných nebo plastových  vchodových dveří včetně rámu do zdiva dvoukřídlových s nadsvětlíkem</t>
  </si>
  <si>
    <t>"d01"  1</t>
  </si>
  <si>
    <t>91</t>
  </si>
  <si>
    <t>611444</t>
  </si>
  <si>
    <t>dveře plastové vchodové ozn D01 otevíravé vel. 240x310 cm, část prosklená, bezp sklo, prosklený nadsvětlík, rozšířený rám, U=1,2, olištování, úprava připojovací spáry, barva šedá</t>
  </si>
  <si>
    <t>397240963</t>
  </si>
  <si>
    <t>dveře plastové vchodové jednokřídlové otevíravé 80x220 cm</t>
  </si>
  <si>
    <t>92</t>
  </si>
  <si>
    <t>766691911</t>
  </si>
  <si>
    <t>Vyvěšení nebo zavěšení dřevěných křídel oken pl do 1,5 m2</t>
  </si>
  <si>
    <t>-164623546</t>
  </si>
  <si>
    <t>Ostatní práce  vyvěšení nebo zavěšení křídel s případným uložením a opětovným zavěšením po provedení stavebních změn dřevěných okenních, plochy do 1,5 m2</t>
  </si>
  <si>
    <t>93</t>
  </si>
  <si>
    <t>766691914</t>
  </si>
  <si>
    <t>Vyvěšení nebo zavěšení dřevěných křídel dveří pl do 2 m2</t>
  </si>
  <si>
    <t>1060473942</t>
  </si>
  <si>
    <t>Ostatní práce  vyvěšení nebo zavěšení křídel s případným uložením a opětovným zavěšením po provedení stavebních změn dřevěných dveřních, plochy do 2 m2</t>
  </si>
  <si>
    <t>94</t>
  </si>
  <si>
    <t>766694122</t>
  </si>
  <si>
    <t>Montáž parapetních dřevěných nebo plastových šířky přes 30 cm délky do 1,6 m</t>
  </si>
  <si>
    <t>2142958482</t>
  </si>
  <si>
    <t>Montáž ostatních truhlářských konstrukcí  parapetních desek dřevěných nebo plastových šířky přes 300 mm, délky přes 1000 do 1600 mm</t>
  </si>
  <si>
    <t>"t1"  2</t>
  </si>
  <si>
    <t>"t5"  2</t>
  </si>
  <si>
    <t>"t8"  1</t>
  </si>
  <si>
    <t>95</t>
  </si>
  <si>
    <t>60794104</t>
  </si>
  <si>
    <t>deska parapetní lamino vnitřní 0,34 x 1 m s okapovým nosem</t>
  </si>
  <si>
    <t>-1154615812</t>
  </si>
  <si>
    <t>1,15*2</t>
  </si>
  <si>
    <t>96</t>
  </si>
  <si>
    <t>60794106</t>
  </si>
  <si>
    <t>deska parapetní lamino vnitřní 0,45 x 1 m s okapovým nosem</t>
  </si>
  <si>
    <t>-1943687330</t>
  </si>
  <si>
    <t>1,35*2</t>
  </si>
  <si>
    <t>97</t>
  </si>
  <si>
    <t>60794108</t>
  </si>
  <si>
    <t>deska parapetní lamino vnitřní 0,55 x 1 m s okapovým nosem</t>
  </si>
  <si>
    <t>1140780861</t>
  </si>
  <si>
    <t>1,35</t>
  </si>
  <si>
    <t>98</t>
  </si>
  <si>
    <t>998766101</t>
  </si>
  <si>
    <t>Přesun hmot tonážní pro konstrukce truhlářské v objektech v do 6 m</t>
  </si>
  <si>
    <t>1498518531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</si>
  <si>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</si>
  <si>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</si>
  <si>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</si>
  <si>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99</t>
  </si>
  <si>
    <t>767581803</t>
  </si>
  <si>
    <t>Demontáž podhledu tvarovaný plech</t>
  </si>
  <si>
    <t>1606870696</t>
  </si>
  <si>
    <t>Demontáž podhledů  tvarovaných plechů</t>
  </si>
  <si>
    <t>"004"  159,91-92,09</t>
  </si>
  <si>
    <t>"005"  37,35</t>
  </si>
  <si>
    <t>100</t>
  </si>
  <si>
    <t>767582800</t>
  </si>
  <si>
    <t>Demontáž roštu podhledu</t>
  </si>
  <si>
    <t>-1094231733</t>
  </si>
  <si>
    <t>Demontáž podhledů  roštů</t>
  </si>
  <si>
    <t>101</t>
  </si>
  <si>
    <t>767691832</t>
  </si>
  <si>
    <t>Vyvěšení nebo zavěšení kovových křídel vrat do 4 m2</t>
  </si>
  <si>
    <t>-822824034</t>
  </si>
  <si>
    <t>Vyvěšení nebo zavěšení kovových křídel – ostatní práce s případným uložením a opětovným zavěšením po provedení stavebních změn vrat, plochy do 4 m2</t>
  </si>
  <si>
    <t>102</t>
  </si>
  <si>
    <t>76789011</t>
  </si>
  <si>
    <t>D+M zaklopení šachty vodovodní vč poklopu, povrch úprava, rámeček, vel. 1300x800mm, poklop 1000x400mm</t>
  </si>
  <si>
    <t>1215700956</t>
  </si>
  <si>
    <t>103</t>
  </si>
  <si>
    <t>998767101</t>
  </si>
  <si>
    <t>Přesun hmot tonážní pro zámečnické konstrukce v objektech v do 6 m</t>
  </si>
  <si>
    <t>1129509467</t>
  </si>
  <si>
    <t>Přesun hmot pro zámečnické konstrukce  stanovený z hmotnosti přesunovaného materiálu vodorovná dopravní vzdálenost do 50 m v objektech výšky do 6 m</t>
  </si>
  <si>
    <t>771</t>
  </si>
  <si>
    <t>Podlahy z dlaždic</t>
  </si>
  <si>
    <t>104</t>
  </si>
  <si>
    <t>771474112</t>
  </si>
  <si>
    <t>Montáž soklíků z dlaždic keramických rovných flexibilní lepidlo v do 90 mm</t>
  </si>
  <si>
    <t>-1740861805</t>
  </si>
  <si>
    <t>Montáž soklíků z dlaždic keramických  lepených flexibilním lepidlem rovných výšky přes 65 do 90 mm</t>
  </si>
  <si>
    <t>"006"  (7,7+9,15+0,5)*2-0,8*3-2,3-1,45</t>
  </si>
  <si>
    <t>"008"  (9+4,15)*2-1,3-0,8</t>
  </si>
  <si>
    <t>105</t>
  </si>
  <si>
    <t>59761290</t>
  </si>
  <si>
    <t>dlaždice keramické podlahové  (barevné) přes 9 do 12 ks/m2 vč soklíku protiskluzné</t>
  </si>
  <si>
    <t>-1113621594</t>
  </si>
  <si>
    <t>a15*0,08*1,1</t>
  </si>
  <si>
    <t>106</t>
  </si>
  <si>
    <t>771531045</t>
  </si>
  <si>
    <t>Montáž podlahy z cihelných dlaždic lepením flexibilním lepidlem do 22 ks/m2</t>
  </si>
  <si>
    <t>176623484</t>
  </si>
  <si>
    <t>Montáž podlahy z dlaždic cihelných nebo portlandských tloušťky do 30 mm lepených flexibilním lepidlem přes 19 do 22 ks/m2</t>
  </si>
  <si>
    <t>"doplnění stáv dlažby"  a17</t>
  </si>
  <si>
    <t>107</t>
  </si>
  <si>
    <t>5976150</t>
  </si>
  <si>
    <t>dlažba dle stávající na doplnění - dle skut</t>
  </si>
  <si>
    <t>-1231974348</t>
  </si>
  <si>
    <t>a19*1,1</t>
  </si>
  <si>
    <t>108</t>
  </si>
  <si>
    <t>771554113</t>
  </si>
  <si>
    <t>Montáž podlah z dlaždic teracových lepených flexibilním lepidlem do 12 ks/m2</t>
  </si>
  <si>
    <t>-87332014</t>
  </si>
  <si>
    <t>Montáž podlah z dlaždic teracových  lepených flexibilním lepidlem přes 9 do 12 ks/ m2</t>
  </si>
  <si>
    <t>1,4*0,6</t>
  </si>
  <si>
    <t>109</t>
  </si>
  <si>
    <t>59247001</t>
  </si>
  <si>
    <t>dlaždice teracová 30x30x3 cm na doplnění dle stáv</t>
  </si>
  <si>
    <t>632545177</t>
  </si>
  <si>
    <t>dlaždice teracová 30x30x3 cm</t>
  </si>
  <si>
    <t>a22*1,1</t>
  </si>
  <si>
    <t>110</t>
  </si>
  <si>
    <t>998771101</t>
  </si>
  <si>
    <t>Přesun hmot tonážní pro podlahy z dlaždic v objektech v do 6 m</t>
  </si>
  <si>
    <t>402946890</t>
  </si>
  <si>
    <t>Přesun hmot pro podlahy z dlaždic stanovený z hmotnosti přesunovaného materiálu vodorovná dopravní vzdálenost do 50 m v objektech výšky do 6 m</t>
  </si>
  <si>
    <t>783</t>
  </si>
  <si>
    <t>Dokončovací práce - nátěry</t>
  </si>
  <si>
    <t>111</t>
  </si>
  <si>
    <t>783306811</t>
  </si>
  <si>
    <t>Odstranění nátěru ze zámečnických konstrukcí oškrábáním</t>
  </si>
  <si>
    <t>2143433672</t>
  </si>
  <si>
    <t>Odstranění nátěrů ze zámečnických konstrukcí oškrábáním</t>
  </si>
  <si>
    <t>(1,4+2,02*2)*(0,15+0,1)</t>
  </si>
  <si>
    <t>2*3,14*0,085*5,12</t>
  </si>
  <si>
    <t>112</t>
  </si>
  <si>
    <t>783314201</t>
  </si>
  <si>
    <t>Základní antikorozní jednonásobný syntetický standardní nátěr zámečnických konstrukcí</t>
  </si>
  <si>
    <t>1912949857</t>
  </si>
  <si>
    <t>Základní antikorozní nátěr zámečnických konstrukcí jednonásobný syntetický standardní</t>
  </si>
  <si>
    <t>1,3*0,8*2</t>
  </si>
  <si>
    <t>(0,8+2*1,97)*(0,11+0,25)*3</t>
  </si>
  <si>
    <t>113</t>
  </si>
  <si>
    <t>783315101</t>
  </si>
  <si>
    <t>Mezinátěr jednonásobný syntetický standardní zámečnických konstrukcí</t>
  </si>
  <si>
    <t>1993200482</t>
  </si>
  <si>
    <t>Mezinátěr zámečnických konstrukcí jednonásobný syntetický standardní</t>
  </si>
  <si>
    <t>114</t>
  </si>
  <si>
    <t>783317101</t>
  </si>
  <si>
    <t>Krycí jednonásobný syntetický standardní nátěr zámečnických konstrukcí</t>
  </si>
  <si>
    <t>-184853991</t>
  </si>
  <si>
    <t>Krycí nátěr (email) zámečnických konstrukcí jednonásobný syntetický standardní</t>
  </si>
  <si>
    <t>115</t>
  </si>
  <si>
    <t>783933151</t>
  </si>
  <si>
    <t>Penetrační epoxidový nátěr hladkých podlah</t>
  </si>
  <si>
    <t>-1343874266</t>
  </si>
  <si>
    <t>784</t>
  </si>
  <si>
    <t>Dokončovací práce - malby a tapety</t>
  </si>
  <si>
    <t>116</t>
  </si>
  <si>
    <t>784121001</t>
  </si>
  <si>
    <t>Oškrabání malby v mísnostech výšky do 3,80 m</t>
  </si>
  <si>
    <t>2074634792</t>
  </si>
  <si>
    <t>Oškrabání malby v místnostech výšky do 3,80 m</t>
  </si>
  <si>
    <t>117</t>
  </si>
  <si>
    <t>784221101</t>
  </si>
  <si>
    <t>Dvojnásobné bílé malby  ze směsí za sucha dobře otěruvzdorných v místnostech do 3,80 m</t>
  </si>
  <si>
    <t>1884232849</t>
  </si>
  <si>
    <t>Malby z malířských směsí otěruvzdorných za sucha dvojnásobné, bílé za sucha otěruvzdorné dobře v místnostech výšky do 3,80 m</t>
  </si>
  <si>
    <t>(a5+a6)*1,1</t>
  </si>
  <si>
    <t>118</t>
  </si>
  <si>
    <t>784321031</t>
  </si>
  <si>
    <t>Dvojnásobné silikátové bílé malby v místnosti výšky do 3,80 m - na sdk</t>
  </si>
  <si>
    <t>-15195853</t>
  </si>
  <si>
    <t>Malby silikátové dvojnásobné, bílé v místnostech výšky do 3,80 m</t>
  </si>
  <si>
    <t xml:space="preserve">ut2 - VYTÁPĚNÍ - ETAPA II </t>
  </si>
  <si>
    <t>PSV - PSV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</si>
  <si>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</si>
  <si>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</si>
  <si>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</si>
  <si>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</si>
  <si>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</si>
  <si>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</si>
  <si>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731341130</t>
  </si>
  <si>
    <t>Hadice napouštěcí pryžové D 16/23</t>
  </si>
  <si>
    <t>733</t>
  </si>
  <si>
    <t>Ústřední vytápění - potrubí</t>
  </si>
  <si>
    <t>733113113</t>
  </si>
  <si>
    <t>Příplatek k porubí z trubek ocelových závitových za zhotovení závitové ocelové přípojky do DN 15</t>
  </si>
  <si>
    <t>733POX02</t>
  </si>
  <si>
    <t>Topná, dilatační a provozní zkouška</t>
  </si>
  <si>
    <t>h</t>
  </si>
  <si>
    <t>733POX03</t>
  </si>
  <si>
    <t>Stavební přípomoci - vrtání a sádrování</t>
  </si>
  <si>
    <t>998733101</t>
  </si>
  <si>
    <t>Přesun hmot tonážní pro rozvody potrubí v objektech v do 6 m</t>
  </si>
  <si>
    <t>998733193</t>
  </si>
  <si>
    <t>Příplatek k přesunu hmot 733 za zvětšený přesun do 500 m</t>
  </si>
  <si>
    <t>734</t>
  </si>
  <si>
    <t>Ústřední vytápění - armatury</t>
  </si>
  <si>
    <t>734200821</t>
  </si>
  <si>
    <t>Demontáž armatury závitové se dvěma závity do G 1/2</t>
  </si>
  <si>
    <t>P</t>
  </si>
  <si>
    <t>Poznámka k položce:
Po zhodnocení stávajícího stavu mohou být v případě potřeby vyměněny připojovací armatury otopného tělesa v místnosti ARCHIV napojeného z připojovacího potrubí v předsíni.</t>
  </si>
  <si>
    <t>734890801</t>
  </si>
  <si>
    <t>Přemístění demontovaných armatur vodorovně do 100 m v objektech výšky do 6 m</t>
  </si>
  <si>
    <t>734ARX01</t>
  </si>
  <si>
    <t>Termostatický radiátorový ventil přímý 1/2" pro samotížné a jednotrubkové soustavy bronz poniklovaný, PN0.6MPa, TS110°C</t>
  </si>
  <si>
    <t>734ARX02</t>
  </si>
  <si>
    <t>Radiátorové šroubení uzavírací a regulační přímé 1/2" bronz poniklovyný s vypouštěním, PN0.6MPa, TS110°C</t>
  </si>
  <si>
    <t>734ARX03</t>
  </si>
  <si>
    <t>Termostatická hlavice se zajištěním proti zcizení pomocí zabezpečvacího kroužku, rozsah nastavení 6°C až 28°C</t>
  </si>
  <si>
    <t>998734101</t>
  </si>
  <si>
    <t>Přesun hmot tonážní pro armatury v objektech v do 6 m</t>
  </si>
  <si>
    <t>998734193</t>
  </si>
  <si>
    <t>Příplatek k přesunu hmot 734 za zvětšený přesun do 500 m</t>
  </si>
  <si>
    <t>735</t>
  </si>
  <si>
    <t>Ústřední vytápění - otopná tělesa</t>
  </si>
  <si>
    <t>735494811</t>
  </si>
  <si>
    <t>Vypuštění vody z otopných těles</t>
  </si>
  <si>
    <t>735000912</t>
  </si>
  <si>
    <t>Vyregulování radiátorového šroubení</t>
  </si>
  <si>
    <t>735121810</t>
  </si>
  <si>
    <t>Demontáž otopného tělesa ocelového článkového</t>
  </si>
  <si>
    <t>735151832</t>
  </si>
  <si>
    <t>Demontáž otopného tělesa panelového třířadého délka do 2820 mm</t>
  </si>
  <si>
    <t>735291800</t>
  </si>
  <si>
    <t>Demontáž konzoly nebo držáku otopných těles, registrů nebo konvektorů do odpadu</t>
  </si>
  <si>
    <t>735890801</t>
  </si>
  <si>
    <t>Přemístění demontovaného otopného tělesa vodorovně 100 m v objektech výšky do 6 m</t>
  </si>
  <si>
    <t>735151681</t>
  </si>
  <si>
    <t>Otopné těleso panelové třídeskové 3 přídavné přestupní plochy výška/délka 600/1600 mm výkon 3850 W</t>
  </si>
  <si>
    <t>735191905</t>
  </si>
  <si>
    <t>Odvzdušnění otopných těles</t>
  </si>
  <si>
    <t>735191910</t>
  </si>
  <si>
    <t>Napuštění vody do otopných těles</t>
  </si>
  <si>
    <t>998735101</t>
  </si>
  <si>
    <t>Přesun hmot tonážní pro otopná tělesa v objektech v do 6 m</t>
  </si>
  <si>
    <t>998735193</t>
  </si>
  <si>
    <t>Příplatek k přesunu hmot 735 za zvětšený přesun do 500 m</t>
  </si>
  <si>
    <t>783425411.1</t>
  </si>
  <si>
    <t>Nátěry syntetické potrubí do DN 25 barva dražší matný povrch 2x email - oprava povrchového vedení připojovacího potrubí</t>
  </si>
  <si>
    <t>el - Elektroinstalace</t>
  </si>
  <si>
    <t>1) Pomocný montážní materiál vyspecifikuje montážní firma na montáži 2) Kabely v objektu zapojuje firma provádějící vnitřní instalaci 3) Část DATA je samostatnou částí</t>
  </si>
  <si>
    <t>D1 - Stavební práce</t>
  </si>
  <si>
    <t>D2 - Kabely a vodiče</t>
  </si>
  <si>
    <t>D3 - Instalační materiál I.</t>
  </si>
  <si>
    <t>D4 - Instalační materiál II.</t>
  </si>
  <si>
    <t>D5 - Trubky a žlaby</t>
  </si>
  <si>
    <t>D6 - Svítidla</t>
  </si>
  <si>
    <t>D7 - Neuvedené či nezbytné položky</t>
  </si>
  <si>
    <t>D1</t>
  </si>
  <si>
    <t>Stavební práce</t>
  </si>
  <si>
    <t>95401</t>
  </si>
  <si>
    <t>Drážkování do profilu 50/50mm řezačkou, sádrování kabelů</t>
  </si>
  <si>
    <t>1890617553</t>
  </si>
  <si>
    <t>Pol1</t>
  </si>
  <si>
    <t>Likvidace stavebního odpadu</t>
  </si>
  <si>
    <t>D2</t>
  </si>
  <si>
    <t>Kabely a vodiče</t>
  </si>
  <si>
    <t>Pol2</t>
  </si>
  <si>
    <t>Vodic CY (54) 4</t>
  </si>
  <si>
    <t>Pol3</t>
  </si>
  <si>
    <t>SEKU 4x1</t>
  </si>
  <si>
    <t>Pol4</t>
  </si>
  <si>
    <t>Kabel CYKY-O 3x1,5</t>
  </si>
  <si>
    <t>Pol5</t>
  </si>
  <si>
    <t>Kabel CYKY-J 3x1,5</t>
  </si>
  <si>
    <t>Pol6</t>
  </si>
  <si>
    <t>Kabel CYKY-J 5x1,5</t>
  </si>
  <si>
    <t>Pol7</t>
  </si>
  <si>
    <t>Kabel CYKY-J 3x2,5</t>
  </si>
  <si>
    <t>Pol8</t>
  </si>
  <si>
    <t>Kabel CYKY-J 5x6</t>
  </si>
  <si>
    <t>Pol9</t>
  </si>
  <si>
    <t>Ukončení vodičů</t>
  </si>
  <si>
    <t>kpl</t>
  </si>
  <si>
    <t>D3</t>
  </si>
  <si>
    <t>Instalační materiál I.</t>
  </si>
  <si>
    <t>Pol10</t>
  </si>
  <si>
    <t>Zásuvka dvojitá 16A/3p, IP44</t>
  </si>
  <si>
    <t>ks</t>
  </si>
  <si>
    <t>Pol11</t>
  </si>
  <si>
    <t>Tlačítkový ovladač</t>
  </si>
  <si>
    <t>Pol12</t>
  </si>
  <si>
    <t>Stěnový spínač 1/0 s klíčem, In=10A</t>
  </si>
  <si>
    <t>Pol13</t>
  </si>
  <si>
    <t>Bezpečnostní tlačítko "hřib" rudé 1/1, zapuštěné do stěny s krytem proti náhodnému dotyka a s aretací</t>
  </si>
  <si>
    <t>Pol14</t>
  </si>
  <si>
    <t>Zásuvková skříň IP54 s jištěním a prodovým chráničem, vývody: 1x32A/5p, 1x16A/5p, 4x16A/3p</t>
  </si>
  <si>
    <t>Pol15</t>
  </si>
  <si>
    <t>Trojpólový vypínač pro spuštění ventilace svařovny, In=16A</t>
  </si>
  <si>
    <t>D4</t>
  </si>
  <si>
    <t>Instalační materiál II.</t>
  </si>
  <si>
    <t>Pol16</t>
  </si>
  <si>
    <t>Krabice D=68mm univerzální</t>
  </si>
  <si>
    <t>Pol17</t>
  </si>
  <si>
    <t>Krabice 80/80mm, IP54</t>
  </si>
  <si>
    <t>Pol18</t>
  </si>
  <si>
    <t>Svorka 3x2,5mm2</t>
  </si>
  <si>
    <t>D5</t>
  </si>
  <si>
    <t>Trubky a žlaby</t>
  </si>
  <si>
    <t>Pol19</t>
  </si>
  <si>
    <t>Systémová stropní příchytka pro kabely nad podhledem</t>
  </si>
  <si>
    <t>Pol20</t>
  </si>
  <si>
    <t>El.inst.oheb.trubka DN23</t>
  </si>
  <si>
    <t>Pol21</t>
  </si>
  <si>
    <t>Kovová trubka DN32 umístěná ve stěně a v podlaze, dle umístění stroje</t>
  </si>
  <si>
    <t>Kovová trubka DN32 umístěná ve stěně a v podlaze, přechodová krabice dle dohody na stavbě, včetně šňůry CGSG-J 5x4 a přizemnění stroje CY 4(54), délka dle umístění stroje</t>
  </si>
  <si>
    <t>D6</t>
  </si>
  <si>
    <t>Svítidla</t>
  </si>
  <si>
    <t>Pol22</t>
  </si>
  <si>
    <t>Typ A2 Svítidlo zářivkové vestavné EPV D 424 – EL M600 EVG  IP44, trubice 4x24W</t>
  </si>
  <si>
    <t>Pol23</t>
  </si>
  <si>
    <t>Typ A2N Svítidlo zářivkové vestavné EPV D 424 M1 – EL M600 EVG  nouzovým modulem 1h, IP44, trubice 4x24W</t>
  </si>
  <si>
    <t>Pol24</t>
  </si>
  <si>
    <t>Typ A3 Svítidlo zářivkové vestavné EPV D 424 – EL M600 EVG IP44, trubice 4x24W</t>
  </si>
  <si>
    <t>Pol25</t>
  </si>
  <si>
    <t>Typ B2 Svítidlo zářivkové vestavné EPV D 414 – EL M600 EVG IP44, trubice 4x14W</t>
  </si>
  <si>
    <t>Pol26</t>
  </si>
  <si>
    <t>Typ B2N Svítidlo zářivkové vestavné EPV D 414 M1 – EL M600 EVG nouzovým modulem 1h, IP44, trubice 4x14W</t>
  </si>
  <si>
    <t>Pol27</t>
  </si>
  <si>
    <t>Typ B3 Svítidlo zářivkové vestavné EPV D 414 – EL M600 EVG  IP44, trubice 4x14W</t>
  </si>
  <si>
    <t>Pol28</t>
  </si>
  <si>
    <t>Typ N Nouzové nástěnné LED svítidlo 8W s baterií 1hod, IP44</t>
  </si>
  <si>
    <t>Pol29</t>
  </si>
  <si>
    <t>DIM senzor řízení svítidel</t>
  </si>
  <si>
    <t>Poznámka k položce:
Ceny svítidel včetně zdrojů, montáže a nezbytného příslušenství;
Typy svítidel sjednotit se sousední částí</t>
  </si>
  <si>
    <t>D7</t>
  </si>
  <si>
    <t>Neuvedené či nezbytné položky</t>
  </si>
  <si>
    <t>Pol30</t>
  </si>
  <si>
    <t>Nespecifikované a opomenuté  činnosti</t>
  </si>
  <si>
    <t>Pol31</t>
  </si>
  <si>
    <t>Demontáž</t>
  </si>
  <si>
    <t>hod</t>
  </si>
  <si>
    <t>Pol32</t>
  </si>
  <si>
    <t>Montáž</t>
  </si>
  <si>
    <t>Pol33</t>
  </si>
  <si>
    <t>Likvidace odpadu</t>
  </si>
  <si>
    <t>Pol34</t>
  </si>
  <si>
    <t>Revize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</si>
  <si>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</si>
  <si>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</si>
  <si>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</si>
  <si>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</si>
  <si>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</si>
  <si>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</si>
  <si>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</si>
  <si>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</si>
  <si>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</si>
  <si>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</si>
  <si>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</si>
  <si>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</si>
  <si>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</si>
  <si>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</si>
  <si>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-1135843501</t>
  </si>
  <si>
    <t>VRN3</t>
  </si>
  <si>
    <t>Zařízení staveniště</t>
  </si>
  <si>
    <t>030001000</t>
  </si>
  <si>
    <t>1829386050</t>
  </si>
  <si>
    <t>VRN4</t>
  </si>
  <si>
    <t>Inženýrská činnost</t>
  </si>
  <si>
    <t>043103000</t>
  </si>
  <si>
    <t>Zkoušky bez rozlišení</t>
  </si>
  <si>
    <t>-353032654</t>
  </si>
  <si>
    <t>VRN7</t>
  </si>
  <si>
    <t>Provozní vlivy</t>
  </si>
  <si>
    <t>070001000</t>
  </si>
  <si>
    <t>-1418632143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</si>
</sst>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33" width="1.7109375" style="0" customWidth="1"/>
    <col min="34" max="34" width="2.28125" style="0" customWidth="1"/>
    <col min="35" max="35" width="21.140625" style="0" customWidth="1"/>
    <col min="36" max="37" width="1.7109375" style="0" customWidth="1"/>
    <col min="38" max="38" width="5.57421875" style="0" customWidth="1"/>
    <col min="39" max="39" width="2.28125" style="0" customWidth="1"/>
    <col min="40" max="40" width="8.8515625" style="0" customWidth="1"/>
    <col min="41" max="41" width="5.00390625" style="0" customWidth="1"/>
    <col min="42" max="42" width="2.7109375" style="0" customWidth="1"/>
    <col min="43" max="43" width="10.421875" style="0" hidden="1" customWidth="1"/>
    <col min="44" max="44" width="9.140625" style="0" customWidth="1"/>
    <col min="45" max="47" width="17.28125" style="0" hidden="1" customWidth="1"/>
    <col min="48" max="49" width="14.421875" style="0" hidden="1" customWidth="1"/>
    <col min="50" max="51" width="16.7109375" style="0" hidden="1" customWidth="1"/>
    <col min="52" max="52" width="14.421875" style="0" hidden="1" customWidth="1"/>
    <col min="53" max="53" width="12.7109375" style="0" hidden="1" customWidth="1"/>
    <col min="54" max="54" width="16.7109375" style="0" hidden="1" customWidth="1"/>
    <col min="55" max="55" width="14.421875" style="0" hidden="1" customWidth="1"/>
    <col min="56" max="56" width="12.7109375" style="0" hidden="1" customWidth="1"/>
    <col min="57" max="57" width="44.28125" style="0" customWidth="1"/>
    <col min="71" max="91" width="8.8515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7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6</v>
      </c>
      <c r="BT2" s="16" t="s">
        <v>7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9"/>
      <c r="BE5" s="204" t="s">
        <v>15</v>
      </c>
      <c r="BS5" s="16" t="s">
        <v>6</v>
      </c>
    </row>
    <row r="6" spans="2:71" ht="37" customHeight="1">
      <c r="B6" s="19"/>
      <c r="D6" s="24" t="s">
        <v>16</v>
      </c>
      <c r="K6" s="22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9"/>
      <c r="BE6" s="205"/>
      <c r="BS6" s="16" t="s">
        <v>6</v>
      </c>
    </row>
    <row r="7" spans="2:71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205"/>
      <c r="BS7" s="16" t="s">
        <v>6</v>
      </c>
    </row>
    <row r="8" spans="2:71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205"/>
      <c r="BS8" s="16" t="s">
        <v>6</v>
      </c>
    </row>
    <row r="9" spans="2:71" ht="14.4" customHeight="1">
      <c r="B9" s="19"/>
      <c r="AR9" s="19"/>
      <c r="BE9" s="205"/>
      <c r="BS9" s="16" t="s">
        <v>6</v>
      </c>
    </row>
    <row r="10" spans="2:71" ht="12" customHeight="1">
      <c r="B10" s="19"/>
      <c r="D10" s="25" t="s">
        <v>24</v>
      </c>
      <c r="AK10" s="25" t="s">
        <v>25</v>
      </c>
      <c r="AN10" s="16" t="s">
        <v>1</v>
      </c>
      <c r="AR10" s="19"/>
      <c r="BE10" s="205"/>
      <c r="BS10" s="16" t="s">
        <v>6</v>
      </c>
    </row>
    <row r="11" spans="2:71" ht="18.5" customHeight="1">
      <c r="B11" s="19"/>
      <c r="E11" s="16" t="s">
        <v>26</v>
      </c>
      <c r="AK11" s="25" t="s">
        <v>27</v>
      </c>
      <c r="AN11" s="16" t="s">
        <v>1</v>
      </c>
      <c r="AR11" s="19"/>
      <c r="BE11" s="205"/>
      <c r="BS11" s="16" t="s">
        <v>6</v>
      </c>
    </row>
    <row r="12" spans="2:71" ht="7" customHeight="1">
      <c r="B12" s="19"/>
      <c r="AR12" s="19"/>
      <c r="BE12" s="205"/>
      <c r="BS12" s="16" t="s">
        <v>6</v>
      </c>
    </row>
    <row r="13" spans="2:71" ht="12" customHeight="1">
      <c r="B13" s="19"/>
      <c r="D13" s="25" t="s">
        <v>28</v>
      </c>
      <c r="AK13" s="25" t="s">
        <v>25</v>
      </c>
      <c r="AN13" s="27" t="s">
        <v>29</v>
      </c>
      <c r="AR13" s="19"/>
      <c r="BE13" s="205"/>
      <c r="BS13" s="16" t="s">
        <v>6</v>
      </c>
    </row>
    <row r="14" spans="2:71" ht="10">
      <c r="B14" s="19"/>
      <c r="E14" s="225" t="s">
        <v>29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5" t="s">
        <v>27</v>
      </c>
      <c r="AN14" s="27" t="s">
        <v>29</v>
      </c>
      <c r="AR14" s="19"/>
      <c r="BE14" s="205"/>
      <c r="BS14" s="16" t="s">
        <v>6</v>
      </c>
    </row>
    <row r="15" spans="2:71" ht="7" customHeight="1">
      <c r="B15" s="19"/>
      <c r="AR15" s="19"/>
      <c r="BE15" s="205"/>
      <c r="BS15" s="16" t="s">
        <v>3</v>
      </c>
    </row>
    <row r="16" spans="2:71" ht="12" customHeight="1">
      <c r="B16" s="19"/>
      <c r="D16" s="25" t="s">
        <v>30</v>
      </c>
      <c r="AK16" s="25" t="s">
        <v>25</v>
      </c>
      <c r="AN16" s="16" t="s">
        <v>1</v>
      </c>
      <c r="AR16" s="19"/>
      <c r="BE16" s="205"/>
      <c r="BS16" s="16" t="s">
        <v>3</v>
      </c>
    </row>
    <row r="17" spans="2:71" ht="18.5" customHeight="1">
      <c r="B17" s="19"/>
      <c r="E17" s="16" t="s">
        <v>26</v>
      </c>
      <c r="AK17" s="25" t="s">
        <v>27</v>
      </c>
      <c r="AN17" s="16" t="s">
        <v>1</v>
      </c>
      <c r="AR17" s="19"/>
      <c r="BE17" s="205"/>
      <c r="BS17" s="16" t="s">
        <v>31</v>
      </c>
    </row>
    <row r="18" spans="2:71" ht="7" customHeight="1">
      <c r="B18" s="19"/>
      <c r="AR18" s="19"/>
      <c r="BE18" s="205"/>
      <c r="BS18" s="16" t="s">
        <v>6</v>
      </c>
    </row>
    <row r="19" spans="2:71" ht="12" customHeight="1">
      <c r="B19" s="19"/>
      <c r="D19" s="25" t="s">
        <v>32</v>
      </c>
      <c r="AK19" s="25" t="s">
        <v>25</v>
      </c>
      <c r="AN19" s="16" t="s">
        <v>1</v>
      </c>
      <c r="AR19" s="19"/>
      <c r="BE19" s="205"/>
      <c r="BS19" s="16" t="s">
        <v>6</v>
      </c>
    </row>
    <row r="20" spans="2:71" ht="18.5" customHeight="1">
      <c r="B20" s="19"/>
      <c r="E20" s="16" t="s">
        <v>26</v>
      </c>
      <c r="AK20" s="25" t="s">
        <v>27</v>
      </c>
      <c r="AN20" s="16" t="s">
        <v>1</v>
      </c>
      <c r="AR20" s="19"/>
      <c r="BE20" s="205"/>
      <c r="BS20" s="16" t="s">
        <v>31</v>
      </c>
    </row>
    <row r="21" spans="2:57" ht="7" customHeight="1">
      <c r="B21" s="19"/>
      <c r="AR21" s="19"/>
      <c r="BE21" s="205"/>
    </row>
    <row r="22" spans="2:57" ht="12" customHeight="1">
      <c r="B22" s="19"/>
      <c r="D22" s="25" t="s">
        <v>33</v>
      </c>
      <c r="AR22" s="19"/>
      <c r="BE22" s="205"/>
    </row>
    <row r="23" spans="2:57" ht="14.5" customHeight="1">
      <c r="B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9"/>
      <c r="BE23" s="205"/>
    </row>
    <row r="24" spans="2:57" ht="7" customHeight="1">
      <c r="B24" s="19"/>
      <c r="AR24" s="19"/>
      <c r="BE24" s="205"/>
    </row>
    <row r="25" spans="2:57" ht="7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05"/>
    </row>
    <row r="26" spans="2:57" s="1" customFormat="1" ht="25.9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6">
        <f>ROUND(AG54,2)</f>
        <v>0</v>
      </c>
      <c r="AL26" s="207"/>
      <c r="AM26" s="207"/>
      <c r="AN26" s="207"/>
      <c r="AO26" s="207"/>
      <c r="AR26" s="30"/>
      <c r="BE26" s="205"/>
    </row>
    <row r="27" spans="2:57" s="1" customFormat="1" ht="7" customHeight="1">
      <c r="B27" s="30"/>
      <c r="AR27" s="30"/>
      <c r="BE27" s="205"/>
    </row>
    <row r="28" spans="2:57" s="1" customFormat="1" ht="10">
      <c r="B28" s="30"/>
      <c r="L28" s="228" t="s">
        <v>35</v>
      </c>
      <c r="M28" s="228"/>
      <c r="N28" s="228"/>
      <c r="O28" s="228"/>
      <c r="P28" s="228"/>
      <c r="W28" s="228" t="s">
        <v>36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37</v>
      </c>
      <c r="AL28" s="228"/>
      <c r="AM28" s="228"/>
      <c r="AN28" s="228"/>
      <c r="AO28" s="228"/>
      <c r="AR28" s="30"/>
      <c r="BE28" s="205"/>
    </row>
    <row r="29" spans="2:57" s="2" customFormat="1" ht="14.4" customHeight="1">
      <c r="B29" s="34"/>
      <c r="D29" s="25" t="s">
        <v>38</v>
      </c>
      <c r="F29" s="25" t="s">
        <v>39</v>
      </c>
      <c r="L29" s="229">
        <v>0.21</v>
      </c>
      <c r="M29" s="203"/>
      <c r="N29" s="203"/>
      <c r="O29" s="203"/>
      <c r="P29" s="203"/>
      <c r="W29" s="202">
        <f>ROUND(AZ54,2)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ROUND(AV54,2)</f>
        <v>0</v>
      </c>
      <c r="AL29" s="203"/>
      <c r="AM29" s="203"/>
      <c r="AN29" s="203"/>
      <c r="AO29" s="203"/>
      <c r="AR29" s="34"/>
      <c r="BE29" s="205"/>
    </row>
    <row r="30" spans="2:57" s="2" customFormat="1" ht="14.4" customHeight="1">
      <c r="B30" s="34"/>
      <c r="F30" s="25" t="s">
        <v>40</v>
      </c>
      <c r="L30" s="229">
        <v>0.15</v>
      </c>
      <c r="M30" s="203"/>
      <c r="N30" s="203"/>
      <c r="O30" s="203"/>
      <c r="P30" s="203"/>
      <c r="W30" s="202">
        <f>ROUND(BA54,2)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ROUND(AW54,2)</f>
        <v>0</v>
      </c>
      <c r="AL30" s="203"/>
      <c r="AM30" s="203"/>
      <c r="AN30" s="203"/>
      <c r="AO30" s="203"/>
      <c r="AR30" s="34"/>
      <c r="BE30" s="205"/>
    </row>
    <row r="31" spans="2:57" s="2" customFormat="1" ht="14.4" customHeight="1" hidden="1">
      <c r="B31" s="34"/>
      <c r="F31" s="25" t="s">
        <v>41</v>
      </c>
      <c r="L31" s="229">
        <v>0.21</v>
      </c>
      <c r="M31" s="203"/>
      <c r="N31" s="203"/>
      <c r="O31" s="203"/>
      <c r="P31" s="203"/>
      <c r="W31" s="202">
        <f>ROUND(BB54,2)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4"/>
      <c r="BE31" s="205"/>
    </row>
    <row r="32" spans="2:57" s="2" customFormat="1" ht="14.4" customHeight="1" hidden="1">
      <c r="B32" s="34"/>
      <c r="F32" s="25" t="s">
        <v>42</v>
      </c>
      <c r="L32" s="229">
        <v>0.15</v>
      </c>
      <c r="M32" s="203"/>
      <c r="N32" s="203"/>
      <c r="O32" s="203"/>
      <c r="P32" s="203"/>
      <c r="W32" s="202">
        <f>ROUND(BC54,2)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4"/>
      <c r="BE32" s="205"/>
    </row>
    <row r="33" spans="2:57" s="2" customFormat="1" ht="14.4" customHeight="1" hidden="1">
      <c r="B33" s="34"/>
      <c r="F33" s="25" t="s">
        <v>43</v>
      </c>
      <c r="L33" s="229">
        <v>0</v>
      </c>
      <c r="M33" s="203"/>
      <c r="N33" s="203"/>
      <c r="O33" s="203"/>
      <c r="P33" s="203"/>
      <c r="W33" s="202">
        <f>ROUND(BD54,2)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4"/>
      <c r="BE33" s="205"/>
    </row>
    <row r="34" spans="2:57" s="1" customFormat="1" ht="7" customHeight="1">
      <c r="B34" s="30"/>
      <c r="AR34" s="30"/>
      <c r="BE34" s="205"/>
    </row>
    <row r="35" spans="2:44" s="1" customFormat="1" ht="25.9" customHeight="1"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08" t="s">
        <v>46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30"/>
    </row>
    <row r="36" spans="2:44" s="1" customFormat="1" ht="7" customHeight="1">
      <c r="B36" s="30"/>
      <c r="AR36" s="30"/>
    </row>
    <row r="37" spans="2:44" s="1" customFormat="1" ht="7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7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5" customHeight="1">
      <c r="B42" s="30"/>
      <c r="C42" s="20" t="s">
        <v>47</v>
      </c>
      <c r="AR42" s="30"/>
    </row>
    <row r="43" spans="2:44" s="1" customFormat="1" ht="7" customHeight="1">
      <c r="B43" s="30"/>
      <c r="AR43" s="30"/>
    </row>
    <row r="44" spans="2:44" s="1" customFormat="1" ht="12" customHeight="1">
      <c r="B44" s="30"/>
      <c r="C44" s="25" t="s">
        <v>13</v>
      </c>
      <c r="L44" s="1" t="str">
        <f>K5</f>
        <v>kost_chlad_2etapa</v>
      </c>
      <c r="AR44" s="30"/>
    </row>
    <row r="45" spans="2:44" s="3" customFormat="1" ht="37" customHeight="1">
      <c r="B45" s="43"/>
      <c r="C45" s="44" t="s">
        <v>16</v>
      </c>
      <c r="L45" s="220" t="str">
        <f>K6</f>
        <v>Rekonstrukce objektu dílny učiliště chladírenské a klimatizační techniky</v>
      </c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R45" s="43"/>
    </row>
    <row r="46" spans="2:44" s="1" customFormat="1" ht="7" customHeight="1">
      <c r="B46" s="30"/>
      <c r="AR46" s="30"/>
    </row>
    <row r="47" spans="2:44" s="1" customFormat="1" ht="12" customHeight="1">
      <c r="B47" s="30"/>
      <c r="C47" s="25" t="s">
        <v>20</v>
      </c>
      <c r="L47" s="45" t="str">
        <f>IF(K8="","",K8)</f>
        <v>Kostelec nad Orlicí, Havlíčkova 156</v>
      </c>
      <c r="AI47" s="25" t="s">
        <v>22</v>
      </c>
      <c r="AM47" s="222" t="str">
        <f>IF(AN8="","",AN8)</f>
        <v>14. 3. 2018</v>
      </c>
      <c r="AN47" s="222"/>
      <c r="AR47" s="30"/>
    </row>
    <row r="48" spans="2:44" s="1" customFormat="1" ht="7" customHeight="1">
      <c r="B48" s="30"/>
      <c r="AR48" s="30"/>
    </row>
    <row r="49" spans="2:56" s="1" customFormat="1" ht="12.4" customHeight="1">
      <c r="B49" s="30"/>
      <c r="C49" s="25" t="s">
        <v>24</v>
      </c>
      <c r="L49" s="1" t="str">
        <f>IF(E11="","",E11)</f>
        <v xml:space="preserve"> </v>
      </c>
      <c r="AI49" s="25" t="s">
        <v>30</v>
      </c>
      <c r="AM49" s="218" t="str">
        <f>IF(E17="","",E17)</f>
        <v xml:space="preserve"> </v>
      </c>
      <c r="AN49" s="219"/>
      <c r="AO49" s="219"/>
      <c r="AP49" s="219"/>
      <c r="AR49" s="30"/>
      <c r="AS49" s="214" t="s">
        <v>48</v>
      </c>
      <c r="AT49" s="215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2.4" customHeight="1">
      <c r="B50" s="30"/>
      <c r="C50" s="25" t="s">
        <v>28</v>
      </c>
      <c r="L50" s="1" t="str">
        <f>IF(E14="Vyplň údaj","",E14)</f>
        <v/>
      </c>
      <c r="AI50" s="25" t="s">
        <v>32</v>
      </c>
      <c r="AM50" s="218" t="str">
        <f>IF(E20="","",E20)</f>
        <v xml:space="preserve"> </v>
      </c>
      <c r="AN50" s="219"/>
      <c r="AO50" s="219"/>
      <c r="AP50" s="219"/>
      <c r="AR50" s="30"/>
      <c r="AS50" s="216"/>
      <c r="AT50" s="217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75" customHeight="1">
      <c r="B51" s="30"/>
      <c r="AR51" s="30"/>
      <c r="AS51" s="216"/>
      <c r="AT51" s="217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41" t="s">
        <v>49</v>
      </c>
      <c r="D52" s="231"/>
      <c r="E52" s="231"/>
      <c r="F52" s="231"/>
      <c r="G52" s="231"/>
      <c r="H52" s="51"/>
      <c r="I52" s="230" t="s">
        <v>50</v>
      </c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3" t="s">
        <v>51</v>
      </c>
      <c r="AH52" s="231"/>
      <c r="AI52" s="231"/>
      <c r="AJ52" s="231"/>
      <c r="AK52" s="231"/>
      <c r="AL52" s="231"/>
      <c r="AM52" s="231"/>
      <c r="AN52" s="230" t="s">
        <v>52</v>
      </c>
      <c r="AO52" s="231"/>
      <c r="AP52" s="232"/>
      <c r="AQ52" s="52" t="s">
        <v>53</v>
      </c>
      <c r="AR52" s="30"/>
      <c r="AS52" s="53" t="s">
        <v>54</v>
      </c>
      <c r="AT52" s="54" t="s">
        <v>55</v>
      </c>
      <c r="AU52" s="54" t="s">
        <v>56</v>
      </c>
      <c r="AV52" s="54" t="s">
        <v>57</v>
      </c>
      <c r="AW52" s="54" t="s">
        <v>58</v>
      </c>
      <c r="AX52" s="54" t="s">
        <v>59</v>
      </c>
      <c r="AY52" s="54" t="s">
        <v>60</v>
      </c>
      <c r="AZ52" s="54" t="s">
        <v>61</v>
      </c>
      <c r="BA52" s="54" t="s">
        <v>62</v>
      </c>
      <c r="BB52" s="54" t="s">
        <v>63</v>
      </c>
      <c r="BC52" s="54" t="s">
        <v>64</v>
      </c>
      <c r="BD52" s="55" t="s">
        <v>65</v>
      </c>
    </row>
    <row r="53" spans="2:56" s="1" customFormat="1" ht="10.75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" customHeight="1">
      <c r="B54" s="57"/>
      <c r="C54" s="58" t="s">
        <v>66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9">
        <f>ROUND(AG55,2)</f>
        <v>0</v>
      </c>
      <c r="AH54" s="239"/>
      <c r="AI54" s="239"/>
      <c r="AJ54" s="239"/>
      <c r="AK54" s="239"/>
      <c r="AL54" s="239"/>
      <c r="AM54" s="239"/>
      <c r="AN54" s="240">
        <f aca="true" t="shared" si="0" ref="AN54:AN59">SUM(AG54,AT54)</f>
        <v>0</v>
      </c>
      <c r="AO54" s="240"/>
      <c r="AP54" s="240"/>
      <c r="AQ54" s="61" t="s">
        <v>1</v>
      </c>
      <c r="AR54" s="57"/>
      <c r="AS54" s="62">
        <f>ROUND(AS55,2)</f>
        <v>0</v>
      </c>
      <c r="AT54" s="63">
        <f aca="true" t="shared" si="1" ref="AT54:AT59"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67</v>
      </c>
      <c r="BT54" s="66" t="s">
        <v>68</v>
      </c>
      <c r="BU54" s="67" t="s">
        <v>69</v>
      </c>
      <c r="BV54" s="66" t="s">
        <v>70</v>
      </c>
      <c r="BW54" s="66" t="s">
        <v>4</v>
      </c>
      <c r="BX54" s="66" t="s">
        <v>71</v>
      </c>
      <c r="CL54" s="66" t="s">
        <v>1</v>
      </c>
    </row>
    <row r="55" spans="2:91" s="5" customFormat="1" ht="14.5" customHeight="1">
      <c r="B55" s="68"/>
      <c r="C55" s="69"/>
      <c r="D55" s="242" t="s">
        <v>72</v>
      </c>
      <c r="E55" s="242"/>
      <c r="F55" s="242"/>
      <c r="G55" s="242"/>
      <c r="H55" s="242"/>
      <c r="I55" s="70"/>
      <c r="J55" s="242" t="s">
        <v>73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36">
        <f>ROUND(SUM(AG56:AG59),2)</f>
        <v>0</v>
      </c>
      <c r="AH55" s="235"/>
      <c r="AI55" s="235"/>
      <c r="AJ55" s="235"/>
      <c r="AK55" s="235"/>
      <c r="AL55" s="235"/>
      <c r="AM55" s="235"/>
      <c r="AN55" s="234">
        <f t="shared" si="0"/>
        <v>0</v>
      </c>
      <c r="AO55" s="235"/>
      <c r="AP55" s="235"/>
      <c r="AQ55" s="71" t="s">
        <v>74</v>
      </c>
      <c r="AR55" s="68"/>
      <c r="AS55" s="72">
        <f>ROUND(SUM(AS56:AS59),2)</f>
        <v>0</v>
      </c>
      <c r="AT55" s="73">
        <f t="shared" si="1"/>
        <v>0</v>
      </c>
      <c r="AU55" s="74">
        <f>ROUND(SUM(AU56:AU59),5)</f>
        <v>0</v>
      </c>
      <c r="AV55" s="73">
        <f>ROUND(AZ55*L29,2)</f>
        <v>0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ROUND(SUM(AZ56:AZ59),2)</f>
        <v>0</v>
      </c>
      <c r="BA55" s="73">
        <f>ROUND(SUM(BA56:BA59),2)</f>
        <v>0</v>
      </c>
      <c r="BB55" s="73">
        <f>ROUND(SUM(BB56:BB59),2)</f>
        <v>0</v>
      </c>
      <c r="BC55" s="73">
        <f>ROUND(SUM(BC56:BC59),2)</f>
        <v>0</v>
      </c>
      <c r="BD55" s="75">
        <f>ROUND(SUM(BD56:BD59),2)</f>
        <v>0</v>
      </c>
      <c r="BS55" s="76" t="s">
        <v>67</v>
      </c>
      <c r="BT55" s="76" t="s">
        <v>75</v>
      </c>
      <c r="BU55" s="76" t="s">
        <v>69</v>
      </c>
      <c r="BV55" s="76" t="s">
        <v>70</v>
      </c>
      <c r="BW55" s="76" t="s">
        <v>76</v>
      </c>
      <c r="BX55" s="76" t="s">
        <v>4</v>
      </c>
      <c r="CL55" s="76" t="s">
        <v>1</v>
      </c>
      <c r="CM55" s="76" t="s">
        <v>77</v>
      </c>
    </row>
    <row r="56" spans="1:90" s="6" customFormat="1" ht="14.5" customHeight="1">
      <c r="A56" s="77" t="s">
        <v>78</v>
      </c>
      <c r="B56" s="78"/>
      <c r="C56" s="9"/>
      <c r="D56" s="9"/>
      <c r="E56" s="243" t="s">
        <v>79</v>
      </c>
      <c r="F56" s="243"/>
      <c r="G56" s="243"/>
      <c r="H56" s="243"/>
      <c r="I56" s="243"/>
      <c r="J56" s="9"/>
      <c r="K56" s="243" t="s">
        <v>80</v>
      </c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37">
        <f>'stav - Stavební  část'!J32</f>
        <v>0</v>
      </c>
      <c r="AH56" s="238"/>
      <c r="AI56" s="238"/>
      <c r="AJ56" s="238"/>
      <c r="AK56" s="238"/>
      <c r="AL56" s="238"/>
      <c r="AM56" s="238"/>
      <c r="AN56" s="237">
        <f t="shared" si="0"/>
        <v>0</v>
      </c>
      <c r="AO56" s="238"/>
      <c r="AP56" s="238"/>
      <c r="AQ56" s="79" t="s">
        <v>81</v>
      </c>
      <c r="AR56" s="78"/>
      <c r="AS56" s="80">
        <v>0</v>
      </c>
      <c r="AT56" s="81">
        <f t="shared" si="1"/>
        <v>0</v>
      </c>
      <c r="AU56" s="82">
        <f>'stav - Stavební  část'!P104</f>
        <v>0</v>
      </c>
      <c r="AV56" s="81">
        <f>'stav - Stavební  část'!J35</f>
        <v>0</v>
      </c>
      <c r="AW56" s="81">
        <f>'stav - Stavební  část'!J36</f>
        <v>0</v>
      </c>
      <c r="AX56" s="81">
        <f>'stav - Stavební  část'!J37</f>
        <v>0</v>
      </c>
      <c r="AY56" s="81">
        <f>'stav - Stavební  část'!J38</f>
        <v>0</v>
      </c>
      <c r="AZ56" s="81">
        <f>'stav - Stavební  část'!F35</f>
        <v>0</v>
      </c>
      <c r="BA56" s="81">
        <f>'stav - Stavební  část'!F36</f>
        <v>0</v>
      </c>
      <c r="BB56" s="81">
        <f>'stav - Stavební  část'!F37</f>
        <v>0</v>
      </c>
      <c r="BC56" s="81">
        <f>'stav - Stavební  část'!F38</f>
        <v>0</v>
      </c>
      <c r="BD56" s="83">
        <f>'stav - Stavební  část'!F39</f>
        <v>0</v>
      </c>
      <c r="BT56" s="84" t="s">
        <v>77</v>
      </c>
      <c r="BV56" s="84" t="s">
        <v>70</v>
      </c>
      <c r="BW56" s="84" t="s">
        <v>82</v>
      </c>
      <c r="BX56" s="84" t="s">
        <v>76</v>
      </c>
      <c r="CL56" s="84" t="s">
        <v>1</v>
      </c>
    </row>
    <row r="57" spans="1:90" s="6" customFormat="1" ht="14.5" customHeight="1">
      <c r="A57" s="77" t="s">
        <v>78</v>
      </c>
      <c r="B57" s="78"/>
      <c r="C57" s="9"/>
      <c r="D57" s="9"/>
      <c r="E57" s="243" t="s">
        <v>83</v>
      </c>
      <c r="F57" s="243"/>
      <c r="G57" s="243"/>
      <c r="H57" s="243"/>
      <c r="I57" s="243"/>
      <c r="J57" s="9"/>
      <c r="K57" s="243" t="s">
        <v>84</v>
      </c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37">
        <f>'ut2 - VYTÁPĚNÍ - ETAPA II '!J32</f>
        <v>0</v>
      </c>
      <c r="AH57" s="238"/>
      <c r="AI57" s="238"/>
      <c r="AJ57" s="238"/>
      <c r="AK57" s="238"/>
      <c r="AL57" s="238"/>
      <c r="AM57" s="238"/>
      <c r="AN57" s="237">
        <f t="shared" si="0"/>
        <v>0</v>
      </c>
      <c r="AO57" s="238"/>
      <c r="AP57" s="238"/>
      <c r="AQ57" s="79" t="s">
        <v>81</v>
      </c>
      <c r="AR57" s="78"/>
      <c r="AS57" s="80">
        <v>0</v>
      </c>
      <c r="AT57" s="81">
        <f t="shared" si="1"/>
        <v>0</v>
      </c>
      <c r="AU57" s="82">
        <f>'ut2 - VYTÁPĚNÍ - ETAPA II '!P91</f>
        <v>0</v>
      </c>
      <c r="AV57" s="81">
        <f>'ut2 - VYTÁPĚNÍ - ETAPA II '!J35</f>
        <v>0</v>
      </c>
      <c r="AW57" s="81">
        <f>'ut2 - VYTÁPĚNÍ - ETAPA II '!J36</f>
        <v>0</v>
      </c>
      <c r="AX57" s="81">
        <f>'ut2 - VYTÁPĚNÍ - ETAPA II '!J37</f>
        <v>0</v>
      </c>
      <c r="AY57" s="81">
        <f>'ut2 - VYTÁPĚNÍ - ETAPA II '!J38</f>
        <v>0</v>
      </c>
      <c r="AZ57" s="81">
        <f>'ut2 - VYTÁPĚNÍ - ETAPA II '!F35</f>
        <v>0</v>
      </c>
      <c r="BA57" s="81">
        <f>'ut2 - VYTÁPĚNÍ - ETAPA II '!F36</f>
        <v>0</v>
      </c>
      <c r="BB57" s="81">
        <f>'ut2 - VYTÁPĚNÍ - ETAPA II '!F37</f>
        <v>0</v>
      </c>
      <c r="BC57" s="81">
        <f>'ut2 - VYTÁPĚNÍ - ETAPA II '!F38</f>
        <v>0</v>
      </c>
      <c r="BD57" s="83">
        <f>'ut2 - VYTÁPĚNÍ - ETAPA II '!F39</f>
        <v>0</v>
      </c>
      <c r="BT57" s="84" t="s">
        <v>77</v>
      </c>
      <c r="BV57" s="84" t="s">
        <v>70</v>
      </c>
      <c r="BW57" s="84" t="s">
        <v>85</v>
      </c>
      <c r="BX57" s="84" t="s">
        <v>76</v>
      </c>
      <c r="CL57" s="84" t="s">
        <v>1</v>
      </c>
    </row>
    <row r="58" spans="1:90" s="6" customFormat="1" ht="14.5" customHeight="1">
      <c r="A58" s="77" t="s">
        <v>78</v>
      </c>
      <c r="B58" s="78"/>
      <c r="C58" s="9"/>
      <c r="D58" s="9"/>
      <c r="E58" s="243" t="s">
        <v>86</v>
      </c>
      <c r="F58" s="243"/>
      <c r="G58" s="243"/>
      <c r="H58" s="243"/>
      <c r="I58" s="243"/>
      <c r="J58" s="9"/>
      <c r="K58" s="243" t="s">
        <v>87</v>
      </c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37">
        <f>'el - Elektroinstalace'!J32</f>
        <v>0</v>
      </c>
      <c r="AH58" s="238"/>
      <c r="AI58" s="238"/>
      <c r="AJ58" s="238"/>
      <c r="AK58" s="238"/>
      <c r="AL58" s="238"/>
      <c r="AM58" s="238"/>
      <c r="AN58" s="237">
        <f t="shared" si="0"/>
        <v>0</v>
      </c>
      <c r="AO58" s="238"/>
      <c r="AP58" s="238"/>
      <c r="AQ58" s="79" t="s">
        <v>81</v>
      </c>
      <c r="AR58" s="78"/>
      <c r="AS58" s="80">
        <v>0</v>
      </c>
      <c r="AT58" s="81">
        <f t="shared" si="1"/>
        <v>0</v>
      </c>
      <c r="AU58" s="82">
        <f>'el - Elektroinstalace'!P92</f>
        <v>0</v>
      </c>
      <c r="AV58" s="81">
        <f>'el - Elektroinstalace'!J35</f>
        <v>0</v>
      </c>
      <c r="AW58" s="81">
        <f>'el - Elektroinstalace'!J36</f>
        <v>0</v>
      </c>
      <c r="AX58" s="81">
        <f>'el - Elektroinstalace'!J37</f>
        <v>0</v>
      </c>
      <c r="AY58" s="81">
        <f>'el - Elektroinstalace'!J38</f>
        <v>0</v>
      </c>
      <c r="AZ58" s="81">
        <f>'el - Elektroinstalace'!F35</f>
        <v>0</v>
      </c>
      <c r="BA58" s="81">
        <f>'el - Elektroinstalace'!F36</f>
        <v>0</v>
      </c>
      <c r="BB58" s="81">
        <f>'el - Elektroinstalace'!F37</f>
        <v>0</v>
      </c>
      <c r="BC58" s="81">
        <f>'el - Elektroinstalace'!F38</f>
        <v>0</v>
      </c>
      <c r="BD58" s="83">
        <f>'el - Elektroinstalace'!F39</f>
        <v>0</v>
      </c>
      <c r="BT58" s="84" t="s">
        <v>77</v>
      </c>
      <c r="BV58" s="84" t="s">
        <v>70</v>
      </c>
      <c r="BW58" s="84" t="s">
        <v>88</v>
      </c>
      <c r="BX58" s="84" t="s">
        <v>76</v>
      </c>
      <c r="CL58" s="84" t="s">
        <v>1</v>
      </c>
    </row>
    <row r="59" spans="1:90" s="6" customFormat="1" ht="24" customHeight="1">
      <c r="A59" s="77" t="s">
        <v>78</v>
      </c>
      <c r="B59" s="78"/>
      <c r="C59" s="9"/>
      <c r="D59" s="9"/>
      <c r="E59" s="243" t="s">
        <v>89</v>
      </c>
      <c r="F59" s="243"/>
      <c r="G59" s="243"/>
      <c r="H59" s="243"/>
      <c r="I59" s="243"/>
      <c r="J59" s="9"/>
      <c r="K59" s="243" t="s">
        <v>90</v>
      </c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37">
        <f>'vrn - Vedlejší a ostatní ...'!J32</f>
        <v>0</v>
      </c>
      <c r="AH59" s="238"/>
      <c r="AI59" s="238"/>
      <c r="AJ59" s="238"/>
      <c r="AK59" s="238"/>
      <c r="AL59" s="238"/>
      <c r="AM59" s="238"/>
      <c r="AN59" s="237">
        <f t="shared" si="0"/>
        <v>0</v>
      </c>
      <c r="AO59" s="238"/>
      <c r="AP59" s="238"/>
      <c r="AQ59" s="79" t="s">
        <v>81</v>
      </c>
      <c r="AR59" s="78"/>
      <c r="AS59" s="85">
        <v>0</v>
      </c>
      <c r="AT59" s="86">
        <f t="shared" si="1"/>
        <v>0</v>
      </c>
      <c r="AU59" s="87">
        <f>'vrn - Vedlejší a ostatní ...'!P90</f>
        <v>0</v>
      </c>
      <c r="AV59" s="86">
        <f>'vrn - Vedlejší a ostatní ...'!J35</f>
        <v>0</v>
      </c>
      <c r="AW59" s="86">
        <f>'vrn - Vedlejší a ostatní ...'!J36</f>
        <v>0</v>
      </c>
      <c r="AX59" s="86">
        <f>'vrn - Vedlejší a ostatní ...'!J37</f>
        <v>0</v>
      </c>
      <c r="AY59" s="86">
        <f>'vrn - Vedlejší a ostatní ...'!J38</f>
        <v>0</v>
      </c>
      <c r="AZ59" s="86">
        <f>'vrn - Vedlejší a ostatní ...'!F35</f>
        <v>0</v>
      </c>
      <c r="BA59" s="86">
        <f>'vrn - Vedlejší a ostatní ...'!F36</f>
        <v>0</v>
      </c>
      <c r="BB59" s="86">
        <f>'vrn - Vedlejší a ostatní ...'!F37</f>
        <v>0</v>
      </c>
      <c r="BC59" s="86">
        <f>'vrn - Vedlejší a ostatní ...'!F38</f>
        <v>0</v>
      </c>
      <c r="BD59" s="88">
        <f>'vrn - Vedlejší a ostatní ...'!F39</f>
        <v>0</v>
      </c>
      <c r="BT59" s="84" t="s">
        <v>77</v>
      </c>
      <c r="BV59" s="84" t="s">
        <v>70</v>
      </c>
      <c r="BW59" s="84" t="s">
        <v>91</v>
      </c>
      <c r="BX59" s="84" t="s">
        <v>76</v>
      </c>
      <c r="CL59" s="84" t="s">
        <v>1</v>
      </c>
    </row>
    <row r="60" spans="2:44" s="1" customFormat="1" ht="30" customHeight="1">
      <c r="B60" s="30"/>
      <c r="AR60" s="30"/>
    </row>
    <row r="61" spans="2:44" s="1" customFormat="1" ht="7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</row>
  </sheetData>
  <mergeCells count="58">
    <mergeCell ref="E57:I57"/>
    <mergeCell ref="K57:AF57"/>
    <mergeCell ref="E58:I58"/>
    <mergeCell ref="K58:AF58"/>
    <mergeCell ref="E59:I59"/>
    <mergeCell ref="K59:AF59"/>
    <mergeCell ref="C52:G52"/>
    <mergeCell ref="I52:AF52"/>
    <mergeCell ref="D55:H55"/>
    <mergeCell ref="J55:AF55"/>
    <mergeCell ref="E56:I56"/>
    <mergeCell ref="K56:AF56"/>
    <mergeCell ref="AN58:AP58"/>
    <mergeCell ref="AG58:AM58"/>
    <mergeCell ref="AN59:AP59"/>
    <mergeCell ref="AG59:AM59"/>
    <mergeCell ref="AG54:AM54"/>
    <mergeCell ref="AN54:AP54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stav - Stavební  část'!C2" display="/"/>
    <hyperlink ref="A57" location="'ut2 - VYTÁPĚNÍ - ETAPA II '!C2" display="/"/>
    <hyperlink ref="A58" location="'el - Elektroinstalace'!C2" display="/"/>
    <hyperlink ref="A59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2"/>
  <sheetViews>
    <sheetView showGridLines="0" workbookViewId="0" topLeftCell="A3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00390625" style="0" customWidth="1"/>
    <col min="9" max="9" width="9.421875" style="89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82</v>
      </c>
      <c r="AZ2" s="90" t="s">
        <v>92</v>
      </c>
      <c r="BA2" s="90" t="s">
        <v>1</v>
      </c>
      <c r="BB2" s="90" t="s">
        <v>1</v>
      </c>
      <c r="BC2" s="90" t="s">
        <v>93</v>
      </c>
      <c r="BD2" s="90" t="s">
        <v>77</v>
      </c>
    </row>
    <row r="3" spans="2:56" ht="7" customHeight="1">
      <c r="B3" s="17"/>
      <c r="C3" s="18"/>
      <c r="D3" s="18"/>
      <c r="E3" s="18"/>
      <c r="F3" s="18"/>
      <c r="G3" s="18"/>
      <c r="H3" s="18"/>
      <c r="I3" s="91"/>
      <c r="J3" s="18"/>
      <c r="K3" s="18"/>
      <c r="L3" s="19"/>
      <c r="AT3" s="16" t="s">
        <v>77</v>
      </c>
      <c r="AZ3" s="90" t="s">
        <v>94</v>
      </c>
      <c r="BA3" s="90" t="s">
        <v>1</v>
      </c>
      <c r="BB3" s="90" t="s">
        <v>1</v>
      </c>
      <c r="BC3" s="90" t="s">
        <v>95</v>
      </c>
      <c r="BD3" s="90" t="s">
        <v>77</v>
      </c>
    </row>
    <row r="4" spans="2:56" ht="25" customHeight="1">
      <c r="B4" s="19"/>
      <c r="D4" s="20" t="s">
        <v>96</v>
      </c>
      <c r="L4" s="19"/>
      <c r="M4" s="21" t="s">
        <v>10</v>
      </c>
      <c r="AT4" s="16" t="s">
        <v>3</v>
      </c>
      <c r="AZ4" s="90" t="s">
        <v>97</v>
      </c>
      <c r="BA4" s="90" t="s">
        <v>1</v>
      </c>
      <c r="BB4" s="90" t="s">
        <v>1</v>
      </c>
      <c r="BC4" s="90" t="s">
        <v>98</v>
      </c>
      <c r="BD4" s="90" t="s">
        <v>77</v>
      </c>
    </row>
    <row r="5" spans="2:56" ht="7" customHeight="1">
      <c r="B5" s="19"/>
      <c r="L5" s="19"/>
      <c r="AZ5" s="90" t="s">
        <v>99</v>
      </c>
      <c r="BA5" s="90" t="s">
        <v>1</v>
      </c>
      <c r="BB5" s="90" t="s">
        <v>1</v>
      </c>
      <c r="BC5" s="90" t="s">
        <v>100</v>
      </c>
      <c r="BD5" s="90" t="s">
        <v>77</v>
      </c>
    </row>
    <row r="6" spans="2:56" ht="12" customHeight="1">
      <c r="B6" s="19"/>
      <c r="D6" s="25" t="s">
        <v>16</v>
      </c>
      <c r="L6" s="19"/>
      <c r="AZ6" s="90" t="s">
        <v>101</v>
      </c>
      <c r="BA6" s="90" t="s">
        <v>1</v>
      </c>
      <c r="BB6" s="90" t="s">
        <v>1</v>
      </c>
      <c r="BC6" s="90" t="s">
        <v>102</v>
      </c>
      <c r="BD6" s="90" t="s">
        <v>77</v>
      </c>
    </row>
    <row r="7" spans="2:56" ht="14.5" customHeight="1">
      <c r="B7" s="19"/>
      <c r="E7" s="244" t="str">
        <f>'Rekapitulace stavby'!K6</f>
        <v>Rekonstrukce objektu dílny učiliště chladírenské a klimatizační techniky</v>
      </c>
      <c r="F7" s="245"/>
      <c r="G7" s="245"/>
      <c r="H7" s="245"/>
      <c r="L7" s="19"/>
      <c r="AZ7" s="90" t="s">
        <v>103</v>
      </c>
      <c r="BA7" s="90" t="s">
        <v>1</v>
      </c>
      <c r="BB7" s="90" t="s">
        <v>1</v>
      </c>
      <c r="BC7" s="90" t="s">
        <v>104</v>
      </c>
      <c r="BD7" s="90" t="s">
        <v>77</v>
      </c>
    </row>
    <row r="8" spans="2:56" ht="12" customHeight="1">
      <c r="B8" s="19"/>
      <c r="D8" s="25" t="s">
        <v>105</v>
      </c>
      <c r="L8" s="19"/>
      <c r="AZ8" s="90" t="s">
        <v>106</v>
      </c>
      <c r="BA8" s="90" t="s">
        <v>1</v>
      </c>
      <c r="BB8" s="90" t="s">
        <v>1</v>
      </c>
      <c r="BC8" s="90" t="s">
        <v>107</v>
      </c>
      <c r="BD8" s="90" t="s">
        <v>77</v>
      </c>
    </row>
    <row r="9" spans="2:56" s="1" customFormat="1" ht="14.5" customHeight="1">
      <c r="B9" s="30"/>
      <c r="E9" s="244" t="s">
        <v>108</v>
      </c>
      <c r="F9" s="219"/>
      <c r="G9" s="219"/>
      <c r="H9" s="219"/>
      <c r="I9" s="92"/>
      <c r="L9" s="30"/>
      <c r="AZ9" s="90" t="s">
        <v>109</v>
      </c>
      <c r="BA9" s="90" t="s">
        <v>1</v>
      </c>
      <c r="BB9" s="90" t="s">
        <v>1</v>
      </c>
      <c r="BC9" s="90" t="s">
        <v>110</v>
      </c>
      <c r="BD9" s="90" t="s">
        <v>77</v>
      </c>
    </row>
    <row r="10" spans="2:56" s="1" customFormat="1" ht="12" customHeight="1">
      <c r="B10" s="30"/>
      <c r="D10" s="25" t="s">
        <v>111</v>
      </c>
      <c r="I10" s="92"/>
      <c r="L10" s="30"/>
      <c r="AZ10" s="90" t="s">
        <v>112</v>
      </c>
      <c r="BA10" s="90" t="s">
        <v>1</v>
      </c>
      <c r="BB10" s="90" t="s">
        <v>1</v>
      </c>
      <c r="BC10" s="90" t="s">
        <v>107</v>
      </c>
      <c r="BD10" s="90" t="s">
        <v>77</v>
      </c>
    </row>
    <row r="11" spans="2:56" s="1" customFormat="1" ht="37" customHeight="1">
      <c r="B11" s="30"/>
      <c r="E11" s="220" t="s">
        <v>113</v>
      </c>
      <c r="F11" s="219"/>
      <c r="G11" s="219"/>
      <c r="H11" s="219"/>
      <c r="I11" s="92"/>
      <c r="L11" s="30"/>
      <c r="AZ11" s="90" t="s">
        <v>114</v>
      </c>
      <c r="BA11" s="90" t="s">
        <v>1</v>
      </c>
      <c r="BB11" s="90" t="s">
        <v>1</v>
      </c>
      <c r="BC11" s="90" t="s">
        <v>115</v>
      </c>
      <c r="BD11" s="90" t="s">
        <v>77</v>
      </c>
    </row>
    <row r="12" spans="2:56" s="1" customFormat="1" ht="10">
      <c r="B12" s="30"/>
      <c r="I12" s="92"/>
      <c r="L12" s="30"/>
      <c r="AZ12" s="90" t="s">
        <v>116</v>
      </c>
      <c r="BA12" s="90" t="s">
        <v>1</v>
      </c>
      <c r="BB12" s="90" t="s">
        <v>1</v>
      </c>
      <c r="BC12" s="90" t="s">
        <v>117</v>
      </c>
      <c r="BD12" s="90" t="s">
        <v>77</v>
      </c>
    </row>
    <row r="13" spans="2:56" s="1" customFormat="1" ht="12" customHeight="1">
      <c r="B13" s="30"/>
      <c r="D13" s="25" t="s">
        <v>18</v>
      </c>
      <c r="F13" s="16" t="s">
        <v>1</v>
      </c>
      <c r="I13" s="93" t="s">
        <v>19</v>
      </c>
      <c r="J13" s="16" t="s">
        <v>1</v>
      </c>
      <c r="L13" s="30"/>
      <c r="AZ13" s="90" t="s">
        <v>118</v>
      </c>
      <c r="BA13" s="90" t="s">
        <v>1</v>
      </c>
      <c r="BB13" s="90" t="s">
        <v>1</v>
      </c>
      <c r="BC13" s="90" t="s">
        <v>119</v>
      </c>
      <c r="BD13" s="90" t="s">
        <v>77</v>
      </c>
    </row>
    <row r="14" spans="2:56" s="1" customFormat="1" ht="12" customHeight="1">
      <c r="B14" s="30"/>
      <c r="D14" s="25" t="s">
        <v>20</v>
      </c>
      <c r="F14" s="16" t="s">
        <v>21</v>
      </c>
      <c r="I14" s="93" t="s">
        <v>22</v>
      </c>
      <c r="J14" s="46" t="str">
        <f>'Rekapitulace stavby'!AN8</f>
        <v>14. 3. 2018</v>
      </c>
      <c r="L14" s="30"/>
      <c r="AZ14" s="90" t="s">
        <v>120</v>
      </c>
      <c r="BA14" s="90" t="s">
        <v>1</v>
      </c>
      <c r="BB14" s="90" t="s">
        <v>1</v>
      </c>
      <c r="BC14" s="90" t="s">
        <v>121</v>
      </c>
      <c r="BD14" s="90" t="s">
        <v>77</v>
      </c>
    </row>
    <row r="15" spans="2:56" s="1" customFormat="1" ht="10.75" customHeight="1">
      <c r="B15" s="30"/>
      <c r="I15" s="92"/>
      <c r="L15" s="30"/>
      <c r="AZ15" s="90" t="s">
        <v>122</v>
      </c>
      <c r="BA15" s="90" t="s">
        <v>1</v>
      </c>
      <c r="BB15" s="90" t="s">
        <v>1</v>
      </c>
      <c r="BC15" s="90" t="s">
        <v>123</v>
      </c>
      <c r="BD15" s="90" t="s">
        <v>77</v>
      </c>
    </row>
    <row r="16" spans="2:56" s="1" customFormat="1" ht="12" customHeight="1">
      <c r="B16" s="30"/>
      <c r="D16" s="25" t="s">
        <v>24</v>
      </c>
      <c r="I16" s="93" t="s">
        <v>25</v>
      </c>
      <c r="J16" s="16" t="str">
        <f>IF('Rekapitulace stavby'!AN10="","",'Rekapitulace stavby'!AN10)</f>
        <v/>
      </c>
      <c r="L16" s="30"/>
      <c r="AZ16" s="90" t="s">
        <v>124</v>
      </c>
      <c r="BA16" s="90" t="s">
        <v>1</v>
      </c>
      <c r="BB16" s="90" t="s">
        <v>1</v>
      </c>
      <c r="BC16" s="90" t="s">
        <v>125</v>
      </c>
      <c r="BD16" s="90" t="s">
        <v>77</v>
      </c>
    </row>
    <row r="17" spans="2:56" s="1" customFormat="1" ht="18" customHeight="1">
      <c r="B17" s="30"/>
      <c r="E17" s="16" t="str">
        <f>IF('Rekapitulace stavby'!E11="","",'Rekapitulace stavby'!E11)</f>
        <v xml:space="preserve"> </v>
      </c>
      <c r="I17" s="93" t="s">
        <v>27</v>
      </c>
      <c r="J17" s="16" t="str">
        <f>IF('Rekapitulace stavby'!AN11="","",'Rekapitulace stavby'!AN11)</f>
        <v/>
      </c>
      <c r="L17" s="30"/>
      <c r="AZ17" s="90" t="s">
        <v>126</v>
      </c>
      <c r="BA17" s="90" t="s">
        <v>1</v>
      </c>
      <c r="BB17" s="90" t="s">
        <v>1</v>
      </c>
      <c r="BC17" s="90" t="s">
        <v>115</v>
      </c>
      <c r="BD17" s="90" t="s">
        <v>77</v>
      </c>
    </row>
    <row r="18" spans="2:12" s="1" customFormat="1" ht="7" customHeight="1">
      <c r="B18" s="30"/>
      <c r="I18" s="92"/>
      <c r="L18" s="30"/>
    </row>
    <row r="19" spans="2:12" s="1" customFormat="1" ht="12" customHeight="1">
      <c r="B19" s="30"/>
      <c r="D19" s="25" t="s">
        <v>28</v>
      </c>
      <c r="I19" s="93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6" t="str">
        <f>'Rekapitulace stavby'!E14</f>
        <v>Vyplň údaj</v>
      </c>
      <c r="F20" s="223"/>
      <c r="G20" s="223"/>
      <c r="H20" s="223"/>
      <c r="I20" s="93" t="s">
        <v>27</v>
      </c>
      <c r="J20" s="26" t="str">
        <f>'Rekapitulace stavby'!AN14</f>
        <v>Vyplň údaj</v>
      </c>
      <c r="L20" s="30"/>
    </row>
    <row r="21" spans="2:12" s="1" customFormat="1" ht="7" customHeight="1">
      <c r="B21" s="30"/>
      <c r="I21" s="92"/>
      <c r="L21" s="30"/>
    </row>
    <row r="22" spans="2:12" s="1" customFormat="1" ht="12" customHeight="1">
      <c r="B22" s="30"/>
      <c r="D22" s="25" t="s">
        <v>30</v>
      </c>
      <c r="I22" s="93" t="s">
        <v>25</v>
      </c>
      <c r="J22" s="16" t="str">
        <f>IF('Rekapitulace stavby'!AN16="","",'Rekapitulace stavby'!AN16)</f>
        <v/>
      </c>
      <c r="L22" s="30"/>
    </row>
    <row r="23" spans="2:12" s="1" customFormat="1" ht="18" customHeight="1">
      <c r="B23" s="30"/>
      <c r="E23" s="16" t="str">
        <f>IF('Rekapitulace stavby'!E17="","",'Rekapitulace stavby'!E17)</f>
        <v xml:space="preserve"> </v>
      </c>
      <c r="I23" s="93" t="s">
        <v>27</v>
      </c>
      <c r="J23" s="16" t="str">
        <f>IF('Rekapitulace stavby'!AN17="","",'Rekapitulace stavby'!AN17)</f>
        <v/>
      </c>
      <c r="L23" s="30"/>
    </row>
    <row r="24" spans="2:12" s="1" customFormat="1" ht="7" customHeight="1">
      <c r="B24" s="30"/>
      <c r="I24" s="92"/>
      <c r="L24" s="30"/>
    </row>
    <row r="25" spans="2:12" s="1" customFormat="1" ht="12" customHeight="1">
      <c r="B25" s="30"/>
      <c r="D25" s="25" t="s">
        <v>32</v>
      </c>
      <c r="I25" s="93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3" t="s">
        <v>27</v>
      </c>
      <c r="J26" s="16" t="str">
        <f>IF('Rekapitulace stavby'!AN20="","",'Rekapitulace stavby'!AN20)</f>
        <v/>
      </c>
      <c r="L26" s="30"/>
    </row>
    <row r="27" spans="2:12" s="1" customFormat="1" ht="7" customHeight="1">
      <c r="B27" s="30"/>
      <c r="I27" s="92"/>
      <c r="L27" s="30"/>
    </row>
    <row r="28" spans="2:12" s="1" customFormat="1" ht="12" customHeight="1">
      <c r="B28" s="30"/>
      <c r="D28" s="25" t="s">
        <v>33</v>
      </c>
      <c r="I28" s="92"/>
      <c r="L28" s="30"/>
    </row>
    <row r="29" spans="2:12" s="7" customFormat="1" ht="14.5" customHeight="1">
      <c r="B29" s="94"/>
      <c r="E29" s="227" t="s">
        <v>1</v>
      </c>
      <c r="F29" s="227"/>
      <c r="G29" s="227"/>
      <c r="H29" s="227"/>
      <c r="I29" s="95"/>
      <c r="L29" s="94"/>
    </row>
    <row r="30" spans="2:12" s="1" customFormat="1" ht="7" customHeight="1">
      <c r="B30" s="30"/>
      <c r="I30" s="92"/>
      <c r="L30" s="30"/>
    </row>
    <row r="31" spans="2:12" s="1" customFormat="1" ht="7" customHeight="1">
      <c r="B31" s="30"/>
      <c r="D31" s="47"/>
      <c r="E31" s="47"/>
      <c r="F31" s="47"/>
      <c r="G31" s="47"/>
      <c r="H31" s="47"/>
      <c r="I31" s="96"/>
      <c r="J31" s="47"/>
      <c r="K31" s="47"/>
      <c r="L31" s="30"/>
    </row>
    <row r="32" spans="2:12" s="1" customFormat="1" ht="25.4" customHeight="1">
      <c r="B32" s="30"/>
      <c r="D32" s="97" t="s">
        <v>34</v>
      </c>
      <c r="I32" s="92"/>
      <c r="J32" s="60">
        <f>ROUND(J104,2)</f>
        <v>0</v>
      </c>
      <c r="L32" s="30"/>
    </row>
    <row r="33" spans="2:12" s="1" customFormat="1" ht="7" customHeight="1">
      <c r="B33" s="30"/>
      <c r="D33" s="47"/>
      <c r="E33" s="47"/>
      <c r="F33" s="47"/>
      <c r="G33" s="47"/>
      <c r="H33" s="47"/>
      <c r="I33" s="96"/>
      <c r="J33" s="47"/>
      <c r="K33" s="47"/>
      <c r="L33" s="30"/>
    </row>
    <row r="34" spans="2:12" s="1" customFormat="1" ht="14.4" customHeight="1">
      <c r="B34" s="30"/>
      <c r="F34" s="33" t="s">
        <v>36</v>
      </c>
      <c r="I34" s="98" t="s">
        <v>35</v>
      </c>
      <c r="J34" s="33" t="s">
        <v>37</v>
      </c>
      <c r="L34" s="30"/>
    </row>
    <row r="35" spans="2:12" s="1" customFormat="1" ht="14.4" customHeight="1">
      <c r="B35" s="30"/>
      <c r="D35" s="25" t="s">
        <v>38</v>
      </c>
      <c r="E35" s="25" t="s">
        <v>39</v>
      </c>
      <c r="F35" s="99">
        <f>ROUND((SUM(BE104:BE461)),2)</f>
        <v>0</v>
      </c>
      <c r="I35" s="100">
        <v>0.21</v>
      </c>
      <c r="J35" s="99">
        <f>ROUND(((SUM(BE104:BE461))*I35),2)</f>
        <v>0</v>
      </c>
      <c r="L35" s="30"/>
    </row>
    <row r="36" spans="2:12" s="1" customFormat="1" ht="14.4" customHeight="1">
      <c r="B36" s="30"/>
      <c r="E36" s="25" t="s">
        <v>40</v>
      </c>
      <c r="F36" s="99">
        <f>ROUND((SUM(BF104:BF461)),2)</f>
        <v>0</v>
      </c>
      <c r="I36" s="100">
        <v>0.15</v>
      </c>
      <c r="J36" s="99">
        <f>ROUND(((SUM(BF104:BF461))*I36),2)</f>
        <v>0</v>
      </c>
      <c r="L36" s="30"/>
    </row>
    <row r="37" spans="2:12" s="1" customFormat="1" ht="14.4" customHeight="1" hidden="1">
      <c r="B37" s="30"/>
      <c r="E37" s="25" t="s">
        <v>41</v>
      </c>
      <c r="F37" s="99">
        <f>ROUND((SUM(BG104:BG461)),2)</f>
        <v>0</v>
      </c>
      <c r="I37" s="100">
        <v>0.21</v>
      </c>
      <c r="J37" s="99">
        <f>0</f>
        <v>0</v>
      </c>
      <c r="L37" s="30"/>
    </row>
    <row r="38" spans="2:12" s="1" customFormat="1" ht="14.4" customHeight="1" hidden="1">
      <c r="B38" s="30"/>
      <c r="E38" s="25" t="s">
        <v>42</v>
      </c>
      <c r="F38" s="99">
        <f>ROUND((SUM(BH104:BH461)),2)</f>
        <v>0</v>
      </c>
      <c r="I38" s="100">
        <v>0.15</v>
      </c>
      <c r="J38" s="99">
        <f>0</f>
        <v>0</v>
      </c>
      <c r="L38" s="30"/>
    </row>
    <row r="39" spans="2:12" s="1" customFormat="1" ht="14.4" customHeight="1" hidden="1">
      <c r="B39" s="30"/>
      <c r="E39" s="25" t="s">
        <v>43</v>
      </c>
      <c r="F39" s="99">
        <f>ROUND((SUM(BI104:BI461)),2)</f>
        <v>0</v>
      </c>
      <c r="I39" s="100">
        <v>0</v>
      </c>
      <c r="J39" s="99">
        <f>0</f>
        <v>0</v>
      </c>
      <c r="L39" s="30"/>
    </row>
    <row r="40" spans="2:12" s="1" customFormat="1" ht="7" customHeight="1">
      <c r="B40" s="30"/>
      <c r="I40" s="92"/>
      <c r="L40" s="30"/>
    </row>
    <row r="41" spans="2:12" s="1" customFormat="1" ht="25.4" customHeight="1">
      <c r="B41" s="30"/>
      <c r="C41" s="101"/>
      <c r="D41" s="102" t="s">
        <v>44</v>
      </c>
      <c r="E41" s="51"/>
      <c r="F41" s="51"/>
      <c r="G41" s="103" t="s">
        <v>45</v>
      </c>
      <c r="H41" s="104" t="s">
        <v>46</v>
      </c>
      <c r="I41" s="105"/>
      <c r="J41" s="106">
        <f>SUM(J32:J39)</f>
        <v>0</v>
      </c>
      <c r="K41" s="107"/>
      <c r="L41" s="30"/>
    </row>
    <row r="42" spans="2:12" s="1" customFormat="1" ht="14.4" customHeight="1">
      <c r="B42" s="39"/>
      <c r="C42" s="40"/>
      <c r="D42" s="40"/>
      <c r="E42" s="40"/>
      <c r="F42" s="40"/>
      <c r="G42" s="40"/>
      <c r="H42" s="40"/>
      <c r="I42" s="108"/>
      <c r="J42" s="40"/>
      <c r="K42" s="40"/>
      <c r="L42" s="30"/>
    </row>
    <row r="46" spans="2:12" s="1" customFormat="1" ht="7" customHeight="1">
      <c r="B46" s="41"/>
      <c r="C46" s="42"/>
      <c r="D46" s="42"/>
      <c r="E46" s="42"/>
      <c r="F46" s="42"/>
      <c r="G46" s="42"/>
      <c r="H46" s="42"/>
      <c r="I46" s="109"/>
      <c r="J46" s="42"/>
      <c r="K46" s="42"/>
      <c r="L46" s="30"/>
    </row>
    <row r="47" spans="2:12" s="1" customFormat="1" ht="25" customHeight="1">
      <c r="B47" s="30"/>
      <c r="C47" s="20" t="s">
        <v>127</v>
      </c>
      <c r="I47" s="92"/>
      <c r="L47" s="30"/>
    </row>
    <row r="48" spans="2:12" s="1" customFormat="1" ht="7" customHeight="1">
      <c r="B48" s="30"/>
      <c r="I48" s="92"/>
      <c r="L48" s="30"/>
    </row>
    <row r="49" spans="2:12" s="1" customFormat="1" ht="12" customHeight="1">
      <c r="B49" s="30"/>
      <c r="C49" s="25" t="s">
        <v>16</v>
      </c>
      <c r="I49" s="92"/>
      <c r="L49" s="30"/>
    </row>
    <row r="50" spans="2:12" s="1" customFormat="1" ht="14.5" customHeight="1">
      <c r="B50" s="30"/>
      <c r="E50" s="244" t="str">
        <f>E7</f>
        <v>Rekonstrukce objektu dílny učiliště chladírenské a klimatizační techniky</v>
      </c>
      <c r="F50" s="245"/>
      <c r="G50" s="245"/>
      <c r="H50" s="245"/>
      <c r="I50" s="92"/>
      <c r="L50" s="30"/>
    </row>
    <row r="51" spans="2:12" ht="12" customHeight="1">
      <c r="B51" s="19"/>
      <c r="C51" s="25" t="s">
        <v>105</v>
      </c>
      <c r="L51" s="19"/>
    </row>
    <row r="52" spans="2:12" s="1" customFormat="1" ht="14.5" customHeight="1">
      <c r="B52" s="30"/>
      <c r="E52" s="244" t="s">
        <v>108</v>
      </c>
      <c r="F52" s="219"/>
      <c r="G52" s="219"/>
      <c r="H52" s="219"/>
      <c r="I52" s="92"/>
      <c r="L52" s="30"/>
    </row>
    <row r="53" spans="2:12" s="1" customFormat="1" ht="12" customHeight="1">
      <c r="B53" s="30"/>
      <c r="C53" s="25" t="s">
        <v>111</v>
      </c>
      <c r="I53" s="92"/>
      <c r="L53" s="30"/>
    </row>
    <row r="54" spans="2:12" s="1" customFormat="1" ht="14.5" customHeight="1">
      <c r="B54" s="30"/>
      <c r="E54" s="220" t="str">
        <f>E11</f>
        <v>stav - Stavební  část</v>
      </c>
      <c r="F54" s="219"/>
      <c r="G54" s="219"/>
      <c r="H54" s="219"/>
      <c r="I54" s="92"/>
      <c r="L54" s="30"/>
    </row>
    <row r="55" spans="2:12" s="1" customFormat="1" ht="7" customHeight="1">
      <c r="B55" s="30"/>
      <c r="I55" s="92"/>
      <c r="L55" s="30"/>
    </row>
    <row r="56" spans="2:12" s="1" customFormat="1" ht="12" customHeight="1">
      <c r="B56" s="30"/>
      <c r="C56" s="25" t="s">
        <v>20</v>
      </c>
      <c r="F56" s="16" t="str">
        <f>F14</f>
        <v>Kostelec nad Orlicí, Havlíčkova 156</v>
      </c>
      <c r="I56" s="93" t="s">
        <v>22</v>
      </c>
      <c r="J56" s="46" t="str">
        <f>IF(J14="","",J14)</f>
        <v>14. 3. 2018</v>
      </c>
      <c r="L56" s="30"/>
    </row>
    <row r="57" spans="2:12" s="1" customFormat="1" ht="7" customHeight="1">
      <c r="B57" s="30"/>
      <c r="I57" s="92"/>
      <c r="L57" s="30"/>
    </row>
    <row r="58" spans="2:12" s="1" customFormat="1" ht="12.4" customHeight="1">
      <c r="B58" s="30"/>
      <c r="C58" s="25" t="s">
        <v>24</v>
      </c>
      <c r="F58" s="16" t="str">
        <f>E17</f>
        <v xml:space="preserve"> </v>
      </c>
      <c r="I58" s="93" t="s">
        <v>30</v>
      </c>
      <c r="J58" s="28" t="str">
        <f>E23</f>
        <v xml:space="preserve"> </v>
      </c>
      <c r="L58" s="30"/>
    </row>
    <row r="59" spans="2:12" s="1" customFormat="1" ht="12.4" customHeight="1">
      <c r="B59" s="30"/>
      <c r="C59" s="25" t="s">
        <v>28</v>
      </c>
      <c r="F59" s="16" t="str">
        <f>IF(E20="","",E20)</f>
        <v>Vyplň údaj</v>
      </c>
      <c r="I59" s="93" t="s">
        <v>32</v>
      </c>
      <c r="J59" s="28" t="str">
        <f>E26</f>
        <v xml:space="preserve"> </v>
      </c>
      <c r="L59" s="30"/>
    </row>
    <row r="60" spans="2:12" s="1" customFormat="1" ht="10.25" customHeight="1">
      <c r="B60" s="30"/>
      <c r="I60" s="92"/>
      <c r="L60" s="30"/>
    </row>
    <row r="61" spans="2:12" s="1" customFormat="1" ht="29.25" customHeight="1">
      <c r="B61" s="30"/>
      <c r="C61" s="110" t="s">
        <v>128</v>
      </c>
      <c r="D61" s="101"/>
      <c r="E61" s="101"/>
      <c r="F61" s="101"/>
      <c r="G61" s="101"/>
      <c r="H61" s="101"/>
      <c r="I61" s="111"/>
      <c r="J61" s="112" t="s">
        <v>129</v>
      </c>
      <c r="K61" s="101"/>
      <c r="L61" s="30"/>
    </row>
    <row r="62" spans="2:12" s="1" customFormat="1" ht="10.25" customHeight="1">
      <c r="B62" s="30"/>
      <c r="I62" s="92"/>
      <c r="L62" s="30"/>
    </row>
    <row r="63" spans="2:47" s="1" customFormat="1" ht="22.75" customHeight="1">
      <c r="B63" s="30"/>
      <c r="C63" s="113" t="s">
        <v>130</v>
      </c>
      <c r="I63" s="92"/>
      <c r="J63" s="60">
        <f>J104</f>
        <v>0</v>
      </c>
      <c r="L63" s="30"/>
      <c r="AU63" s="16" t="s">
        <v>131</v>
      </c>
    </row>
    <row r="64" spans="2:12" s="8" customFormat="1" ht="25" customHeight="1">
      <c r="B64" s="114"/>
      <c r="D64" s="115" t="s">
        <v>132</v>
      </c>
      <c r="E64" s="116"/>
      <c r="F64" s="116"/>
      <c r="G64" s="116"/>
      <c r="H64" s="116"/>
      <c r="I64" s="117"/>
      <c r="J64" s="118">
        <f>J105</f>
        <v>0</v>
      </c>
      <c r="L64" s="114"/>
    </row>
    <row r="65" spans="2:12" s="9" customFormat="1" ht="19.9" customHeight="1">
      <c r="B65" s="119"/>
      <c r="D65" s="120" t="s">
        <v>133</v>
      </c>
      <c r="E65" s="121"/>
      <c r="F65" s="121"/>
      <c r="G65" s="121"/>
      <c r="H65" s="121"/>
      <c r="I65" s="122"/>
      <c r="J65" s="123">
        <f>J106</f>
        <v>0</v>
      </c>
      <c r="L65" s="119"/>
    </row>
    <row r="66" spans="2:12" s="9" customFormat="1" ht="19.9" customHeight="1">
      <c r="B66" s="119"/>
      <c r="D66" s="120" t="s">
        <v>134</v>
      </c>
      <c r="E66" s="121"/>
      <c r="F66" s="121"/>
      <c r="G66" s="121"/>
      <c r="H66" s="121"/>
      <c r="I66" s="122"/>
      <c r="J66" s="123">
        <f>J118</f>
        <v>0</v>
      </c>
      <c r="L66" s="119"/>
    </row>
    <row r="67" spans="2:12" s="9" customFormat="1" ht="19.9" customHeight="1">
      <c r="B67" s="119"/>
      <c r="D67" s="120" t="s">
        <v>135</v>
      </c>
      <c r="E67" s="121"/>
      <c r="F67" s="121"/>
      <c r="G67" s="121"/>
      <c r="H67" s="121"/>
      <c r="I67" s="122"/>
      <c r="J67" s="123">
        <f>J171</f>
        <v>0</v>
      </c>
      <c r="L67" s="119"/>
    </row>
    <row r="68" spans="2:12" s="9" customFormat="1" ht="19.9" customHeight="1">
      <c r="B68" s="119"/>
      <c r="D68" s="120" t="s">
        <v>136</v>
      </c>
      <c r="E68" s="121"/>
      <c r="F68" s="121"/>
      <c r="G68" s="121"/>
      <c r="H68" s="121"/>
      <c r="I68" s="122"/>
      <c r="J68" s="123">
        <f>J241</f>
        <v>0</v>
      </c>
      <c r="L68" s="119"/>
    </row>
    <row r="69" spans="2:12" s="9" customFormat="1" ht="19.9" customHeight="1">
      <c r="B69" s="119"/>
      <c r="D69" s="120" t="s">
        <v>137</v>
      </c>
      <c r="E69" s="121"/>
      <c r="F69" s="121"/>
      <c r="G69" s="121"/>
      <c r="H69" s="121"/>
      <c r="I69" s="122"/>
      <c r="J69" s="123">
        <f>J251</f>
        <v>0</v>
      </c>
      <c r="L69" s="119"/>
    </row>
    <row r="70" spans="2:12" s="8" customFormat="1" ht="25" customHeight="1">
      <c r="B70" s="114"/>
      <c r="D70" s="115" t="s">
        <v>138</v>
      </c>
      <c r="E70" s="116"/>
      <c r="F70" s="116"/>
      <c r="G70" s="116"/>
      <c r="H70" s="116"/>
      <c r="I70" s="117"/>
      <c r="J70" s="118">
        <f>J254</f>
        <v>0</v>
      </c>
      <c r="L70" s="114"/>
    </row>
    <row r="71" spans="2:12" s="9" customFormat="1" ht="19.9" customHeight="1">
      <c r="B71" s="119"/>
      <c r="D71" s="120" t="s">
        <v>139</v>
      </c>
      <c r="E71" s="121"/>
      <c r="F71" s="121"/>
      <c r="G71" s="121"/>
      <c r="H71" s="121"/>
      <c r="I71" s="122"/>
      <c r="J71" s="123">
        <f>J255</f>
        <v>0</v>
      </c>
      <c r="L71" s="119"/>
    </row>
    <row r="72" spans="2:12" s="9" customFormat="1" ht="19.9" customHeight="1">
      <c r="B72" s="119"/>
      <c r="D72" s="120" t="s">
        <v>140</v>
      </c>
      <c r="E72" s="121"/>
      <c r="F72" s="121"/>
      <c r="G72" s="121"/>
      <c r="H72" s="121"/>
      <c r="I72" s="122"/>
      <c r="J72" s="123">
        <f>J261</f>
        <v>0</v>
      </c>
      <c r="L72" s="119"/>
    </row>
    <row r="73" spans="2:12" s="9" customFormat="1" ht="19.9" customHeight="1">
      <c r="B73" s="119"/>
      <c r="D73" s="120" t="s">
        <v>141</v>
      </c>
      <c r="E73" s="121"/>
      <c r="F73" s="121"/>
      <c r="G73" s="121"/>
      <c r="H73" s="121"/>
      <c r="I73" s="122"/>
      <c r="J73" s="123">
        <f>J265</f>
        <v>0</v>
      </c>
      <c r="L73" s="119"/>
    </row>
    <row r="74" spans="2:12" s="9" customFormat="1" ht="19.9" customHeight="1">
      <c r="B74" s="119"/>
      <c r="D74" s="120" t="s">
        <v>142</v>
      </c>
      <c r="E74" s="121"/>
      <c r="F74" s="121"/>
      <c r="G74" s="121"/>
      <c r="H74" s="121"/>
      <c r="I74" s="122"/>
      <c r="J74" s="123">
        <f>J277</f>
        <v>0</v>
      </c>
      <c r="L74" s="119"/>
    </row>
    <row r="75" spans="2:12" s="9" customFormat="1" ht="19.9" customHeight="1">
      <c r="B75" s="119"/>
      <c r="D75" s="120" t="s">
        <v>143</v>
      </c>
      <c r="E75" s="121"/>
      <c r="F75" s="121"/>
      <c r="G75" s="121"/>
      <c r="H75" s="121"/>
      <c r="I75" s="122"/>
      <c r="J75" s="123">
        <f>J283</f>
        <v>0</v>
      </c>
      <c r="L75" s="119"/>
    </row>
    <row r="76" spans="2:12" s="9" customFormat="1" ht="19.9" customHeight="1">
      <c r="B76" s="119"/>
      <c r="D76" s="120" t="s">
        <v>144</v>
      </c>
      <c r="E76" s="121"/>
      <c r="F76" s="121"/>
      <c r="G76" s="121"/>
      <c r="H76" s="121"/>
      <c r="I76" s="122"/>
      <c r="J76" s="123">
        <f>J307</f>
        <v>0</v>
      </c>
      <c r="L76" s="119"/>
    </row>
    <row r="77" spans="2:12" s="9" customFormat="1" ht="19.9" customHeight="1">
      <c r="B77" s="119"/>
      <c r="D77" s="120" t="s">
        <v>145</v>
      </c>
      <c r="E77" s="121"/>
      <c r="F77" s="121"/>
      <c r="G77" s="121"/>
      <c r="H77" s="121"/>
      <c r="I77" s="122"/>
      <c r="J77" s="123">
        <f>J328</f>
        <v>0</v>
      </c>
      <c r="L77" s="119"/>
    </row>
    <row r="78" spans="2:12" s="9" customFormat="1" ht="19.9" customHeight="1">
      <c r="B78" s="119"/>
      <c r="D78" s="120" t="s">
        <v>146</v>
      </c>
      <c r="E78" s="121"/>
      <c r="F78" s="121"/>
      <c r="G78" s="121"/>
      <c r="H78" s="121"/>
      <c r="I78" s="122"/>
      <c r="J78" s="123">
        <f>J339</f>
        <v>0</v>
      </c>
      <c r="L78" s="119"/>
    </row>
    <row r="79" spans="2:12" s="9" customFormat="1" ht="19.9" customHeight="1">
      <c r="B79" s="119"/>
      <c r="D79" s="120" t="s">
        <v>147</v>
      </c>
      <c r="E79" s="121"/>
      <c r="F79" s="121"/>
      <c r="G79" s="121"/>
      <c r="H79" s="121"/>
      <c r="I79" s="122"/>
      <c r="J79" s="123">
        <f>J393</f>
        <v>0</v>
      </c>
      <c r="L79" s="119"/>
    </row>
    <row r="80" spans="2:12" s="9" customFormat="1" ht="19.9" customHeight="1">
      <c r="B80" s="119"/>
      <c r="D80" s="120" t="s">
        <v>148</v>
      </c>
      <c r="E80" s="121"/>
      <c r="F80" s="121"/>
      <c r="G80" s="121"/>
      <c r="H80" s="121"/>
      <c r="I80" s="122"/>
      <c r="J80" s="123">
        <f>J408</f>
        <v>0</v>
      </c>
      <c r="L80" s="119"/>
    </row>
    <row r="81" spans="2:12" s="9" customFormat="1" ht="19.9" customHeight="1">
      <c r="B81" s="119"/>
      <c r="D81" s="120" t="s">
        <v>149</v>
      </c>
      <c r="E81" s="121"/>
      <c r="F81" s="121"/>
      <c r="G81" s="121"/>
      <c r="H81" s="121"/>
      <c r="I81" s="122"/>
      <c r="J81" s="123">
        <f>J431</f>
        <v>0</v>
      </c>
      <c r="L81" s="119"/>
    </row>
    <row r="82" spans="2:12" s="9" customFormat="1" ht="19.9" customHeight="1">
      <c r="B82" s="119"/>
      <c r="D82" s="120" t="s">
        <v>150</v>
      </c>
      <c r="E82" s="121"/>
      <c r="F82" s="121"/>
      <c r="G82" s="121"/>
      <c r="H82" s="121"/>
      <c r="I82" s="122"/>
      <c r="J82" s="123">
        <f>J452</f>
        <v>0</v>
      </c>
      <c r="L82" s="119"/>
    </row>
    <row r="83" spans="2:12" s="1" customFormat="1" ht="21.75" customHeight="1">
      <c r="B83" s="30"/>
      <c r="I83" s="92"/>
      <c r="L83" s="30"/>
    </row>
    <row r="84" spans="2:12" s="1" customFormat="1" ht="7" customHeight="1">
      <c r="B84" s="39"/>
      <c r="C84" s="40"/>
      <c r="D84" s="40"/>
      <c r="E84" s="40"/>
      <c r="F84" s="40"/>
      <c r="G84" s="40"/>
      <c r="H84" s="40"/>
      <c r="I84" s="108"/>
      <c r="J84" s="40"/>
      <c r="K84" s="40"/>
      <c r="L84" s="30"/>
    </row>
    <row r="88" spans="2:12" s="1" customFormat="1" ht="7" customHeight="1">
      <c r="B88" s="41"/>
      <c r="C88" s="42"/>
      <c r="D88" s="42"/>
      <c r="E88" s="42"/>
      <c r="F88" s="42"/>
      <c r="G88" s="42"/>
      <c r="H88" s="42"/>
      <c r="I88" s="109"/>
      <c r="J88" s="42"/>
      <c r="K88" s="42"/>
      <c r="L88" s="30"/>
    </row>
    <row r="89" spans="2:12" s="1" customFormat="1" ht="25" customHeight="1">
      <c r="B89" s="30"/>
      <c r="C89" s="20" t="s">
        <v>151</v>
      </c>
      <c r="I89" s="92"/>
      <c r="L89" s="30"/>
    </row>
    <row r="90" spans="2:12" s="1" customFormat="1" ht="7" customHeight="1">
      <c r="B90" s="30"/>
      <c r="I90" s="92"/>
      <c r="L90" s="30"/>
    </row>
    <row r="91" spans="2:12" s="1" customFormat="1" ht="12" customHeight="1">
      <c r="B91" s="30"/>
      <c r="C91" s="25" t="s">
        <v>16</v>
      </c>
      <c r="I91" s="92"/>
      <c r="L91" s="30"/>
    </row>
    <row r="92" spans="2:12" s="1" customFormat="1" ht="14.5" customHeight="1">
      <c r="B92" s="30"/>
      <c r="E92" s="244" t="str">
        <f>E7</f>
        <v>Rekonstrukce objektu dílny učiliště chladírenské a klimatizační techniky</v>
      </c>
      <c r="F92" s="245"/>
      <c r="G92" s="245"/>
      <c r="H92" s="245"/>
      <c r="I92" s="92"/>
      <c r="L92" s="30"/>
    </row>
    <row r="93" spans="2:12" ht="12" customHeight="1">
      <c r="B93" s="19"/>
      <c r="C93" s="25" t="s">
        <v>105</v>
      </c>
      <c r="L93" s="19"/>
    </row>
    <row r="94" spans="2:12" s="1" customFormat="1" ht="14.5" customHeight="1">
      <c r="B94" s="30"/>
      <c r="E94" s="244" t="s">
        <v>108</v>
      </c>
      <c r="F94" s="219"/>
      <c r="G94" s="219"/>
      <c r="H94" s="219"/>
      <c r="I94" s="92"/>
      <c r="L94" s="30"/>
    </row>
    <row r="95" spans="2:12" s="1" customFormat="1" ht="12" customHeight="1">
      <c r="B95" s="30"/>
      <c r="C95" s="25" t="s">
        <v>111</v>
      </c>
      <c r="I95" s="92"/>
      <c r="L95" s="30"/>
    </row>
    <row r="96" spans="2:12" s="1" customFormat="1" ht="14.5" customHeight="1">
      <c r="B96" s="30"/>
      <c r="E96" s="220" t="str">
        <f>E11</f>
        <v>stav - Stavební  část</v>
      </c>
      <c r="F96" s="219"/>
      <c r="G96" s="219"/>
      <c r="H96" s="219"/>
      <c r="I96" s="92"/>
      <c r="L96" s="30"/>
    </row>
    <row r="97" spans="2:12" s="1" customFormat="1" ht="7" customHeight="1">
      <c r="B97" s="30"/>
      <c r="I97" s="92"/>
      <c r="L97" s="30"/>
    </row>
    <row r="98" spans="2:12" s="1" customFormat="1" ht="12" customHeight="1">
      <c r="B98" s="30"/>
      <c r="C98" s="25" t="s">
        <v>20</v>
      </c>
      <c r="F98" s="16" t="str">
        <f>F14</f>
        <v>Kostelec nad Orlicí, Havlíčkova 156</v>
      </c>
      <c r="I98" s="93" t="s">
        <v>22</v>
      </c>
      <c r="J98" s="46" t="str">
        <f>IF(J14="","",J14)</f>
        <v>14. 3. 2018</v>
      </c>
      <c r="L98" s="30"/>
    </row>
    <row r="99" spans="2:12" s="1" customFormat="1" ht="7" customHeight="1">
      <c r="B99" s="30"/>
      <c r="I99" s="92"/>
      <c r="L99" s="30"/>
    </row>
    <row r="100" spans="2:12" s="1" customFormat="1" ht="12.4" customHeight="1">
      <c r="B100" s="30"/>
      <c r="C100" s="25" t="s">
        <v>24</v>
      </c>
      <c r="F100" s="16" t="str">
        <f>E17</f>
        <v xml:space="preserve"> </v>
      </c>
      <c r="I100" s="93" t="s">
        <v>30</v>
      </c>
      <c r="J100" s="28" t="str">
        <f>E23</f>
        <v xml:space="preserve"> </v>
      </c>
      <c r="L100" s="30"/>
    </row>
    <row r="101" spans="2:12" s="1" customFormat="1" ht="12.4" customHeight="1">
      <c r="B101" s="30"/>
      <c r="C101" s="25" t="s">
        <v>28</v>
      </c>
      <c r="F101" s="16" t="str">
        <f>IF(E20="","",E20)</f>
        <v>Vyplň údaj</v>
      </c>
      <c r="I101" s="93" t="s">
        <v>32</v>
      </c>
      <c r="J101" s="28" t="str">
        <f>E26</f>
        <v xml:space="preserve"> </v>
      </c>
      <c r="L101" s="30"/>
    </row>
    <row r="102" spans="2:12" s="1" customFormat="1" ht="10.25" customHeight="1">
      <c r="B102" s="30"/>
      <c r="I102" s="92"/>
      <c r="L102" s="30"/>
    </row>
    <row r="103" spans="2:20" s="10" customFormat="1" ht="29.25" customHeight="1">
      <c r="B103" s="124"/>
      <c r="C103" s="125" t="s">
        <v>152</v>
      </c>
      <c r="D103" s="126" t="s">
        <v>53</v>
      </c>
      <c r="E103" s="126" t="s">
        <v>49</v>
      </c>
      <c r="F103" s="126" t="s">
        <v>50</v>
      </c>
      <c r="G103" s="126" t="s">
        <v>153</v>
      </c>
      <c r="H103" s="126" t="s">
        <v>154</v>
      </c>
      <c r="I103" s="127" t="s">
        <v>155</v>
      </c>
      <c r="J103" s="126" t="s">
        <v>129</v>
      </c>
      <c r="K103" s="128" t="s">
        <v>156</v>
      </c>
      <c r="L103" s="124"/>
      <c r="M103" s="53" t="s">
        <v>1</v>
      </c>
      <c r="N103" s="54" t="s">
        <v>38</v>
      </c>
      <c r="O103" s="54" t="s">
        <v>157</v>
      </c>
      <c r="P103" s="54" t="s">
        <v>158</v>
      </c>
      <c r="Q103" s="54" t="s">
        <v>159</v>
      </c>
      <c r="R103" s="54" t="s">
        <v>160</v>
      </c>
      <c r="S103" s="54" t="s">
        <v>161</v>
      </c>
      <c r="T103" s="55" t="s">
        <v>162</v>
      </c>
    </row>
    <row r="104" spans="2:63" s="1" customFormat="1" ht="22.75" customHeight="1">
      <c r="B104" s="30"/>
      <c r="C104" s="58" t="s">
        <v>163</v>
      </c>
      <c r="I104" s="92"/>
      <c r="J104" s="129">
        <f>BK104</f>
        <v>0</v>
      </c>
      <c r="L104" s="30"/>
      <c r="M104" s="56"/>
      <c r="N104" s="47"/>
      <c r="O104" s="47"/>
      <c r="P104" s="130">
        <f>P105+P254</f>
        <v>0</v>
      </c>
      <c r="Q104" s="47"/>
      <c r="R104" s="130">
        <f>R105+R254</f>
        <v>15.78173628</v>
      </c>
      <c r="S104" s="47"/>
      <c r="T104" s="131">
        <f>T105+T254</f>
        <v>14.021897260000001</v>
      </c>
      <c r="AT104" s="16" t="s">
        <v>67</v>
      </c>
      <c r="AU104" s="16" t="s">
        <v>131</v>
      </c>
      <c r="BK104" s="132">
        <f>BK105+BK254</f>
        <v>0</v>
      </c>
    </row>
    <row r="105" spans="2:63" s="11" customFormat="1" ht="25.9" customHeight="1">
      <c r="B105" s="133"/>
      <c r="D105" s="134" t="s">
        <v>67</v>
      </c>
      <c r="E105" s="135" t="s">
        <v>164</v>
      </c>
      <c r="F105" s="135" t="s">
        <v>165</v>
      </c>
      <c r="I105" s="136"/>
      <c r="J105" s="137">
        <f>BK105</f>
        <v>0</v>
      </c>
      <c r="L105" s="133"/>
      <c r="M105" s="138"/>
      <c r="N105" s="139"/>
      <c r="O105" s="139"/>
      <c r="P105" s="140">
        <f>P106+P118+P171+P241+P251</f>
        <v>0</v>
      </c>
      <c r="Q105" s="139"/>
      <c r="R105" s="140">
        <f>R106+R118+R171+R241+R251</f>
        <v>10.84300239</v>
      </c>
      <c r="S105" s="139"/>
      <c r="T105" s="141">
        <f>T106+T118+T171+T241+T251</f>
        <v>6.973135500000001</v>
      </c>
      <c r="AR105" s="134" t="s">
        <v>75</v>
      </c>
      <c r="AT105" s="142" t="s">
        <v>67</v>
      </c>
      <c r="AU105" s="142" t="s">
        <v>68</v>
      </c>
      <c r="AY105" s="134" t="s">
        <v>166</v>
      </c>
      <c r="BK105" s="143">
        <f>BK106+BK118+BK171+BK241+BK251</f>
        <v>0</v>
      </c>
    </row>
    <row r="106" spans="2:63" s="11" customFormat="1" ht="22.75" customHeight="1">
      <c r="B106" s="133"/>
      <c r="D106" s="134" t="s">
        <v>67</v>
      </c>
      <c r="E106" s="144" t="s">
        <v>167</v>
      </c>
      <c r="F106" s="144" t="s">
        <v>168</v>
      </c>
      <c r="I106" s="136"/>
      <c r="J106" s="145">
        <f>BK106</f>
        <v>0</v>
      </c>
      <c r="L106" s="133"/>
      <c r="M106" s="138"/>
      <c r="N106" s="139"/>
      <c r="O106" s="139"/>
      <c r="P106" s="140">
        <f>SUM(P107:P117)</f>
        <v>0</v>
      </c>
      <c r="Q106" s="139"/>
      <c r="R106" s="140">
        <f>SUM(R107:R117)</f>
        <v>1.4257939999999998</v>
      </c>
      <c r="S106" s="139"/>
      <c r="T106" s="141">
        <f>SUM(T107:T117)</f>
        <v>1.7500000000000002E-05</v>
      </c>
      <c r="AR106" s="134" t="s">
        <v>75</v>
      </c>
      <c r="AT106" s="142" t="s">
        <v>67</v>
      </c>
      <c r="AU106" s="142" t="s">
        <v>75</v>
      </c>
      <c r="AY106" s="134" t="s">
        <v>166</v>
      </c>
      <c r="BK106" s="143">
        <f>SUM(BK107:BK117)</f>
        <v>0</v>
      </c>
    </row>
    <row r="107" spans="2:65" s="1" customFormat="1" ht="19" customHeight="1">
      <c r="B107" s="146"/>
      <c r="C107" s="147" t="s">
        <v>75</v>
      </c>
      <c r="D107" s="147" t="s">
        <v>169</v>
      </c>
      <c r="E107" s="148" t="s">
        <v>170</v>
      </c>
      <c r="F107" s="149" t="s">
        <v>171</v>
      </c>
      <c r="G107" s="150" t="s">
        <v>172</v>
      </c>
      <c r="H107" s="151">
        <v>0.396</v>
      </c>
      <c r="I107" s="152"/>
      <c r="J107" s="153">
        <f>ROUND(I107*H107,2)</f>
        <v>0</v>
      </c>
      <c r="K107" s="149" t="s">
        <v>173</v>
      </c>
      <c r="L107" s="30"/>
      <c r="M107" s="154" t="s">
        <v>1</v>
      </c>
      <c r="N107" s="155" t="s">
        <v>39</v>
      </c>
      <c r="O107" s="49"/>
      <c r="P107" s="156">
        <f>O107*H107</f>
        <v>0</v>
      </c>
      <c r="Q107" s="156">
        <v>1.8775</v>
      </c>
      <c r="R107" s="156">
        <f>Q107*H107</f>
        <v>0.74349</v>
      </c>
      <c r="S107" s="156">
        <v>0</v>
      </c>
      <c r="T107" s="157">
        <f>S107*H107</f>
        <v>0</v>
      </c>
      <c r="AR107" s="16" t="s">
        <v>174</v>
      </c>
      <c r="AT107" s="16" t="s">
        <v>169</v>
      </c>
      <c r="AU107" s="16" t="s">
        <v>77</v>
      </c>
      <c r="AY107" s="16" t="s">
        <v>166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6" t="s">
        <v>75</v>
      </c>
      <c r="BK107" s="158">
        <f>ROUND(I107*H107,2)</f>
        <v>0</v>
      </c>
      <c r="BL107" s="16" t="s">
        <v>174</v>
      </c>
      <c r="BM107" s="16" t="s">
        <v>175</v>
      </c>
    </row>
    <row r="108" spans="2:47" s="1" customFormat="1" ht="18">
      <c r="B108" s="30"/>
      <c r="D108" s="159" t="s">
        <v>176</v>
      </c>
      <c r="F108" s="160" t="s">
        <v>177</v>
      </c>
      <c r="I108" s="92"/>
      <c r="L108" s="30"/>
      <c r="M108" s="161"/>
      <c r="N108" s="49"/>
      <c r="O108" s="49"/>
      <c r="P108" s="49"/>
      <c r="Q108" s="49"/>
      <c r="R108" s="49"/>
      <c r="S108" s="49"/>
      <c r="T108" s="50"/>
      <c r="AT108" s="16" t="s">
        <v>176</v>
      </c>
      <c r="AU108" s="16" t="s">
        <v>77</v>
      </c>
    </row>
    <row r="109" spans="2:51" s="12" customFormat="1" ht="10">
      <c r="B109" s="162"/>
      <c r="D109" s="159" t="s">
        <v>178</v>
      </c>
      <c r="E109" s="163" t="s">
        <v>1</v>
      </c>
      <c r="F109" s="164" t="s">
        <v>179</v>
      </c>
      <c r="H109" s="165">
        <v>0.396</v>
      </c>
      <c r="I109" s="166"/>
      <c r="L109" s="162"/>
      <c r="M109" s="167"/>
      <c r="N109" s="168"/>
      <c r="O109" s="168"/>
      <c r="P109" s="168"/>
      <c r="Q109" s="168"/>
      <c r="R109" s="168"/>
      <c r="S109" s="168"/>
      <c r="T109" s="169"/>
      <c r="AT109" s="163" t="s">
        <v>178</v>
      </c>
      <c r="AU109" s="163" t="s">
        <v>77</v>
      </c>
      <c r="AV109" s="12" t="s">
        <v>77</v>
      </c>
      <c r="AW109" s="12" t="s">
        <v>31</v>
      </c>
      <c r="AX109" s="12" t="s">
        <v>75</v>
      </c>
      <c r="AY109" s="163" t="s">
        <v>166</v>
      </c>
    </row>
    <row r="110" spans="2:65" s="1" customFormat="1" ht="19" customHeight="1">
      <c r="B110" s="146"/>
      <c r="C110" s="147" t="s">
        <v>77</v>
      </c>
      <c r="D110" s="147" t="s">
        <v>169</v>
      </c>
      <c r="E110" s="148" t="s">
        <v>180</v>
      </c>
      <c r="F110" s="149" t="s">
        <v>181</v>
      </c>
      <c r="G110" s="150" t="s">
        <v>182</v>
      </c>
      <c r="H110" s="151">
        <v>3</v>
      </c>
      <c r="I110" s="152"/>
      <c r="J110" s="153">
        <f>ROUND(I110*H110,2)</f>
        <v>0</v>
      </c>
      <c r="K110" s="149" t="s">
        <v>173</v>
      </c>
      <c r="L110" s="30"/>
      <c r="M110" s="154" t="s">
        <v>1</v>
      </c>
      <c r="N110" s="155" t="s">
        <v>39</v>
      </c>
      <c r="O110" s="49"/>
      <c r="P110" s="156">
        <f>O110*H110</f>
        <v>0</v>
      </c>
      <c r="Q110" s="156">
        <v>0.04555</v>
      </c>
      <c r="R110" s="156">
        <f>Q110*H110</f>
        <v>0.13665</v>
      </c>
      <c r="S110" s="156">
        <v>0</v>
      </c>
      <c r="T110" s="157">
        <f>S110*H110</f>
        <v>0</v>
      </c>
      <c r="AR110" s="16" t="s">
        <v>174</v>
      </c>
      <c r="AT110" s="16" t="s">
        <v>169</v>
      </c>
      <c r="AU110" s="16" t="s">
        <v>77</v>
      </c>
      <c r="AY110" s="16" t="s">
        <v>166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6" t="s">
        <v>75</v>
      </c>
      <c r="BK110" s="158">
        <f>ROUND(I110*H110,2)</f>
        <v>0</v>
      </c>
      <c r="BL110" s="16" t="s">
        <v>174</v>
      </c>
      <c r="BM110" s="16" t="s">
        <v>183</v>
      </c>
    </row>
    <row r="111" spans="2:47" s="1" customFormat="1" ht="18">
      <c r="B111" s="30"/>
      <c r="D111" s="159" t="s">
        <v>176</v>
      </c>
      <c r="F111" s="160" t="s">
        <v>184</v>
      </c>
      <c r="I111" s="92"/>
      <c r="L111" s="30"/>
      <c r="M111" s="161"/>
      <c r="N111" s="49"/>
      <c r="O111" s="49"/>
      <c r="P111" s="49"/>
      <c r="Q111" s="49"/>
      <c r="R111" s="49"/>
      <c r="S111" s="49"/>
      <c r="T111" s="50"/>
      <c r="AT111" s="16" t="s">
        <v>176</v>
      </c>
      <c r="AU111" s="16" t="s">
        <v>77</v>
      </c>
    </row>
    <row r="112" spans="2:65" s="1" customFormat="1" ht="19" customHeight="1">
      <c r="B112" s="146"/>
      <c r="C112" s="147" t="s">
        <v>167</v>
      </c>
      <c r="D112" s="147" t="s">
        <v>169</v>
      </c>
      <c r="E112" s="148" t="s">
        <v>185</v>
      </c>
      <c r="F112" s="149" t="s">
        <v>186</v>
      </c>
      <c r="G112" s="150" t="s">
        <v>187</v>
      </c>
      <c r="H112" s="151">
        <v>1.75</v>
      </c>
      <c r="I112" s="152"/>
      <c r="J112" s="153">
        <f>ROUND(I112*H112,2)</f>
        <v>0</v>
      </c>
      <c r="K112" s="149" t="s">
        <v>173</v>
      </c>
      <c r="L112" s="30"/>
      <c r="M112" s="154" t="s">
        <v>1</v>
      </c>
      <c r="N112" s="155" t="s">
        <v>39</v>
      </c>
      <c r="O112" s="49"/>
      <c r="P112" s="156">
        <f>O112*H112</f>
        <v>0</v>
      </c>
      <c r="Q112" s="156">
        <v>0.01357</v>
      </c>
      <c r="R112" s="156">
        <f>Q112*H112</f>
        <v>0.0237475</v>
      </c>
      <c r="S112" s="156">
        <v>1E-05</v>
      </c>
      <c r="T112" s="157">
        <f>S112*H112</f>
        <v>1.7500000000000002E-05</v>
      </c>
      <c r="AR112" s="16" t="s">
        <v>174</v>
      </c>
      <c r="AT112" s="16" t="s">
        <v>169</v>
      </c>
      <c r="AU112" s="16" t="s">
        <v>77</v>
      </c>
      <c r="AY112" s="16" t="s">
        <v>166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6" t="s">
        <v>75</v>
      </c>
      <c r="BK112" s="158">
        <f>ROUND(I112*H112,2)</f>
        <v>0</v>
      </c>
      <c r="BL112" s="16" t="s">
        <v>174</v>
      </c>
      <c r="BM112" s="16" t="s">
        <v>188</v>
      </c>
    </row>
    <row r="113" spans="2:47" s="1" customFormat="1" ht="18">
      <c r="B113" s="30"/>
      <c r="D113" s="159" t="s">
        <v>176</v>
      </c>
      <c r="F113" s="160" t="s">
        <v>189</v>
      </c>
      <c r="I113" s="92"/>
      <c r="L113" s="30"/>
      <c r="M113" s="161"/>
      <c r="N113" s="49"/>
      <c r="O113" s="49"/>
      <c r="P113" s="49"/>
      <c r="Q113" s="49"/>
      <c r="R113" s="49"/>
      <c r="S113" s="49"/>
      <c r="T113" s="50"/>
      <c r="AT113" s="16" t="s">
        <v>176</v>
      </c>
      <c r="AU113" s="16" t="s">
        <v>77</v>
      </c>
    </row>
    <row r="114" spans="2:51" s="12" customFormat="1" ht="10">
      <c r="B114" s="162"/>
      <c r="D114" s="159" t="s">
        <v>178</v>
      </c>
      <c r="E114" s="163" t="s">
        <v>1</v>
      </c>
      <c r="F114" s="164" t="s">
        <v>190</v>
      </c>
      <c r="H114" s="165">
        <v>1.75</v>
      </c>
      <c r="I114" s="166"/>
      <c r="L114" s="162"/>
      <c r="M114" s="167"/>
      <c r="N114" s="168"/>
      <c r="O114" s="168"/>
      <c r="P114" s="168"/>
      <c r="Q114" s="168"/>
      <c r="R114" s="168"/>
      <c r="S114" s="168"/>
      <c r="T114" s="169"/>
      <c r="AT114" s="163" t="s">
        <v>178</v>
      </c>
      <c r="AU114" s="163" t="s">
        <v>77</v>
      </c>
      <c r="AV114" s="12" t="s">
        <v>77</v>
      </c>
      <c r="AW114" s="12" t="s">
        <v>31</v>
      </c>
      <c r="AX114" s="12" t="s">
        <v>75</v>
      </c>
      <c r="AY114" s="163" t="s">
        <v>166</v>
      </c>
    </row>
    <row r="115" spans="2:65" s="1" customFormat="1" ht="14.5" customHeight="1">
      <c r="B115" s="146"/>
      <c r="C115" s="147" t="s">
        <v>174</v>
      </c>
      <c r="D115" s="147" t="s">
        <v>169</v>
      </c>
      <c r="E115" s="148" t="s">
        <v>191</v>
      </c>
      <c r="F115" s="149" t="s">
        <v>192</v>
      </c>
      <c r="G115" s="150" t="s">
        <v>187</v>
      </c>
      <c r="H115" s="151">
        <v>6.35</v>
      </c>
      <c r="I115" s="152"/>
      <c r="J115" s="153">
        <f>ROUND(I115*H115,2)</f>
        <v>0</v>
      </c>
      <c r="K115" s="149" t="s">
        <v>1</v>
      </c>
      <c r="L115" s="30"/>
      <c r="M115" s="154" t="s">
        <v>1</v>
      </c>
      <c r="N115" s="155" t="s">
        <v>39</v>
      </c>
      <c r="O115" s="49"/>
      <c r="P115" s="156">
        <f>O115*H115</f>
        <v>0</v>
      </c>
      <c r="Q115" s="156">
        <v>0.08219</v>
      </c>
      <c r="R115" s="156">
        <f>Q115*H115</f>
        <v>0.5219064999999999</v>
      </c>
      <c r="S115" s="156">
        <v>0</v>
      </c>
      <c r="T115" s="157">
        <f>S115*H115</f>
        <v>0</v>
      </c>
      <c r="AR115" s="16" t="s">
        <v>174</v>
      </c>
      <c r="AT115" s="16" t="s">
        <v>169</v>
      </c>
      <c r="AU115" s="16" t="s">
        <v>77</v>
      </c>
      <c r="AY115" s="16" t="s">
        <v>166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6" t="s">
        <v>75</v>
      </c>
      <c r="BK115" s="158">
        <f>ROUND(I115*H115,2)</f>
        <v>0</v>
      </c>
      <c r="BL115" s="16" t="s">
        <v>174</v>
      </c>
      <c r="BM115" s="16" t="s">
        <v>193</v>
      </c>
    </row>
    <row r="116" spans="2:47" s="1" customFormat="1" ht="10">
      <c r="B116" s="30"/>
      <c r="D116" s="159" t="s">
        <v>176</v>
      </c>
      <c r="F116" s="160" t="s">
        <v>192</v>
      </c>
      <c r="I116" s="92"/>
      <c r="L116" s="30"/>
      <c r="M116" s="161"/>
      <c r="N116" s="49"/>
      <c r="O116" s="49"/>
      <c r="P116" s="49"/>
      <c r="Q116" s="49"/>
      <c r="R116" s="49"/>
      <c r="S116" s="49"/>
      <c r="T116" s="50"/>
      <c r="AT116" s="16" t="s">
        <v>176</v>
      </c>
      <c r="AU116" s="16" t="s">
        <v>77</v>
      </c>
    </row>
    <row r="117" spans="2:51" s="12" customFormat="1" ht="10">
      <c r="B117" s="162"/>
      <c r="D117" s="159" t="s">
        <v>178</v>
      </c>
      <c r="E117" s="163" t="s">
        <v>1</v>
      </c>
      <c r="F117" s="164" t="s">
        <v>194</v>
      </c>
      <c r="H117" s="165">
        <v>6.35</v>
      </c>
      <c r="I117" s="166"/>
      <c r="L117" s="162"/>
      <c r="M117" s="167"/>
      <c r="N117" s="168"/>
      <c r="O117" s="168"/>
      <c r="P117" s="168"/>
      <c r="Q117" s="168"/>
      <c r="R117" s="168"/>
      <c r="S117" s="168"/>
      <c r="T117" s="169"/>
      <c r="AT117" s="163" t="s">
        <v>178</v>
      </c>
      <c r="AU117" s="163" t="s">
        <v>77</v>
      </c>
      <c r="AV117" s="12" t="s">
        <v>77</v>
      </c>
      <c r="AW117" s="12" t="s">
        <v>31</v>
      </c>
      <c r="AX117" s="12" t="s">
        <v>75</v>
      </c>
      <c r="AY117" s="163" t="s">
        <v>166</v>
      </c>
    </row>
    <row r="118" spans="2:63" s="11" customFormat="1" ht="22.75" customHeight="1">
      <c r="B118" s="133"/>
      <c r="D118" s="134" t="s">
        <v>67</v>
      </c>
      <c r="E118" s="144" t="s">
        <v>195</v>
      </c>
      <c r="F118" s="144" t="s">
        <v>196</v>
      </c>
      <c r="I118" s="136"/>
      <c r="J118" s="145">
        <f>BK118</f>
        <v>0</v>
      </c>
      <c r="L118" s="133"/>
      <c r="M118" s="138"/>
      <c r="N118" s="139"/>
      <c r="O118" s="139"/>
      <c r="P118" s="140">
        <f>SUM(P119:P170)</f>
        <v>0</v>
      </c>
      <c r="Q118" s="139"/>
      <c r="R118" s="140">
        <f>SUM(R119:R170)</f>
        <v>9.244553490000001</v>
      </c>
      <c r="S118" s="139"/>
      <c r="T118" s="141">
        <f>SUM(T119:T170)</f>
        <v>0</v>
      </c>
      <c r="AR118" s="134" t="s">
        <v>75</v>
      </c>
      <c r="AT118" s="142" t="s">
        <v>67</v>
      </c>
      <c r="AU118" s="142" t="s">
        <v>75</v>
      </c>
      <c r="AY118" s="134" t="s">
        <v>166</v>
      </c>
      <c r="BK118" s="143">
        <f>SUM(BK119:BK170)</f>
        <v>0</v>
      </c>
    </row>
    <row r="119" spans="2:65" s="1" customFormat="1" ht="19" customHeight="1">
      <c r="B119" s="146"/>
      <c r="C119" s="147" t="s">
        <v>197</v>
      </c>
      <c r="D119" s="147" t="s">
        <v>169</v>
      </c>
      <c r="E119" s="148" t="s">
        <v>198</v>
      </c>
      <c r="F119" s="149" t="s">
        <v>199</v>
      </c>
      <c r="G119" s="150" t="s">
        <v>200</v>
      </c>
      <c r="H119" s="151">
        <v>16.675</v>
      </c>
      <c r="I119" s="152"/>
      <c r="J119" s="153">
        <f>ROUND(I119*H119,2)</f>
        <v>0</v>
      </c>
      <c r="K119" s="149" t="s">
        <v>173</v>
      </c>
      <c r="L119" s="30"/>
      <c r="M119" s="154" t="s">
        <v>1</v>
      </c>
      <c r="N119" s="155" t="s">
        <v>39</v>
      </c>
      <c r="O119" s="49"/>
      <c r="P119" s="156">
        <f>O119*H119</f>
        <v>0</v>
      </c>
      <c r="Q119" s="156">
        <v>0.00028</v>
      </c>
      <c r="R119" s="156">
        <f>Q119*H119</f>
        <v>0.0046689999999999995</v>
      </c>
      <c r="S119" s="156">
        <v>0</v>
      </c>
      <c r="T119" s="157">
        <f>S119*H119</f>
        <v>0</v>
      </c>
      <c r="AR119" s="16" t="s">
        <v>174</v>
      </c>
      <c r="AT119" s="16" t="s">
        <v>169</v>
      </c>
      <c r="AU119" s="16" t="s">
        <v>77</v>
      </c>
      <c r="AY119" s="16" t="s">
        <v>166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6" t="s">
        <v>75</v>
      </c>
      <c r="BK119" s="158">
        <f>ROUND(I119*H119,2)</f>
        <v>0</v>
      </c>
      <c r="BL119" s="16" t="s">
        <v>174</v>
      </c>
      <c r="BM119" s="16" t="s">
        <v>201</v>
      </c>
    </row>
    <row r="120" spans="2:47" s="1" customFormat="1" ht="18">
      <c r="B120" s="30"/>
      <c r="D120" s="159" t="s">
        <v>176</v>
      </c>
      <c r="F120" s="160" t="s">
        <v>202</v>
      </c>
      <c r="I120" s="92"/>
      <c r="L120" s="30"/>
      <c r="M120" s="161"/>
      <c r="N120" s="49"/>
      <c r="O120" s="49"/>
      <c r="P120" s="49"/>
      <c r="Q120" s="49"/>
      <c r="R120" s="49"/>
      <c r="S120" s="49"/>
      <c r="T120" s="50"/>
      <c r="AT120" s="16" t="s">
        <v>176</v>
      </c>
      <c r="AU120" s="16" t="s">
        <v>77</v>
      </c>
    </row>
    <row r="121" spans="2:51" s="12" customFormat="1" ht="10">
      <c r="B121" s="162"/>
      <c r="D121" s="159" t="s">
        <v>178</v>
      </c>
      <c r="E121" s="163" t="s">
        <v>1</v>
      </c>
      <c r="F121" s="164" t="s">
        <v>203</v>
      </c>
      <c r="H121" s="165">
        <v>1.25</v>
      </c>
      <c r="I121" s="166"/>
      <c r="L121" s="162"/>
      <c r="M121" s="167"/>
      <c r="N121" s="168"/>
      <c r="O121" s="168"/>
      <c r="P121" s="168"/>
      <c r="Q121" s="168"/>
      <c r="R121" s="168"/>
      <c r="S121" s="168"/>
      <c r="T121" s="169"/>
      <c r="AT121" s="163" t="s">
        <v>178</v>
      </c>
      <c r="AU121" s="163" t="s">
        <v>77</v>
      </c>
      <c r="AV121" s="12" t="s">
        <v>77</v>
      </c>
      <c r="AW121" s="12" t="s">
        <v>31</v>
      </c>
      <c r="AX121" s="12" t="s">
        <v>68</v>
      </c>
      <c r="AY121" s="163" t="s">
        <v>166</v>
      </c>
    </row>
    <row r="122" spans="2:51" s="12" customFormat="1" ht="10">
      <c r="B122" s="162"/>
      <c r="D122" s="159" t="s">
        <v>178</v>
      </c>
      <c r="E122" s="163" t="s">
        <v>1</v>
      </c>
      <c r="F122" s="164" t="s">
        <v>204</v>
      </c>
      <c r="H122" s="165">
        <v>4.575</v>
      </c>
      <c r="I122" s="166"/>
      <c r="L122" s="162"/>
      <c r="M122" s="167"/>
      <c r="N122" s="168"/>
      <c r="O122" s="168"/>
      <c r="P122" s="168"/>
      <c r="Q122" s="168"/>
      <c r="R122" s="168"/>
      <c r="S122" s="168"/>
      <c r="T122" s="169"/>
      <c r="AT122" s="163" t="s">
        <v>178</v>
      </c>
      <c r="AU122" s="163" t="s">
        <v>77</v>
      </c>
      <c r="AV122" s="12" t="s">
        <v>77</v>
      </c>
      <c r="AW122" s="12" t="s">
        <v>31</v>
      </c>
      <c r="AX122" s="12" t="s">
        <v>68</v>
      </c>
      <c r="AY122" s="163" t="s">
        <v>166</v>
      </c>
    </row>
    <row r="123" spans="2:51" s="12" customFormat="1" ht="10">
      <c r="B123" s="162"/>
      <c r="D123" s="159" t="s">
        <v>178</v>
      </c>
      <c r="E123" s="163" t="s">
        <v>1</v>
      </c>
      <c r="F123" s="164" t="s">
        <v>205</v>
      </c>
      <c r="H123" s="165">
        <v>10.85</v>
      </c>
      <c r="I123" s="166"/>
      <c r="L123" s="162"/>
      <c r="M123" s="167"/>
      <c r="N123" s="168"/>
      <c r="O123" s="168"/>
      <c r="P123" s="168"/>
      <c r="Q123" s="168"/>
      <c r="R123" s="168"/>
      <c r="S123" s="168"/>
      <c r="T123" s="169"/>
      <c r="AT123" s="163" t="s">
        <v>178</v>
      </c>
      <c r="AU123" s="163" t="s">
        <v>77</v>
      </c>
      <c r="AV123" s="12" t="s">
        <v>77</v>
      </c>
      <c r="AW123" s="12" t="s">
        <v>31</v>
      </c>
      <c r="AX123" s="12" t="s">
        <v>68</v>
      </c>
      <c r="AY123" s="163" t="s">
        <v>166</v>
      </c>
    </row>
    <row r="124" spans="2:51" s="13" customFormat="1" ht="10">
      <c r="B124" s="170"/>
      <c r="D124" s="159" t="s">
        <v>178</v>
      </c>
      <c r="E124" s="171" t="s">
        <v>1</v>
      </c>
      <c r="F124" s="172" t="s">
        <v>206</v>
      </c>
      <c r="H124" s="173">
        <v>16.675</v>
      </c>
      <c r="I124" s="174"/>
      <c r="L124" s="170"/>
      <c r="M124" s="175"/>
      <c r="N124" s="176"/>
      <c r="O124" s="176"/>
      <c r="P124" s="176"/>
      <c r="Q124" s="176"/>
      <c r="R124" s="176"/>
      <c r="S124" s="176"/>
      <c r="T124" s="177"/>
      <c r="AT124" s="171" t="s">
        <v>178</v>
      </c>
      <c r="AU124" s="171" t="s">
        <v>77</v>
      </c>
      <c r="AV124" s="13" t="s">
        <v>174</v>
      </c>
      <c r="AW124" s="13" t="s">
        <v>31</v>
      </c>
      <c r="AX124" s="13" t="s">
        <v>75</v>
      </c>
      <c r="AY124" s="171" t="s">
        <v>166</v>
      </c>
    </row>
    <row r="125" spans="2:65" s="1" customFormat="1" ht="19" customHeight="1">
      <c r="B125" s="146"/>
      <c r="C125" s="147" t="s">
        <v>195</v>
      </c>
      <c r="D125" s="147" t="s">
        <v>169</v>
      </c>
      <c r="E125" s="148" t="s">
        <v>207</v>
      </c>
      <c r="F125" s="149" t="s">
        <v>208</v>
      </c>
      <c r="G125" s="150" t="s">
        <v>200</v>
      </c>
      <c r="H125" s="151">
        <v>77.096</v>
      </c>
      <c r="I125" s="152"/>
      <c r="J125" s="153">
        <f>ROUND(I125*H125,2)</f>
        <v>0</v>
      </c>
      <c r="K125" s="149" t="s">
        <v>173</v>
      </c>
      <c r="L125" s="30"/>
      <c r="M125" s="154" t="s">
        <v>1</v>
      </c>
      <c r="N125" s="155" t="s">
        <v>39</v>
      </c>
      <c r="O125" s="49"/>
      <c r="P125" s="156">
        <f>O125*H125</f>
        <v>0</v>
      </c>
      <c r="Q125" s="156">
        <v>0.003</v>
      </c>
      <c r="R125" s="156">
        <f>Q125*H125</f>
        <v>0.23128800000000002</v>
      </c>
      <c r="S125" s="156">
        <v>0</v>
      </c>
      <c r="T125" s="157">
        <f>S125*H125</f>
        <v>0</v>
      </c>
      <c r="AR125" s="16" t="s">
        <v>174</v>
      </c>
      <c r="AT125" s="16" t="s">
        <v>169</v>
      </c>
      <c r="AU125" s="16" t="s">
        <v>77</v>
      </c>
      <c r="AY125" s="16" t="s">
        <v>166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6" t="s">
        <v>75</v>
      </c>
      <c r="BK125" s="158">
        <f>ROUND(I125*H125,2)</f>
        <v>0</v>
      </c>
      <c r="BL125" s="16" t="s">
        <v>174</v>
      </c>
      <c r="BM125" s="16" t="s">
        <v>209</v>
      </c>
    </row>
    <row r="126" spans="2:47" s="1" customFormat="1" ht="10">
      <c r="B126" s="30"/>
      <c r="D126" s="159" t="s">
        <v>176</v>
      </c>
      <c r="F126" s="160" t="s">
        <v>210</v>
      </c>
      <c r="I126" s="92"/>
      <c r="L126" s="30"/>
      <c r="M126" s="161"/>
      <c r="N126" s="49"/>
      <c r="O126" s="49"/>
      <c r="P126" s="49"/>
      <c r="Q126" s="49"/>
      <c r="R126" s="49"/>
      <c r="S126" s="49"/>
      <c r="T126" s="50"/>
      <c r="AT126" s="16" t="s">
        <v>176</v>
      </c>
      <c r="AU126" s="16" t="s">
        <v>77</v>
      </c>
    </row>
    <row r="127" spans="2:51" s="12" customFormat="1" ht="10">
      <c r="B127" s="162"/>
      <c r="D127" s="159" t="s">
        <v>178</v>
      </c>
      <c r="E127" s="163" t="s">
        <v>1</v>
      </c>
      <c r="F127" s="164" t="s">
        <v>211</v>
      </c>
      <c r="H127" s="165">
        <v>77.096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178</v>
      </c>
      <c r="AU127" s="163" t="s">
        <v>77</v>
      </c>
      <c r="AV127" s="12" t="s">
        <v>77</v>
      </c>
      <c r="AW127" s="12" t="s">
        <v>31</v>
      </c>
      <c r="AX127" s="12" t="s">
        <v>75</v>
      </c>
      <c r="AY127" s="163" t="s">
        <v>166</v>
      </c>
    </row>
    <row r="128" spans="2:65" s="1" customFormat="1" ht="19" customHeight="1">
      <c r="B128" s="146"/>
      <c r="C128" s="147" t="s">
        <v>212</v>
      </c>
      <c r="D128" s="147" t="s">
        <v>169</v>
      </c>
      <c r="E128" s="148" t="s">
        <v>213</v>
      </c>
      <c r="F128" s="149" t="s">
        <v>214</v>
      </c>
      <c r="G128" s="150" t="s">
        <v>200</v>
      </c>
      <c r="H128" s="151">
        <v>0.741</v>
      </c>
      <c r="I128" s="152"/>
      <c r="J128" s="153">
        <f>ROUND(I128*H128,2)</f>
        <v>0</v>
      </c>
      <c r="K128" s="149" t="s">
        <v>173</v>
      </c>
      <c r="L128" s="30"/>
      <c r="M128" s="154" t="s">
        <v>1</v>
      </c>
      <c r="N128" s="155" t="s">
        <v>39</v>
      </c>
      <c r="O128" s="49"/>
      <c r="P128" s="156">
        <f>O128*H128</f>
        <v>0</v>
      </c>
      <c r="Q128" s="156">
        <v>0.03358</v>
      </c>
      <c r="R128" s="156">
        <f>Q128*H128</f>
        <v>0.02488278</v>
      </c>
      <c r="S128" s="156">
        <v>0</v>
      </c>
      <c r="T128" s="157">
        <f>S128*H128</f>
        <v>0</v>
      </c>
      <c r="AR128" s="16" t="s">
        <v>174</v>
      </c>
      <c r="AT128" s="16" t="s">
        <v>169</v>
      </c>
      <c r="AU128" s="16" t="s">
        <v>77</v>
      </c>
      <c r="AY128" s="16" t="s">
        <v>166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6" t="s">
        <v>75</v>
      </c>
      <c r="BK128" s="158">
        <f>ROUND(I128*H128,2)</f>
        <v>0</v>
      </c>
      <c r="BL128" s="16" t="s">
        <v>174</v>
      </c>
      <c r="BM128" s="16" t="s">
        <v>215</v>
      </c>
    </row>
    <row r="129" spans="2:47" s="1" customFormat="1" ht="10">
      <c r="B129" s="30"/>
      <c r="D129" s="159" t="s">
        <v>176</v>
      </c>
      <c r="F129" s="160" t="s">
        <v>216</v>
      </c>
      <c r="I129" s="92"/>
      <c r="L129" s="30"/>
      <c r="M129" s="161"/>
      <c r="N129" s="49"/>
      <c r="O129" s="49"/>
      <c r="P129" s="49"/>
      <c r="Q129" s="49"/>
      <c r="R129" s="49"/>
      <c r="S129" s="49"/>
      <c r="T129" s="50"/>
      <c r="AT129" s="16" t="s">
        <v>176</v>
      </c>
      <c r="AU129" s="16" t="s">
        <v>77</v>
      </c>
    </row>
    <row r="130" spans="2:51" s="12" customFormat="1" ht="10">
      <c r="B130" s="162"/>
      <c r="D130" s="159" t="s">
        <v>178</v>
      </c>
      <c r="E130" s="163" t="s">
        <v>1</v>
      </c>
      <c r="F130" s="164" t="s">
        <v>217</v>
      </c>
      <c r="H130" s="165">
        <v>0.741</v>
      </c>
      <c r="I130" s="166"/>
      <c r="L130" s="162"/>
      <c r="M130" s="167"/>
      <c r="N130" s="168"/>
      <c r="O130" s="168"/>
      <c r="P130" s="168"/>
      <c r="Q130" s="168"/>
      <c r="R130" s="168"/>
      <c r="S130" s="168"/>
      <c r="T130" s="169"/>
      <c r="AT130" s="163" t="s">
        <v>178</v>
      </c>
      <c r="AU130" s="163" t="s">
        <v>77</v>
      </c>
      <c r="AV130" s="12" t="s">
        <v>77</v>
      </c>
      <c r="AW130" s="12" t="s">
        <v>31</v>
      </c>
      <c r="AX130" s="12" t="s">
        <v>75</v>
      </c>
      <c r="AY130" s="163" t="s">
        <v>166</v>
      </c>
    </row>
    <row r="131" spans="2:65" s="1" customFormat="1" ht="19" customHeight="1">
      <c r="B131" s="146"/>
      <c r="C131" s="147" t="s">
        <v>218</v>
      </c>
      <c r="D131" s="147" t="s">
        <v>169</v>
      </c>
      <c r="E131" s="148" t="s">
        <v>219</v>
      </c>
      <c r="F131" s="149" t="s">
        <v>220</v>
      </c>
      <c r="G131" s="150" t="s">
        <v>200</v>
      </c>
      <c r="H131" s="151">
        <v>96.37</v>
      </c>
      <c r="I131" s="152"/>
      <c r="J131" s="153">
        <f>ROUND(I131*H131,2)</f>
        <v>0</v>
      </c>
      <c r="K131" s="149" t="s">
        <v>173</v>
      </c>
      <c r="L131" s="30"/>
      <c r="M131" s="154" t="s">
        <v>1</v>
      </c>
      <c r="N131" s="155" t="s">
        <v>39</v>
      </c>
      <c r="O131" s="49"/>
      <c r="P131" s="156">
        <f>O131*H131</f>
        <v>0</v>
      </c>
      <c r="Q131" s="156">
        <v>0.017</v>
      </c>
      <c r="R131" s="156">
        <f>Q131*H131</f>
        <v>1.6382900000000002</v>
      </c>
      <c r="S131" s="156">
        <v>0</v>
      </c>
      <c r="T131" s="157">
        <f>S131*H131</f>
        <v>0</v>
      </c>
      <c r="AR131" s="16" t="s">
        <v>174</v>
      </c>
      <c r="AT131" s="16" t="s">
        <v>169</v>
      </c>
      <c r="AU131" s="16" t="s">
        <v>77</v>
      </c>
      <c r="AY131" s="16" t="s">
        <v>166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6" t="s">
        <v>75</v>
      </c>
      <c r="BK131" s="158">
        <f>ROUND(I131*H131,2)</f>
        <v>0</v>
      </c>
      <c r="BL131" s="16" t="s">
        <v>174</v>
      </c>
      <c r="BM131" s="16" t="s">
        <v>221</v>
      </c>
    </row>
    <row r="132" spans="2:47" s="1" customFormat="1" ht="18">
      <c r="B132" s="30"/>
      <c r="D132" s="159" t="s">
        <v>176</v>
      </c>
      <c r="F132" s="160" t="s">
        <v>222</v>
      </c>
      <c r="I132" s="92"/>
      <c r="L132" s="30"/>
      <c r="M132" s="161"/>
      <c r="N132" s="49"/>
      <c r="O132" s="49"/>
      <c r="P132" s="49"/>
      <c r="Q132" s="49"/>
      <c r="R132" s="49"/>
      <c r="S132" s="49"/>
      <c r="T132" s="50"/>
      <c r="AT132" s="16" t="s">
        <v>176</v>
      </c>
      <c r="AU132" s="16" t="s">
        <v>77</v>
      </c>
    </row>
    <row r="133" spans="2:51" s="12" customFormat="1" ht="10">
      <c r="B133" s="162"/>
      <c r="D133" s="159" t="s">
        <v>178</v>
      </c>
      <c r="E133" s="163" t="s">
        <v>1</v>
      </c>
      <c r="F133" s="164" t="s">
        <v>124</v>
      </c>
      <c r="H133" s="165">
        <v>96.37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178</v>
      </c>
      <c r="AU133" s="163" t="s">
        <v>77</v>
      </c>
      <c r="AV133" s="12" t="s">
        <v>77</v>
      </c>
      <c r="AW133" s="12" t="s">
        <v>31</v>
      </c>
      <c r="AX133" s="12" t="s">
        <v>75</v>
      </c>
      <c r="AY133" s="163" t="s">
        <v>166</v>
      </c>
    </row>
    <row r="134" spans="2:65" s="1" customFormat="1" ht="19" customHeight="1">
      <c r="B134" s="146"/>
      <c r="C134" s="147" t="s">
        <v>223</v>
      </c>
      <c r="D134" s="147" t="s">
        <v>169</v>
      </c>
      <c r="E134" s="148" t="s">
        <v>224</v>
      </c>
      <c r="F134" s="149" t="s">
        <v>225</v>
      </c>
      <c r="G134" s="150" t="s">
        <v>200</v>
      </c>
      <c r="H134" s="151">
        <v>50.615</v>
      </c>
      <c r="I134" s="152"/>
      <c r="J134" s="153">
        <f>ROUND(I134*H134,2)</f>
        <v>0</v>
      </c>
      <c r="K134" s="149" t="s">
        <v>173</v>
      </c>
      <c r="L134" s="30"/>
      <c r="M134" s="154" t="s">
        <v>1</v>
      </c>
      <c r="N134" s="155" t="s">
        <v>39</v>
      </c>
      <c r="O134" s="49"/>
      <c r="P134" s="156">
        <f>O134*H134</f>
        <v>0</v>
      </c>
      <c r="Q134" s="156">
        <v>0.0345</v>
      </c>
      <c r="R134" s="156">
        <f>Q134*H134</f>
        <v>1.7462175000000002</v>
      </c>
      <c r="S134" s="156">
        <v>0</v>
      </c>
      <c r="T134" s="157">
        <f>S134*H134</f>
        <v>0</v>
      </c>
      <c r="AR134" s="16" t="s">
        <v>174</v>
      </c>
      <c r="AT134" s="16" t="s">
        <v>169</v>
      </c>
      <c r="AU134" s="16" t="s">
        <v>77</v>
      </c>
      <c r="AY134" s="16" t="s">
        <v>166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6" t="s">
        <v>75</v>
      </c>
      <c r="BK134" s="158">
        <f>ROUND(I134*H134,2)</f>
        <v>0</v>
      </c>
      <c r="BL134" s="16" t="s">
        <v>174</v>
      </c>
      <c r="BM134" s="16" t="s">
        <v>226</v>
      </c>
    </row>
    <row r="135" spans="2:47" s="1" customFormat="1" ht="18">
      <c r="B135" s="30"/>
      <c r="D135" s="159" t="s">
        <v>176</v>
      </c>
      <c r="F135" s="160" t="s">
        <v>227</v>
      </c>
      <c r="I135" s="92"/>
      <c r="L135" s="30"/>
      <c r="M135" s="161"/>
      <c r="N135" s="49"/>
      <c r="O135" s="49"/>
      <c r="P135" s="49"/>
      <c r="Q135" s="49"/>
      <c r="R135" s="49"/>
      <c r="S135" s="49"/>
      <c r="T135" s="50"/>
      <c r="AT135" s="16" t="s">
        <v>176</v>
      </c>
      <c r="AU135" s="16" t="s">
        <v>77</v>
      </c>
    </row>
    <row r="136" spans="2:51" s="12" customFormat="1" ht="10">
      <c r="B136" s="162"/>
      <c r="D136" s="159" t="s">
        <v>178</v>
      </c>
      <c r="E136" s="163" t="s">
        <v>1</v>
      </c>
      <c r="F136" s="164" t="s">
        <v>122</v>
      </c>
      <c r="H136" s="165">
        <v>50.615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178</v>
      </c>
      <c r="AU136" s="163" t="s">
        <v>77</v>
      </c>
      <c r="AV136" s="12" t="s">
        <v>77</v>
      </c>
      <c r="AW136" s="12" t="s">
        <v>31</v>
      </c>
      <c r="AX136" s="12" t="s">
        <v>75</v>
      </c>
      <c r="AY136" s="163" t="s">
        <v>166</v>
      </c>
    </row>
    <row r="137" spans="2:65" s="1" customFormat="1" ht="19" customHeight="1">
      <c r="B137" s="146"/>
      <c r="C137" s="147" t="s">
        <v>228</v>
      </c>
      <c r="D137" s="147" t="s">
        <v>169</v>
      </c>
      <c r="E137" s="148" t="s">
        <v>229</v>
      </c>
      <c r="F137" s="149" t="s">
        <v>230</v>
      </c>
      <c r="G137" s="150" t="s">
        <v>187</v>
      </c>
      <c r="H137" s="151">
        <v>82.58</v>
      </c>
      <c r="I137" s="152"/>
      <c r="J137" s="153">
        <f>ROUND(I137*H137,2)</f>
        <v>0</v>
      </c>
      <c r="K137" s="149" t="s">
        <v>173</v>
      </c>
      <c r="L137" s="30"/>
      <c r="M137" s="154" t="s">
        <v>1</v>
      </c>
      <c r="N137" s="155" t="s">
        <v>39</v>
      </c>
      <c r="O137" s="49"/>
      <c r="P137" s="156">
        <f>O137*H137</f>
        <v>0</v>
      </c>
      <c r="Q137" s="156">
        <v>0.0015</v>
      </c>
      <c r="R137" s="156">
        <f>Q137*H137</f>
        <v>0.12387</v>
      </c>
      <c r="S137" s="156">
        <v>0</v>
      </c>
      <c r="T137" s="157">
        <f>S137*H137</f>
        <v>0</v>
      </c>
      <c r="AR137" s="16" t="s">
        <v>174</v>
      </c>
      <c r="AT137" s="16" t="s">
        <v>169</v>
      </c>
      <c r="AU137" s="16" t="s">
        <v>77</v>
      </c>
      <c r="AY137" s="16" t="s">
        <v>166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6" t="s">
        <v>75</v>
      </c>
      <c r="BK137" s="158">
        <f>ROUND(I137*H137,2)</f>
        <v>0</v>
      </c>
      <c r="BL137" s="16" t="s">
        <v>174</v>
      </c>
      <c r="BM137" s="16" t="s">
        <v>231</v>
      </c>
    </row>
    <row r="138" spans="2:47" s="1" customFormat="1" ht="10">
      <c r="B138" s="30"/>
      <c r="D138" s="159" t="s">
        <v>176</v>
      </c>
      <c r="F138" s="160" t="s">
        <v>232</v>
      </c>
      <c r="I138" s="92"/>
      <c r="L138" s="30"/>
      <c r="M138" s="161"/>
      <c r="N138" s="49"/>
      <c r="O138" s="49"/>
      <c r="P138" s="49"/>
      <c r="Q138" s="49"/>
      <c r="R138" s="49"/>
      <c r="S138" s="49"/>
      <c r="T138" s="50"/>
      <c r="AT138" s="16" t="s">
        <v>176</v>
      </c>
      <c r="AU138" s="16" t="s">
        <v>77</v>
      </c>
    </row>
    <row r="139" spans="2:51" s="12" customFormat="1" ht="10">
      <c r="B139" s="162"/>
      <c r="D139" s="159" t="s">
        <v>178</v>
      </c>
      <c r="E139" s="163" t="s">
        <v>1</v>
      </c>
      <c r="F139" s="164" t="s">
        <v>233</v>
      </c>
      <c r="H139" s="165">
        <v>55.5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178</v>
      </c>
      <c r="AU139" s="163" t="s">
        <v>77</v>
      </c>
      <c r="AV139" s="12" t="s">
        <v>77</v>
      </c>
      <c r="AW139" s="12" t="s">
        <v>31</v>
      </c>
      <c r="AX139" s="12" t="s">
        <v>68</v>
      </c>
      <c r="AY139" s="163" t="s">
        <v>166</v>
      </c>
    </row>
    <row r="140" spans="2:51" s="12" customFormat="1" ht="10">
      <c r="B140" s="162"/>
      <c r="D140" s="159" t="s">
        <v>178</v>
      </c>
      <c r="E140" s="163" t="s">
        <v>1</v>
      </c>
      <c r="F140" s="164" t="s">
        <v>234</v>
      </c>
      <c r="H140" s="165">
        <v>27.08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3" t="s">
        <v>178</v>
      </c>
      <c r="AU140" s="163" t="s">
        <v>77</v>
      </c>
      <c r="AV140" s="12" t="s">
        <v>77</v>
      </c>
      <c r="AW140" s="12" t="s">
        <v>31</v>
      </c>
      <c r="AX140" s="12" t="s">
        <v>68</v>
      </c>
      <c r="AY140" s="163" t="s">
        <v>166</v>
      </c>
    </row>
    <row r="141" spans="2:51" s="13" customFormat="1" ht="10">
      <c r="B141" s="170"/>
      <c r="D141" s="159" t="s">
        <v>178</v>
      </c>
      <c r="E141" s="171" t="s">
        <v>1</v>
      </c>
      <c r="F141" s="172" t="s">
        <v>206</v>
      </c>
      <c r="H141" s="173">
        <v>82.58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178</v>
      </c>
      <c r="AU141" s="171" t="s">
        <v>77</v>
      </c>
      <c r="AV141" s="13" t="s">
        <v>174</v>
      </c>
      <c r="AW141" s="13" t="s">
        <v>31</v>
      </c>
      <c r="AX141" s="13" t="s">
        <v>75</v>
      </c>
      <c r="AY141" s="171" t="s">
        <v>166</v>
      </c>
    </row>
    <row r="142" spans="2:65" s="1" customFormat="1" ht="19" customHeight="1">
      <c r="B142" s="146"/>
      <c r="C142" s="147" t="s">
        <v>235</v>
      </c>
      <c r="D142" s="147" t="s">
        <v>169</v>
      </c>
      <c r="E142" s="148" t="s">
        <v>236</v>
      </c>
      <c r="F142" s="149" t="s">
        <v>237</v>
      </c>
      <c r="G142" s="150" t="s">
        <v>172</v>
      </c>
      <c r="H142" s="151">
        <v>0.09</v>
      </c>
      <c r="I142" s="152"/>
      <c r="J142" s="153">
        <f>ROUND(I142*H142,2)</f>
        <v>0</v>
      </c>
      <c r="K142" s="149" t="s">
        <v>173</v>
      </c>
      <c r="L142" s="30"/>
      <c r="M142" s="154" t="s">
        <v>1</v>
      </c>
      <c r="N142" s="155" t="s">
        <v>39</v>
      </c>
      <c r="O142" s="49"/>
      <c r="P142" s="156">
        <f>O142*H142</f>
        <v>0</v>
      </c>
      <c r="Q142" s="156">
        <v>2.45329</v>
      </c>
      <c r="R142" s="156">
        <f>Q142*H142</f>
        <v>0.2207961</v>
      </c>
      <c r="S142" s="156">
        <v>0</v>
      </c>
      <c r="T142" s="157">
        <f>S142*H142</f>
        <v>0</v>
      </c>
      <c r="AR142" s="16" t="s">
        <v>174</v>
      </c>
      <c r="AT142" s="16" t="s">
        <v>169</v>
      </c>
      <c r="AU142" s="16" t="s">
        <v>77</v>
      </c>
      <c r="AY142" s="16" t="s">
        <v>166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6" t="s">
        <v>75</v>
      </c>
      <c r="BK142" s="158">
        <f>ROUND(I142*H142,2)</f>
        <v>0</v>
      </c>
      <c r="BL142" s="16" t="s">
        <v>174</v>
      </c>
      <c r="BM142" s="16" t="s">
        <v>238</v>
      </c>
    </row>
    <row r="143" spans="2:47" s="1" customFormat="1" ht="18">
      <c r="B143" s="30"/>
      <c r="D143" s="159" t="s">
        <v>176</v>
      </c>
      <c r="F143" s="160" t="s">
        <v>239</v>
      </c>
      <c r="I143" s="92"/>
      <c r="L143" s="30"/>
      <c r="M143" s="161"/>
      <c r="N143" s="49"/>
      <c r="O143" s="49"/>
      <c r="P143" s="49"/>
      <c r="Q143" s="49"/>
      <c r="R143" s="49"/>
      <c r="S143" s="49"/>
      <c r="T143" s="50"/>
      <c r="AT143" s="16" t="s">
        <v>176</v>
      </c>
      <c r="AU143" s="16" t="s">
        <v>77</v>
      </c>
    </row>
    <row r="144" spans="2:51" s="12" customFormat="1" ht="10">
      <c r="B144" s="162"/>
      <c r="D144" s="159" t="s">
        <v>178</v>
      </c>
      <c r="E144" s="163" t="s">
        <v>1</v>
      </c>
      <c r="F144" s="164" t="s">
        <v>240</v>
      </c>
      <c r="H144" s="165">
        <v>0.09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178</v>
      </c>
      <c r="AU144" s="163" t="s">
        <v>77</v>
      </c>
      <c r="AV144" s="12" t="s">
        <v>77</v>
      </c>
      <c r="AW144" s="12" t="s">
        <v>31</v>
      </c>
      <c r="AX144" s="12" t="s">
        <v>75</v>
      </c>
      <c r="AY144" s="163" t="s">
        <v>166</v>
      </c>
    </row>
    <row r="145" spans="2:65" s="1" customFormat="1" ht="19" customHeight="1">
      <c r="B145" s="146"/>
      <c r="C145" s="147" t="s">
        <v>241</v>
      </c>
      <c r="D145" s="147" t="s">
        <v>169</v>
      </c>
      <c r="E145" s="148" t="s">
        <v>242</v>
      </c>
      <c r="F145" s="149" t="s">
        <v>243</v>
      </c>
      <c r="G145" s="150" t="s">
        <v>172</v>
      </c>
      <c r="H145" s="151">
        <v>0.135</v>
      </c>
      <c r="I145" s="152"/>
      <c r="J145" s="153">
        <f>ROUND(I145*H145,2)</f>
        <v>0</v>
      </c>
      <c r="K145" s="149" t="s">
        <v>173</v>
      </c>
      <c r="L145" s="30"/>
      <c r="M145" s="154" t="s">
        <v>1</v>
      </c>
      <c r="N145" s="155" t="s">
        <v>39</v>
      </c>
      <c r="O145" s="49"/>
      <c r="P145" s="156">
        <f>O145*H145</f>
        <v>0</v>
      </c>
      <c r="Q145" s="156">
        <v>2.25634</v>
      </c>
      <c r="R145" s="156">
        <f>Q145*H145</f>
        <v>0.3046059</v>
      </c>
      <c r="S145" s="156">
        <v>0</v>
      </c>
      <c r="T145" s="157">
        <f>S145*H145</f>
        <v>0</v>
      </c>
      <c r="AR145" s="16" t="s">
        <v>174</v>
      </c>
      <c r="AT145" s="16" t="s">
        <v>169</v>
      </c>
      <c r="AU145" s="16" t="s">
        <v>77</v>
      </c>
      <c r="AY145" s="16" t="s">
        <v>166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6" t="s">
        <v>75</v>
      </c>
      <c r="BK145" s="158">
        <f>ROUND(I145*H145,2)</f>
        <v>0</v>
      </c>
      <c r="BL145" s="16" t="s">
        <v>174</v>
      </c>
      <c r="BM145" s="16" t="s">
        <v>244</v>
      </c>
    </row>
    <row r="146" spans="2:47" s="1" customFormat="1" ht="18">
      <c r="B146" s="30"/>
      <c r="D146" s="159" t="s">
        <v>176</v>
      </c>
      <c r="F146" s="160" t="s">
        <v>245</v>
      </c>
      <c r="I146" s="92"/>
      <c r="L146" s="30"/>
      <c r="M146" s="161"/>
      <c r="N146" s="49"/>
      <c r="O146" s="49"/>
      <c r="P146" s="49"/>
      <c r="Q146" s="49"/>
      <c r="R146" s="49"/>
      <c r="S146" s="49"/>
      <c r="T146" s="50"/>
      <c r="AT146" s="16" t="s">
        <v>176</v>
      </c>
      <c r="AU146" s="16" t="s">
        <v>77</v>
      </c>
    </row>
    <row r="147" spans="2:51" s="12" customFormat="1" ht="10">
      <c r="B147" s="162"/>
      <c r="D147" s="159" t="s">
        <v>178</v>
      </c>
      <c r="E147" s="163" t="s">
        <v>1</v>
      </c>
      <c r="F147" s="164" t="s">
        <v>246</v>
      </c>
      <c r="H147" s="165">
        <v>0.135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178</v>
      </c>
      <c r="AU147" s="163" t="s">
        <v>77</v>
      </c>
      <c r="AV147" s="12" t="s">
        <v>77</v>
      </c>
      <c r="AW147" s="12" t="s">
        <v>31</v>
      </c>
      <c r="AX147" s="12" t="s">
        <v>75</v>
      </c>
      <c r="AY147" s="163" t="s">
        <v>166</v>
      </c>
    </row>
    <row r="148" spans="2:65" s="1" customFormat="1" ht="19" customHeight="1">
      <c r="B148" s="146"/>
      <c r="C148" s="147" t="s">
        <v>247</v>
      </c>
      <c r="D148" s="147" t="s">
        <v>169</v>
      </c>
      <c r="E148" s="148" t="s">
        <v>248</v>
      </c>
      <c r="F148" s="149" t="s">
        <v>249</v>
      </c>
      <c r="G148" s="150" t="s">
        <v>172</v>
      </c>
      <c r="H148" s="151">
        <v>0.09</v>
      </c>
      <c r="I148" s="152"/>
      <c r="J148" s="153">
        <f>ROUND(I148*H148,2)</f>
        <v>0</v>
      </c>
      <c r="K148" s="149" t="s">
        <v>173</v>
      </c>
      <c r="L148" s="30"/>
      <c r="M148" s="154" t="s">
        <v>1</v>
      </c>
      <c r="N148" s="155" t="s">
        <v>39</v>
      </c>
      <c r="O148" s="49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AR148" s="16" t="s">
        <v>174</v>
      </c>
      <c r="AT148" s="16" t="s">
        <v>169</v>
      </c>
      <c r="AU148" s="16" t="s">
        <v>77</v>
      </c>
      <c r="AY148" s="16" t="s">
        <v>166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6" t="s">
        <v>75</v>
      </c>
      <c r="BK148" s="158">
        <f>ROUND(I148*H148,2)</f>
        <v>0</v>
      </c>
      <c r="BL148" s="16" t="s">
        <v>174</v>
      </c>
      <c r="BM148" s="16" t="s">
        <v>250</v>
      </c>
    </row>
    <row r="149" spans="2:47" s="1" customFormat="1" ht="18">
      <c r="B149" s="30"/>
      <c r="D149" s="159" t="s">
        <v>176</v>
      </c>
      <c r="F149" s="160" t="s">
        <v>251</v>
      </c>
      <c r="I149" s="92"/>
      <c r="L149" s="30"/>
      <c r="M149" s="161"/>
      <c r="N149" s="49"/>
      <c r="O149" s="49"/>
      <c r="P149" s="49"/>
      <c r="Q149" s="49"/>
      <c r="R149" s="49"/>
      <c r="S149" s="49"/>
      <c r="T149" s="50"/>
      <c r="AT149" s="16" t="s">
        <v>176</v>
      </c>
      <c r="AU149" s="16" t="s">
        <v>77</v>
      </c>
    </row>
    <row r="150" spans="2:51" s="12" customFormat="1" ht="10">
      <c r="B150" s="162"/>
      <c r="D150" s="159" t="s">
        <v>178</v>
      </c>
      <c r="E150" s="163" t="s">
        <v>1</v>
      </c>
      <c r="F150" s="164" t="s">
        <v>240</v>
      </c>
      <c r="H150" s="165">
        <v>0.09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178</v>
      </c>
      <c r="AU150" s="163" t="s">
        <v>77</v>
      </c>
      <c r="AV150" s="12" t="s">
        <v>77</v>
      </c>
      <c r="AW150" s="12" t="s">
        <v>31</v>
      </c>
      <c r="AX150" s="12" t="s">
        <v>75</v>
      </c>
      <c r="AY150" s="163" t="s">
        <v>166</v>
      </c>
    </row>
    <row r="151" spans="2:65" s="1" customFormat="1" ht="19" customHeight="1">
      <c r="B151" s="146"/>
      <c r="C151" s="147" t="s">
        <v>252</v>
      </c>
      <c r="D151" s="147" t="s">
        <v>169</v>
      </c>
      <c r="E151" s="148" t="s">
        <v>253</v>
      </c>
      <c r="F151" s="149" t="s">
        <v>254</v>
      </c>
      <c r="G151" s="150" t="s">
        <v>255</v>
      </c>
      <c r="H151" s="151">
        <v>0.003</v>
      </c>
      <c r="I151" s="152"/>
      <c r="J151" s="153">
        <f>ROUND(I151*H151,2)</f>
        <v>0</v>
      </c>
      <c r="K151" s="149" t="s">
        <v>173</v>
      </c>
      <c r="L151" s="30"/>
      <c r="M151" s="154" t="s">
        <v>1</v>
      </c>
      <c r="N151" s="155" t="s">
        <v>39</v>
      </c>
      <c r="O151" s="49"/>
      <c r="P151" s="156">
        <f>O151*H151</f>
        <v>0</v>
      </c>
      <c r="Q151" s="156">
        <v>1.06277</v>
      </c>
      <c r="R151" s="156">
        <f>Q151*H151</f>
        <v>0.00318831</v>
      </c>
      <c r="S151" s="156">
        <v>0</v>
      </c>
      <c r="T151" s="157">
        <f>S151*H151</f>
        <v>0</v>
      </c>
      <c r="AR151" s="16" t="s">
        <v>174</v>
      </c>
      <c r="AT151" s="16" t="s">
        <v>169</v>
      </c>
      <c r="AU151" s="16" t="s">
        <v>77</v>
      </c>
      <c r="AY151" s="16" t="s">
        <v>166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6" t="s">
        <v>75</v>
      </c>
      <c r="BK151" s="158">
        <f>ROUND(I151*H151,2)</f>
        <v>0</v>
      </c>
      <c r="BL151" s="16" t="s">
        <v>174</v>
      </c>
      <c r="BM151" s="16" t="s">
        <v>256</v>
      </c>
    </row>
    <row r="152" spans="2:47" s="1" customFormat="1" ht="10">
      <c r="B152" s="30"/>
      <c r="D152" s="159" t="s">
        <v>176</v>
      </c>
      <c r="F152" s="160" t="s">
        <v>257</v>
      </c>
      <c r="I152" s="92"/>
      <c r="L152" s="30"/>
      <c r="M152" s="161"/>
      <c r="N152" s="49"/>
      <c r="O152" s="49"/>
      <c r="P152" s="49"/>
      <c r="Q152" s="49"/>
      <c r="R152" s="49"/>
      <c r="S152" s="49"/>
      <c r="T152" s="50"/>
      <c r="AT152" s="16" t="s">
        <v>176</v>
      </c>
      <c r="AU152" s="16" t="s">
        <v>77</v>
      </c>
    </row>
    <row r="153" spans="2:51" s="12" customFormat="1" ht="10">
      <c r="B153" s="162"/>
      <c r="D153" s="159" t="s">
        <v>178</v>
      </c>
      <c r="E153" s="163" t="s">
        <v>1</v>
      </c>
      <c r="F153" s="164" t="s">
        <v>258</v>
      </c>
      <c r="H153" s="165">
        <v>0.003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178</v>
      </c>
      <c r="AU153" s="163" t="s">
        <v>77</v>
      </c>
      <c r="AV153" s="12" t="s">
        <v>77</v>
      </c>
      <c r="AW153" s="12" t="s">
        <v>31</v>
      </c>
      <c r="AX153" s="12" t="s">
        <v>75</v>
      </c>
      <c r="AY153" s="163" t="s">
        <v>166</v>
      </c>
    </row>
    <row r="154" spans="2:65" s="1" customFormat="1" ht="19" customHeight="1">
      <c r="B154" s="146"/>
      <c r="C154" s="147" t="s">
        <v>8</v>
      </c>
      <c r="D154" s="147" t="s">
        <v>169</v>
      </c>
      <c r="E154" s="148" t="s">
        <v>259</v>
      </c>
      <c r="F154" s="149" t="s">
        <v>260</v>
      </c>
      <c r="G154" s="150" t="s">
        <v>200</v>
      </c>
      <c r="H154" s="151">
        <v>52.585</v>
      </c>
      <c r="I154" s="152"/>
      <c r="J154" s="153">
        <f>ROUND(I154*H154,2)</f>
        <v>0</v>
      </c>
      <c r="K154" s="149" t="s">
        <v>261</v>
      </c>
      <c r="L154" s="30"/>
      <c r="M154" s="154" t="s">
        <v>1</v>
      </c>
      <c r="N154" s="155" t="s">
        <v>39</v>
      </c>
      <c r="O154" s="49"/>
      <c r="P154" s="156">
        <f>O154*H154</f>
        <v>0</v>
      </c>
      <c r="Q154" s="156">
        <v>0.063</v>
      </c>
      <c r="R154" s="156">
        <f>Q154*H154</f>
        <v>3.312855</v>
      </c>
      <c r="S154" s="156">
        <v>0</v>
      </c>
      <c r="T154" s="157">
        <f>S154*H154</f>
        <v>0</v>
      </c>
      <c r="AR154" s="16" t="s">
        <v>174</v>
      </c>
      <c r="AT154" s="16" t="s">
        <v>169</v>
      </c>
      <c r="AU154" s="16" t="s">
        <v>77</v>
      </c>
      <c r="AY154" s="16" t="s">
        <v>166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6" t="s">
        <v>75</v>
      </c>
      <c r="BK154" s="158">
        <f>ROUND(I154*H154,2)</f>
        <v>0</v>
      </c>
      <c r="BL154" s="16" t="s">
        <v>174</v>
      </c>
      <c r="BM154" s="16" t="s">
        <v>262</v>
      </c>
    </row>
    <row r="155" spans="2:47" s="1" customFormat="1" ht="18">
      <c r="B155" s="30"/>
      <c r="D155" s="159" t="s">
        <v>176</v>
      </c>
      <c r="F155" s="160" t="s">
        <v>263</v>
      </c>
      <c r="I155" s="92"/>
      <c r="L155" s="30"/>
      <c r="M155" s="161"/>
      <c r="N155" s="49"/>
      <c r="O155" s="49"/>
      <c r="P155" s="49"/>
      <c r="Q155" s="49"/>
      <c r="R155" s="49"/>
      <c r="S155" s="49"/>
      <c r="T155" s="50"/>
      <c r="AT155" s="16" t="s">
        <v>176</v>
      </c>
      <c r="AU155" s="16" t="s">
        <v>77</v>
      </c>
    </row>
    <row r="156" spans="2:51" s="12" customFormat="1" ht="10">
      <c r="B156" s="162"/>
      <c r="D156" s="159" t="s">
        <v>178</v>
      </c>
      <c r="E156" s="163" t="s">
        <v>1</v>
      </c>
      <c r="F156" s="164" t="s">
        <v>264</v>
      </c>
      <c r="H156" s="165">
        <v>52.585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178</v>
      </c>
      <c r="AU156" s="163" t="s">
        <v>77</v>
      </c>
      <c r="AV156" s="12" t="s">
        <v>77</v>
      </c>
      <c r="AW156" s="12" t="s">
        <v>31</v>
      </c>
      <c r="AX156" s="12" t="s">
        <v>75</v>
      </c>
      <c r="AY156" s="163" t="s">
        <v>166</v>
      </c>
    </row>
    <row r="157" spans="2:65" s="1" customFormat="1" ht="19" customHeight="1">
      <c r="B157" s="146"/>
      <c r="C157" s="147" t="s">
        <v>265</v>
      </c>
      <c r="D157" s="147" t="s">
        <v>169</v>
      </c>
      <c r="E157" s="148" t="s">
        <v>266</v>
      </c>
      <c r="F157" s="149" t="s">
        <v>267</v>
      </c>
      <c r="G157" s="150" t="s">
        <v>200</v>
      </c>
      <c r="H157" s="151">
        <v>3.465</v>
      </c>
      <c r="I157" s="152"/>
      <c r="J157" s="153">
        <f>ROUND(I157*H157,2)</f>
        <v>0</v>
      </c>
      <c r="K157" s="149" t="s">
        <v>173</v>
      </c>
      <c r="L157" s="30"/>
      <c r="M157" s="154" t="s">
        <v>1</v>
      </c>
      <c r="N157" s="155" t="s">
        <v>39</v>
      </c>
      <c r="O157" s="49"/>
      <c r="P157" s="156">
        <f>O157*H157</f>
        <v>0</v>
      </c>
      <c r="Q157" s="156">
        <v>0.07426</v>
      </c>
      <c r="R157" s="156">
        <f>Q157*H157</f>
        <v>0.2573109</v>
      </c>
      <c r="S157" s="156">
        <v>0</v>
      </c>
      <c r="T157" s="157">
        <f>S157*H157</f>
        <v>0</v>
      </c>
      <c r="AR157" s="16" t="s">
        <v>174</v>
      </c>
      <c r="AT157" s="16" t="s">
        <v>169</v>
      </c>
      <c r="AU157" s="16" t="s">
        <v>77</v>
      </c>
      <c r="AY157" s="16" t="s">
        <v>166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6" t="s">
        <v>75</v>
      </c>
      <c r="BK157" s="158">
        <f>ROUND(I157*H157,2)</f>
        <v>0</v>
      </c>
      <c r="BL157" s="16" t="s">
        <v>174</v>
      </c>
      <c r="BM157" s="16" t="s">
        <v>268</v>
      </c>
    </row>
    <row r="158" spans="2:47" s="1" customFormat="1" ht="18">
      <c r="B158" s="30"/>
      <c r="D158" s="159" t="s">
        <v>176</v>
      </c>
      <c r="F158" s="160" t="s">
        <v>269</v>
      </c>
      <c r="I158" s="92"/>
      <c r="L158" s="30"/>
      <c r="M158" s="161"/>
      <c r="N158" s="49"/>
      <c r="O158" s="49"/>
      <c r="P158" s="49"/>
      <c r="Q158" s="49"/>
      <c r="R158" s="49"/>
      <c r="S158" s="49"/>
      <c r="T158" s="50"/>
      <c r="AT158" s="16" t="s">
        <v>176</v>
      </c>
      <c r="AU158" s="16" t="s">
        <v>77</v>
      </c>
    </row>
    <row r="159" spans="2:51" s="12" customFormat="1" ht="10">
      <c r="B159" s="162"/>
      <c r="D159" s="159" t="s">
        <v>178</v>
      </c>
      <c r="E159" s="163" t="s">
        <v>1</v>
      </c>
      <c r="F159" s="164" t="s">
        <v>270</v>
      </c>
      <c r="H159" s="165">
        <v>3.465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178</v>
      </c>
      <c r="AU159" s="163" t="s">
        <v>77</v>
      </c>
      <c r="AV159" s="12" t="s">
        <v>77</v>
      </c>
      <c r="AW159" s="12" t="s">
        <v>31</v>
      </c>
      <c r="AX159" s="12" t="s">
        <v>75</v>
      </c>
      <c r="AY159" s="163" t="s">
        <v>166</v>
      </c>
    </row>
    <row r="160" spans="2:65" s="1" customFormat="1" ht="19" customHeight="1">
      <c r="B160" s="146"/>
      <c r="C160" s="147" t="s">
        <v>271</v>
      </c>
      <c r="D160" s="147" t="s">
        <v>169</v>
      </c>
      <c r="E160" s="148" t="s">
        <v>272</v>
      </c>
      <c r="F160" s="149" t="s">
        <v>273</v>
      </c>
      <c r="G160" s="150" t="s">
        <v>200</v>
      </c>
      <c r="H160" s="151">
        <v>105.17</v>
      </c>
      <c r="I160" s="152"/>
      <c r="J160" s="153">
        <f>ROUND(I160*H160,2)</f>
        <v>0</v>
      </c>
      <c r="K160" s="149" t="s">
        <v>173</v>
      </c>
      <c r="L160" s="30"/>
      <c r="M160" s="154" t="s">
        <v>1</v>
      </c>
      <c r="N160" s="155" t="s">
        <v>39</v>
      </c>
      <c r="O160" s="49"/>
      <c r="P160" s="156">
        <f>O160*H160</f>
        <v>0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AR160" s="16" t="s">
        <v>174</v>
      </c>
      <c r="AT160" s="16" t="s">
        <v>169</v>
      </c>
      <c r="AU160" s="16" t="s">
        <v>77</v>
      </c>
      <c r="AY160" s="16" t="s">
        <v>166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6" t="s">
        <v>75</v>
      </c>
      <c r="BK160" s="158">
        <f>ROUND(I160*H160,2)</f>
        <v>0</v>
      </c>
      <c r="BL160" s="16" t="s">
        <v>174</v>
      </c>
      <c r="BM160" s="16" t="s">
        <v>274</v>
      </c>
    </row>
    <row r="161" spans="2:47" s="1" customFormat="1" ht="10">
      <c r="B161" s="30"/>
      <c r="D161" s="159" t="s">
        <v>176</v>
      </c>
      <c r="F161" s="160" t="s">
        <v>273</v>
      </c>
      <c r="I161" s="92"/>
      <c r="L161" s="30"/>
      <c r="M161" s="161"/>
      <c r="N161" s="49"/>
      <c r="O161" s="49"/>
      <c r="P161" s="49"/>
      <c r="Q161" s="49"/>
      <c r="R161" s="49"/>
      <c r="S161" s="49"/>
      <c r="T161" s="50"/>
      <c r="AT161" s="16" t="s">
        <v>176</v>
      </c>
      <c r="AU161" s="16" t="s">
        <v>77</v>
      </c>
    </row>
    <row r="162" spans="2:51" s="12" customFormat="1" ht="10">
      <c r="B162" s="162"/>
      <c r="D162" s="159" t="s">
        <v>178</v>
      </c>
      <c r="E162" s="163" t="s">
        <v>126</v>
      </c>
      <c r="F162" s="164" t="s">
        <v>275</v>
      </c>
      <c r="H162" s="165">
        <v>105.17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178</v>
      </c>
      <c r="AU162" s="163" t="s">
        <v>77</v>
      </c>
      <c r="AV162" s="12" t="s">
        <v>77</v>
      </c>
      <c r="AW162" s="12" t="s">
        <v>31</v>
      </c>
      <c r="AX162" s="12" t="s">
        <v>75</v>
      </c>
      <c r="AY162" s="163" t="s">
        <v>166</v>
      </c>
    </row>
    <row r="163" spans="2:65" s="1" customFormat="1" ht="19" customHeight="1">
      <c r="B163" s="146"/>
      <c r="C163" s="147" t="s">
        <v>276</v>
      </c>
      <c r="D163" s="147" t="s">
        <v>169</v>
      </c>
      <c r="E163" s="148" t="s">
        <v>277</v>
      </c>
      <c r="F163" s="149" t="s">
        <v>278</v>
      </c>
      <c r="G163" s="150" t="s">
        <v>172</v>
      </c>
      <c r="H163" s="151">
        <v>0.72</v>
      </c>
      <c r="I163" s="152"/>
      <c r="J163" s="153">
        <f>ROUND(I163*H163,2)</f>
        <v>0</v>
      </c>
      <c r="K163" s="149" t="s">
        <v>173</v>
      </c>
      <c r="L163" s="30"/>
      <c r="M163" s="154" t="s">
        <v>1</v>
      </c>
      <c r="N163" s="155" t="s">
        <v>39</v>
      </c>
      <c r="O163" s="49"/>
      <c r="P163" s="156">
        <f>O163*H163</f>
        <v>0</v>
      </c>
      <c r="Q163" s="156">
        <v>1.837</v>
      </c>
      <c r="R163" s="156">
        <f>Q163*H163</f>
        <v>1.3226399999999998</v>
      </c>
      <c r="S163" s="156">
        <v>0</v>
      </c>
      <c r="T163" s="157">
        <f>S163*H163</f>
        <v>0</v>
      </c>
      <c r="AR163" s="16" t="s">
        <v>174</v>
      </c>
      <c r="AT163" s="16" t="s">
        <v>169</v>
      </c>
      <c r="AU163" s="16" t="s">
        <v>77</v>
      </c>
      <c r="AY163" s="16" t="s">
        <v>166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6" t="s">
        <v>75</v>
      </c>
      <c r="BK163" s="158">
        <f>ROUND(I163*H163,2)</f>
        <v>0</v>
      </c>
      <c r="BL163" s="16" t="s">
        <v>174</v>
      </c>
      <c r="BM163" s="16" t="s">
        <v>279</v>
      </c>
    </row>
    <row r="164" spans="2:47" s="1" customFormat="1" ht="18">
      <c r="B164" s="30"/>
      <c r="D164" s="159" t="s">
        <v>176</v>
      </c>
      <c r="F164" s="160" t="s">
        <v>280</v>
      </c>
      <c r="I164" s="92"/>
      <c r="L164" s="30"/>
      <c r="M164" s="161"/>
      <c r="N164" s="49"/>
      <c r="O164" s="49"/>
      <c r="P164" s="49"/>
      <c r="Q164" s="49"/>
      <c r="R164" s="49"/>
      <c r="S164" s="49"/>
      <c r="T164" s="50"/>
      <c r="AT164" s="16" t="s">
        <v>176</v>
      </c>
      <c r="AU164" s="16" t="s">
        <v>77</v>
      </c>
    </row>
    <row r="165" spans="2:51" s="12" customFormat="1" ht="10">
      <c r="B165" s="162"/>
      <c r="D165" s="159" t="s">
        <v>178</v>
      </c>
      <c r="E165" s="163" t="s">
        <v>106</v>
      </c>
      <c r="F165" s="164" t="s">
        <v>281</v>
      </c>
      <c r="H165" s="165">
        <v>0.9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178</v>
      </c>
      <c r="AU165" s="163" t="s">
        <v>77</v>
      </c>
      <c r="AV165" s="12" t="s">
        <v>77</v>
      </c>
      <c r="AW165" s="12" t="s">
        <v>31</v>
      </c>
      <c r="AX165" s="12" t="s">
        <v>68</v>
      </c>
      <c r="AY165" s="163" t="s">
        <v>166</v>
      </c>
    </row>
    <row r="166" spans="2:51" s="12" customFormat="1" ht="10">
      <c r="B166" s="162"/>
      <c r="D166" s="159" t="s">
        <v>178</v>
      </c>
      <c r="E166" s="163" t="s">
        <v>1</v>
      </c>
      <c r="F166" s="164" t="s">
        <v>282</v>
      </c>
      <c r="H166" s="165">
        <v>0.72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178</v>
      </c>
      <c r="AU166" s="163" t="s">
        <v>77</v>
      </c>
      <c r="AV166" s="12" t="s">
        <v>77</v>
      </c>
      <c r="AW166" s="12" t="s">
        <v>31</v>
      </c>
      <c r="AX166" s="12" t="s">
        <v>75</v>
      </c>
      <c r="AY166" s="163" t="s">
        <v>166</v>
      </c>
    </row>
    <row r="167" spans="2:65" s="1" customFormat="1" ht="19" customHeight="1">
      <c r="B167" s="146"/>
      <c r="C167" s="147" t="s">
        <v>283</v>
      </c>
      <c r="D167" s="147" t="s">
        <v>169</v>
      </c>
      <c r="E167" s="148" t="s">
        <v>284</v>
      </c>
      <c r="F167" s="149" t="s">
        <v>285</v>
      </c>
      <c r="G167" s="150" t="s">
        <v>182</v>
      </c>
      <c r="H167" s="151">
        <v>3</v>
      </c>
      <c r="I167" s="152"/>
      <c r="J167" s="153">
        <f>ROUND(I167*H167,2)</f>
        <v>0</v>
      </c>
      <c r="K167" s="149" t="s">
        <v>173</v>
      </c>
      <c r="L167" s="30"/>
      <c r="M167" s="154" t="s">
        <v>1</v>
      </c>
      <c r="N167" s="155" t="s">
        <v>39</v>
      </c>
      <c r="O167" s="49"/>
      <c r="P167" s="156">
        <f>O167*H167</f>
        <v>0</v>
      </c>
      <c r="Q167" s="156">
        <v>0.00048</v>
      </c>
      <c r="R167" s="156">
        <f>Q167*H167</f>
        <v>0.00144</v>
      </c>
      <c r="S167" s="156">
        <v>0</v>
      </c>
      <c r="T167" s="157">
        <f>S167*H167</f>
        <v>0</v>
      </c>
      <c r="AR167" s="16" t="s">
        <v>174</v>
      </c>
      <c r="AT167" s="16" t="s">
        <v>169</v>
      </c>
      <c r="AU167" s="16" t="s">
        <v>77</v>
      </c>
      <c r="AY167" s="16" t="s">
        <v>166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6" t="s">
        <v>75</v>
      </c>
      <c r="BK167" s="158">
        <f>ROUND(I167*H167,2)</f>
        <v>0</v>
      </c>
      <c r="BL167" s="16" t="s">
        <v>174</v>
      </c>
      <c r="BM167" s="16" t="s">
        <v>286</v>
      </c>
    </row>
    <row r="168" spans="2:47" s="1" customFormat="1" ht="18">
      <c r="B168" s="30"/>
      <c r="D168" s="159" t="s">
        <v>176</v>
      </c>
      <c r="F168" s="160" t="s">
        <v>287</v>
      </c>
      <c r="I168" s="92"/>
      <c r="L168" s="30"/>
      <c r="M168" s="161"/>
      <c r="N168" s="49"/>
      <c r="O168" s="49"/>
      <c r="P168" s="49"/>
      <c r="Q168" s="49"/>
      <c r="R168" s="49"/>
      <c r="S168" s="49"/>
      <c r="T168" s="50"/>
      <c r="AT168" s="16" t="s">
        <v>176</v>
      </c>
      <c r="AU168" s="16" t="s">
        <v>77</v>
      </c>
    </row>
    <row r="169" spans="2:65" s="1" customFormat="1" ht="14.5" customHeight="1">
      <c r="B169" s="146"/>
      <c r="C169" s="178" t="s">
        <v>288</v>
      </c>
      <c r="D169" s="178" t="s">
        <v>289</v>
      </c>
      <c r="E169" s="179" t="s">
        <v>290</v>
      </c>
      <c r="F169" s="180" t="s">
        <v>291</v>
      </c>
      <c r="G169" s="181" t="s">
        <v>182</v>
      </c>
      <c r="H169" s="182">
        <v>3</v>
      </c>
      <c r="I169" s="183"/>
      <c r="J169" s="184">
        <f>ROUND(I169*H169,2)</f>
        <v>0</v>
      </c>
      <c r="K169" s="180" t="s">
        <v>1</v>
      </c>
      <c r="L169" s="185"/>
      <c r="M169" s="186" t="s">
        <v>1</v>
      </c>
      <c r="N169" s="187" t="s">
        <v>39</v>
      </c>
      <c r="O169" s="49"/>
      <c r="P169" s="156">
        <f>O169*H169</f>
        <v>0</v>
      </c>
      <c r="Q169" s="156">
        <v>0.0175</v>
      </c>
      <c r="R169" s="156">
        <f>Q169*H169</f>
        <v>0.052500000000000005</v>
      </c>
      <c r="S169" s="156">
        <v>0</v>
      </c>
      <c r="T169" s="157">
        <f>S169*H169</f>
        <v>0</v>
      </c>
      <c r="AR169" s="16" t="s">
        <v>218</v>
      </c>
      <c r="AT169" s="16" t="s">
        <v>289</v>
      </c>
      <c r="AU169" s="16" t="s">
        <v>77</v>
      </c>
      <c r="AY169" s="16" t="s">
        <v>166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6" t="s">
        <v>75</v>
      </c>
      <c r="BK169" s="158">
        <f>ROUND(I169*H169,2)</f>
        <v>0</v>
      </c>
      <c r="BL169" s="16" t="s">
        <v>174</v>
      </c>
      <c r="BM169" s="16" t="s">
        <v>292</v>
      </c>
    </row>
    <row r="170" spans="2:47" s="1" customFormat="1" ht="10">
      <c r="B170" s="30"/>
      <c r="D170" s="159" t="s">
        <v>176</v>
      </c>
      <c r="F170" s="160" t="s">
        <v>291</v>
      </c>
      <c r="I170" s="92"/>
      <c r="L170" s="30"/>
      <c r="M170" s="161"/>
      <c r="N170" s="49"/>
      <c r="O170" s="49"/>
      <c r="P170" s="49"/>
      <c r="Q170" s="49"/>
      <c r="R170" s="49"/>
      <c r="S170" s="49"/>
      <c r="T170" s="50"/>
      <c r="AT170" s="16" t="s">
        <v>176</v>
      </c>
      <c r="AU170" s="16" t="s">
        <v>77</v>
      </c>
    </row>
    <row r="171" spans="2:63" s="11" customFormat="1" ht="22.75" customHeight="1">
      <c r="B171" s="133"/>
      <c r="D171" s="134" t="s">
        <v>67</v>
      </c>
      <c r="E171" s="144" t="s">
        <v>223</v>
      </c>
      <c r="F171" s="144" t="s">
        <v>293</v>
      </c>
      <c r="I171" s="136"/>
      <c r="J171" s="145">
        <f>BK171</f>
        <v>0</v>
      </c>
      <c r="L171" s="133"/>
      <c r="M171" s="138"/>
      <c r="N171" s="139"/>
      <c r="O171" s="139"/>
      <c r="P171" s="140">
        <f>SUM(P172:P240)</f>
        <v>0</v>
      </c>
      <c r="Q171" s="139"/>
      <c r="R171" s="140">
        <f>SUM(R172:R240)</f>
        <v>0.1726549</v>
      </c>
      <c r="S171" s="139"/>
      <c r="T171" s="141">
        <f>SUM(T172:T240)</f>
        <v>6.973118</v>
      </c>
      <c r="AR171" s="134" t="s">
        <v>75</v>
      </c>
      <c r="AT171" s="142" t="s">
        <v>67</v>
      </c>
      <c r="AU171" s="142" t="s">
        <v>75</v>
      </c>
      <c r="AY171" s="134" t="s">
        <v>166</v>
      </c>
      <c r="BK171" s="143">
        <f>SUM(BK172:BK240)</f>
        <v>0</v>
      </c>
    </row>
    <row r="172" spans="2:65" s="1" customFormat="1" ht="14.5" customHeight="1">
      <c r="B172" s="146"/>
      <c r="C172" s="147" t="s">
        <v>7</v>
      </c>
      <c r="D172" s="147" t="s">
        <v>169</v>
      </c>
      <c r="E172" s="148" t="s">
        <v>294</v>
      </c>
      <c r="F172" s="149" t="s">
        <v>295</v>
      </c>
      <c r="G172" s="150" t="s">
        <v>182</v>
      </c>
      <c r="H172" s="151">
        <v>8</v>
      </c>
      <c r="I172" s="152"/>
      <c r="J172" s="153">
        <f>ROUND(I172*H172,2)</f>
        <v>0</v>
      </c>
      <c r="K172" s="149" t="s">
        <v>1</v>
      </c>
      <c r="L172" s="30"/>
      <c r="M172" s="154" t="s">
        <v>1</v>
      </c>
      <c r="N172" s="155" t="s">
        <v>39</v>
      </c>
      <c r="O172" s="49"/>
      <c r="P172" s="156">
        <f>O172*H172</f>
        <v>0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AR172" s="16" t="s">
        <v>174</v>
      </c>
      <c r="AT172" s="16" t="s">
        <v>169</v>
      </c>
      <c r="AU172" s="16" t="s">
        <v>77</v>
      </c>
      <c r="AY172" s="16" t="s">
        <v>166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6" t="s">
        <v>75</v>
      </c>
      <c r="BK172" s="158">
        <f>ROUND(I172*H172,2)</f>
        <v>0</v>
      </c>
      <c r="BL172" s="16" t="s">
        <v>174</v>
      </c>
      <c r="BM172" s="16" t="s">
        <v>296</v>
      </c>
    </row>
    <row r="173" spans="2:65" s="1" customFormat="1" ht="14.5" customHeight="1">
      <c r="B173" s="146"/>
      <c r="C173" s="178" t="s">
        <v>297</v>
      </c>
      <c r="D173" s="178" t="s">
        <v>289</v>
      </c>
      <c r="E173" s="179" t="s">
        <v>298</v>
      </c>
      <c r="F173" s="180" t="s">
        <v>299</v>
      </c>
      <c r="G173" s="181" t="s">
        <v>182</v>
      </c>
      <c r="H173" s="182">
        <v>8</v>
      </c>
      <c r="I173" s="183"/>
      <c r="J173" s="184">
        <f>ROUND(I173*H173,2)</f>
        <v>0</v>
      </c>
      <c r="K173" s="180" t="s">
        <v>1</v>
      </c>
      <c r="L173" s="185"/>
      <c r="M173" s="186" t="s">
        <v>1</v>
      </c>
      <c r="N173" s="187" t="s">
        <v>39</v>
      </c>
      <c r="O173" s="49"/>
      <c r="P173" s="156">
        <f>O173*H173</f>
        <v>0</v>
      </c>
      <c r="Q173" s="156">
        <v>5E-05</v>
      </c>
      <c r="R173" s="156">
        <f>Q173*H173</f>
        <v>0.0004</v>
      </c>
      <c r="S173" s="156">
        <v>0</v>
      </c>
      <c r="T173" s="157">
        <f>S173*H173</f>
        <v>0</v>
      </c>
      <c r="AR173" s="16" t="s">
        <v>218</v>
      </c>
      <c r="AT173" s="16" t="s">
        <v>289</v>
      </c>
      <c r="AU173" s="16" t="s">
        <v>77</v>
      </c>
      <c r="AY173" s="16" t="s">
        <v>166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6" t="s">
        <v>75</v>
      </c>
      <c r="BK173" s="158">
        <f>ROUND(I173*H173,2)</f>
        <v>0</v>
      </c>
      <c r="BL173" s="16" t="s">
        <v>174</v>
      </c>
      <c r="BM173" s="16" t="s">
        <v>300</v>
      </c>
    </row>
    <row r="174" spans="2:65" s="1" customFormat="1" ht="19" customHeight="1">
      <c r="B174" s="146"/>
      <c r="C174" s="147" t="s">
        <v>301</v>
      </c>
      <c r="D174" s="147" t="s">
        <v>169</v>
      </c>
      <c r="E174" s="148" t="s">
        <v>302</v>
      </c>
      <c r="F174" s="149" t="s">
        <v>303</v>
      </c>
      <c r="G174" s="150" t="s">
        <v>200</v>
      </c>
      <c r="H174" s="151">
        <v>102.67</v>
      </c>
      <c r="I174" s="152"/>
      <c r="J174" s="153">
        <f>ROUND(I174*H174,2)</f>
        <v>0</v>
      </c>
      <c r="K174" s="149" t="s">
        <v>173</v>
      </c>
      <c r="L174" s="30"/>
      <c r="M174" s="154" t="s">
        <v>1</v>
      </c>
      <c r="N174" s="155" t="s">
        <v>39</v>
      </c>
      <c r="O174" s="49"/>
      <c r="P174" s="156">
        <f>O174*H174</f>
        <v>0</v>
      </c>
      <c r="Q174" s="156">
        <v>0.00013</v>
      </c>
      <c r="R174" s="156">
        <f>Q174*H174</f>
        <v>0.013347099999999999</v>
      </c>
      <c r="S174" s="156">
        <v>0</v>
      </c>
      <c r="T174" s="157">
        <f>S174*H174</f>
        <v>0</v>
      </c>
      <c r="AR174" s="16" t="s">
        <v>174</v>
      </c>
      <c r="AT174" s="16" t="s">
        <v>169</v>
      </c>
      <c r="AU174" s="16" t="s">
        <v>77</v>
      </c>
      <c r="AY174" s="16" t="s">
        <v>166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6" t="s">
        <v>75</v>
      </c>
      <c r="BK174" s="158">
        <f>ROUND(I174*H174,2)</f>
        <v>0</v>
      </c>
      <c r="BL174" s="16" t="s">
        <v>174</v>
      </c>
      <c r="BM174" s="16" t="s">
        <v>304</v>
      </c>
    </row>
    <row r="175" spans="2:47" s="1" customFormat="1" ht="18">
      <c r="B175" s="30"/>
      <c r="D175" s="159" t="s">
        <v>176</v>
      </c>
      <c r="F175" s="160" t="s">
        <v>305</v>
      </c>
      <c r="I175" s="92"/>
      <c r="L175" s="30"/>
      <c r="M175" s="161"/>
      <c r="N175" s="49"/>
      <c r="O175" s="49"/>
      <c r="P175" s="49"/>
      <c r="Q175" s="49"/>
      <c r="R175" s="49"/>
      <c r="S175" s="49"/>
      <c r="T175" s="50"/>
      <c r="AT175" s="16" t="s">
        <v>176</v>
      </c>
      <c r="AU175" s="16" t="s">
        <v>77</v>
      </c>
    </row>
    <row r="176" spans="2:51" s="12" customFormat="1" ht="10">
      <c r="B176" s="162"/>
      <c r="D176" s="159" t="s">
        <v>178</v>
      </c>
      <c r="E176" s="163" t="s">
        <v>1</v>
      </c>
      <c r="F176" s="164" t="s">
        <v>94</v>
      </c>
      <c r="H176" s="165">
        <v>102.67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178</v>
      </c>
      <c r="AU176" s="163" t="s">
        <v>77</v>
      </c>
      <c r="AV176" s="12" t="s">
        <v>77</v>
      </c>
      <c r="AW176" s="12" t="s">
        <v>31</v>
      </c>
      <c r="AX176" s="12" t="s">
        <v>75</v>
      </c>
      <c r="AY176" s="163" t="s">
        <v>166</v>
      </c>
    </row>
    <row r="177" spans="2:65" s="1" customFormat="1" ht="19" customHeight="1">
      <c r="B177" s="146"/>
      <c r="C177" s="147" t="s">
        <v>306</v>
      </c>
      <c r="D177" s="147" t="s">
        <v>169</v>
      </c>
      <c r="E177" s="148" t="s">
        <v>307</v>
      </c>
      <c r="F177" s="149" t="s">
        <v>308</v>
      </c>
      <c r="G177" s="150" t="s">
        <v>200</v>
      </c>
      <c r="H177" s="151">
        <v>105.17</v>
      </c>
      <c r="I177" s="152"/>
      <c r="J177" s="153">
        <f>ROUND(I177*H177,2)</f>
        <v>0</v>
      </c>
      <c r="K177" s="149" t="s">
        <v>173</v>
      </c>
      <c r="L177" s="30"/>
      <c r="M177" s="154" t="s">
        <v>1</v>
      </c>
      <c r="N177" s="155" t="s">
        <v>39</v>
      </c>
      <c r="O177" s="49"/>
      <c r="P177" s="156">
        <f>O177*H177</f>
        <v>0</v>
      </c>
      <c r="Q177" s="156">
        <v>0.00021</v>
      </c>
      <c r="R177" s="156">
        <f>Q177*H177</f>
        <v>0.0220857</v>
      </c>
      <c r="S177" s="156">
        <v>0</v>
      </c>
      <c r="T177" s="157">
        <f>S177*H177</f>
        <v>0</v>
      </c>
      <c r="AR177" s="16" t="s">
        <v>174</v>
      </c>
      <c r="AT177" s="16" t="s">
        <v>169</v>
      </c>
      <c r="AU177" s="16" t="s">
        <v>77</v>
      </c>
      <c r="AY177" s="16" t="s">
        <v>166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6" t="s">
        <v>75</v>
      </c>
      <c r="BK177" s="158">
        <f>ROUND(I177*H177,2)</f>
        <v>0</v>
      </c>
      <c r="BL177" s="16" t="s">
        <v>174</v>
      </c>
      <c r="BM177" s="16" t="s">
        <v>309</v>
      </c>
    </row>
    <row r="178" spans="2:47" s="1" customFormat="1" ht="18">
      <c r="B178" s="30"/>
      <c r="D178" s="159" t="s">
        <v>176</v>
      </c>
      <c r="F178" s="160" t="s">
        <v>310</v>
      </c>
      <c r="I178" s="92"/>
      <c r="L178" s="30"/>
      <c r="M178" s="161"/>
      <c r="N178" s="49"/>
      <c r="O178" s="49"/>
      <c r="P178" s="49"/>
      <c r="Q178" s="49"/>
      <c r="R178" s="49"/>
      <c r="S178" s="49"/>
      <c r="T178" s="50"/>
      <c r="AT178" s="16" t="s">
        <v>176</v>
      </c>
      <c r="AU178" s="16" t="s">
        <v>77</v>
      </c>
    </row>
    <row r="179" spans="2:51" s="12" customFormat="1" ht="10">
      <c r="B179" s="162"/>
      <c r="D179" s="159" t="s">
        <v>178</v>
      </c>
      <c r="E179" s="163" t="s">
        <v>1</v>
      </c>
      <c r="F179" s="164" t="s">
        <v>114</v>
      </c>
      <c r="H179" s="165">
        <v>105.17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178</v>
      </c>
      <c r="AU179" s="163" t="s">
        <v>77</v>
      </c>
      <c r="AV179" s="12" t="s">
        <v>77</v>
      </c>
      <c r="AW179" s="12" t="s">
        <v>31</v>
      </c>
      <c r="AX179" s="12" t="s">
        <v>75</v>
      </c>
      <c r="AY179" s="163" t="s">
        <v>166</v>
      </c>
    </row>
    <row r="180" spans="2:65" s="1" customFormat="1" ht="19" customHeight="1">
      <c r="B180" s="146"/>
      <c r="C180" s="147" t="s">
        <v>311</v>
      </c>
      <c r="D180" s="147" t="s">
        <v>169</v>
      </c>
      <c r="E180" s="148" t="s">
        <v>312</v>
      </c>
      <c r="F180" s="149" t="s">
        <v>313</v>
      </c>
      <c r="G180" s="150" t="s">
        <v>200</v>
      </c>
      <c r="H180" s="151">
        <v>102.67</v>
      </c>
      <c r="I180" s="152"/>
      <c r="J180" s="153">
        <f>ROUND(I180*H180,2)</f>
        <v>0</v>
      </c>
      <c r="K180" s="149" t="s">
        <v>173</v>
      </c>
      <c r="L180" s="30"/>
      <c r="M180" s="154" t="s">
        <v>1</v>
      </c>
      <c r="N180" s="155" t="s">
        <v>39</v>
      </c>
      <c r="O180" s="49"/>
      <c r="P180" s="156">
        <f>O180*H180</f>
        <v>0</v>
      </c>
      <c r="Q180" s="156">
        <v>4E-05</v>
      </c>
      <c r="R180" s="156">
        <f>Q180*H180</f>
        <v>0.004106800000000001</v>
      </c>
      <c r="S180" s="156">
        <v>0</v>
      </c>
      <c r="T180" s="157">
        <f>S180*H180</f>
        <v>0</v>
      </c>
      <c r="AR180" s="16" t="s">
        <v>174</v>
      </c>
      <c r="AT180" s="16" t="s">
        <v>169</v>
      </c>
      <c r="AU180" s="16" t="s">
        <v>77</v>
      </c>
      <c r="AY180" s="16" t="s">
        <v>166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6" t="s">
        <v>75</v>
      </c>
      <c r="BK180" s="158">
        <f>ROUND(I180*H180,2)</f>
        <v>0</v>
      </c>
      <c r="BL180" s="16" t="s">
        <v>174</v>
      </c>
      <c r="BM180" s="16" t="s">
        <v>314</v>
      </c>
    </row>
    <row r="181" spans="2:47" s="1" customFormat="1" ht="18">
      <c r="B181" s="30"/>
      <c r="D181" s="159" t="s">
        <v>176</v>
      </c>
      <c r="F181" s="160" t="s">
        <v>315</v>
      </c>
      <c r="I181" s="92"/>
      <c r="L181" s="30"/>
      <c r="M181" s="161"/>
      <c r="N181" s="49"/>
      <c r="O181" s="49"/>
      <c r="P181" s="49"/>
      <c r="Q181" s="49"/>
      <c r="R181" s="49"/>
      <c r="S181" s="49"/>
      <c r="T181" s="50"/>
      <c r="AT181" s="16" t="s">
        <v>176</v>
      </c>
      <c r="AU181" s="16" t="s">
        <v>77</v>
      </c>
    </row>
    <row r="182" spans="2:51" s="12" customFormat="1" ht="10">
      <c r="B182" s="162"/>
      <c r="D182" s="159" t="s">
        <v>178</v>
      </c>
      <c r="E182" s="163" t="s">
        <v>1</v>
      </c>
      <c r="F182" s="164" t="s">
        <v>316</v>
      </c>
      <c r="H182" s="165">
        <v>102.67</v>
      </c>
      <c r="I182" s="166"/>
      <c r="L182" s="162"/>
      <c r="M182" s="167"/>
      <c r="N182" s="168"/>
      <c r="O182" s="168"/>
      <c r="P182" s="168"/>
      <c r="Q182" s="168"/>
      <c r="R182" s="168"/>
      <c r="S182" s="168"/>
      <c r="T182" s="169"/>
      <c r="AT182" s="163" t="s">
        <v>178</v>
      </c>
      <c r="AU182" s="163" t="s">
        <v>77</v>
      </c>
      <c r="AV182" s="12" t="s">
        <v>77</v>
      </c>
      <c r="AW182" s="12" t="s">
        <v>31</v>
      </c>
      <c r="AX182" s="12" t="s">
        <v>75</v>
      </c>
      <c r="AY182" s="163" t="s">
        <v>166</v>
      </c>
    </row>
    <row r="183" spans="2:65" s="1" customFormat="1" ht="19" customHeight="1">
      <c r="B183" s="146"/>
      <c r="C183" s="147" t="s">
        <v>317</v>
      </c>
      <c r="D183" s="147" t="s">
        <v>169</v>
      </c>
      <c r="E183" s="148" t="s">
        <v>318</v>
      </c>
      <c r="F183" s="149" t="s">
        <v>319</v>
      </c>
      <c r="G183" s="150" t="s">
        <v>200</v>
      </c>
      <c r="H183" s="151">
        <v>7.215</v>
      </c>
      <c r="I183" s="152"/>
      <c r="J183" s="153">
        <f>ROUND(I183*H183,2)</f>
        <v>0</v>
      </c>
      <c r="K183" s="149" t="s">
        <v>173</v>
      </c>
      <c r="L183" s="30"/>
      <c r="M183" s="154" t="s">
        <v>1</v>
      </c>
      <c r="N183" s="155" t="s">
        <v>39</v>
      </c>
      <c r="O183" s="49"/>
      <c r="P183" s="156">
        <f>O183*H183</f>
        <v>0</v>
      </c>
      <c r="Q183" s="156">
        <v>0.00142</v>
      </c>
      <c r="R183" s="156">
        <f>Q183*H183</f>
        <v>0.0102453</v>
      </c>
      <c r="S183" s="156">
        <v>0</v>
      </c>
      <c r="T183" s="157">
        <f>S183*H183</f>
        <v>0</v>
      </c>
      <c r="AR183" s="16" t="s">
        <v>174</v>
      </c>
      <c r="AT183" s="16" t="s">
        <v>169</v>
      </c>
      <c r="AU183" s="16" t="s">
        <v>77</v>
      </c>
      <c r="AY183" s="16" t="s">
        <v>166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6" t="s">
        <v>75</v>
      </c>
      <c r="BK183" s="158">
        <f>ROUND(I183*H183,2)</f>
        <v>0</v>
      </c>
      <c r="BL183" s="16" t="s">
        <v>174</v>
      </c>
      <c r="BM183" s="16" t="s">
        <v>320</v>
      </c>
    </row>
    <row r="184" spans="2:47" s="1" customFormat="1" ht="18">
      <c r="B184" s="30"/>
      <c r="D184" s="159" t="s">
        <v>176</v>
      </c>
      <c r="F184" s="160" t="s">
        <v>321</v>
      </c>
      <c r="I184" s="92"/>
      <c r="L184" s="30"/>
      <c r="M184" s="161"/>
      <c r="N184" s="49"/>
      <c r="O184" s="49"/>
      <c r="P184" s="49"/>
      <c r="Q184" s="49"/>
      <c r="R184" s="49"/>
      <c r="S184" s="49"/>
      <c r="T184" s="50"/>
      <c r="AT184" s="16" t="s">
        <v>176</v>
      </c>
      <c r="AU184" s="16" t="s">
        <v>77</v>
      </c>
    </row>
    <row r="185" spans="2:51" s="12" customFormat="1" ht="10">
      <c r="B185" s="162"/>
      <c r="D185" s="159" t="s">
        <v>178</v>
      </c>
      <c r="E185" s="163" t="s">
        <v>1</v>
      </c>
      <c r="F185" s="164" t="s">
        <v>322</v>
      </c>
      <c r="H185" s="165">
        <v>7.215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178</v>
      </c>
      <c r="AU185" s="163" t="s">
        <v>77</v>
      </c>
      <c r="AV185" s="12" t="s">
        <v>77</v>
      </c>
      <c r="AW185" s="12" t="s">
        <v>31</v>
      </c>
      <c r="AX185" s="12" t="s">
        <v>75</v>
      </c>
      <c r="AY185" s="163" t="s">
        <v>166</v>
      </c>
    </row>
    <row r="186" spans="2:65" s="1" customFormat="1" ht="14.5" customHeight="1">
      <c r="B186" s="146"/>
      <c r="C186" s="147" t="s">
        <v>323</v>
      </c>
      <c r="D186" s="147" t="s">
        <v>169</v>
      </c>
      <c r="E186" s="148" t="s">
        <v>324</v>
      </c>
      <c r="F186" s="149" t="s">
        <v>325</v>
      </c>
      <c r="G186" s="150" t="s">
        <v>187</v>
      </c>
      <c r="H186" s="151">
        <v>6.5</v>
      </c>
      <c r="I186" s="152"/>
      <c r="J186" s="153">
        <f>ROUND(I186*H186,2)</f>
        <v>0</v>
      </c>
      <c r="K186" s="149" t="s">
        <v>1</v>
      </c>
      <c r="L186" s="30"/>
      <c r="M186" s="154" t="s">
        <v>1</v>
      </c>
      <c r="N186" s="155" t="s">
        <v>39</v>
      </c>
      <c r="O186" s="49"/>
      <c r="P186" s="156">
        <f>O186*H186</f>
        <v>0</v>
      </c>
      <c r="Q186" s="156">
        <v>0.00288</v>
      </c>
      <c r="R186" s="156">
        <f>Q186*H186</f>
        <v>0.01872</v>
      </c>
      <c r="S186" s="156">
        <v>0</v>
      </c>
      <c r="T186" s="157">
        <f>S186*H186</f>
        <v>0</v>
      </c>
      <c r="AR186" s="16" t="s">
        <v>174</v>
      </c>
      <c r="AT186" s="16" t="s">
        <v>169</v>
      </c>
      <c r="AU186" s="16" t="s">
        <v>77</v>
      </c>
      <c r="AY186" s="16" t="s">
        <v>166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6" t="s">
        <v>75</v>
      </c>
      <c r="BK186" s="158">
        <f>ROUND(I186*H186,2)</f>
        <v>0</v>
      </c>
      <c r="BL186" s="16" t="s">
        <v>174</v>
      </c>
      <c r="BM186" s="16" t="s">
        <v>326</v>
      </c>
    </row>
    <row r="187" spans="2:65" s="1" customFormat="1" ht="19" customHeight="1">
      <c r="B187" s="146"/>
      <c r="C187" s="147" t="s">
        <v>327</v>
      </c>
      <c r="D187" s="147" t="s">
        <v>169</v>
      </c>
      <c r="E187" s="148" t="s">
        <v>328</v>
      </c>
      <c r="F187" s="149" t="s">
        <v>329</v>
      </c>
      <c r="G187" s="150" t="s">
        <v>182</v>
      </c>
      <c r="H187" s="151">
        <v>1</v>
      </c>
      <c r="I187" s="152"/>
      <c r="J187" s="153">
        <f>ROUND(I187*H187,2)</f>
        <v>0</v>
      </c>
      <c r="K187" s="149" t="s">
        <v>173</v>
      </c>
      <c r="L187" s="30"/>
      <c r="M187" s="154" t="s">
        <v>1</v>
      </c>
      <c r="N187" s="155" t="s">
        <v>39</v>
      </c>
      <c r="O187" s="49"/>
      <c r="P187" s="156">
        <f>O187*H187</f>
        <v>0</v>
      </c>
      <c r="Q187" s="156">
        <v>0.00468</v>
      </c>
      <c r="R187" s="156">
        <f>Q187*H187</f>
        <v>0.00468</v>
      </c>
      <c r="S187" s="156">
        <v>0</v>
      </c>
      <c r="T187" s="157">
        <f>S187*H187</f>
        <v>0</v>
      </c>
      <c r="AR187" s="16" t="s">
        <v>174</v>
      </c>
      <c r="AT187" s="16" t="s">
        <v>169</v>
      </c>
      <c r="AU187" s="16" t="s">
        <v>77</v>
      </c>
      <c r="AY187" s="16" t="s">
        <v>166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6" t="s">
        <v>75</v>
      </c>
      <c r="BK187" s="158">
        <f>ROUND(I187*H187,2)</f>
        <v>0</v>
      </c>
      <c r="BL187" s="16" t="s">
        <v>174</v>
      </c>
      <c r="BM187" s="16" t="s">
        <v>330</v>
      </c>
    </row>
    <row r="188" spans="2:47" s="1" customFormat="1" ht="18">
      <c r="B188" s="30"/>
      <c r="D188" s="159" t="s">
        <v>176</v>
      </c>
      <c r="F188" s="160" t="s">
        <v>331</v>
      </c>
      <c r="I188" s="92"/>
      <c r="L188" s="30"/>
      <c r="M188" s="161"/>
      <c r="N188" s="49"/>
      <c r="O188" s="49"/>
      <c r="P188" s="49"/>
      <c r="Q188" s="49"/>
      <c r="R188" s="49"/>
      <c r="S188" s="49"/>
      <c r="T188" s="50"/>
      <c r="AT188" s="16" t="s">
        <v>176</v>
      </c>
      <c r="AU188" s="16" t="s">
        <v>77</v>
      </c>
    </row>
    <row r="189" spans="2:65" s="1" customFormat="1" ht="14.5" customHeight="1">
      <c r="B189" s="146"/>
      <c r="C189" s="178" t="s">
        <v>332</v>
      </c>
      <c r="D189" s="178" t="s">
        <v>289</v>
      </c>
      <c r="E189" s="179" t="s">
        <v>333</v>
      </c>
      <c r="F189" s="180" t="s">
        <v>334</v>
      </c>
      <c r="G189" s="181" t="s">
        <v>187</v>
      </c>
      <c r="H189" s="182">
        <v>2</v>
      </c>
      <c r="I189" s="183"/>
      <c r="J189" s="184">
        <f>ROUND(I189*H189,2)</f>
        <v>0</v>
      </c>
      <c r="K189" s="180" t="s">
        <v>1</v>
      </c>
      <c r="L189" s="185"/>
      <c r="M189" s="186" t="s">
        <v>1</v>
      </c>
      <c r="N189" s="187" t="s">
        <v>39</v>
      </c>
      <c r="O189" s="49"/>
      <c r="P189" s="156">
        <f>O189*H189</f>
        <v>0</v>
      </c>
      <c r="Q189" s="156">
        <v>0.0001</v>
      </c>
      <c r="R189" s="156">
        <f>Q189*H189</f>
        <v>0.0002</v>
      </c>
      <c r="S189" s="156">
        <v>0</v>
      </c>
      <c r="T189" s="157">
        <f>S189*H189</f>
        <v>0</v>
      </c>
      <c r="AR189" s="16" t="s">
        <v>218</v>
      </c>
      <c r="AT189" s="16" t="s">
        <v>289</v>
      </c>
      <c r="AU189" s="16" t="s">
        <v>77</v>
      </c>
      <c r="AY189" s="16" t="s">
        <v>166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6" t="s">
        <v>75</v>
      </c>
      <c r="BK189" s="158">
        <f>ROUND(I189*H189,2)</f>
        <v>0</v>
      </c>
      <c r="BL189" s="16" t="s">
        <v>174</v>
      </c>
      <c r="BM189" s="16" t="s">
        <v>335</v>
      </c>
    </row>
    <row r="190" spans="2:47" s="1" customFormat="1" ht="10">
      <c r="B190" s="30"/>
      <c r="D190" s="159" t="s">
        <v>176</v>
      </c>
      <c r="F190" s="160" t="s">
        <v>334</v>
      </c>
      <c r="I190" s="92"/>
      <c r="L190" s="30"/>
      <c r="M190" s="161"/>
      <c r="N190" s="49"/>
      <c r="O190" s="49"/>
      <c r="P190" s="49"/>
      <c r="Q190" s="49"/>
      <c r="R190" s="49"/>
      <c r="S190" s="49"/>
      <c r="T190" s="50"/>
      <c r="AT190" s="16" t="s">
        <v>176</v>
      </c>
      <c r="AU190" s="16" t="s">
        <v>77</v>
      </c>
    </row>
    <row r="191" spans="2:51" s="12" customFormat="1" ht="10">
      <c r="B191" s="162"/>
      <c r="D191" s="159" t="s">
        <v>178</v>
      </c>
      <c r="E191" s="163" t="s">
        <v>1</v>
      </c>
      <c r="F191" s="164" t="s">
        <v>77</v>
      </c>
      <c r="H191" s="165">
        <v>2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178</v>
      </c>
      <c r="AU191" s="163" t="s">
        <v>77</v>
      </c>
      <c r="AV191" s="12" t="s">
        <v>77</v>
      </c>
      <c r="AW191" s="12" t="s">
        <v>31</v>
      </c>
      <c r="AX191" s="12" t="s">
        <v>75</v>
      </c>
      <c r="AY191" s="163" t="s">
        <v>166</v>
      </c>
    </row>
    <row r="192" spans="2:65" s="1" customFormat="1" ht="14.5" customHeight="1">
      <c r="B192" s="146"/>
      <c r="C192" s="147" t="s">
        <v>336</v>
      </c>
      <c r="D192" s="147" t="s">
        <v>169</v>
      </c>
      <c r="E192" s="148" t="s">
        <v>337</v>
      </c>
      <c r="F192" s="149" t="s">
        <v>338</v>
      </c>
      <c r="G192" s="150" t="s">
        <v>339</v>
      </c>
      <c r="H192" s="151">
        <v>20</v>
      </c>
      <c r="I192" s="152"/>
      <c r="J192" s="153">
        <f>ROUND(I192*H192,2)</f>
        <v>0</v>
      </c>
      <c r="K192" s="149" t="s">
        <v>1</v>
      </c>
      <c r="L192" s="30"/>
      <c r="M192" s="154" t="s">
        <v>1</v>
      </c>
      <c r="N192" s="155" t="s">
        <v>39</v>
      </c>
      <c r="O192" s="49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AR192" s="16" t="s">
        <v>174</v>
      </c>
      <c r="AT192" s="16" t="s">
        <v>169</v>
      </c>
      <c r="AU192" s="16" t="s">
        <v>77</v>
      </c>
      <c r="AY192" s="16" t="s">
        <v>166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6" t="s">
        <v>75</v>
      </c>
      <c r="BK192" s="158">
        <f>ROUND(I192*H192,2)</f>
        <v>0</v>
      </c>
      <c r="BL192" s="16" t="s">
        <v>174</v>
      </c>
      <c r="BM192" s="16" t="s">
        <v>340</v>
      </c>
    </row>
    <row r="193" spans="2:47" s="1" customFormat="1" ht="10">
      <c r="B193" s="30"/>
      <c r="D193" s="159" t="s">
        <v>176</v>
      </c>
      <c r="F193" s="160" t="s">
        <v>338</v>
      </c>
      <c r="I193" s="92"/>
      <c r="L193" s="30"/>
      <c r="M193" s="161"/>
      <c r="N193" s="49"/>
      <c r="O193" s="49"/>
      <c r="P193" s="49"/>
      <c r="Q193" s="49"/>
      <c r="R193" s="49"/>
      <c r="S193" s="49"/>
      <c r="T193" s="50"/>
      <c r="AT193" s="16" t="s">
        <v>176</v>
      </c>
      <c r="AU193" s="16" t="s">
        <v>77</v>
      </c>
    </row>
    <row r="194" spans="2:65" s="1" customFormat="1" ht="14.5" customHeight="1">
      <c r="B194" s="146"/>
      <c r="C194" s="147" t="s">
        <v>341</v>
      </c>
      <c r="D194" s="147" t="s">
        <v>169</v>
      </c>
      <c r="E194" s="148" t="s">
        <v>342</v>
      </c>
      <c r="F194" s="149" t="s">
        <v>343</v>
      </c>
      <c r="G194" s="150" t="s">
        <v>339</v>
      </c>
      <c r="H194" s="151">
        <v>10</v>
      </c>
      <c r="I194" s="152"/>
      <c r="J194" s="153">
        <f>ROUND(I194*H194,2)</f>
        <v>0</v>
      </c>
      <c r="K194" s="149" t="s">
        <v>1</v>
      </c>
      <c r="L194" s="30"/>
      <c r="M194" s="154" t="s">
        <v>1</v>
      </c>
      <c r="N194" s="155" t="s">
        <v>39</v>
      </c>
      <c r="O194" s="49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AR194" s="16" t="s">
        <v>174</v>
      </c>
      <c r="AT194" s="16" t="s">
        <v>169</v>
      </c>
      <c r="AU194" s="16" t="s">
        <v>77</v>
      </c>
      <c r="AY194" s="16" t="s">
        <v>166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6" t="s">
        <v>75</v>
      </c>
      <c r="BK194" s="158">
        <f>ROUND(I194*H194,2)</f>
        <v>0</v>
      </c>
      <c r="BL194" s="16" t="s">
        <v>174</v>
      </c>
      <c r="BM194" s="16" t="s">
        <v>344</v>
      </c>
    </row>
    <row r="195" spans="2:65" s="1" customFormat="1" ht="19" customHeight="1">
      <c r="B195" s="146"/>
      <c r="C195" s="147" t="s">
        <v>345</v>
      </c>
      <c r="D195" s="147" t="s">
        <v>169</v>
      </c>
      <c r="E195" s="148" t="s">
        <v>346</v>
      </c>
      <c r="F195" s="149" t="s">
        <v>347</v>
      </c>
      <c r="G195" s="150" t="s">
        <v>200</v>
      </c>
      <c r="H195" s="151">
        <v>1.131</v>
      </c>
      <c r="I195" s="152"/>
      <c r="J195" s="153">
        <f>ROUND(I195*H195,2)</f>
        <v>0</v>
      </c>
      <c r="K195" s="149" t="s">
        <v>173</v>
      </c>
      <c r="L195" s="30"/>
      <c r="M195" s="154" t="s">
        <v>1</v>
      </c>
      <c r="N195" s="155" t="s">
        <v>39</v>
      </c>
      <c r="O195" s="49"/>
      <c r="P195" s="156">
        <f>O195*H195</f>
        <v>0</v>
      </c>
      <c r="Q195" s="156">
        <v>0</v>
      </c>
      <c r="R195" s="156">
        <f>Q195*H195</f>
        <v>0</v>
      </c>
      <c r="S195" s="156">
        <v>0.055</v>
      </c>
      <c r="T195" s="157">
        <f>S195*H195</f>
        <v>0.062205</v>
      </c>
      <c r="AR195" s="16" t="s">
        <v>174</v>
      </c>
      <c r="AT195" s="16" t="s">
        <v>169</v>
      </c>
      <c r="AU195" s="16" t="s">
        <v>77</v>
      </c>
      <c r="AY195" s="16" t="s">
        <v>166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6" t="s">
        <v>75</v>
      </c>
      <c r="BK195" s="158">
        <f>ROUND(I195*H195,2)</f>
        <v>0</v>
      </c>
      <c r="BL195" s="16" t="s">
        <v>174</v>
      </c>
      <c r="BM195" s="16" t="s">
        <v>348</v>
      </c>
    </row>
    <row r="196" spans="2:47" s="1" customFormat="1" ht="18">
      <c r="B196" s="30"/>
      <c r="D196" s="159" t="s">
        <v>176</v>
      </c>
      <c r="F196" s="160" t="s">
        <v>349</v>
      </c>
      <c r="I196" s="92"/>
      <c r="L196" s="30"/>
      <c r="M196" s="161"/>
      <c r="N196" s="49"/>
      <c r="O196" s="49"/>
      <c r="P196" s="49"/>
      <c r="Q196" s="49"/>
      <c r="R196" s="49"/>
      <c r="S196" s="49"/>
      <c r="T196" s="50"/>
      <c r="AT196" s="16" t="s">
        <v>176</v>
      </c>
      <c r="AU196" s="16" t="s">
        <v>77</v>
      </c>
    </row>
    <row r="197" spans="2:51" s="12" customFormat="1" ht="10">
      <c r="B197" s="162"/>
      <c r="D197" s="159" t="s">
        <v>178</v>
      </c>
      <c r="E197" s="163" t="s">
        <v>1</v>
      </c>
      <c r="F197" s="164" t="s">
        <v>350</v>
      </c>
      <c r="H197" s="165">
        <v>1.131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178</v>
      </c>
      <c r="AU197" s="163" t="s">
        <v>77</v>
      </c>
      <c r="AV197" s="12" t="s">
        <v>77</v>
      </c>
      <c r="AW197" s="12" t="s">
        <v>31</v>
      </c>
      <c r="AX197" s="12" t="s">
        <v>75</v>
      </c>
      <c r="AY197" s="163" t="s">
        <v>166</v>
      </c>
    </row>
    <row r="198" spans="2:65" s="1" customFormat="1" ht="19" customHeight="1">
      <c r="B198" s="146"/>
      <c r="C198" s="147" t="s">
        <v>351</v>
      </c>
      <c r="D198" s="147" t="s">
        <v>169</v>
      </c>
      <c r="E198" s="148" t="s">
        <v>352</v>
      </c>
      <c r="F198" s="149" t="s">
        <v>353</v>
      </c>
      <c r="G198" s="150" t="s">
        <v>200</v>
      </c>
      <c r="H198" s="151">
        <v>13.745</v>
      </c>
      <c r="I198" s="152"/>
      <c r="J198" s="153">
        <f>ROUND(I198*H198,2)</f>
        <v>0</v>
      </c>
      <c r="K198" s="149" t="s">
        <v>173</v>
      </c>
      <c r="L198" s="30"/>
      <c r="M198" s="154" t="s">
        <v>1</v>
      </c>
      <c r="N198" s="155" t="s">
        <v>39</v>
      </c>
      <c r="O198" s="49"/>
      <c r="P198" s="156">
        <f>O198*H198</f>
        <v>0</v>
      </c>
      <c r="Q198" s="156">
        <v>0</v>
      </c>
      <c r="R198" s="156">
        <f>Q198*H198</f>
        <v>0</v>
      </c>
      <c r="S198" s="156">
        <v>0.034</v>
      </c>
      <c r="T198" s="157">
        <f>S198*H198</f>
        <v>0.46733</v>
      </c>
      <c r="AR198" s="16" t="s">
        <v>174</v>
      </c>
      <c r="AT198" s="16" t="s">
        <v>169</v>
      </c>
      <c r="AU198" s="16" t="s">
        <v>77</v>
      </c>
      <c r="AY198" s="16" t="s">
        <v>166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6" t="s">
        <v>75</v>
      </c>
      <c r="BK198" s="158">
        <f>ROUND(I198*H198,2)</f>
        <v>0</v>
      </c>
      <c r="BL198" s="16" t="s">
        <v>174</v>
      </c>
      <c r="BM198" s="16" t="s">
        <v>354</v>
      </c>
    </row>
    <row r="199" spans="2:47" s="1" customFormat="1" ht="18">
      <c r="B199" s="30"/>
      <c r="D199" s="159" t="s">
        <v>176</v>
      </c>
      <c r="F199" s="160" t="s">
        <v>355</v>
      </c>
      <c r="I199" s="92"/>
      <c r="L199" s="30"/>
      <c r="M199" s="161"/>
      <c r="N199" s="49"/>
      <c r="O199" s="49"/>
      <c r="P199" s="49"/>
      <c r="Q199" s="49"/>
      <c r="R199" s="49"/>
      <c r="S199" s="49"/>
      <c r="T199" s="50"/>
      <c r="AT199" s="16" t="s">
        <v>176</v>
      </c>
      <c r="AU199" s="16" t="s">
        <v>77</v>
      </c>
    </row>
    <row r="200" spans="2:51" s="12" customFormat="1" ht="10">
      <c r="B200" s="162"/>
      <c r="D200" s="159" t="s">
        <v>178</v>
      </c>
      <c r="E200" s="163" t="s">
        <v>1</v>
      </c>
      <c r="F200" s="164" t="s">
        <v>356</v>
      </c>
      <c r="H200" s="165">
        <v>13.745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178</v>
      </c>
      <c r="AU200" s="163" t="s">
        <v>77</v>
      </c>
      <c r="AV200" s="12" t="s">
        <v>77</v>
      </c>
      <c r="AW200" s="12" t="s">
        <v>31</v>
      </c>
      <c r="AX200" s="12" t="s">
        <v>75</v>
      </c>
      <c r="AY200" s="163" t="s">
        <v>166</v>
      </c>
    </row>
    <row r="201" spans="2:65" s="1" customFormat="1" ht="19" customHeight="1">
      <c r="B201" s="146"/>
      <c r="C201" s="147" t="s">
        <v>357</v>
      </c>
      <c r="D201" s="147" t="s">
        <v>169</v>
      </c>
      <c r="E201" s="148" t="s">
        <v>358</v>
      </c>
      <c r="F201" s="149" t="s">
        <v>359</v>
      </c>
      <c r="G201" s="150" t="s">
        <v>200</v>
      </c>
      <c r="H201" s="151">
        <v>3.131</v>
      </c>
      <c r="I201" s="152"/>
      <c r="J201" s="153">
        <f>ROUND(I201*H201,2)</f>
        <v>0</v>
      </c>
      <c r="K201" s="149" t="s">
        <v>173</v>
      </c>
      <c r="L201" s="30"/>
      <c r="M201" s="154" t="s">
        <v>1</v>
      </c>
      <c r="N201" s="155" t="s">
        <v>39</v>
      </c>
      <c r="O201" s="49"/>
      <c r="P201" s="156">
        <f>O201*H201</f>
        <v>0</v>
      </c>
      <c r="Q201" s="156">
        <v>0</v>
      </c>
      <c r="R201" s="156">
        <f>Q201*H201</f>
        <v>0</v>
      </c>
      <c r="S201" s="156">
        <v>0.063</v>
      </c>
      <c r="T201" s="157">
        <f>S201*H201</f>
        <v>0.19725299999999998</v>
      </c>
      <c r="AR201" s="16" t="s">
        <v>174</v>
      </c>
      <c r="AT201" s="16" t="s">
        <v>169</v>
      </c>
      <c r="AU201" s="16" t="s">
        <v>77</v>
      </c>
      <c r="AY201" s="16" t="s">
        <v>166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6" t="s">
        <v>75</v>
      </c>
      <c r="BK201" s="158">
        <f>ROUND(I201*H201,2)</f>
        <v>0</v>
      </c>
      <c r="BL201" s="16" t="s">
        <v>174</v>
      </c>
      <c r="BM201" s="16" t="s">
        <v>360</v>
      </c>
    </row>
    <row r="202" spans="2:47" s="1" customFormat="1" ht="18">
      <c r="B202" s="30"/>
      <c r="D202" s="159" t="s">
        <v>176</v>
      </c>
      <c r="F202" s="160" t="s">
        <v>361</v>
      </c>
      <c r="I202" s="92"/>
      <c r="L202" s="30"/>
      <c r="M202" s="161"/>
      <c r="N202" s="49"/>
      <c r="O202" s="49"/>
      <c r="P202" s="49"/>
      <c r="Q202" s="49"/>
      <c r="R202" s="49"/>
      <c r="S202" s="49"/>
      <c r="T202" s="50"/>
      <c r="AT202" s="16" t="s">
        <v>176</v>
      </c>
      <c r="AU202" s="16" t="s">
        <v>77</v>
      </c>
    </row>
    <row r="203" spans="2:51" s="12" customFormat="1" ht="10">
      <c r="B203" s="162"/>
      <c r="D203" s="159" t="s">
        <v>178</v>
      </c>
      <c r="E203" s="163" t="s">
        <v>1</v>
      </c>
      <c r="F203" s="164" t="s">
        <v>362</v>
      </c>
      <c r="H203" s="165">
        <v>3.131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178</v>
      </c>
      <c r="AU203" s="163" t="s">
        <v>77</v>
      </c>
      <c r="AV203" s="12" t="s">
        <v>77</v>
      </c>
      <c r="AW203" s="12" t="s">
        <v>31</v>
      </c>
      <c r="AX203" s="12" t="s">
        <v>75</v>
      </c>
      <c r="AY203" s="163" t="s">
        <v>166</v>
      </c>
    </row>
    <row r="204" spans="2:65" s="1" customFormat="1" ht="19" customHeight="1">
      <c r="B204" s="146"/>
      <c r="C204" s="147" t="s">
        <v>363</v>
      </c>
      <c r="D204" s="147" t="s">
        <v>169</v>
      </c>
      <c r="E204" s="148" t="s">
        <v>364</v>
      </c>
      <c r="F204" s="149" t="s">
        <v>365</v>
      </c>
      <c r="G204" s="150" t="s">
        <v>200</v>
      </c>
      <c r="H204" s="151">
        <v>7.44</v>
      </c>
      <c r="I204" s="152"/>
      <c r="J204" s="153">
        <f>ROUND(I204*H204,2)</f>
        <v>0</v>
      </c>
      <c r="K204" s="149" t="s">
        <v>173</v>
      </c>
      <c r="L204" s="30"/>
      <c r="M204" s="154" t="s">
        <v>1</v>
      </c>
      <c r="N204" s="155" t="s">
        <v>39</v>
      </c>
      <c r="O204" s="49"/>
      <c r="P204" s="156">
        <f>O204*H204</f>
        <v>0</v>
      </c>
      <c r="Q204" s="156">
        <v>0</v>
      </c>
      <c r="R204" s="156">
        <f>Q204*H204</f>
        <v>0</v>
      </c>
      <c r="S204" s="156">
        <v>0.066</v>
      </c>
      <c r="T204" s="157">
        <f>S204*H204</f>
        <v>0.49104000000000003</v>
      </c>
      <c r="AR204" s="16" t="s">
        <v>174</v>
      </c>
      <c r="AT204" s="16" t="s">
        <v>169</v>
      </c>
      <c r="AU204" s="16" t="s">
        <v>77</v>
      </c>
      <c r="AY204" s="16" t="s">
        <v>166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6" t="s">
        <v>75</v>
      </c>
      <c r="BK204" s="158">
        <f>ROUND(I204*H204,2)</f>
        <v>0</v>
      </c>
      <c r="BL204" s="16" t="s">
        <v>174</v>
      </c>
      <c r="BM204" s="16" t="s">
        <v>366</v>
      </c>
    </row>
    <row r="205" spans="2:47" s="1" customFormat="1" ht="18">
      <c r="B205" s="30"/>
      <c r="D205" s="159" t="s">
        <v>176</v>
      </c>
      <c r="F205" s="160" t="s">
        <v>367</v>
      </c>
      <c r="I205" s="92"/>
      <c r="L205" s="30"/>
      <c r="M205" s="161"/>
      <c r="N205" s="49"/>
      <c r="O205" s="49"/>
      <c r="P205" s="49"/>
      <c r="Q205" s="49"/>
      <c r="R205" s="49"/>
      <c r="S205" s="49"/>
      <c r="T205" s="50"/>
      <c r="AT205" s="16" t="s">
        <v>176</v>
      </c>
      <c r="AU205" s="16" t="s">
        <v>77</v>
      </c>
    </row>
    <row r="206" spans="2:51" s="12" customFormat="1" ht="10">
      <c r="B206" s="162"/>
      <c r="D206" s="159" t="s">
        <v>178</v>
      </c>
      <c r="E206" s="163" t="s">
        <v>1</v>
      </c>
      <c r="F206" s="164" t="s">
        <v>368</v>
      </c>
      <c r="H206" s="165">
        <v>7.44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3" t="s">
        <v>178</v>
      </c>
      <c r="AU206" s="163" t="s">
        <v>77</v>
      </c>
      <c r="AV206" s="12" t="s">
        <v>77</v>
      </c>
      <c r="AW206" s="12" t="s">
        <v>31</v>
      </c>
      <c r="AX206" s="12" t="s">
        <v>75</v>
      </c>
      <c r="AY206" s="163" t="s">
        <v>166</v>
      </c>
    </row>
    <row r="207" spans="2:65" s="1" customFormat="1" ht="19" customHeight="1">
      <c r="B207" s="146"/>
      <c r="C207" s="147" t="s">
        <v>369</v>
      </c>
      <c r="D207" s="147" t="s">
        <v>169</v>
      </c>
      <c r="E207" s="148" t="s">
        <v>370</v>
      </c>
      <c r="F207" s="149" t="s">
        <v>371</v>
      </c>
      <c r="G207" s="150" t="s">
        <v>182</v>
      </c>
      <c r="H207" s="151">
        <v>2</v>
      </c>
      <c r="I207" s="152"/>
      <c r="J207" s="153">
        <f>ROUND(I207*H207,2)</f>
        <v>0</v>
      </c>
      <c r="K207" s="149" t="s">
        <v>173</v>
      </c>
      <c r="L207" s="30"/>
      <c r="M207" s="154" t="s">
        <v>1</v>
      </c>
      <c r="N207" s="155" t="s">
        <v>39</v>
      </c>
      <c r="O207" s="49"/>
      <c r="P207" s="156">
        <f>O207*H207</f>
        <v>0</v>
      </c>
      <c r="Q207" s="156">
        <v>0</v>
      </c>
      <c r="R207" s="156">
        <f>Q207*H207</f>
        <v>0</v>
      </c>
      <c r="S207" s="156">
        <v>0.138</v>
      </c>
      <c r="T207" s="157">
        <f>S207*H207</f>
        <v>0.276</v>
      </c>
      <c r="AR207" s="16" t="s">
        <v>174</v>
      </c>
      <c r="AT207" s="16" t="s">
        <v>169</v>
      </c>
      <c r="AU207" s="16" t="s">
        <v>77</v>
      </c>
      <c r="AY207" s="16" t="s">
        <v>166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6" t="s">
        <v>75</v>
      </c>
      <c r="BK207" s="158">
        <f>ROUND(I207*H207,2)</f>
        <v>0</v>
      </c>
      <c r="BL207" s="16" t="s">
        <v>174</v>
      </c>
      <c r="BM207" s="16" t="s">
        <v>372</v>
      </c>
    </row>
    <row r="208" spans="2:47" s="1" customFormat="1" ht="27">
      <c r="B208" s="30"/>
      <c r="D208" s="159" t="s">
        <v>176</v>
      </c>
      <c r="F208" s="160" t="s">
        <v>373</v>
      </c>
      <c r="I208" s="92"/>
      <c r="L208" s="30"/>
      <c r="M208" s="161"/>
      <c r="N208" s="49"/>
      <c r="O208" s="49"/>
      <c r="P208" s="49"/>
      <c r="Q208" s="49"/>
      <c r="R208" s="49"/>
      <c r="S208" s="49"/>
      <c r="T208" s="50"/>
      <c r="AT208" s="16" t="s">
        <v>176</v>
      </c>
      <c r="AU208" s="16" t="s">
        <v>77</v>
      </c>
    </row>
    <row r="209" spans="2:65" s="1" customFormat="1" ht="19" customHeight="1">
      <c r="B209" s="146"/>
      <c r="C209" s="147" t="s">
        <v>374</v>
      </c>
      <c r="D209" s="147" t="s">
        <v>169</v>
      </c>
      <c r="E209" s="148" t="s">
        <v>375</v>
      </c>
      <c r="F209" s="149" t="s">
        <v>376</v>
      </c>
      <c r="G209" s="150" t="s">
        <v>172</v>
      </c>
      <c r="H209" s="151">
        <v>0.509</v>
      </c>
      <c r="I209" s="152"/>
      <c r="J209" s="153">
        <f>ROUND(I209*H209,2)</f>
        <v>0</v>
      </c>
      <c r="K209" s="149" t="s">
        <v>173</v>
      </c>
      <c r="L209" s="30"/>
      <c r="M209" s="154" t="s">
        <v>1</v>
      </c>
      <c r="N209" s="155" t="s">
        <v>39</v>
      </c>
      <c r="O209" s="49"/>
      <c r="P209" s="156">
        <f>O209*H209</f>
        <v>0</v>
      </c>
      <c r="Q209" s="156">
        <v>0</v>
      </c>
      <c r="R209" s="156">
        <f>Q209*H209</f>
        <v>0</v>
      </c>
      <c r="S209" s="156">
        <v>1.8</v>
      </c>
      <c r="T209" s="157">
        <f>S209*H209</f>
        <v>0.9162</v>
      </c>
      <c r="AR209" s="16" t="s">
        <v>174</v>
      </c>
      <c r="AT209" s="16" t="s">
        <v>169</v>
      </c>
      <c r="AU209" s="16" t="s">
        <v>77</v>
      </c>
      <c r="AY209" s="16" t="s">
        <v>166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6" t="s">
        <v>75</v>
      </c>
      <c r="BK209" s="158">
        <f>ROUND(I209*H209,2)</f>
        <v>0</v>
      </c>
      <c r="BL209" s="16" t="s">
        <v>174</v>
      </c>
      <c r="BM209" s="16" t="s">
        <v>377</v>
      </c>
    </row>
    <row r="210" spans="2:47" s="1" customFormat="1" ht="18">
      <c r="B210" s="30"/>
      <c r="D210" s="159" t="s">
        <v>176</v>
      </c>
      <c r="F210" s="160" t="s">
        <v>378</v>
      </c>
      <c r="I210" s="92"/>
      <c r="L210" s="30"/>
      <c r="M210" s="161"/>
      <c r="N210" s="49"/>
      <c r="O210" s="49"/>
      <c r="P210" s="49"/>
      <c r="Q210" s="49"/>
      <c r="R210" s="49"/>
      <c r="S210" s="49"/>
      <c r="T210" s="50"/>
      <c r="AT210" s="16" t="s">
        <v>176</v>
      </c>
      <c r="AU210" s="16" t="s">
        <v>77</v>
      </c>
    </row>
    <row r="211" spans="2:51" s="12" customFormat="1" ht="10">
      <c r="B211" s="162"/>
      <c r="D211" s="159" t="s">
        <v>178</v>
      </c>
      <c r="E211" s="163" t="s">
        <v>1</v>
      </c>
      <c r="F211" s="164" t="s">
        <v>379</v>
      </c>
      <c r="H211" s="165">
        <v>0.509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178</v>
      </c>
      <c r="AU211" s="163" t="s">
        <v>77</v>
      </c>
      <c r="AV211" s="12" t="s">
        <v>77</v>
      </c>
      <c r="AW211" s="12" t="s">
        <v>31</v>
      </c>
      <c r="AX211" s="12" t="s">
        <v>75</v>
      </c>
      <c r="AY211" s="163" t="s">
        <v>166</v>
      </c>
    </row>
    <row r="212" spans="2:65" s="1" customFormat="1" ht="19" customHeight="1">
      <c r="B212" s="146"/>
      <c r="C212" s="147" t="s">
        <v>380</v>
      </c>
      <c r="D212" s="147" t="s">
        <v>169</v>
      </c>
      <c r="E212" s="148" t="s">
        <v>381</v>
      </c>
      <c r="F212" s="149" t="s">
        <v>382</v>
      </c>
      <c r="G212" s="150" t="s">
        <v>187</v>
      </c>
      <c r="H212" s="151">
        <v>2.5</v>
      </c>
      <c r="I212" s="152"/>
      <c r="J212" s="153">
        <f>ROUND(I212*H212,2)</f>
        <v>0</v>
      </c>
      <c r="K212" s="149" t="s">
        <v>173</v>
      </c>
      <c r="L212" s="30"/>
      <c r="M212" s="154" t="s">
        <v>1</v>
      </c>
      <c r="N212" s="155" t="s">
        <v>39</v>
      </c>
      <c r="O212" s="49"/>
      <c r="P212" s="156">
        <f>O212*H212</f>
        <v>0</v>
      </c>
      <c r="Q212" s="156">
        <v>0</v>
      </c>
      <c r="R212" s="156">
        <f>Q212*H212</f>
        <v>0</v>
      </c>
      <c r="S212" s="156">
        <v>0.065</v>
      </c>
      <c r="T212" s="157">
        <f>S212*H212</f>
        <v>0.1625</v>
      </c>
      <c r="AR212" s="16" t="s">
        <v>174</v>
      </c>
      <c r="AT212" s="16" t="s">
        <v>169</v>
      </c>
      <c r="AU212" s="16" t="s">
        <v>77</v>
      </c>
      <c r="AY212" s="16" t="s">
        <v>166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6" t="s">
        <v>75</v>
      </c>
      <c r="BK212" s="158">
        <f>ROUND(I212*H212,2)</f>
        <v>0</v>
      </c>
      <c r="BL212" s="16" t="s">
        <v>174</v>
      </c>
      <c r="BM212" s="16" t="s">
        <v>383</v>
      </c>
    </row>
    <row r="213" spans="2:47" s="1" customFormat="1" ht="18">
      <c r="B213" s="30"/>
      <c r="D213" s="159" t="s">
        <v>176</v>
      </c>
      <c r="F213" s="160" t="s">
        <v>384</v>
      </c>
      <c r="I213" s="92"/>
      <c r="L213" s="30"/>
      <c r="M213" s="161"/>
      <c r="N213" s="49"/>
      <c r="O213" s="49"/>
      <c r="P213" s="49"/>
      <c r="Q213" s="49"/>
      <c r="R213" s="49"/>
      <c r="S213" s="49"/>
      <c r="T213" s="50"/>
      <c r="AT213" s="16" t="s">
        <v>176</v>
      </c>
      <c r="AU213" s="16" t="s">
        <v>77</v>
      </c>
    </row>
    <row r="214" spans="2:51" s="12" customFormat="1" ht="10">
      <c r="B214" s="162"/>
      <c r="D214" s="159" t="s">
        <v>178</v>
      </c>
      <c r="E214" s="163" t="s">
        <v>1</v>
      </c>
      <c r="F214" s="164" t="s">
        <v>385</v>
      </c>
      <c r="H214" s="165">
        <v>2.5</v>
      </c>
      <c r="I214" s="166"/>
      <c r="L214" s="162"/>
      <c r="M214" s="167"/>
      <c r="N214" s="168"/>
      <c r="O214" s="168"/>
      <c r="P214" s="168"/>
      <c r="Q214" s="168"/>
      <c r="R214" s="168"/>
      <c r="S214" s="168"/>
      <c r="T214" s="169"/>
      <c r="AT214" s="163" t="s">
        <v>178</v>
      </c>
      <c r="AU214" s="163" t="s">
        <v>77</v>
      </c>
      <c r="AV214" s="12" t="s">
        <v>77</v>
      </c>
      <c r="AW214" s="12" t="s">
        <v>31</v>
      </c>
      <c r="AX214" s="12" t="s">
        <v>75</v>
      </c>
      <c r="AY214" s="163" t="s">
        <v>166</v>
      </c>
    </row>
    <row r="215" spans="2:65" s="1" customFormat="1" ht="19" customHeight="1">
      <c r="B215" s="146"/>
      <c r="C215" s="147" t="s">
        <v>386</v>
      </c>
      <c r="D215" s="147" t="s">
        <v>169</v>
      </c>
      <c r="E215" s="148" t="s">
        <v>387</v>
      </c>
      <c r="F215" s="149" t="s">
        <v>388</v>
      </c>
      <c r="G215" s="150" t="s">
        <v>182</v>
      </c>
      <c r="H215" s="151">
        <v>2</v>
      </c>
      <c r="I215" s="152"/>
      <c r="J215" s="153">
        <f>ROUND(I215*H215,2)</f>
        <v>0</v>
      </c>
      <c r="K215" s="149" t="s">
        <v>173</v>
      </c>
      <c r="L215" s="30"/>
      <c r="M215" s="154" t="s">
        <v>1</v>
      </c>
      <c r="N215" s="155" t="s">
        <v>39</v>
      </c>
      <c r="O215" s="49"/>
      <c r="P215" s="156">
        <f>O215*H215</f>
        <v>0</v>
      </c>
      <c r="Q215" s="156">
        <v>0</v>
      </c>
      <c r="R215" s="156">
        <f>Q215*H215</f>
        <v>0</v>
      </c>
      <c r="S215" s="156">
        <v>0.054</v>
      </c>
      <c r="T215" s="157">
        <f>S215*H215</f>
        <v>0.108</v>
      </c>
      <c r="AR215" s="16" t="s">
        <v>174</v>
      </c>
      <c r="AT215" s="16" t="s">
        <v>169</v>
      </c>
      <c r="AU215" s="16" t="s">
        <v>77</v>
      </c>
      <c r="AY215" s="16" t="s">
        <v>166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6" t="s">
        <v>75</v>
      </c>
      <c r="BK215" s="158">
        <f>ROUND(I215*H215,2)</f>
        <v>0</v>
      </c>
      <c r="BL215" s="16" t="s">
        <v>174</v>
      </c>
      <c r="BM215" s="16" t="s">
        <v>389</v>
      </c>
    </row>
    <row r="216" spans="2:47" s="1" customFormat="1" ht="18">
      <c r="B216" s="30"/>
      <c r="D216" s="159" t="s">
        <v>176</v>
      </c>
      <c r="F216" s="160" t="s">
        <v>390</v>
      </c>
      <c r="I216" s="92"/>
      <c r="L216" s="30"/>
      <c r="M216" s="161"/>
      <c r="N216" s="49"/>
      <c r="O216" s="49"/>
      <c r="P216" s="49"/>
      <c r="Q216" s="49"/>
      <c r="R216" s="49"/>
      <c r="S216" s="49"/>
      <c r="T216" s="50"/>
      <c r="AT216" s="16" t="s">
        <v>176</v>
      </c>
      <c r="AU216" s="16" t="s">
        <v>77</v>
      </c>
    </row>
    <row r="217" spans="2:65" s="1" customFormat="1" ht="14.5" customHeight="1">
      <c r="B217" s="146"/>
      <c r="C217" s="147" t="s">
        <v>391</v>
      </c>
      <c r="D217" s="147" t="s">
        <v>169</v>
      </c>
      <c r="E217" s="148" t="s">
        <v>392</v>
      </c>
      <c r="F217" s="149" t="s">
        <v>393</v>
      </c>
      <c r="G217" s="150" t="s">
        <v>187</v>
      </c>
      <c r="H217" s="151">
        <v>9.1</v>
      </c>
      <c r="I217" s="152"/>
      <c r="J217" s="153">
        <f>ROUND(I217*H217,2)</f>
        <v>0</v>
      </c>
      <c r="K217" s="149" t="s">
        <v>1</v>
      </c>
      <c r="L217" s="30"/>
      <c r="M217" s="154" t="s">
        <v>1</v>
      </c>
      <c r="N217" s="155" t="s">
        <v>39</v>
      </c>
      <c r="O217" s="49"/>
      <c r="P217" s="156">
        <f>O217*H217</f>
        <v>0</v>
      </c>
      <c r="Q217" s="156">
        <v>4E-05</v>
      </c>
      <c r="R217" s="156">
        <f>Q217*H217</f>
        <v>0.000364</v>
      </c>
      <c r="S217" s="156">
        <v>0.001</v>
      </c>
      <c r="T217" s="157">
        <f>S217*H217</f>
        <v>0.0091</v>
      </c>
      <c r="AR217" s="16" t="s">
        <v>174</v>
      </c>
      <c r="AT217" s="16" t="s">
        <v>169</v>
      </c>
      <c r="AU217" s="16" t="s">
        <v>77</v>
      </c>
      <c r="AY217" s="16" t="s">
        <v>166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6" t="s">
        <v>75</v>
      </c>
      <c r="BK217" s="158">
        <f>ROUND(I217*H217,2)</f>
        <v>0</v>
      </c>
      <c r="BL217" s="16" t="s">
        <v>174</v>
      </c>
      <c r="BM217" s="16" t="s">
        <v>394</v>
      </c>
    </row>
    <row r="218" spans="2:65" s="1" customFormat="1" ht="14.5" customHeight="1">
      <c r="B218" s="146"/>
      <c r="C218" s="147" t="s">
        <v>395</v>
      </c>
      <c r="D218" s="147" t="s">
        <v>169</v>
      </c>
      <c r="E218" s="148" t="s">
        <v>396</v>
      </c>
      <c r="F218" s="149" t="s">
        <v>397</v>
      </c>
      <c r="G218" s="150" t="s">
        <v>187</v>
      </c>
      <c r="H218" s="151">
        <v>5.3</v>
      </c>
      <c r="I218" s="152"/>
      <c r="J218" s="153">
        <f>ROUND(I218*H218,2)</f>
        <v>0</v>
      </c>
      <c r="K218" s="149" t="s">
        <v>1</v>
      </c>
      <c r="L218" s="30"/>
      <c r="M218" s="154" t="s">
        <v>1</v>
      </c>
      <c r="N218" s="155" t="s">
        <v>39</v>
      </c>
      <c r="O218" s="49"/>
      <c r="P218" s="156">
        <f>O218*H218</f>
        <v>0</v>
      </c>
      <c r="Q218" s="156">
        <v>0.00107</v>
      </c>
      <c r="R218" s="156">
        <f>Q218*H218</f>
        <v>0.005671</v>
      </c>
      <c r="S218" s="156">
        <v>0.045</v>
      </c>
      <c r="T218" s="157">
        <f>S218*H218</f>
        <v>0.2385</v>
      </c>
      <c r="AR218" s="16" t="s">
        <v>174</v>
      </c>
      <c r="AT218" s="16" t="s">
        <v>169</v>
      </c>
      <c r="AU218" s="16" t="s">
        <v>77</v>
      </c>
      <c r="AY218" s="16" t="s">
        <v>166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6" t="s">
        <v>75</v>
      </c>
      <c r="BK218" s="158">
        <f>ROUND(I218*H218,2)</f>
        <v>0</v>
      </c>
      <c r="BL218" s="16" t="s">
        <v>174</v>
      </c>
      <c r="BM218" s="16" t="s">
        <v>398</v>
      </c>
    </row>
    <row r="219" spans="2:65" s="1" customFormat="1" ht="19" customHeight="1">
      <c r="B219" s="146"/>
      <c r="C219" s="147" t="s">
        <v>399</v>
      </c>
      <c r="D219" s="147" t="s">
        <v>169</v>
      </c>
      <c r="E219" s="148" t="s">
        <v>400</v>
      </c>
      <c r="F219" s="149" t="s">
        <v>401</v>
      </c>
      <c r="G219" s="150" t="s">
        <v>200</v>
      </c>
      <c r="H219" s="151">
        <v>171.67</v>
      </c>
      <c r="I219" s="152"/>
      <c r="J219" s="153">
        <f>ROUND(I219*H219,2)</f>
        <v>0</v>
      </c>
      <c r="K219" s="149" t="s">
        <v>173</v>
      </c>
      <c r="L219" s="30"/>
      <c r="M219" s="154" t="s">
        <v>1</v>
      </c>
      <c r="N219" s="155" t="s">
        <v>39</v>
      </c>
      <c r="O219" s="49"/>
      <c r="P219" s="156">
        <f>O219*H219</f>
        <v>0</v>
      </c>
      <c r="Q219" s="156">
        <v>0</v>
      </c>
      <c r="R219" s="156">
        <f>Q219*H219</f>
        <v>0</v>
      </c>
      <c r="S219" s="156">
        <v>0.01</v>
      </c>
      <c r="T219" s="157">
        <f>S219*H219</f>
        <v>1.7167</v>
      </c>
      <c r="AR219" s="16" t="s">
        <v>174</v>
      </c>
      <c r="AT219" s="16" t="s">
        <v>169</v>
      </c>
      <c r="AU219" s="16" t="s">
        <v>77</v>
      </c>
      <c r="AY219" s="16" t="s">
        <v>166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6" t="s">
        <v>75</v>
      </c>
      <c r="BK219" s="158">
        <f>ROUND(I219*H219,2)</f>
        <v>0</v>
      </c>
      <c r="BL219" s="16" t="s">
        <v>174</v>
      </c>
      <c r="BM219" s="16" t="s">
        <v>402</v>
      </c>
    </row>
    <row r="220" spans="2:47" s="1" customFormat="1" ht="18">
      <c r="B220" s="30"/>
      <c r="D220" s="159" t="s">
        <v>176</v>
      </c>
      <c r="F220" s="160" t="s">
        <v>403</v>
      </c>
      <c r="I220" s="92"/>
      <c r="L220" s="30"/>
      <c r="M220" s="161"/>
      <c r="N220" s="49"/>
      <c r="O220" s="49"/>
      <c r="P220" s="49"/>
      <c r="Q220" s="49"/>
      <c r="R220" s="49"/>
      <c r="S220" s="49"/>
      <c r="T220" s="50"/>
      <c r="AT220" s="16" t="s">
        <v>176</v>
      </c>
      <c r="AU220" s="16" t="s">
        <v>77</v>
      </c>
    </row>
    <row r="221" spans="2:51" s="12" customFormat="1" ht="10">
      <c r="B221" s="162"/>
      <c r="D221" s="159" t="s">
        <v>178</v>
      </c>
      <c r="E221" s="163" t="s">
        <v>1</v>
      </c>
      <c r="F221" s="164" t="s">
        <v>404</v>
      </c>
      <c r="H221" s="165">
        <v>24.905</v>
      </c>
      <c r="I221" s="166"/>
      <c r="L221" s="162"/>
      <c r="M221" s="167"/>
      <c r="N221" s="168"/>
      <c r="O221" s="168"/>
      <c r="P221" s="168"/>
      <c r="Q221" s="168"/>
      <c r="R221" s="168"/>
      <c r="S221" s="168"/>
      <c r="T221" s="169"/>
      <c r="AT221" s="163" t="s">
        <v>178</v>
      </c>
      <c r="AU221" s="163" t="s">
        <v>77</v>
      </c>
      <c r="AV221" s="12" t="s">
        <v>77</v>
      </c>
      <c r="AW221" s="12" t="s">
        <v>31</v>
      </c>
      <c r="AX221" s="12" t="s">
        <v>68</v>
      </c>
      <c r="AY221" s="163" t="s">
        <v>166</v>
      </c>
    </row>
    <row r="222" spans="2:51" s="12" customFormat="1" ht="10">
      <c r="B222" s="162"/>
      <c r="D222" s="159" t="s">
        <v>178</v>
      </c>
      <c r="E222" s="163" t="s">
        <v>1</v>
      </c>
      <c r="F222" s="164" t="s">
        <v>405</v>
      </c>
      <c r="H222" s="165">
        <v>24.79</v>
      </c>
      <c r="I222" s="166"/>
      <c r="L222" s="162"/>
      <c r="M222" s="167"/>
      <c r="N222" s="168"/>
      <c r="O222" s="168"/>
      <c r="P222" s="168"/>
      <c r="Q222" s="168"/>
      <c r="R222" s="168"/>
      <c r="S222" s="168"/>
      <c r="T222" s="169"/>
      <c r="AT222" s="163" t="s">
        <v>178</v>
      </c>
      <c r="AU222" s="163" t="s">
        <v>77</v>
      </c>
      <c r="AV222" s="12" t="s">
        <v>77</v>
      </c>
      <c r="AW222" s="12" t="s">
        <v>31</v>
      </c>
      <c r="AX222" s="12" t="s">
        <v>68</v>
      </c>
      <c r="AY222" s="163" t="s">
        <v>166</v>
      </c>
    </row>
    <row r="223" spans="2:51" s="12" customFormat="1" ht="10">
      <c r="B223" s="162"/>
      <c r="D223" s="159" t="s">
        <v>178</v>
      </c>
      <c r="E223" s="163" t="s">
        <v>1</v>
      </c>
      <c r="F223" s="164" t="s">
        <v>406</v>
      </c>
      <c r="H223" s="165">
        <v>46.675</v>
      </c>
      <c r="I223" s="166"/>
      <c r="L223" s="162"/>
      <c r="M223" s="167"/>
      <c r="N223" s="168"/>
      <c r="O223" s="168"/>
      <c r="P223" s="168"/>
      <c r="Q223" s="168"/>
      <c r="R223" s="168"/>
      <c r="S223" s="168"/>
      <c r="T223" s="169"/>
      <c r="AT223" s="163" t="s">
        <v>178</v>
      </c>
      <c r="AU223" s="163" t="s">
        <v>77</v>
      </c>
      <c r="AV223" s="12" t="s">
        <v>77</v>
      </c>
      <c r="AW223" s="12" t="s">
        <v>31</v>
      </c>
      <c r="AX223" s="12" t="s">
        <v>68</v>
      </c>
      <c r="AY223" s="163" t="s">
        <v>166</v>
      </c>
    </row>
    <row r="224" spans="2:51" s="13" customFormat="1" ht="10">
      <c r="B224" s="170"/>
      <c r="D224" s="159" t="s">
        <v>178</v>
      </c>
      <c r="E224" s="171" t="s">
        <v>124</v>
      </c>
      <c r="F224" s="172" t="s">
        <v>206</v>
      </c>
      <c r="H224" s="173">
        <v>96.37</v>
      </c>
      <c r="I224" s="174"/>
      <c r="L224" s="170"/>
      <c r="M224" s="175"/>
      <c r="N224" s="176"/>
      <c r="O224" s="176"/>
      <c r="P224" s="176"/>
      <c r="Q224" s="176"/>
      <c r="R224" s="176"/>
      <c r="S224" s="176"/>
      <c r="T224" s="177"/>
      <c r="AT224" s="171" t="s">
        <v>178</v>
      </c>
      <c r="AU224" s="171" t="s">
        <v>77</v>
      </c>
      <c r="AV224" s="13" t="s">
        <v>174</v>
      </c>
      <c r="AW224" s="13" t="s">
        <v>31</v>
      </c>
      <c r="AX224" s="13" t="s">
        <v>68</v>
      </c>
      <c r="AY224" s="171" t="s">
        <v>166</v>
      </c>
    </row>
    <row r="225" spans="2:51" s="14" customFormat="1" ht="10">
      <c r="B225" s="188"/>
      <c r="D225" s="159" t="s">
        <v>178</v>
      </c>
      <c r="E225" s="189" t="s">
        <v>1</v>
      </c>
      <c r="F225" s="190" t="s">
        <v>407</v>
      </c>
      <c r="H225" s="189" t="s">
        <v>1</v>
      </c>
      <c r="I225" s="191"/>
      <c r="L225" s="188"/>
      <c r="M225" s="192"/>
      <c r="N225" s="193"/>
      <c r="O225" s="193"/>
      <c r="P225" s="193"/>
      <c r="Q225" s="193"/>
      <c r="R225" s="193"/>
      <c r="S225" s="193"/>
      <c r="T225" s="194"/>
      <c r="AT225" s="189" t="s">
        <v>178</v>
      </c>
      <c r="AU225" s="189" t="s">
        <v>77</v>
      </c>
      <c r="AV225" s="14" t="s">
        <v>75</v>
      </c>
      <c r="AW225" s="14" t="s">
        <v>31</v>
      </c>
      <c r="AX225" s="14" t="s">
        <v>68</v>
      </c>
      <c r="AY225" s="189" t="s">
        <v>166</v>
      </c>
    </row>
    <row r="226" spans="2:51" s="12" customFormat="1" ht="10">
      <c r="B226" s="162"/>
      <c r="D226" s="159" t="s">
        <v>178</v>
      </c>
      <c r="E226" s="163" t="s">
        <v>118</v>
      </c>
      <c r="F226" s="164" t="s">
        <v>408</v>
      </c>
      <c r="H226" s="165">
        <v>75.3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3" t="s">
        <v>178</v>
      </c>
      <c r="AU226" s="163" t="s">
        <v>77</v>
      </c>
      <c r="AV226" s="12" t="s">
        <v>77</v>
      </c>
      <c r="AW226" s="12" t="s">
        <v>31</v>
      </c>
      <c r="AX226" s="12" t="s">
        <v>68</v>
      </c>
      <c r="AY226" s="163" t="s">
        <v>166</v>
      </c>
    </row>
    <row r="227" spans="2:51" s="12" customFormat="1" ht="10">
      <c r="B227" s="162"/>
      <c r="D227" s="159" t="s">
        <v>178</v>
      </c>
      <c r="E227" s="163" t="s">
        <v>1</v>
      </c>
      <c r="F227" s="164" t="s">
        <v>409</v>
      </c>
      <c r="H227" s="165">
        <v>171.67</v>
      </c>
      <c r="I227" s="166"/>
      <c r="L227" s="162"/>
      <c r="M227" s="167"/>
      <c r="N227" s="168"/>
      <c r="O227" s="168"/>
      <c r="P227" s="168"/>
      <c r="Q227" s="168"/>
      <c r="R227" s="168"/>
      <c r="S227" s="168"/>
      <c r="T227" s="169"/>
      <c r="AT227" s="163" t="s">
        <v>178</v>
      </c>
      <c r="AU227" s="163" t="s">
        <v>77</v>
      </c>
      <c r="AV227" s="12" t="s">
        <v>77</v>
      </c>
      <c r="AW227" s="12" t="s">
        <v>31</v>
      </c>
      <c r="AX227" s="12" t="s">
        <v>75</v>
      </c>
      <c r="AY227" s="163" t="s">
        <v>166</v>
      </c>
    </row>
    <row r="228" spans="2:65" s="1" customFormat="1" ht="19" customHeight="1">
      <c r="B228" s="146"/>
      <c r="C228" s="147" t="s">
        <v>410</v>
      </c>
      <c r="D228" s="147" t="s">
        <v>169</v>
      </c>
      <c r="E228" s="148" t="s">
        <v>411</v>
      </c>
      <c r="F228" s="149" t="s">
        <v>412</v>
      </c>
      <c r="G228" s="150" t="s">
        <v>200</v>
      </c>
      <c r="H228" s="151">
        <v>50.615</v>
      </c>
      <c r="I228" s="152"/>
      <c r="J228" s="153">
        <f>ROUND(I228*H228,2)</f>
        <v>0</v>
      </c>
      <c r="K228" s="149" t="s">
        <v>173</v>
      </c>
      <c r="L228" s="30"/>
      <c r="M228" s="154" t="s">
        <v>1</v>
      </c>
      <c r="N228" s="155" t="s">
        <v>39</v>
      </c>
      <c r="O228" s="49"/>
      <c r="P228" s="156">
        <f>O228*H228</f>
        <v>0</v>
      </c>
      <c r="Q228" s="156">
        <v>0</v>
      </c>
      <c r="R228" s="156">
        <f>Q228*H228</f>
        <v>0</v>
      </c>
      <c r="S228" s="156">
        <v>0.046</v>
      </c>
      <c r="T228" s="157">
        <f>S228*H228</f>
        <v>2.32829</v>
      </c>
      <c r="AR228" s="16" t="s">
        <v>174</v>
      </c>
      <c r="AT228" s="16" t="s">
        <v>169</v>
      </c>
      <c r="AU228" s="16" t="s">
        <v>77</v>
      </c>
      <c r="AY228" s="16" t="s">
        <v>166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6" t="s">
        <v>75</v>
      </c>
      <c r="BK228" s="158">
        <f>ROUND(I228*H228,2)</f>
        <v>0</v>
      </c>
      <c r="BL228" s="16" t="s">
        <v>174</v>
      </c>
      <c r="BM228" s="16" t="s">
        <v>413</v>
      </c>
    </row>
    <row r="229" spans="2:47" s="1" customFormat="1" ht="18">
      <c r="B229" s="30"/>
      <c r="D229" s="159" t="s">
        <v>176</v>
      </c>
      <c r="F229" s="160" t="s">
        <v>414</v>
      </c>
      <c r="I229" s="92"/>
      <c r="L229" s="30"/>
      <c r="M229" s="161"/>
      <c r="N229" s="49"/>
      <c r="O229" s="49"/>
      <c r="P229" s="49"/>
      <c r="Q229" s="49"/>
      <c r="R229" s="49"/>
      <c r="S229" s="49"/>
      <c r="T229" s="50"/>
      <c r="AT229" s="16" t="s">
        <v>176</v>
      </c>
      <c r="AU229" s="16" t="s">
        <v>77</v>
      </c>
    </row>
    <row r="230" spans="2:51" s="12" customFormat="1" ht="10">
      <c r="B230" s="162"/>
      <c r="D230" s="159" t="s">
        <v>178</v>
      </c>
      <c r="E230" s="163" t="s">
        <v>1</v>
      </c>
      <c r="F230" s="164" t="s">
        <v>415</v>
      </c>
      <c r="H230" s="165">
        <v>34.275</v>
      </c>
      <c r="I230" s="166"/>
      <c r="L230" s="162"/>
      <c r="M230" s="167"/>
      <c r="N230" s="168"/>
      <c r="O230" s="168"/>
      <c r="P230" s="168"/>
      <c r="Q230" s="168"/>
      <c r="R230" s="168"/>
      <c r="S230" s="168"/>
      <c r="T230" s="169"/>
      <c r="AT230" s="163" t="s">
        <v>178</v>
      </c>
      <c r="AU230" s="163" t="s">
        <v>77</v>
      </c>
      <c r="AV230" s="12" t="s">
        <v>77</v>
      </c>
      <c r="AW230" s="12" t="s">
        <v>31</v>
      </c>
      <c r="AX230" s="12" t="s">
        <v>68</v>
      </c>
      <c r="AY230" s="163" t="s">
        <v>166</v>
      </c>
    </row>
    <row r="231" spans="2:51" s="12" customFormat="1" ht="10">
      <c r="B231" s="162"/>
      <c r="D231" s="159" t="s">
        <v>178</v>
      </c>
      <c r="E231" s="163" t="s">
        <v>1</v>
      </c>
      <c r="F231" s="164" t="s">
        <v>416</v>
      </c>
      <c r="H231" s="165">
        <v>12.99</v>
      </c>
      <c r="I231" s="166"/>
      <c r="L231" s="162"/>
      <c r="M231" s="167"/>
      <c r="N231" s="168"/>
      <c r="O231" s="168"/>
      <c r="P231" s="168"/>
      <c r="Q231" s="168"/>
      <c r="R231" s="168"/>
      <c r="S231" s="168"/>
      <c r="T231" s="169"/>
      <c r="AT231" s="163" t="s">
        <v>178</v>
      </c>
      <c r="AU231" s="163" t="s">
        <v>77</v>
      </c>
      <c r="AV231" s="12" t="s">
        <v>77</v>
      </c>
      <c r="AW231" s="12" t="s">
        <v>31</v>
      </c>
      <c r="AX231" s="12" t="s">
        <v>68</v>
      </c>
      <c r="AY231" s="163" t="s">
        <v>166</v>
      </c>
    </row>
    <row r="232" spans="2:51" s="12" customFormat="1" ht="10">
      <c r="B232" s="162"/>
      <c r="D232" s="159" t="s">
        <v>178</v>
      </c>
      <c r="E232" s="163" t="s">
        <v>1</v>
      </c>
      <c r="F232" s="164" t="s">
        <v>417</v>
      </c>
      <c r="H232" s="165">
        <v>3.35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178</v>
      </c>
      <c r="AU232" s="163" t="s">
        <v>77</v>
      </c>
      <c r="AV232" s="12" t="s">
        <v>77</v>
      </c>
      <c r="AW232" s="12" t="s">
        <v>31</v>
      </c>
      <c r="AX232" s="12" t="s">
        <v>68</v>
      </c>
      <c r="AY232" s="163" t="s">
        <v>166</v>
      </c>
    </row>
    <row r="233" spans="2:51" s="13" customFormat="1" ht="10">
      <c r="B233" s="170"/>
      <c r="D233" s="159" t="s">
        <v>178</v>
      </c>
      <c r="E233" s="171" t="s">
        <v>122</v>
      </c>
      <c r="F233" s="172" t="s">
        <v>206</v>
      </c>
      <c r="H233" s="173">
        <v>50.615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178</v>
      </c>
      <c r="AU233" s="171" t="s">
        <v>77</v>
      </c>
      <c r="AV233" s="13" t="s">
        <v>174</v>
      </c>
      <c r="AW233" s="13" t="s">
        <v>31</v>
      </c>
      <c r="AX233" s="13" t="s">
        <v>75</v>
      </c>
      <c r="AY233" s="171" t="s">
        <v>166</v>
      </c>
    </row>
    <row r="234" spans="2:65" s="1" customFormat="1" ht="19" customHeight="1">
      <c r="B234" s="146"/>
      <c r="C234" s="147" t="s">
        <v>418</v>
      </c>
      <c r="D234" s="147" t="s">
        <v>169</v>
      </c>
      <c r="E234" s="148" t="s">
        <v>419</v>
      </c>
      <c r="F234" s="149" t="s">
        <v>420</v>
      </c>
      <c r="G234" s="150" t="s">
        <v>200</v>
      </c>
      <c r="H234" s="151">
        <v>102.67</v>
      </c>
      <c r="I234" s="152"/>
      <c r="J234" s="153">
        <f>ROUND(I234*H234,2)</f>
        <v>0</v>
      </c>
      <c r="K234" s="149" t="s">
        <v>173</v>
      </c>
      <c r="L234" s="30"/>
      <c r="M234" s="154" t="s">
        <v>1</v>
      </c>
      <c r="N234" s="155" t="s">
        <v>39</v>
      </c>
      <c r="O234" s="49"/>
      <c r="P234" s="156">
        <f>O234*H234</f>
        <v>0</v>
      </c>
      <c r="Q234" s="156">
        <v>0</v>
      </c>
      <c r="R234" s="156">
        <f>Q234*H234</f>
        <v>0</v>
      </c>
      <c r="S234" s="156">
        <v>0</v>
      </c>
      <c r="T234" s="157">
        <f>S234*H234</f>
        <v>0</v>
      </c>
      <c r="AR234" s="16" t="s">
        <v>174</v>
      </c>
      <c r="AT234" s="16" t="s">
        <v>169</v>
      </c>
      <c r="AU234" s="16" t="s">
        <v>77</v>
      </c>
      <c r="AY234" s="16" t="s">
        <v>166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6" t="s">
        <v>75</v>
      </c>
      <c r="BK234" s="158">
        <f>ROUND(I234*H234,2)</f>
        <v>0</v>
      </c>
      <c r="BL234" s="16" t="s">
        <v>174</v>
      </c>
      <c r="BM234" s="16" t="s">
        <v>421</v>
      </c>
    </row>
    <row r="235" spans="2:47" s="1" customFormat="1" ht="10">
      <c r="B235" s="30"/>
      <c r="D235" s="159" t="s">
        <v>176</v>
      </c>
      <c r="F235" s="160" t="s">
        <v>422</v>
      </c>
      <c r="I235" s="92"/>
      <c r="L235" s="30"/>
      <c r="M235" s="161"/>
      <c r="N235" s="49"/>
      <c r="O235" s="49"/>
      <c r="P235" s="49"/>
      <c r="Q235" s="49"/>
      <c r="R235" s="49"/>
      <c r="S235" s="49"/>
      <c r="T235" s="50"/>
      <c r="AT235" s="16" t="s">
        <v>176</v>
      </c>
      <c r="AU235" s="16" t="s">
        <v>77</v>
      </c>
    </row>
    <row r="236" spans="2:51" s="12" customFormat="1" ht="10">
      <c r="B236" s="162"/>
      <c r="D236" s="159" t="s">
        <v>178</v>
      </c>
      <c r="E236" s="163" t="s">
        <v>1</v>
      </c>
      <c r="F236" s="164" t="s">
        <v>316</v>
      </c>
      <c r="H236" s="165">
        <v>102.67</v>
      </c>
      <c r="I236" s="166"/>
      <c r="L236" s="162"/>
      <c r="M236" s="167"/>
      <c r="N236" s="168"/>
      <c r="O236" s="168"/>
      <c r="P236" s="168"/>
      <c r="Q236" s="168"/>
      <c r="R236" s="168"/>
      <c r="S236" s="168"/>
      <c r="T236" s="169"/>
      <c r="AT236" s="163" t="s">
        <v>178</v>
      </c>
      <c r="AU236" s="163" t="s">
        <v>77</v>
      </c>
      <c r="AV236" s="12" t="s">
        <v>77</v>
      </c>
      <c r="AW236" s="12" t="s">
        <v>31</v>
      </c>
      <c r="AX236" s="12" t="s">
        <v>75</v>
      </c>
      <c r="AY236" s="163" t="s">
        <v>166</v>
      </c>
    </row>
    <row r="237" spans="2:65" s="1" customFormat="1" ht="19" customHeight="1">
      <c r="B237" s="146"/>
      <c r="C237" s="147" t="s">
        <v>423</v>
      </c>
      <c r="D237" s="147" t="s">
        <v>169</v>
      </c>
      <c r="E237" s="148" t="s">
        <v>424</v>
      </c>
      <c r="F237" s="149" t="s">
        <v>425</v>
      </c>
      <c r="G237" s="150" t="s">
        <v>200</v>
      </c>
      <c r="H237" s="151">
        <v>105.17</v>
      </c>
      <c r="I237" s="152"/>
      <c r="J237" s="153">
        <f>ROUND(I237*H237,2)</f>
        <v>0</v>
      </c>
      <c r="K237" s="149" t="s">
        <v>173</v>
      </c>
      <c r="L237" s="30"/>
      <c r="M237" s="154" t="s">
        <v>1</v>
      </c>
      <c r="N237" s="155" t="s">
        <v>39</v>
      </c>
      <c r="O237" s="49"/>
      <c r="P237" s="156">
        <f>O237*H237</f>
        <v>0</v>
      </c>
      <c r="Q237" s="156">
        <v>0.0005</v>
      </c>
      <c r="R237" s="156">
        <f>Q237*H237</f>
        <v>0.052585</v>
      </c>
      <c r="S237" s="156">
        <v>0</v>
      </c>
      <c r="T237" s="157">
        <f>S237*H237</f>
        <v>0</v>
      </c>
      <c r="AR237" s="16" t="s">
        <v>174</v>
      </c>
      <c r="AT237" s="16" t="s">
        <v>169</v>
      </c>
      <c r="AU237" s="16" t="s">
        <v>77</v>
      </c>
      <c r="AY237" s="16" t="s">
        <v>166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6" t="s">
        <v>75</v>
      </c>
      <c r="BK237" s="158">
        <f>ROUND(I237*H237,2)</f>
        <v>0</v>
      </c>
      <c r="BL237" s="16" t="s">
        <v>174</v>
      </c>
      <c r="BM237" s="16" t="s">
        <v>426</v>
      </c>
    </row>
    <row r="238" spans="2:47" s="1" customFormat="1" ht="10">
      <c r="B238" s="30"/>
      <c r="D238" s="159" t="s">
        <v>176</v>
      </c>
      <c r="F238" s="160" t="s">
        <v>425</v>
      </c>
      <c r="I238" s="92"/>
      <c r="L238" s="30"/>
      <c r="M238" s="161"/>
      <c r="N238" s="49"/>
      <c r="O238" s="49"/>
      <c r="P238" s="49"/>
      <c r="Q238" s="49"/>
      <c r="R238" s="49"/>
      <c r="S238" s="49"/>
      <c r="T238" s="50"/>
      <c r="AT238" s="16" t="s">
        <v>176</v>
      </c>
      <c r="AU238" s="16" t="s">
        <v>77</v>
      </c>
    </row>
    <row r="239" spans="2:51" s="12" customFormat="1" ht="10">
      <c r="B239" s="162"/>
      <c r="D239" s="159" t="s">
        <v>178</v>
      </c>
      <c r="E239" s="163" t="s">
        <v>1</v>
      </c>
      <c r="F239" s="164" t="s">
        <v>126</v>
      </c>
      <c r="H239" s="165">
        <v>105.17</v>
      </c>
      <c r="I239" s="166"/>
      <c r="L239" s="162"/>
      <c r="M239" s="167"/>
      <c r="N239" s="168"/>
      <c r="O239" s="168"/>
      <c r="P239" s="168"/>
      <c r="Q239" s="168"/>
      <c r="R239" s="168"/>
      <c r="S239" s="168"/>
      <c r="T239" s="169"/>
      <c r="AT239" s="163" t="s">
        <v>178</v>
      </c>
      <c r="AU239" s="163" t="s">
        <v>77</v>
      </c>
      <c r="AV239" s="12" t="s">
        <v>77</v>
      </c>
      <c r="AW239" s="12" t="s">
        <v>31</v>
      </c>
      <c r="AX239" s="12" t="s">
        <v>75</v>
      </c>
      <c r="AY239" s="163" t="s">
        <v>166</v>
      </c>
    </row>
    <row r="240" spans="2:65" s="1" customFormat="1" ht="14.5" customHeight="1">
      <c r="B240" s="146"/>
      <c r="C240" s="147" t="s">
        <v>427</v>
      </c>
      <c r="D240" s="147" t="s">
        <v>169</v>
      </c>
      <c r="E240" s="148" t="s">
        <v>428</v>
      </c>
      <c r="F240" s="149" t="s">
        <v>429</v>
      </c>
      <c r="G240" s="150" t="s">
        <v>187</v>
      </c>
      <c r="H240" s="151">
        <v>12.5</v>
      </c>
      <c r="I240" s="152"/>
      <c r="J240" s="153">
        <f>ROUND(I240*H240,2)</f>
        <v>0</v>
      </c>
      <c r="K240" s="149" t="s">
        <v>1</v>
      </c>
      <c r="L240" s="30"/>
      <c r="M240" s="154" t="s">
        <v>1</v>
      </c>
      <c r="N240" s="155" t="s">
        <v>39</v>
      </c>
      <c r="O240" s="49"/>
      <c r="P240" s="156">
        <f>O240*H240</f>
        <v>0</v>
      </c>
      <c r="Q240" s="156">
        <v>0.00322</v>
      </c>
      <c r="R240" s="156">
        <f>Q240*H240</f>
        <v>0.04025</v>
      </c>
      <c r="S240" s="156">
        <v>0</v>
      </c>
      <c r="T240" s="157">
        <f>S240*H240</f>
        <v>0</v>
      </c>
      <c r="AR240" s="16" t="s">
        <v>174</v>
      </c>
      <c r="AT240" s="16" t="s">
        <v>169</v>
      </c>
      <c r="AU240" s="16" t="s">
        <v>77</v>
      </c>
      <c r="AY240" s="16" t="s">
        <v>166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6" t="s">
        <v>75</v>
      </c>
      <c r="BK240" s="158">
        <f>ROUND(I240*H240,2)</f>
        <v>0</v>
      </c>
      <c r="BL240" s="16" t="s">
        <v>174</v>
      </c>
      <c r="BM240" s="16" t="s">
        <v>430</v>
      </c>
    </row>
    <row r="241" spans="2:63" s="11" customFormat="1" ht="22.75" customHeight="1">
      <c r="B241" s="133"/>
      <c r="D241" s="134" t="s">
        <v>67</v>
      </c>
      <c r="E241" s="144" t="s">
        <v>431</v>
      </c>
      <c r="F241" s="144" t="s">
        <v>432</v>
      </c>
      <c r="I241" s="136"/>
      <c r="J241" s="145">
        <f>BK241</f>
        <v>0</v>
      </c>
      <c r="L241" s="133"/>
      <c r="M241" s="138"/>
      <c r="N241" s="139"/>
      <c r="O241" s="139"/>
      <c r="P241" s="140">
        <f>SUM(P242:P250)</f>
        <v>0</v>
      </c>
      <c r="Q241" s="139"/>
      <c r="R241" s="140">
        <f>SUM(R242:R250)</f>
        <v>0</v>
      </c>
      <c r="S241" s="139"/>
      <c r="T241" s="141">
        <f>SUM(T242:T250)</f>
        <v>0</v>
      </c>
      <c r="AR241" s="134" t="s">
        <v>75</v>
      </c>
      <c r="AT241" s="142" t="s">
        <v>67</v>
      </c>
      <c r="AU241" s="142" t="s">
        <v>75</v>
      </c>
      <c r="AY241" s="134" t="s">
        <v>166</v>
      </c>
      <c r="BK241" s="143">
        <f>SUM(BK242:BK250)</f>
        <v>0</v>
      </c>
    </row>
    <row r="242" spans="2:65" s="1" customFormat="1" ht="19" customHeight="1">
      <c r="B242" s="146"/>
      <c r="C242" s="147" t="s">
        <v>433</v>
      </c>
      <c r="D242" s="147" t="s">
        <v>169</v>
      </c>
      <c r="E242" s="148" t="s">
        <v>434</v>
      </c>
      <c r="F242" s="149" t="s">
        <v>435</v>
      </c>
      <c r="G242" s="150" t="s">
        <v>255</v>
      </c>
      <c r="H242" s="151">
        <v>14.022</v>
      </c>
      <c r="I242" s="152"/>
      <c r="J242" s="153">
        <f>ROUND(I242*H242,2)</f>
        <v>0</v>
      </c>
      <c r="K242" s="149" t="s">
        <v>173</v>
      </c>
      <c r="L242" s="30"/>
      <c r="M242" s="154" t="s">
        <v>1</v>
      </c>
      <c r="N242" s="155" t="s">
        <v>39</v>
      </c>
      <c r="O242" s="49"/>
      <c r="P242" s="156">
        <f>O242*H242</f>
        <v>0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AR242" s="16" t="s">
        <v>174</v>
      </c>
      <c r="AT242" s="16" t="s">
        <v>169</v>
      </c>
      <c r="AU242" s="16" t="s">
        <v>77</v>
      </c>
      <c r="AY242" s="16" t="s">
        <v>166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6" t="s">
        <v>75</v>
      </c>
      <c r="BK242" s="158">
        <f>ROUND(I242*H242,2)</f>
        <v>0</v>
      </c>
      <c r="BL242" s="16" t="s">
        <v>174</v>
      </c>
      <c r="BM242" s="16" t="s">
        <v>436</v>
      </c>
    </row>
    <row r="243" spans="2:47" s="1" customFormat="1" ht="18">
      <c r="B243" s="30"/>
      <c r="D243" s="159" t="s">
        <v>176</v>
      </c>
      <c r="F243" s="160" t="s">
        <v>437</v>
      </c>
      <c r="I243" s="92"/>
      <c r="L243" s="30"/>
      <c r="M243" s="161"/>
      <c r="N243" s="49"/>
      <c r="O243" s="49"/>
      <c r="P243" s="49"/>
      <c r="Q243" s="49"/>
      <c r="R243" s="49"/>
      <c r="S243" s="49"/>
      <c r="T243" s="50"/>
      <c r="AT243" s="16" t="s">
        <v>176</v>
      </c>
      <c r="AU243" s="16" t="s">
        <v>77</v>
      </c>
    </row>
    <row r="244" spans="2:65" s="1" customFormat="1" ht="19" customHeight="1">
      <c r="B244" s="146"/>
      <c r="C244" s="147" t="s">
        <v>438</v>
      </c>
      <c r="D244" s="147" t="s">
        <v>169</v>
      </c>
      <c r="E244" s="148" t="s">
        <v>439</v>
      </c>
      <c r="F244" s="149" t="s">
        <v>440</v>
      </c>
      <c r="G244" s="150" t="s">
        <v>255</v>
      </c>
      <c r="H244" s="151">
        <v>14.022</v>
      </c>
      <c r="I244" s="152"/>
      <c r="J244" s="153">
        <f>ROUND(I244*H244,2)</f>
        <v>0</v>
      </c>
      <c r="K244" s="149" t="s">
        <v>173</v>
      </c>
      <c r="L244" s="30"/>
      <c r="M244" s="154" t="s">
        <v>1</v>
      </c>
      <c r="N244" s="155" t="s">
        <v>39</v>
      </c>
      <c r="O244" s="49"/>
      <c r="P244" s="156">
        <f>O244*H244</f>
        <v>0</v>
      </c>
      <c r="Q244" s="156">
        <v>0</v>
      </c>
      <c r="R244" s="156">
        <f>Q244*H244</f>
        <v>0</v>
      </c>
      <c r="S244" s="156">
        <v>0</v>
      </c>
      <c r="T244" s="157">
        <f>S244*H244</f>
        <v>0</v>
      </c>
      <c r="AR244" s="16" t="s">
        <v>174</v>
      </c>
      <c r="AT244" s="16" t="s">
        <v>169</v>
      </c>
      <c r="AU244" s="16" t="s">
        <v>77</v>
      </c>
      <c r="AY244" s="16" t="s">
        <v>166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6" t="s">
        <v>75</v>
      </c>
      <c r="BK244" s="158">
        <f>ROUND(I244*H244,2)</f>
        <v>0</v>
      </c>
      <c r="BL244" s="16" t="s">
        <v>174</v>
      </c>
      <c r="BM244" s="16" t="s">
        <v>441</v>
      </c>
    </row>
    <row r="245" spans="2:47" s="1" customFormat="1" ht="18">
      <c r="B245" s="30"/>
      <c r="D245" s="159" t="s">
        <v>176</v>
      </c>
      <c r="F245" s="160" t="s">
        <v>442</v>
      </c>
      <c r="I245" s="92"/>
      <c r="L245" s="30"/>
      <c r="M245" s="161"/>
      <c r="N245" s="49"/>
      <c r="O245" s="49"/>
      <c r="P245" s="49"/>
      <c r="Q245" s="49"/>
      <c r="R245" s="49"/>
      <c r="S245" s="49"/>
      <c r="T245" s="50"/>
      <c r="AT245" s="16" t="s">
        <v>176</v>
      </c>
      <c r="AU245" s="16" t="s">
        <v>77</v>
      </c>
    </row>
    <row r="246" spans="2:65" s="1" customFormat="1" ht="19" customHeight="1">
      <c r="B246" s="146"/>
      <c r="C246" s="147" t="s">
        <v>443</v>
      </c>
      <c r="D246" s="147" t="s">
        <v>169</v>
      </c>
      <c r="E246" s="148" t="s">
        <v>444</v>
      </c>
      <c r="F246" s="149" t="s">
        <v>445</v>
      </c>
      <c r="G246" s="150" t="s">
        <v>255</v>
      </c>
      <c r="H246" s="151">
        <v>126.198</v>
      </c>
      <c r="I246" s="152"/>
      <c r="J246" s="153">
        <f>ROUND(I246*H246,2)</f>
        <v>0</v>
      </c>
      <c r="K246" s="149" t="s">
        <v>173</v>
      </c>
      <c r="L246" s="30"/>
      <c r="M246" s="154" t="s">
        <v>1</v>
      </c>
      <c r="N246" s="155" t="s">
        <v>39</v>
      </c>
      <c r="O246" s="49"/>
      <c r="P246" s="156">
        <f>O246*H246</f>
        <v>0</v>
      </c>
      <c r="Q246" s="156">
        <v>0</v>
      </c>
      <c r="R246" s="156">
        <f>Q246*H246</f>
        <v>0</v>
      </c>
      <c r="S246" s="156">
        <v>0</v>
      </c>
      <c r="T246" s="157">
        <f>S246*H246</f>
        <v>0</v>
      </c>
      <c r="AR246" s="16" t="s">
        <v>174</v>
      </c>
      <c r="AT246" s="16" t="s">
        <v>169</v>
      </c>
      <c r="AU246" s="16" t="s">
        <v>77</v>
      </c>
      <c r="AY246" s="16" t="s">
        <v>166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6" t="s">
        <v>75</v>
      </c>
      <c r="BK246" s="158">
        <f>ROUND(I246*H246,2)</f>
        <v>0</v>
      </c>
      <c r="BL246" s="16" t="s">
        <v>174</v>
      </c>
      <c r="BM246" s="16" t="s">
        <v>446</v>
      </c>
    </row>
    <row r="247" spans="2:47" s="1" customFormat="1" ht="18">
      <c r="B247" s="30"/>
      <c r="D247" s="159" t="s">
        <v>176</v>
      </c>
      <c r="F247" s="160" t="s">
        <v>447</v>
      </c>
      <c r="I247" s="92"/>
      <c r="L247" s="30"/>
      <c r="M247" s="161"/>
      <c r="N247" s="49"/>
      <c r="O247" s="49"/>
      <c r="P247" s="49"/>
      <c r="Q247" s="49"/>
      <c r="R247" s="49"/>
      <c r="S247" s="49"/>
      <c r="T247" s="50"/>
      <c r="AT247" s="16" t="s">
        <v>176</v>
      </c>
      <c r="AU247" s="16" t="s">
        <v>77</v>
      </c>
    </row>
    <row r="248" spans="2:51" s="12" customFormat="1" ht="10">
      <c r="B248" s="162"/>
      <c r="D248" s="159" t="s">
        <v>178</v>
      </c>
      <c r="F248" s="164" t="s">
        <v>448</v>
      </c>
      <c r="H248" s="165">
        <v>126.198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178</v>
      </c>
      <c r="AU248" s="163" t="s">
        <v>77</v>
      </c>
      <c r="AV248" s="12" t="s">
        <v>77</v>
      </c>
      <c r="AW248" s="12" t="s">
        <v>3</v>
      </c>
      <c r="AX248" s="12" t="s">
        <v>75</v>
      </c>
      <c r="AY248" s="163" t="s">
        <v>166</v>
      </c>
    </row>
    <row r="249" spans="2:65" s="1" customFormat="1" ht="19" customHeight="1">
      <c r="B249" s="146"/>
      <c r="C249" s="147" t="s">
        <v>449</v>
      </c>
      <c r="D249" s="147" t="s">
        <v>169</v>
      </c>
      <c r="E249" s="148" t="s">
        <v>450</v>
      </c>
      <c r="F249" s="149" t="s">
        <v>451</v>
      </c>
      <c r="G249" s="150" t="s">
        <v>255</v>
      </c>
      <c r="H249" s="151">
        <v>34.591</v>
      </c>
      <c r="I249" s="152"/>
      <c r="J249" s="153">
        <f>ROUND(I249*H249,2)</f>
        <v>0</v>
      </c>
      <c r="K249" s="149" t="s">
        <v>173</v>
      </c>
      <c r="L249" s="30"/>
      <c r="M249" s="154" t="s">
        <v>1</v>
      </c>
      <c r="N249" s="155" t="s">
        <v>39</v>
      </c>
      <c r="O249" s="49"/>
      <c r="P249" s="156">
        <f>O249*H249</f>
        <v>0</v>
      </c>
      <c r="Q249" s="156">
        <v>0</v>
      </c>
      <c r="R249" s="156">
        <f>Q249*H249</f>
        <v>0</v>
      </c>
      <c r="S249" s="156">
        <v>0</v>
      </c>
      <c r="T249" s="157">
        <f>S249*H249</f>
        <v>0</v>
      </c>
      <c r="AR249" s="16" t="s">
        <v>174</v>
      </c>
      <c r="AT249" s="16" t="s">
        <v>169</v>
      </c>
      <c r="AU249" s="16" t="s">
        <v>77</v>
      </c>
      <c r="AY249" s="16" t="s">
        <v>166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6" t="s">
        <v>75</v>
      </c>
      <c r="BK249" s="158">
        <f>ROUND(I249*H249,2)</f>
        <v>0</v>
      </c>
      <c r="BL249" s="16" t="s">
        <v>174</v>
      </c>
      <c r="BM249" s="16" t="s">
        <v>452</v>
      </c>
    </row>
    <row r="250" spans="2:47" s="1" customFormat="1" ht="18">
      <c r="B250" s="30"/>
      <c r="D250" s="159" t="s">
        <v>176</v>
      </c>
      <c r="F250" s="160" t="s">
        <v>453</v>
      </c>
      <c r="I250" s="92"/>
      <c r="L250" s="30"/>
      <c r="M250" s="161"/>
      <c r="N250" s="49"/>
      <c r="O250" s="49"/>
      <c r="P250" s="49"/>
      <c r="Q250" s="49"/>
      <c r="R250" s="49"/>
      <c r="S250" s="49"/>
      <c r="T250" s="50"/>
      <c r="AT250" s="16" t="s">
        <v>176</v>
      </c>
      <c r="AU250" s="16" t="s">
        <v>77</v>
      </c>
    </row>
    <row r="251" spans="2:63" s="11" customFormat="1" ht="22.75" customHeight="1">
      <c r="B251" s="133"/>
      <c r="D251" s="134" t="s">
        <v>67</v>
      </c>
      <c r="E251" s="144" t="s">
        <v>454</v>
      </c>
      <c r="F251" s="144" t="s">
        <v>455</v>
      </c>
      <c r="I251" s="136"/>
      <c r="J251" s="145">
        <f>BK251</f>
        <v>0</v>
      </c>
      <c r="L251" s="133"/>
      <c r="M251" s="138"/>
      <c r="N251" s="139"/>
      <c r="O251" s="139"/>
      <c r="P251" s="140">
        <f>SUM(P252:P253)</f>
        <v>0</v>
      </c>
      <c r="Q251" s="139"/>
      <c r="R251" s="140">
        <f>SUM(R252:R253)</f>
        <v>0</v>
      </c>
      <c r="S251" s="139"/>
      <c r="T251" s="141">
        <f>SUM(T252:T253)</f>
        <v>0</v>
      </c>
      <c r="AR251" s="134" t="s">
        <v>75</v>
      </c>
      <c r="AT251" s="142" t="s">
        <v>67</v>
      </c>
      <c r="AU251" s="142" t="s">
        <v>75</v>
      </c>
      <c r="AY251" s="134" t="s">
        <v>166</v>
      </c>
      <c r="BK251" s="143">
        <f>SUM(BK252:BK253)</f>
        <v>0</v>
      </c>
    </row>
    <row r="252" spans="2:65" s="1" customFormat="1" ht="19" customHeight="1">
      <c r="B252" s="146"/>
      <c r="C252" s="147" t="s">
        <v>456</v>
      </c>
      <c r="D252" s="147" t="s">
        <v>169</v>
      </c>
      <c r="E252" s="148" t="s">
        <v>457</v>
      </c>
      <c r="F252" s="149" t="s">
        <v>458</v>
      </c>
      <c r="G252" s="150" t="s">
        <v>255</v>
      </c>
      <c r="H252" s="151">
        <v>10.843</v>
      </c>
      <c r="I252" s="152"/>
      <c r="J252" s="153">
        <f>ROUND(I252*H252,2)</f>
        <v>0</v>
      </c>
      <c r="K252" s="149" t="s">
        <v>173</v>
      </c>
      <c r="L252" s="30"/>
      <c r="M252" s="154" t="s">
        <v>1</v>
      </c>
      <c r="N252" s="155" t="s">
        <v>39</v>
      </c>
      <c r="O252" s="49"/>
      <c r="P252" s="156">
        <f>O252*H252</f>
        <v>0</v>
      </c>
      <c r="Q252" s="156">
        <v>0</v>
      </c>
      <c r="R252" s="156">
        <f>Q252*H252</f>
        <v>0</v>
      </c>
      <c r="S252" s="156">
        <v>0</v>
      </c>
      <c r="T252" s="157">
        <f>S252*H252</f>
        <v>0</v>
      </c>
      <c r="AR252" s="16" t="s">
        <v>174</v>
      </c>
      <c r="AT252" s="16" t="s">
        <v>169</v>
      </c>
      <c r="AU252" s="16" t="s">
        <v>77</v>
      </c>
      <c r="AY252" s="16" t="s">
        <v>166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6" t="s">
        <v>75</v>
      </c>
      <c r="BK252" s="158">
        <f>ROUND(I252*H252,2)</f>
        <v>0</v>
      </c>
      <c r="BL252" s="16" t="s">
        <v>174</v>
      </c>
      <c r="BM252" s="16" t="s">
        <v>459</v>
      </c>
    </row>
    <row r="253" spans="2:47" s="1" customFormat="1" ht="27">
      <c r="B253" s="30"/>
      <c r="D253" s="159" t="s">
        <v>176</v>
      </c>
      <c r="F253" s="160" t="s">
        <v>460</v>
      </c>
      <c r="I253" s="92"/>
      <c r="L253" s="30"/>
      <c r="M253" s="161"/>
      <c r="N253" s="49"/>
      <c r="O253" s="49"/>
      <c r="P253" s="49"/>
      <c r="Q253" s="49"/>
      <c r="R253" s="49"/>
      <c r="S253" s="49"/>
      <c r="T253" s="50"/>
      <c r="AT253" s="16" t="s">
        <v>176</v>
      </c>
      <c r="AU253" s="16" t="s">
        <v>77</v>
      </c>
    </row>
    <row r="254" spans="2:63" s="11" customFormat="1" ht="25.9" customHeight="1">
      <c r="B254" s="133"/>
      <c r="D254" s="134" t="s">
        <v>67</v>
      </c>
      <c r="E254" s="135" t="s">
        <v>461</v>
      </c>
      <c r="F254" s="135" t="s">
        <v>462</v>
      </c>
      <c r="I254" s="136"/>
      <c r="J254" s="137">
        <f>BK254</f>
        <v>0</v>
      </c>
      <c r="L254" s="133"/>
      <c r="M254" s="138"/>
      <c r="N254" s="139"/>
      <c r="O254" s="139"/>
      <c r="P254" s="140">
        <f>P255+P261+P265+P277+P283+P307+P328+P339+P393+P408+P431+P452</f>
        <v>0</v>
      </c>
      <c r="Q254" s="139"/>
      <c r="R254" s="140">
        <f>R255+R261+R265+R277+R283+R307+R328+R339+R393+R408+R431+R452</f>
        <v>4.93873389</v>
      </c>
      <c r="S254" s="139"/>
      <c r="T254" s="141">
        <f>T255+T261+T265+T277+T283+T307+T328+T339+T393+T408+T431+T452</f>
        <v>7.0487617600000005</v>
      </c>
      <c r="AR254" s="134" t="s">
        <v>77</v>
      </c>
      <c r="AT254" s="142" t="s">
        <v>67</v>
      </c>
      <c r="AU254" s="142" t="s">
        <v>68</v>
      </c>
      <c r="AY254" s="134" t="s">
        <v>166</v>
      </c>
      <c r="BK254" s="143">
        <f>BK255+BK261+BK265+BK277+BK283+BK307+BK328+BK339+BK393+BK408+BK431+BK452</f>
        <v>0</v>
      </c>
    </row>
    <row r="255" spans="2:63" s="11" customFormat="1" ht="22.75" customHeight="1">
      <c r="B255" s="133"/>
      <c r="D255" s="134" t="s">
        <v>67</v>
      </c>
      <c r="E255" s="144" t="s">
        <v>463</v>
      </c>
      <c r="F255" s="144" t="s">
        <v>464</v>
      </c>
      <c r="I255" s="136"/>
      <c r="J255" s="145">
        <f>BK255</f>
        <v>0</v>
      </c>
      <c r="L255" s="133"/>
      <c r="M255" s="138"/>
      <c r="N255" s="139"/>
      <c r="O255" s="139"/>
      <c r="P255" s="140">
        <f>SUM(P256:P260)</f>
        <v>0</v>
      </c>
      <c r="Q255" s="139"/>
      <c r="R255" s="140">
        <f>SUM(R256:R260)</f>
        <v>0.00405</v>
      </c>
      <c r="S255" s="139"/>
      <c r="T255" s="141">
        <f>SUM(T256:T260)</f>
        <v>0</v>
      </c>
      <c r="AR255" s="134" t="s">
        <v>77</v>
      </c>
      <c r="AT255" s="142" t="s">
        <v>67</v>
      </c>
      <c r="AU255" s="142" t="s">
        <v>75</v>
      </c>
      <c r="AY255" s="134" t="s">
        <v>166</v>
      </c>
      <c r="BK255" s="143">
        <f>SUM(BK256:BK260)</f>
        <v>0</v>
      </c>
    </row>
    <row r="256" spans="2:65" s="1" customFormat="1" ht="19" customHeight="1">
      <c r="B256" s="146"/>
      <c r="C256" s="147" t="s">
        <v>465</v>
      </c>
      <c r="D256" s="147" t="s">
        <v>169</v>
      </c>
      <c r="E256" s="148" t="s">
        <v>466</v>
      </c>
      <c r="F256" s="149" t="s">
        <v>467</v>
      </c>
      <c r="G256" s="150" t="s">
        <v>200</v>
      </c>
      <c r="H256" s="151">
        <v>0.9</v>
      </c>
      <c r="I256" s="152"/>
      <c r="J256" s="153">
        <f>ROUND(I256*H256,2)</f>
        <v>0</v>
      </c>
      <c r="K256" s="149" t="s">
        <v>173</v>
      </c>
      <c r="L256" s="30"/>
      <c r="M256" s="154" t="s">
        <v>1</v>
      </c>
      <c r="N256" s="155" t="s">
        <v>39</v>
      </c>
      <c r="O256" s="49"/>
      <c r="P256" s="156">
        <f>O256*H256</f>
        <v>0</v>
      </c>
      <c r="Q256" s="156">
        <v>0.0045</v>
      </c>
      <c r="R256" s="156">
        <f>Q256*H256</f>
        <v>0.00405</v>
      </c>
      <c r="S256" s="156">
        <v>0</v>
      </c>
      <c r="T256" s="157">
        <f>S256*H256</f>
        <v>0</v>
      </c>
      <c r="AR256" s="16" t="s">
        <v>265</v>
      </c>
      <c r="AT256" s="16" t="s">
        <v>169</v>
      </c>
      <c r="AU256" s="16" t="s">
        <v>77</v>
      </c>
      <c r="AY256" s="16" t="s">
        <v>166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6" t="s">
        <v>75</v>
      </c>
      <c r="BK256" s="158">
        <f>ROUND(I256*H256,2)</f>
        <v>0</v>
      </c>
      <c r="BL256" s="16" t="s">
        <v>265</v>
      </c>
      <c r="BM256" s="16" t="s">
        <v>468</v>
      </c>
    </row>
    <row r="257" spans="2:47" s="1" customFormat="1" ht="18">
      <c r="B257" s="30"/>
      <c r="D257" s="159" t="s">
        <v>176</v>
      </c>
      <c r="F257" s="160" t="s">
        <v>469</v>
      </c>
      <c r="I257" s="92"/>
      <c r="L257" s="30"/>
      <c r="M257" s="161"/>
      <c r="N257" s="49"/>
      <c r="O257" s="49"/>
      <c r="P257" s="49"/>
      <c r="Q257" s="49"/>
      <c r="R257" s="49"/>
      <c r="S257" s="49"/>
      <c r="T257" s="50"/>
      <c r="AT257" s="16" t="s">
        <v>176</v>
      </c>
      <c r="AU257" s="16" t="s">
        <v>77</v>
      </c>
    </row>
    <row r="258" spans="2:51" s="12" customFormat="1" ht="10">
      <c r="B258" s="162"/>
      <c r="D258" s="159" t="s">
        <v>178</v>
      </c>
      <c r="E258" s="163" t="s">
        <v>1</v>
      </c>
      <c r="F258" s="164" t="s">
        <v>106</v>
      </c>
      <c r="H258" s="165">
        <v>0.9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3" t="s">
        <v>178</v>
      </c>
      <c r="AU258" s="163" t="s">
        <v>77</v>
      </c>
      <c r="AV258" s="12" t="s">
        <v>77</v>
      </c>
      <c r="AW258" s="12" t="s">
        <v>31</v>
      </c>
      <c r="AX258" s="12" t="s">
        <v>75</v>
      </c>
      <c r="AY258" s="163" t="s">
        <v>166</v>
      </c>
    </row>
    <row r="259" spans="2:65" s="1" customFormat="1" ht="19" customHeight="1">
      <c r="B259" s="146"/>
      <c r="C259" s="147" t="s">
        <v>470</v>
      </c>
      <c r="D259" s="147" t="s">
        <v>169</v>
      </c>
      <c r="E259" s="148" t="s">
        <v>471</v>
      </c>
      <c r="F259" s="149" t="s">
        <v>472</v>
      </c>
      <c r="G259" s="150" t="s">
        <v>255</v>
      </c>
      <c r="H259" s="151">
        <v>0.004</v>
      </c>
      <c r="I259" s="152"/>
      <c r="J259" s="153">
        <f>ROUND(I259*H259,2)</f>
        <v>0</v>
      </c>
      <c r="K259" s="149" t="s">
        <v>173</v>
      </c>
      <c r="L259" s="30"/>
      <c r="M259" s="154" t="s">
        <v>1</v>
      </c>
      <c r="N259" s="155" t="s">
        <v>39</v>
      </c>
      <c r="O259" s="49"/>
      <c r="P259" s="156">
        <f>O259*H259</f>
        <v>0</v>
      </c>
      <c r="Q259" s="156">
        <v>0</v>
      </c>
      <c r="R259" s="156">
        <f>Q259*H259</f>
        <v>0</v>
      </c>
      <c r="S259" s="156">
        <v>0</v>
      </c>
      <c r="T259" s="157">
        <f>S259*H259</f>
        <v>0</v>
      </c>
      <c r="AR259" s="16" t="s">
        <v>265</v>
      </c>
      <c r="AT259" s="16" t="s">
        <v>169</v>
      </c>
      <c r="AU259" s="16" t="s">
        <v>77</v>
      </c>
      <c r="AY259" s="16" t="s">
        <v>166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6" t="s">
        <v>75</v>
      </c>
      <c r="BK259" s="158">
        <f>ROUND(I259*H259,2)</f>
        <v>0</v>
      </c>
      <c r="BL259" s="16" t="s">
        <v>265</v>
      </c>
      <c r="BM259" s="16" t="s">
        <v>473</v>
      </c>
    </row>
    <row r="260" spans="2:47" s="1" customFormat="1" ht="18">
      <c r="B260" s="30"/>
      <c r="D260" s="159" t="s">
        <v>176</v>
      </c>
      <c r="F260" s="160" t="s">
        <v>474</v>
      </c>
      <c r="I260" s="92"/>
      <c r="L260" s="30"/>
      <c r="M260" s="161"/>
      <c r="N260" s="49"/>
      <c r="O260" s="49"/>
      <c r="P260" s="49"/>
      <c r="Q260" s="49"/>
      <c r="R260" s="49"/>
      <c r="S260" s="49"/>
      <c r="T260" s="50"/>
      <c r="AT260" s="16" t="s">
        <v>176</v>
      </c>
      <c r="AU260" s="16" t="s">
        <v>77</v>
      </c>
    </row>
    <row r="261" spans="2:63" s="11" customFormat="1" ht="22.75" customHeight="1">
      <c r="B261" s="133"/>
      <c r="D261" s="134" t="s">
        <v>67</v>
      </c>
      <c r="E261" s="144" t="s">
        <v>475</v>
      </c>
      <c r="F261" s="144" t="s">
        <v>476</v>
      </c>
      <c r="I261" s="136"/>
      <c r="J261" s="145">
        <f>BK261</f>
        <v>0</v>
      </c>
      <c r="L261" s="133"/>
      <c r="M261" s="138"/>
      <c r="N261" s="139"/>
      <c r="O261" s="139"/>
      <c r="P261" s="140">
        <f>SUM(P262:P264)</f>
        <v>0</v>
      </c>
      <c r="Q261" s="139"/>
      <c r="R261" s="140">
        <f>SUM(R262:R264)</f>
        <v>0</v>
      </c>
      <c r="S261" s="139"/>
      <c r="T261" s="141">
        <f>SUM(T262:T264)</f>
        <v>0.63102</v>
      </c>
      <c r="AR261" s="134" t="s">
        <v>77</v>
      </c>
      <c r="AT261" s="142" t="s">
        <v>67</v>
      </c>
      <c r="AU261" s="142" t="s">
        <v>75</v>
      </c>
      <c r="AY261" s="134" t="s">
        <v>166</v>
      </c>
      <c r="BK261" s="143">
        <f>SUM(BK262:BK264)</f>
        <v>0</v>
      </c>
    </row>
    <row r="262" spans="2:65" s="1" customFormat="1" ht="19" customHeight="1">
      <c r="B262" s="146"/>
      <c r="C262" s="147" t="s">
        <v>477</v>
      </c>
      <c r="D262" s="147" t="s">
        <v>169</v>
      </c>
      <c r="E262" s="148" t="s">
        <v>478</v>
      </c>
      <c r="F262" s="149" t="s">
        <v>479</v>
      </c>
      <c r="G262" s="150" t="s">
        <v>200</v>
      </c>
      <c r="H262" s="151">
        <v>105.17</v>
      </c>
      <c r="I262" s="152"/>
      <c r="J262" s="153">
        <f>ROUND(I262*H262,2)</f>
        <v>0</v>
      </c>
      <c r="K262" s="149" t="s">
        <v>173</v>
      </c>
      <c r="L262" s="30"/>
      <c r="M262" s="154" t="s">
        <v>1</v>
      </c>
      <c r="N262" s="155" t="s">
        <v>39</v>
      </c>
      <c r="O262" s="49"/>
      <c r="P262" s="156">
        <f>O262*H262</f>
        <v>0</v>
      </c>
      <c r="Q262" s="156">
        <v>0</v>
      </c>
      <c r="R262" s="156">
        <f>Q262*H262</f>
        <v>0</v>
      </c>
      <c r="S262" s="156">
        <v>0.006</v>
      </c>
      <c r="T262" s="157">
        <f>S262*H262</f>
        <v>0.63102</v>
      </c>
      <c r="AR262" s="16" t="s">
        <v>265</v>
      </c>
      <c r="AT262" s="16" t="s">
        <v>169</v>
      </c>
      <c r="AU262" s="16" t="s">
        <v>77</v>
      </c>
      <c r="AY262" s="16" t="s">
        <v>166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6" t="s">
        <v>75</v>
      </c>
      <c r="BK262" s="158">
        <f>ROUND(I262*H262,2)</f>
        <v>0</v>
      </c>
      <c r="BL262" s="16" t="s">
        <v>265</v>
      </c>
      <c r="BM262" s="16" t="s">
        <v>480</v>
      </c>
    </row>
    <row r="263" spans="2:47" s="1" customFormat="1" ht="10">
      <c r="B263" s="30"/>
      <c r="D263" s="159" t="s">
        <v>176</v>
      </c>
      <c r="F263" s="160" t="s">
        <v>481</v>
      </c>
      <c r="I263" s="92"/>
      <c r="L263" s="30"/>
      <c r="M263" s="161"/>
      <c r="N263" s="49"/>
      <c r="O263" s="49"/>
      <c r="P263" s="49"/>
      <c r="Q263" s="49"/>
      <c r="R263" s="49"/>
      <c r="S263" s="49"/>
      <c r="T263" s="50"/>
      <c r="AT263" s="16" t="s">
        <v>176</v>
      </c>
      <c r="AU263" s="16" t="s">
        <v>77</v>
      </c>
    </row>
    <row r="264" spans="2:51" s="12" customFormat="1" ht="10">
      <c r="B264" s="162"/>
      <c r="D264" s="159" t="s">
        <v>178</v>
      </c>
      <c r="E264" s="163" t="s">
        <v>1</v>
      </c>
      <c r="F264" s="164" t="s">
        <v>114</v>
      </c>
      <c r="H264" s="165">
        <v>105.17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3" t="s">
        <v>178</v>
      </c>
      <c r="AU264" s="163" t="s">
        <v>77</v>
      </c>
      <c r="AV264" s="12" t="s">
        <v>77</v>
      </c>
      <c r="AW264" s="12" t="s">
        <v>31</v>
      </c>
      <c r="AX264" s="12" t="s">
        <v>75</v>
      </c>
      <c r="AY264" s="163" t="s">
        <v>166</v>
      </c>
    </row>
    <row r="265" spans="2:63" s="11" customFormat="1" ht="22.75" customHeight="1">
      <c r="B265" s="133"/>
      <c r="D265" s="134" t="s">
        <v>67</v>
      </c>
      <c r="E265" s="144" t="s">
        <v>482</v>
      </c>
      <c r="F265" s="144" t="s">
        <v>483</v>
      </c>
      <c r="I265" s="136"/>
      <c r="J265" s="145">
        <f>BK265</f>
        <v>0</v>
      </c>
      <c r="L265" s="133"/>
      <c r="M265" s="138"/>
      <c r="N265" s="139"/>
      <c r="O265" s="139"/>
      <c r="P265" s="140">
        <f>SUM(P266:P276)</f>
        <v>0</v>
      </c>
      <c r="Q265" s="139"/>
      <c r="R265" s="140">
        <f>SUM(R266:R276)</f>
        <v>0.7946665</v>
      </c>
      <c r="S265" s="139"/>
      <c r="T265" s="141">
        <f>SUM(T266:T276)</f>
        <v>0.1840475</v>
      </c>
      <c r="AR265" s="134" t="s">
        <v>77</v>
      </c>
      <c r="AT265" s="142" t="s">
        <v>67</v>
      </c>
      <c r="AU265" s="142" t="s">
        <v>75</v>
      </c>
      <c r="AY265" s="134" t="s">
        <v>166</v>
      </c>
      <c r="BK265" s="143">
        <f>SUM(BK266:BK276)</f>
        <v>0</v>
      </c>
    </row>
    <row r="266" spans="2:65" s="1" customFormat="1" ht="19" customHeight="1">
      <c r="B266" s="146"/>
      <c r="C266" s="147" t="s">
        <v>484</v>
      </c>
      <c r="D266" s="147" t="s">
        <v>169</v>
      </c>
      <c r="E266" s="148" t="s">
        <v>485</v>
      </c>
      <c r="F266" s="149" t="s">
        <v>486</v>
      </c>
      <c r="G266" s="150" t="s">
        <v>200</v>
      </c>
      <c r="H266" s="151">
        <v>105.17</v>
      </c>
      <c r="I266" s="152"/>
      <c r="J266" s="153">
        <f>ROUND(I266*H266,2)</f>
        <v>0</v>
      </c>
      <c r="K266" s="149" t="s">
        <v>173</v>
      </c>
      <c r="L266" s="30"/>
      <c r="M266" s="154" t="s">
        <v>1</v>
      </c>
      <c r="N266" s="155" t="s">
        <v>39</v>
      </c>
      <c r="O266" s="49"/>
      <c r="P266" s="156">
        <f>O266*H266</f>
        <v>0</v>
      </c>
      <c r="Q266" s="156">
        <v>0</v>
      </c>
      <c r="R266" s="156">
        <f>Q266*H266</f>
        <v>0</v>
      </c>
      <c r="S266" s="156">
        <v>0.00175</v>
      </c>
      <c r="T266" s="157">
        <f>S266*H266</f>
        <v>0.1840475</v>
      </c>
      <c r="AR266" s="16" t="s">
        <v>265</v>
      </c>
      <c r="AT266" s="16" t="s">
        <v>169</v>
      </c>
      <c r="AU266" s="16" t="s">
        <v>77</v>
      </c>
      <c r="AY266" s="16" t="s">
        <v>166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6" t="s">
        <v>75</v>
      </c>
      <c r="BK266" s="158">
        <f>ROUND(I266*H266,2)</f>
        <v>0</v>
      </c>
      <c r="BL266" s="16" t="s">
        <v>265</v>
      </c>
      <c r="BM266" s="16" t="s">
        <v>487</v>
      </c>
    </row>
    <row r="267" spans="2:47" s="1" customFormat="1" ht="27">
      <c r="B267" s="30"/>
      <c r="D267" s="159" t="s">
        <v>176</v>
      </c>
      <c r="F267" s="160" t="s">
        <v>488</v>
      </c>
      <c r="I267" s="92"/>
      <c r="L267" s="30"/>
      <c r="M267" s="161"/>
      <c r="N267" s="49"/>
      <c r="O267" s="49"/>
      <c r="P267" s="49"/>
      <c r="Q267" s="49"/>
      <c r="R267" s="49"/>
      <c r="S267" s="49"/>
      <c r="T267" s="50"/>
      <c r="AT267" s="16" t="s">
        <v>176</v>
      </c>
      <c r="AU267" s="16" t="s">
        <v>77</v>
      </c>
    </row>
    <row r="268" spans="2:51" s="12" customFormat="1" ht="10">
      <c r="B268" s="162"/>
      <c r="D268" s="159" t="s">
        <v>178</v>
      </c>
      <c r="E268" s="163" t="s">
        <v>1</v>
      </c>
      <c r="F268" s="164" t="s">
        <v>114</v>
      </c>
      <c r="H268" s="165">
        <v>105.17</v>
      </c>
      <c r="I268" s="166"/>
      <c r="L268" s="162"/>
      <c r="M268" s="167"/>
      <c r="N268" s="168"/>
      <c r="O268" s="168"/>
      <c r="P268" s="168"/>
      <c r="Q268" s="168"/>
      <c r="R268" s="168"/>
      <c r="S268" s="168"/>
      <c r="T268" s="169"/>
      <c r="AT268" s="163" t="s">
        <v>178</v>
      </c>
      <c r="AU268" s="163" t="s">
        <v>77</v>
      </c>
      <c r="AV268" s="12" t="s">
        <v>77</v>
      </c>
      <c r="AW268" s="12" t="s">
        <v>31</v>
      </c>
      <c r="AX268" s="12" t="s">
        <v>75</v>
      </c>
      <c r="AY268" s="163" t="s">
        <v>166</v>
      </c>
    </row>
    <row r="269" spans="2:65" s="1" customFormat="1" ht="19" customHeight="1">
      <c r="B269" s="146"/>
      <c r="C269" s="147" t="s">
        <v>489</v>
      </c>
      <c r="D269" s="147" t="s">
        <v>169</v>
      </c>
      <c r="E269" s="148" t="s">
        <v>490</v>
      </c>
      <c r="F269" s="149" t="s">
        <v>491</v>
      </c>
      <c r="G269" s="150" t="s">
        <v>200</v>
      </c>
      <c r="H269" s="151">
        <v>205.34</v>
      </c>
      <c r="I269" s="152"/>
      <c r="J269" s="153">
        <f>ROUND(I269*H269,2)</f>
        <v>0</v>
      </c>
      <c r="K269" s="149" t="s">
        <v>173</v>
      </c>
      <c r="L269" s="30"/>
      <c r="M269" s="154" t="s">
        <v>1</v>
      </c>
      <c r="N269" s="155" t="s">
        <v>39</v>
      </c>
      <c r="O269" s="49"/>
      <c r="P269" s="156">
        <f>O269*H269</f>
        <v>0</v>
      </c>
      <c r="Q269" s="156">
        <v>0.0003</v>
      </c>
      <c r="R269" s="156">
        <f>Q269*H269</f>
        <v>0.061602</v>
      </c>
      <c r="S269" s="156">
        <v>0</v>
      </c>
      <c r="T269" s="157">
        <f>S269*H269</f>
        <v>0</v>
      </c>
      <c r="AR269" s="16" t="s">
        <v>265</v>
      </c>
      <c r="AT269" s="16" t="s">
        <v>169</v>
      </c>
      <c r="AU269" s="16" t="s">
        <v>77</v>
      </c>
      <c r="AY269" s="16" t="s">
        <v>166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6" t="s">
        <v>75</v>
      </c>
      <c r="BK269" s="158">
        <f>ROUND(I269*H269,2)</f>
        <v>0</v>
      </c>
      <c r="BL269" s="16" t="s">
        <v>265</v>
      </c>
      <c r="BM269" s="16" t="s">
        <v>492</v>
      </c>
    </row>
    <row r="270" spans="2:47" s="1" customFormat="1" ht="18">
      <c r="B270" s="30"/>
      <c r="D270" s="159" t="s">
        <v>176</v>
      </c>
      <c r="F270" s="160" t="s">
        <v>493</v>
      </c>
      <c r="I270" s="92"/>
      <c r="L270" s="30"/>
      <c r="M270" s="161"/>
      <c r="N270" s="49"/>
      <c r="O270" s="49"/>
      <c r="P270" s="49"/>
      <c r="Q270" s="49"/>
      <c r="R270" s="49"/>
      <c r="S270" s="49"/>
      <c r="T270" s="50"/>
      <c r="AT270" s="16" t="s">
        <v>176</v>
      </c>
      <c r="AU270" s="16" t="s">
        <v>77</v>
      </c>
    </row>
    <row r="271" spans="2:51" s="12" customFormat="1" ht="10">
      <c r="B271" s="162"/>
      <c r="D271" s="159" t="s">
        <v>178</v>
      </c>
      <c r="E271" s="163" t="s">
        <v>1</v>
      </c>
      <c r="F271" s="164" t="s">
        <v>494</v>
      </c>
      <c r="H271" s="165">
        <v>205.34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178</v>
      </c>
      <c r="AU271" s="163" t="s">
        <v>77</v>
      </c>
      <c r="AV271" s="12" t="s">
        <v>77</v>
      </c>
      <c r="AW271" s="12" t="s">
        <v>31</v>
      </c>
      <c r="AX271" s="12" t="s">
        <v>75</v>
      </c>
      <c r="AY271" s="163" t="s">
        <v>166</v>
      </c>
    </row>
    <row r="272" spans="2:65" s="1" customFormat="1" ht="19" customHeight="1">
      <c r="B272" s="146"/>
      <c r="C272" s="178" t="s">
        <v>495</v>
      </c>
      <c r="D272" s="178" t="s">
        <v>289</v>
      </c>
      <c r="E272" s="179" t="s">
        <v>496</v>
      </c>
      <c r="F272" s="180" t="s">
        <v>497</v>
      </c>
      <c r="G272" s="181" t="s">
        <v>200</v>
      </c>
      <c r="H272" s="182">
        <v>209.447</v>
      </c>
      <c r="I272" s="183"/>
      <c r="J272" s="184">
        <f>ROUND(I272*H272,2)</f>
        <v>0</v>
      </c>
      <c r="K272" s="180" t="s">
        <v>173</v>
      </c>
      <c r="L272" s="185"/>
      <c r="M272" s="186" t="s">
        <v>1</v>
      </c>
      <c r="N272" s="187" t="s">
        <v>39</v>
      </c>
      <c r="O272" s="49"/>
      <c r="P272" s="156">
        <f>O272*H272</f>
        <v>0</v>
      </c>
      <c r="Q272" s="156">
        <v>0.0035</v>
      </c>
      <c r="R272" s="156">
        <f>Q272*H272</f>
        <v>0.7330645</v>
      </c>
      <c r="S272" s="156">
        <v>0</v>
      </c>
      <c r="T272" s="157">
        <f>S272*H272</f>
        <v>0</v>
      </c>
      <c r="AR272" s="16" t="s">
        <v>345</v>
      </c>
      <c r="AT272" s="16" t="s">
        <v>289</v>
      </c>
      <c r="AU272" s="16" t="s">
        <v>77</v>
      </c>
      <c r="AY272" s="16" t="s">
        <v>166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6" t="s">
        <v>75</v>
      </c>
      <c r="BK272" s="158">
        <f>ROUND(I272*H272,2)</f>
        <v>0</v>
      </c>
      <c r="BL272" s="16" t="s">
        <v>265</v>
      </c>
      <c r="BM272" s="16" t="s">
        <v>498</v>
      </c>
    </row>
    <row r="273" spans="2:47" s="1" customFormat="1" ht="10">
      <c r="B273" s="30"/>
      <c r="D273" s="159" t="s">
        <v>176</v>
      </c>
      <c r="F273" s="160" t="s">
        <v>497</v>
      </c>
      <c r="I273" s="92"/>
      <c r="L273" s="30"/>
      <c r="M273" s="161"/>
      <c r="N273" s="49"/>
      <c r="O273" s="49"/>
      <c r="P273" s="49"/>
      <c r="Q273" s="49"/>
      <c r="R273" s="49"/>
      <c r="S273" s="49"/>
      <c r="T273" s="50"/>
      <c r="AT273" s="16" t="s">
        <v>176</v>
      </c>
      <c r="AU273" s="16" t="s">
        <v>77</v>
      </c>
    </row>
    <row r="274" spans="2:51" s="12" customFormat="1" ht="10">
      <c r="B274" s="162"/>
      <c r="D274" s="159" t="s">
        <v>178</v>
      </c>
      <c r="E274" s="163" t="s">
        <v>1</v>
      </c>
      <c r="F274" s="164" t="s">
        <v>499</v>
      </c>
      <c r="H274" s="165">
        <v>209.447</v>
      </c>
      <c r="I274" s="166"/>
      <c r="L274" s="162"/>
      <c r="M274" s="167"/>
      <c r="N274" s="168"/>
      <c r="O274" s="168"/>
      <c r="P274" s="168"/>
      <c r="Q274" s="168"/>
      <c r="R274" s="168"/>
      <c r="S274" s="168"/>
      <c r="T274" s="169"/>
      <c r="AT274" s="163" t="s">
        <v>178</v>
      </c>
      <c r="AU274" s="163" t="s">
        <v>77</v>
      </c>
      <c r="AV274" s="12" t="s">
        <v>77</v>
      </c>
      <c r="AW274" s="12" t="s">
        <v>31</v>
      </c>
      <c r="AX274" s="12" t="s">
        <v>75</v>
      </c>
      <c r="AY274" s="163" t="s">
        <v>166</v>
      </c>
    </row>
    <row r="275" spans="2:65" s="1" customFormat="1" ht="19" customHeight="1">
      <c r="B275" s="146"/>
      <c r="C275" s="147" t="s">
        <v>500</v>
      </c>
      <c r="D275" s="147" t="s">
        <v>169</v>
      </c>
      <c r="E275" s="148" t="s">
        <v>501</v>
      </c>
      <c r="F275" s="149" t="s">
        <v>502</v>
      </c>
      <c r="G275" s="150" t="s">
        <v>255</v>
      </c>
      <c r="H275" s="151">
        <v>0.795</v>
      </c>
      <c r="I275" s="152"/>
      <c r="J275" s="153">
        <f>ROUND(I275*H275,2)</f>
        <v>0</v>
      </c>
      <c r="K275" s="149" t="s">
        <v>173</v>
      </c>
      <c r="L275" s="30"/>
      <c r="M275" s="154" t="s">
        <v>1</v>
      </c>
      <c r="N275" s="155" t="s">
        <v>39</v>
      </c>
      <c r="O275" s="49"/>
      <c r="P275" s="156">
        <f>O275*H275</f>
        <v>0</v>
      </c>
      <c r="Q275" s="156">
        <v>0</v>
      </c>
      <c r="R275" s="156">
        <f>Q275*H275</f>
        <v>0</v>
      </c>
      <c r="S275" s="156">
        <v>0</v>
      </c>
      <c r="T275" s="157">
        <f>S275*H275</f>
        <v>0</v>
      </c>
      <c r="AR275" s="16" t="s">
        <v>265</v>
      </c>
      <c r="AT275" s="16" t="s">
        <v>169</v>
      </c>
      <c r="AU275" s="16" t="s">
        <v>77</v>
      </c>
      <c r="AY275" s="16" t="s">
        <v>166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6" t="s">
        <v>75</v>
      </c>
      <c r="BK275" s="158">
        <f>ROUND(I275*H275,2)</f>
        <v>0</v>
      </c>
      <c r="BL275" s="16" t="s">
        <v>265</v>
      </c>
      <c r="BM275" s="16" t="s">
        <v>503</v>
      </c>
    </row>
    <row r="276" spans="2:47" s="1" customFormat="1" ht="18">
      <c r="B276" s="30"/>
      <c r="D276" s="159" t="s">
        <v>176</v>
      </c>
      <c r="F276" s="160" t="s">
        <v>504</v>
      </c>
      <c r="I276" s="92"/>
      <c r="L276" s="30"/>
      <c r="M276" s="161"/>
      <c r="N276" s="49"/>
      <c r="O276" s="49"/>
      <c r="P276" s="49"/>
      <c r="Q276" s="49"/>
      <c r="R276" s="49"/>
      <c r="S276" s="49"/>
      <c r="T276" s="50"/>
      <c r="AT276" s="16" t="s">
        <v>176</v>
      </c>
      <c r="AU276" s="16" t="s">
        <v>77</v>
      </c>
    </row>
    <row r="277" spans="2:63" s="11" customFormat="1" ht="22.75" customHeight="1">
      <c r="B277" s="133"/>
      <c r="D277" s="134" t="s">
        <v>67</v>
      </c>
      <c r="E277" s="144" t="s">
        <v>505</v>
      </c>
      <c r="F277" s="144" t="s">
        <v>506</v>
      </c>
      <c r="I277" s="136"/>
      <c r="J277" s="145">
        <f>BK277</f>
        <v>0</v>
      </c>
      <c r="L277" s="133"/>
      <c r="M277" s="138"/>
      <c r="N277" s="139"/>
      <c r="O277" s="139"/>
      <c r="P277" s="140">
        <f>SUM(P278:P282)</f>
        <v>0</v>
      </c>
      <c r="Q277" s="139"/>
      <c r="R277" s="140">
        <f>SUM(R278:R282)</f>
        <v>0.006959999999999999</v>
      </c>
      <c r="S277" s="139"/>
      <c r="T277" s="141">
        <f>SUM(T278:T282)</f>
        <v>0</v>
      </c>
      <c r="AR277" s="134" t="s">
        <v>77</v>
      </c>
      <c r="AT277" s="142" t="s">
        <v>67</v>
      </c>
      <c r="AU277" s="142" t="s">
        <v>75</v>
      </c>
      <c r="AY277" s="134" t="s">
        <v>166</v>
      </c>
      <c r="BK277" s="143">
        <f>SUM(BK278:BK282)</f>
        <v>0</v>
      </c>
    </row>
    <row r="278" spans="2:65" s="1" customFormat="1" ht="19" customHeight="1">
      <c r="B278" s="146"/>
      <c r="C278" s="147" t="s">
        <v>507</v>
      </c>
      <c r="D278" s="147" t="s">
        <v>169</v>
      </c>
      <c r="E278" s="148" t="s">
        <v>508</v>
      </c>
      <c r="F278" s="149" t="s">
        <v>509</v>
      </c>
      <c r="G278" s="150" t="s">
        <v>187</v>
      </c>
      <c r="H278" s="151">
        <v>0.6</v>
      </c>
      <c r="I278" s="152"/>
      <c r="J278" s="153">
        <f>ROUND(I278*H278,2)</f>
        <v>0</v>
      </c>
      <c r="K278" s="149" t="s">
        <v>173</v>
      </c>
      <c r="L278" s="30"/>
      <c r="M278" s="154" t="s">
        <v>1</v>
      </c>
      <c r="N278" s="155" t="s">
        <v>39</v>
      </c>
      <c r="O278" s="49"/>
      <c r="P278" s="156">
        <f>O278*H278</f>
        <v>0</v>
      </c>
      <c r="Q278" s="156">
        <v>0.0116</v>
      </c>
      <c r="R278" s="156">
        <f>Q278*H278</f>
        <v>0.006959999999999999</v>
      </c>
      <c r="S278" s="156">
        <v>0</v>
      </c>
      <c r="T278" s="157">
        <f>S278*H278</f>
        <v>0</v>
      </c>
      <c r="AR278" s="16" t="s">
        <v>265</v>
      </c>
      <c r="AT278" s="16" t="s">
        <v>169</v>
      </c>
      <c r="AU278" s="16" t="s">
        <v>77</v>
      </c>
      <c r="AY278" s="16" t="s">
        <v>166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6" t="s">
        <v>75</v>
      </c>
      <c r="BK278" s="158">
        <f>ROUND(I278*H278,2)</f>
        <v>0</v>
      </c>
      <c r="BL278" s="16" t="s">
        <v>265</v>
      </c>
      <c r="BM278" s="16" t="s">
        <v>510</v>
      </c>
    </row>
    <row r="279" spans="2:47" s="1" customFormat="1" ht="10">
      <c r="B279" s="30"/>
      <c r="D279" s="159" t="s">
        <v>176</v>
      </c>
      <c r="F279" s="160" t="s">
        <v>509</v>
      </c>
      <c r="I279" s="92"/>
      <c r="L279" s="30"/>
      <c r="M279" s="161"/>
      <c r="N279" s="49"/>
      <c r="O279" s="49"/>
      <c r="P279" s="49"/>
      <c r="Q279" s="49"/>
      <c r="R279" s="49"/>
      <c r="S279" s="49"/>
      <c r="T279" s="50"/>
      <c r="AT279" s="16" t="s">
        <v>176</v>
      </c>
      <c r="AU279" s="16" t="s">
        <v>77</v>
      </c>
    </row>
    <row r="280" spans="2:51" s="12" customFormat="1" ht="10">
      <c r="B280" s="162"/>
      <c r="D280" s="159" t="s">
        <v>178</v>
      </c>
      <c r="E280" s="163" t="s">
        <v>1</v>
      </c>
      <c r="F280" s="164" t="s">
        <v>511</v>
      </c>
      <c r="H280" s="165">
        <v>0.6</v>
      </c>
      <c r="I280" s="166"/>
      <c r="L280" s="162"/>
      <c r="M280" s="167"/>
      <c r="N280" s="168"/>
      <c r="O280" s="168"/>
      <c r="P280" s="168"/>
      <c r="Q280" s="168"/>
      <c r="R280" s="168"/>
      <c r="S280" s="168"/>
      <c r="T280" s="169"/>
      <c r="AT280" s="163" t="s">
        <v>178</v>
      </c>
      <c r="AU280" s="163" t="s">
        <v>77</v>
      </c>
      <c r="AV280" s="12" t="s">
        <v>77</v>
      </c>
      <c r="AW280" s="12" t="s">
        <v>31</v>
      </c>
      <c r="AX280" s="12" t="s">
        <v>75</v>
      </c>
      <c r="AY280" s="163" t="s">
        <v>166</v>
      </c>
    </row>
    <row r="281" spans="2:65" s="1" customFormat="1" ht="19" customHeight="1">
      <c r="B281" s="146"/>
      <c r="C281" s="147" t="s">
        <v>512</v>
      </c>
      <c r="D281" s="147" t="s">
        <v>169</v>
      </c>
      <c r="E281" s="148" t="s">
        <v>513</v>
      </c>
      <c r="F281" s="149" t="s">
        <v>514</v>
      </c>
      <c r="G281" s="150" t="s">
        <v>255</v>
      </c>
      <c r="H281" s="151">
        <v>0.007</v>
      </c>
      <c r="I281" s="152"/>
      <c r="J281" s="153">
        <f>ROUND(I281*H281,2)</f>
        <v>0</v>
      </c>
      <c r="K281" s="149" t="s">
        <v>173</v>
      </c>
      <c r="L281" s="30"/>
      <c r="M281" s="154" t="s">
        <v>1</v>
      </c>
      <c r="N281" s="155" t="s">
        <v>39</v>
      </c>
      <c r="O281" s="49"/>
      <c r="P281" s="156">
        <f>O281*H281</f>
        <v>0</v>
      </c>
      <c r="Q281" s="156">
        <v>0</v>
      </c>
      <c r="R281" s="156">
        <f>Q281*H281</f>
        <v>0</v>
      </c>
      <c r="S281" s="156">
        <v>0</v>
      </c>
      <c r="T281" s="157">
        <f>S281*H281</f>
        <v>0</v>
      </c>
      <c r="AR281" s="16" t="s">
        <v>265</v>
      </c>
      <c r="AT281" s="16" t="s">
        <v>169</v>
      </c>
      <c r="AU281" s="16" t="s">
        <v>77</v>
      </c>
      <c r="AY281" s="16" t="s">
        <v>166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6" t="s">
        <v>75</v>
      </c>
      <c r="BK281" s="158">
        <f>ROUND(I281*H281,2)</f>
        <v>0</v>
      </c>
      <c r="BL281" s="16" t="s">
        <v>265</v>
      </c>
      <c r="BM281" s="16" t="s">
        <v>515</v>
      </c>
    </row>
    <row r="282" spans="2:47" s="1" customFormat="1" ht="18">
      <c r="B282" s="30"/>
      <c r="D282" s="159" t="s">
        <v>176</v>
      </c>
      <c r="F282" s="160" t="s">
        <v>516</v>
      </c>
      <c r="I282" s="92"/>
      <c r="L282" s="30"/>
      <c r="M282" s="161"/>
      <c r="N282" s="49"/>
      <c r="O282" s="49"/>
      <c r="P282" s="49"/>
      <c r="Q282" s="49"/>
      <c r="R282" s="49"/>
      <c r="S282" s="49"/>
      <c r="T282" s="50"/>
      <c r="AT282" s="16" t="s">
        <v>176</v>
      </c>
      <c r="AU282" s="16" t="s">
        <v>77</v>
      </c>
    </row>
    <row r="283" spans="2:63" s="11" customFormat="1" ht="22.75" customHeight="1">
      <c r="B283" s="133"/>
      <c r="D283" s="134" t="s">
        <v>67</v>
      </c>
      <c r="E283" s="144" t="s">
        <v>517</v>
      </c>
      <c r="F283" s="144" t="s">
        <v>518</v>
      </c>
      <c r="I283" s="136"/>
      <c r="J283" s="145">
        <f>BK283</f>
        <v>0</v>
      </c>
      <c r="L283" s="133"/>
      <c r="M283" s="138"/>
      <c r="N283" s="139"/>
      <c r="O283" s="139"/>
      <c r="P283" s="140">
        <f>SUM(P284:P306)</f>
        <v>0</v>
      </c>
      <c r="Q283" s="139"/>
      <c r="R283" s="140">
        <f>SUM(R284:R306)</f>
        <v>1.47030976</v>
      </c>
      <c r="S283" s="139"/>
      <c r="T283" s="141">
        <f>SUM(T284:T306)</f>
        <v>0</v>
      </c>
      <c r="AR283" s="134" t="s">
        <v>77</v>
      </c>
      <c r="AT283" s="142" t="s">
        <v>67</v>
      </c>
      <c r="AU283" s="142" t="s">
        <v>75</v>
      </c>
      <c r="AY283" s="134" t="s">
        <v>166</v>
      </c>
      <c r="BK283" s="143">
        <f>SUM(BK284:BK306)</f>
        <v>0</v>
      </c>
    </row>
    <row r="284" spans="2:65" s="1" customFormat="1" ht="19" customHeight="1">
      <c r="B284" s="146"/>
      <c r="C284" s="147" t="s">
        <v>519</v>
      </c>
      <c r="D284" s="147" t="s">
        <v>169</v>
      </c>
      <c r="E284" s="148" t="s">
        <v>520</v>
      </c>
      <c r="F284" s="149" t="s">
        <v>521</v>
      </c>
      <c r="G284" s="150" t="s">
        <v>172</v>
      </c>
      <c r="H284" s="151">
        <v>2.392</v>
      </c>
      <c r="I284" s="152"/>
      <c r="J284" s="153">
        <f>ROUND(I284*H284,2)</f>
        <v>0</v>
      </c>
      <c r="K284" s="149" t="s">
        <v>173</v>
      </c>
      <c r="L284" s="30"/>
      <c r="M284" s="154" t="s">
        <v>1</v>
      </c>
      <c r="N284" s="155" t="s">
        <v>39</v>
      </c>
      <c r="O284" s="49"/>
      <c r="P284" s="156">
        <f>O284*H284</f>
        <v>0</v>
      </c>
      <c r="Q284" s="156">
        <v>0.00122</v>
      </c>
      <c r="R284" s="156">
        <f>Q284*H284</f>
        <v>0.00291824</v>
      </c>
      <c r="S284" s="156">
        <v>0</v>
      </c>
      <c r="T284" s="157">
        <f>S284*H284</f>
        <v>0</v>
      </c>
      <c r="AR284" s="16" t="s">
        <v>265</v>
      </c>
      <c r="AT284" s="16" t="s">
        <v>169</v>
      </c>
      <c r="AU284" s="16" t="s">
        <v>77</v>
      </c>
      <c r="AY284" s="16" t="s">
        <v>166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6" t="s">
        <v>75</v>
      </c>
      <c r="BK284" s="158">
        <f>ROUND(I284*H284,2)</f>
        <v>0</v>
      </c>
      <c r="BL284" s="16" t="s">
        <v>265</v>
      </c>
      <c r="BM284" s="16" t="s">
        <v>522</v>
      </c>
    </row>
    <row r="285" spans="2:47" s="1" customFormat="1" ht="18">
      <c r="B285" s="30"/>
      <c r="D285" s="159" t="s">
        <v>176</v>
      </c>
      <c r="F285" s="160" t="s">
        <v>523</v>
      </c>
      <c r="I285" s="92"/>
      <c r="L285" s="30"/>
      <c r="M285" s="161"/>
      <c r="N285" s="49"/>
      <c r="O285" s="49"/>
      <c r="P285" s="49"/>
      <c r="Q285" s="49"/>
      <c r="R285" s="49"/>
      <c r="S285" s="49"/>
      <c r="T285" s="50"/>
      <c r="AT285" s="16" t="s">
        <v>176</v>
      </c>
      <c r="AU285" s="16" t="s">
        <v>77</v>
      </c>
    </row>
    <row r="286" spans="2:51" s="12" customFormat="1" ht="10">
      <c r="B286" s="162"/>
      <c r="D286" s="159" t="s">
        <v>178</v>
      </c>
      <c r="E286" s="163" t="s">
        <v>1</v>
      </c>
      <c r="F286" s="164" t="s">
        <v>101</v>
      </c>
      <c r="H286" s="165">
        <v>2.392</v>
      </c>
      <c r="I286" s="166"/>
      <c r="L286" s="162"/>
      <c r="M286" s="167"/>
      <c r="N286" s="168"/>
      <c r="O286" s="168"/>
      <c r="P286" s="168"/>
      <c r="Q286" s="168"/>
      <c r="R286" s="168"/>
      <c r="S286" s="168"/>
      <c r="T286" s="169"/>
      <c r="AT286" s="163" t="s">
        <v>178</v>
      </c>
      <c r="AU286" s="163" t="s">
        <v>77</v>
      </c>
      <c r="AV286" s="12" t="s">
        <v>77</v>
      </c>
      <c r="AW286" s="12" t="s">
        <v>31</v>
      </c>
      <c r="AX286" s="12" t="s">
        <v>75</v>
      </c>
      <c r="AY286" s="163" t="s">
        <v>166</v>
      </c>
    </row>
    <row r="287" spans="2:65" s="1" customFormat="1" ht="14.5" customHeight="1">
      <c r="B287" s="146"/>
      <c r="C287" s="147" t="s">
        <v>524</v>
      </c>
      <c r="D287" s="147" t="s">
        <v>169</v>
      </c>
      <c r="E287" s="148" t="s">
        <v>525</v>
      </c>
      <c r="F287" s="149" t="s">
        <v>526</v>
      </c>
      <c r="G287" s="150" t="s">
        <v>200</v>
      </c>
      <c r="H287" s="151">
        <v>68.1</v>
      </c>
      <c r="I287" s="152"/>
      <c r="J287" s="153">
        <f>ROUND(I287*H287,2)</f>
        <v>0</v>
      </c>
      <c r="K287" s="149" t="s">
        <v>1</v>
      </c>
      <c r="L287" s="30"/>
      <c r="M287" s="154" t="s">
        <v>1</v>
      </c>
      <c r="N287" s="155" t="s">
        <v>39</v>
      </c>
      <c r="O287" s="49"/>
      <c r="P287" s="156">
        <f>O287*H287</f>
        <v>0</v>
      </c>
      <c r="Q287" s="156">
        <v>0.0002</v>
      </c>
      <c r="R287" s="156">
        <f>Q287*H287</f>
        <v>0.01362</v>
      </c>
      <c r="S287" s="156">
        <v>0</v>
      </c>
      <c r="T287" s="157">
        <f>S287*H287</f>
        <v>0</v>
      </c>
      <c r="AR287" s="16" t="s">
        <v>265</v>
      </c>
      <c r="AT287" s="16" t="s">
        <v>169</v>
      </c>
      <c r="AU287" s="16" t="s">
        <v>77</v>
      </c>
      <c r="AY287" s="16" t="s">
        <v>166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6" t="s">
        <v>75</v>
      </c>
      <c r="BK287" s="158">
        <f>ROUND(I287*H287,2)</f>
        <v>0</v>
      </c>
      <c r="BL287" s="16" t="s">
        <v>265</v>
      </c>
      <c r="BM287" s="16" t="s">
        <v>527</v>
      </c>
    </row>
    <row r="288" spans="2:65" s="1" customFormat="1" ht="19" customHeight="1">
      <c r="B288" s="146"/>
      <c r="C288" s="147" t="s">
        <v>528</v>
      </c>
      <c r="D288" s="147" t="s">
        <v>169</v>
      </c>
      <c r="E288" s="148" t="s">
        <v>529</v>
      </c>
      <c r="F288" s="149" t="s">
        <v>530</v>
      </c>
      <c r="G288" s="150" t="s">
        <v>187</v>
      </c>
      <c r="H288" s="151">
        <v>44.7</v>
      </c>
      <c r="I288" s="152"/>
      <c r="J288" s="153">
        <f>ROUND(I288*H288,2)</f>
        <v>0</v>
      </c>
      <c r="K288" s="149" t="s">
        <v>173</v>
      </c>
      <c r="L288" s="30"/>
      <c r="M288" s="154" t="s">
        <v>1</v>
      </c>
      <c r="N288" s="155" t="s">
        <v>39</v>
      </c>
      <c r="O288" s="49"/>
      <c r="P288" s="156">
        <f>O288*H288</f>
        <v>0</v>
      </c>
      <c r="Q288" s="156">
        <v>0</v>
      </c>
      <c r="R288" s="156">
        <f>Q288*H288</f>
        <v>0</v>
      </c>
      <c r="S288" s="156">
        <v>0</v>
      </c>
      <c r="T288" s="157">
        <f>S288*H288</f>
        <v>0</v>
      </c>
      <c r="AR288" s="16" t="s">
        <v>265</v>
      </c>
      <c r="AT288" s="16" t="s">
        <v>169</v>
      </c>
      <c r="AU288" s="16" t="s">
        <v>77</v>
      </c>
      <c r="AY288" s="16" t="s">
        <v>166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6" t="s">
        <v>75</v>
      </c>
      <c r="BK288" s="158">
        <f>ROUND(I288*H288,2)</f>
        <v>0</v>
      </c>
      <c r="BL288" s="16" t="s">
        <v>265</v>
      </c>
      <c r="BM288" s="16" t="s">
        <v>531</v>
      </c>
    </row>
    <row r="289" spans="2:47" s="1" customFormat="1" ht="18">
      <c r="B289" s="30"/>
      <c r="D289" s="159" t="s">
        <v>176</v>
      </c>
      <c r="F289" s="160" t="s">
        <v>532</v>
      </c>
      <c r="I289" s="92"/>
      <c r="L289" s="30"/>
      <c r="M289" s="161"/>
      <c r="N289" s="49"/>
      <c r="O289" s="49"/>
      <c r="P289" s="49"/>
      <c r="Q289" s="49"/>
      <c r="R289" s="49"/>
      <c r="S289" s="49"/>
      <c r="T289" s="50"/>
      <c r="AT289" s="16" t="s">
        <v>176</v>
      </c>
      <c r="AU289" s="16" t="s">
        <v>77</v>
      </c>
    </row>
    <row r="290" spans="2:51" s="12" customFormat="1" ht="10">
      <c r="B290" s="162"/>
      <c r="D290" s="159" t="s">
        <v>178</v>
      </c>
      <c r="E290" s="163" t="s">
        <v>1</v>
      </c>
      <c r="F290" s="164" t="s">
        <v>533</v>
      </c>
      <c r="H290" s="165">
        <v>44.7</v>
      </c>
      <c r="I290" s="166"/>
      <c r="L290" s="162"/>
      <c r="M290" s="167"/>
      <c r="N290" s="168"/>
      <c r="O290" s="168"/>
      <c r="P290" s="168"/>
      <c r="Q290" s="168"/>
      <c r="R290" s="168"/>
      <c r="S290" s="168"/>
      <c r="T290" s="169"/>
      <c r="AT290" s="163" t="s">
        <v>178</v>
      </c>
      <c r="AU290" s="163" t="s">
        <v>77</v>
      </c>
      <c r="AV290" s="12" t="s">
        <v>77</v>
      </c>
      <c r="AW290" s="12" t="s">
        <v>31</v>
      </c>
      <c r="AX290" s="12" t="s">
        <v>68</v>
      </c>
      <c r="AY290" s="163" t="s">
        <v>166</v>
      </c>
    </row>
    <row r="291" spans="2:51" s="13" customFormat="1" ht="10">
      <c r="B291" s="170"/>
      <c r="D291" s="159" t="s">
        <v>178</v>
      </c>
      <c r="E291" s="171" t="s">
        <v>97</v>
      </c>
      <c r="F291" s="172" t="s">
        <v>206</v>
      </c>
      <c r="H291" s="173">
        <v>44.7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1" t="s">
        <v>178</v>
      </c>
      <c r="AU291" s="171" t="s">
        <v>77</v>
      </c>
      <c r="AV291" s="13" t="s">
        <v>174</v>
      </c>
      <c r="AW291" s="13" t="s">
        <v>31</v>
      </c>
      <c r="AX291" s="13" t="s">
        <v>75</v>
      </c>
      <c r="AY291" s="171" t="s">
        <v>166</v>
      </c>
    </row>
    <row r="292" spans="2:65" s="1" customFormat="1" ht="19" customHeight="1">
      <c r="B292" s="146"/>
      <c r="C292" s="147" t="s">
        <v>534</v>
      </c>
      <c r="D292" s="147" t="s">
        <v>169</v>
      </c>
      <c r="E292" s="148" t="s">
        <v>535</v>
      </c>
      <c r="F292" s="149" t="s">
        <v>536</v>
      </c>
      <c r="G292" s="150" t="s">
        <v>187</v>
      </c>
      <c r="H292" s="151">
        <v>97.25</v>
      </c>
      <c r="I292" s="152"/>
      <c r="J292" s="153">
        <f>ROUND(I292*H292,2)</f>
        <v>0</v>
      </c>
      <c r="K292" s="149" t="s">
        <v>173</v>
      </c>
      <c r="L292" s="30"/>
      <c r="M292" s="154" t="s">
        <v>1</v>
      </c>
      <c r="N292" s="155" t="s">
        <v>39</v>
      </c>
      <c r="O292" s="49"/>
      <c r="P292" s="156">
        <f>O292*H292</f>
        <v>0</v>
      </c>
      <c r="Q292" s="156">
        <v>0</v>
      </c>
      <c r="R292" s="156">
        <f>Q292*H292</f>
        <v>0</v>
      </c>
      <c r="S292" s="156">
        <v>0</v>
      </c>
      <c r="T292" s="157">
        <f>S292*H292</f>
        <v>0</v>
      </c>
      <c r="AR292" s="16" t="s">
        <v>265</v>
      </c>
      <c r="AT292" s="16" t="s">
        <v>169</v>
      </c>
      <c r="AU292" s="16" t="s">
        <v>77</v>
      </c>
      <c r="AY292" s="16" t="s">
        <v>166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6" t="s">
        <v>75</v>
      </c>
      <c r="BK292" s="158">
        <f>ROUND(I292*H292,2)</f>
        <v>0</v>
      </c>
      <c r="BL292" s="16" t="s">
        <v>265</v>
      </c>
      <c r="BM292" s="16" t="s">
        <v>537</v>
      </c>
    </row>
    <row r="293" spans="2:47" s="1" customFormat="1" ht="18">
      <c r="B293" s="30"/>
      <c r="D293" s="159" t="s">
        <v>176</v>
      </c>
      <c r="F293" s="160" t="s">
        <v>538</v>
      </c>
      <c r="I293" s="92"/>
      <c r="L293" s="30"/>
      <c r="M293" s="161"/>
      <c r="N293" s="49"/>
      <c r="O293" s="49"/>
      <c r="P293" s="49"/>
      <c r="Q293" s="49"/>
      <c r="R293" s="49"/>
      <c r="S293" s="49"/>
      <c r="T293" s="50"/>
      <c r="AT293" s="16" t="s">
        <v>176</v>
      </c>
      <c r="AU293" s="16" t="s">
        <v>77</v>
      </c>
    </row>
    <row r="294" spans="2:51" s="12" customFormat="1" ht="10">
      <c r="B294" s="162"/>
      <c r="D294" s="159" t="s">
        <v>178</v>
      </c>
      <c r="E294" s="163" t="s">
        <v>1</v>
      </c>
      <c r="F294" s="164" t="s">
        <v>539</v>
      </c>
      <c r="H294" s="165">
        <v>82.35</v>
      </c>
      <c r="I294" s="166"/>
      <c r="L294" s="162"/>
      <c r="M294" s="167"/>
      <c r="N294" s="168"/>
      <c r="O294" s="168"/>
      <c r="P294" s="168"/>
      <c r="Q294" s="168"/>
      <c r="R294" s="168"/>
      <c r="S294" s="168"/>
      <c r="T294" s="169"/>
      <c r="AT294" s="163" t="s">
        <v>178</v>
      </c>
      <c r="AU294" s="163" t="s">
        <v>77</v>
      </c>
      <c r="AV294" s="12" t="s">
        <v>77</v>
      </c>
      <c r="AW294" s="12" t="s">
        <v>31</v>
      </c>
      <c r="AX294" s="12" t="s">
        <v>68</v>
      </c>
      <c r="AY294" s="163" t="s">
        <v>166</v>
      </c>
    </row>
    <row r="295" spans="2:51" s="12" customFormat="1" ht="10">
      <c r="B295" s="162"/>
      <c r="D295" s="159" t="s">
        <v>178</v>
      </c>
      <c r="E295" s="163" t="s">
        <v>1</v>
      </c>
      <c r="F295" s="164" t="s">
        <v>540</v>
      </c>
      <c r="H295" s="165">
        <v>7.7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178</v>
      </c>
      <c r="AU295" s="163" t="s">
        <v>77</v>
      </c>
      <c r="AV295" s="12" t="s">
        <v>77</v>
      </c>
      <c r="AW295" s="12" t="s">
        <v>31</v>
      </c>
      <c r="AX295" s="12" t="s">
        <v>68</v>
      </c>
      <c r="AY295" s="163" t="s">
        <v>166</v>
      </c>
    </row>
    <row r="296" spans="2:51" s="12" customFormat="1" ht="10">
      <c r="B296" s="162"/>
      <c r="D296" s="159" t="s">
        <v>178</v>
      </c>
      <c r="E296" s="163" t="s">
        <v>1</v>
      </c>
      <c r="F296" s="164" t="s">
        <v>541</v>
      </c>
      <c r="H296" s="165">
        <v>7.2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178</v>
      </c>
      <c r="AU296" s="163" t="s">
        <v>77</v>
      </c>
      <c r="AV296" s="12" t="s">
        <v>77</v>
      </c>
      <c r="AW296" s="12" t="s">
        <v>31</v>
      </c>
      <c r="AX296" s="12" t="s">
        <v>68</v>
      </c>
      <c r="AY296" s="163" t="s">
        <v>166</v>
      </c>
    </row>
    <row r="297" spans="2:51" s="13" customFormat="1" ht="10">
      <c r="B297" s="170"/>
      <c r="D297" s="159" t="s">
        <v>178</v>
      </c>
      <c r="E297" s="171" t="s">
        <v>99</v>
      </c>
      <c r="F297" s="172" t="s">
        <v>206</v>
      </c>
      <c r="H297" s="173">
        <v>97.25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1" t="s">
        <v>178</v>
      </c>
      <c r="AU297" s="171" t="s">
        <v>77</v>
      </c>
      <c r="AV297" s="13" t="s">
        <v>174</v>
      </c>
      <c r="AW297" s="13" t="s">
        <v>31</v>
      </c>
      <c r="AX297" s="13" t="s">
        <v>75</v>
      </c>
      <c r="AY297" s="171" t="s">
        <v>166</v>
      </c>
    </row>
    <row r="298" spans="2:65" s="1" customFormat="1" ht="19" customHeight="1">
      <c r="B298" s="146"/>
      <c r="C298" s="178" t="s">
        <v>542</v>
      </c>
      <c r="D298" s="178" t="s">
        <v>289</v>
      </c>
      <c r="E298" s="179" t="s">
        <v>543</v>
      </c>
      <c r="F298" s="180" t="s">
        <v>544</v>
      </c>
      <c r="G298" s="181" t="s">
        <v>172</v>
      </c>
      <c r="H298" s="182">
        <v>2.631</v>
      </c>
      <c r="I298" s="183"/>
      <c r="J298" s="184">
        <f>ROUND(I298*H298,2)</f>
        <v>0</v>
      </c>
      <c r="K298" s="180" t="s">
        <v>173</v>
      </c>
      <c r="L298" s="185"/>
      <c r="M298" s="186" t="s">
        <v>1</v>
      </c>
      <c r="N298" s="187" t="s">
        <v>39</v>
      </c>
      <c r="O298" s="49"/>
      <c r="P298" s="156">
        <f>O298*H298</f>
        <v>0</v>
      </c>
      <c r="Q298" s="156">
        <v>0.55</v>
      </c>
      <c r="R298" s="156">
        <f>Q298*H298</f>
        <v>1.44705</v>
      </c>
      <c r="S298" s="156">
        <v>0</v>
      </c>
      <c r="T298" s="157">
        <f>S298*H298</f>
        <v>0</v>
      </c>
      <c r="AR298" s="16" t="s">
        <v>345</v>
      </c>
      <c r="AT298" s="16" t="s">
        <v>289</v>
      </c>
      <c r="AU298" s="16" t="s">
        <v>77</v>
      </c>
      <c r="AY298" s="16" t="s">
        <v>166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6" t="s">
        <v>75</v>
      </c>
      <c r="BK298" s="158">
        <f>ROUND(I298*H298,2)</f>
        <v>0</v>
      </c>
      <c r="BL298" s="16" t="s">
        <v>265</v>
      </c>
      <c r="BM298" s="16" t="s">
        <v>545</v>
      </c>
    </row>
    <row r="299" spans="2:47" s="1" customFormat="1" ht="10">
      <c r="B299" s="30"/>
      <c r="D299" s="159" t="s">
        <v>176</v>
      </c>
      <c r="F299" s="160" t="s">
        <v>546</v>
      </c>
      <c r="I299" s="92"/>
      <c r="L299" s="30"/>
      <c r="M299" s="161"/>
      <c r="N299" s="49"/>
      <c r="O299" s="49"/>
      <c r="P299" s="49"/>
      <c r="Q299" s="49"/>
      <c r="R299" s="49"/>
      <c r="S299" s="49"/>
      <c r="T299" s="50"/>
      <c r="AT299" s="16" t="s">
        <v>176</v>
      </c>
      <c r="AU299" s="16" t="s">
        <v>77</v>
      </c>
    </row>
    <row r="300" spans="2:51" s="12" customFormat="1" ht="10">
      <c r="B300" s="162"/>
      <c r="D300" s="159" t="s">
        <v>178</v>
      </c>
      <c r="E300" s="163" t="s">
        <v>101</v>
      </c>
      <c r="F300" s="164" t="s">
        <v>547</v>
      </c>
      <c r="H300" s="165">
        <v>2.392</v>
      </c>
      <c r="I300" s="166"/>
      <c r="L300" s="162"/>
      <c r="M300" s="167"/>
      <c r="N300" s="168"/>
      <c r="O300" s="168"/>
      <c r="P300" s="168"/>
      <c r="Q300" s="168"/>
      <c r="R300" s="168"/>
      <c r="S300" s="168"/>
      <c r="T300" s="169"/>
      <c r="AT300" s="163" t="s">
        <v>178</v>
      </c>
      <c r="AU300" s="163" t="s">
        <v>77</v>
      </c>
      <c r="AV300" s="12" t="s">
        <v>77</v>
      </c>
      <c r="AW300" s="12" t="s">
        <v>31</v>
      </c>
      <c r="AX300" s="12" t="s">
        <v>68</v>
      </c>
      <c r="AY300" s="163" t="s">
        <v>166</v>
      </c>
    </row>
    <row r="301" spans="2:51" s="12" customFormat="1" ht="10">
      <c r="B301" s="162"/>
      <c r="D301" s="159" t="s">
        <v>178</v>
      </c>
      <c r="E301" s="163" t="s">
        <v>1</v>
      </c>
      <c r="F301" s="164" t="s">
        <v>548</v>
      </c>
      <c r="H301" s="165">
        <v>2.631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178</v>
      </c>
      <c r="AU301" s="163" t="s">
        <v>77</v>
      </c>
      <c r="AV301" s="12" t="s">
        <v>77</v>
      </c>
      <c r="AW301" s="12" t="s">
        <v>31</v>
      </c>
      <c r="AX301" s="12" t="s">
        <v>75</v>
      </c>
      <c r="AY301" s="163" t="s">
        <v>166</v>
      </c>
    </row>
    <row r="302" spans="2:65" s="1" customFormat="1" ht="19" customHeight="1">
      <c r="B302" s="146"/>
      <c r="C302" s="147" t="s">
        <v>549</v>
      </c>
      <c r="D302" s="147" t="s">
        <v>169</v>
      </c>
      <c r="E302" s="148" t="s">
        <v>550</v>
      </c>
      <c r="F302" s="149" t="s">
        <v>551</v>
      </c>
      <c r="G302" s="150" t="s">
        <v>172</v>
      </c>
      <c r="H302" s="151">
        <v>2.392</v>
      </c>
      <c r="I302" s="152"/>
      <c r="J302" s="153">
        <f>ROUND(I302*H302,2)</f>
        <v>0</v>
      </c>
      <c r="K302" s="149" t="s">
        <v>173</v>
      </c>
      <c r="L302" s="30"/>
      <c r="M302" s="154" t="s">
        <v>1</v>
      </c>
      <c r="N302" s="155" t="s">
        <v>39</v>
      </c>
      <c r="O302" s="49"/>
      <c r="P302" s="156">
        <f>O302*H302</f>
        <v>0</v>
      </c>
      <c r="Q302" s="156">
        <v>0.00281</v>
      </c>
      <c r="R302" s="156">
        <f>Q302*H302</f>
        <v>0.00672152</v>
      </c>
      <c r="S302" s="156">
        <v>0</v>
      </c>
      <c r="T302" s="157">
        <f>S302*H302</f>
        <v>0</v>
      </c>
      <c r="AR302" s="16" t="s">
        <v>265</v>
      </c>
      <c r="AT302" s="16" t="s">
        <v>169</v>
      </c>
      <c r="AU302" s="16" t="s">
        <v>77</v>
      </c>
      <c r="AY302" s="16" t="s">
        <v>166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6" t="s">
        <v>75</v>
      </c>
      <c r="BK302" s="158">
        <f>ROUND(I302*H302,2)</f>
        <v>0</v>
      </c>
      <c r="BL302" s="16" t="s">
        <v>265</v>
      </c>
      <c r="BM302" s="16" t="s">
        <v>552</v>
      </c>
    </row>
    <row r="303" spans="2:47" s="1" customFormat="1" ht="10">
      <c r="B303" s="30"/>
      <c r="D303" s="159" t="s">
        <v>176</v>
      </c>
      <c r="F303" s="160" t="s">
        <v>553</v>
      </c>
      <c r="I303" s="92"/>
      <c r="L303" s="30"/>
      <c r="M303" s="161"/>
      <c r="N303" s="49"/>
      <c r="O303" s="49"/>
      <c r="P303" s="49"/>
      <c r="Q303" s="49"/>
      <c r="R303" s="49"/>
      <c r="S303" s="49"/>
      <c r="T303" s="50"/>
      <c r="AT303" s="16" t="s">
        <v>176</v>
      </c>
      <c r="AU303" s="16" t="s">
        <v>77</v>
      </c>
    </row>
    <row r="304" spans="2:51" s="12" customFormat="1" ht="10">
      <c r="B304" s="162"/>
      <c r="D304" s="159" t="s">
        <v>178</v>
      </c>
      <c r="E304" s="163" t="s">
        <v>1</v>
      </c>
      <c r="F304" s="164" t="s">
        <v>101</v>
      </c>
      <c r="H304" s="165">
        <v>2.392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3" t="s">
        <v>178</v>
      </c>
      <c r="AU304" s="163" t="s">
        <v>77</v>
      </c>
      <c r="AV304" s="12" t="s">
        <v>77</v>
      </c>
      <c r="AW304" s="12" t="s">
        <v>31</v>
      </c>
      <c r="AX304" s="12" t="s">
        <v>75</v>
      </c>
      <c r="AY304" s="163" t="s">
        <v>166</v>
      </c>
    </row>
    <row r="305" spans="2:65" s="1" customFormat="1" ht="19" customHeight="1">
      <c r="B305" s="146"/>
      <c r="C305" s="147" t="s">
        <v>554</v>
      </c>
      <c r="D305" s="147" t="s">
        <v>169</v>
      </c>
      <c r="E305" s="148" t="s">
        <v>555</v>
      </c>
      <c r="F305" s="149" t="s">
        <v>556</v>
      </c>
      <c r="G305" s="150" t="s">
        <v>255</v>
      </c>
      <c r="H305" s="151">
        <v>1.47</v>
      </c>
      <c r="I305" s="152"/>
      <c r="J305" s="153">
        <f>ROUND(I305*H305,2)</f>
        <v>0</v>
      </c>
      <c r="K305" s="149" t="s">
        <v>173</v>
      </c>
      <c r="L305" s="30"/>
      <c r="M305" s="154" t="s">
        <v>1</v>
      </c>
      <c r="N305" s="155" t="s">
        <v>39</v>
      </c>
      <c r="O305" s="49"/>
      <c r="P305" s="156">
        <f>O305*H305</f>
        <v>0</v>
      </c>
      <c r="Q305" s="156">
        <v>0</v>
      </c>
      <c r="R305" s="156">
        <f>Q305*H305</f>
        <v>0</v>
      </c>
      <c r="S305" s="156">
        <v>0</v>
      </c>
      <c r="T305" s="157">
        <f>S305*H305</f>
        <v>0</v>
      </c>
      <c r="AR305" s="16" t="s">
        <v>265</v>
      </c>
      <c r="AT305" s="16" t="s">
        <v>169</v>
      </c>
      <c r="AU305" s="16" t="s">
        <v>77</v>
      </c>
      <c r="AY305" s="16" t="s">
        <v>166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6" t="s">
        <v>75</v>
      </c>
      <c r="BK305" s="158">
        <f>ROUND(I305*H305,2)</f>
        <v>0</v>
      </c>
      <c r="BL305" s="16" t="s">
        <v>265</v>
      </c>
      <c r="BM305" s="16" t="s">
        <v>557</v>
      </c>
    </row>
    <row r="306" spans="2:47" s="1" customFormat="1" ht="18">
      <c r="B306" s="30"/>
      <c r="D306" s="159" t="s">
        <v>176</v>
      </c>
      <c r="F306" s="160" t="s">
        <v>558</v>
      </c>
      <c r="I306" s="92"/>
      <c r="L306" s="30"/>
      <c r="M306" s="161"/>
      <c r="N306" s="49"/>
      <c r="O306" s="49"/>
      <c r="P306" s="49"/>
      <c r="Q306" s="49"/>
      <c r="R306" s="49"/>
      <c r="S306" s="49"/>
      <c r="T306" s="50"/>
      <c r="AT306" s="16" t="s">
        <v>176</v>
      </c>
      <c r="AU306" s="16" t="s">
        <v>77</v>
      </c>
    </row>
    <row r="307" spans="2:63" s="11" customFormat="1" ht="22.75" customHeight="1">
      <c r="B307" s="133"/>
      <c r="D307" s="134" t="s">
        <v>67</v>
      </c>
      <c r="E307" s="144" t="s">
        <v>559</v>
      </c>
      <c r="F307" s="144" t="s">
        <v>560</v>
      </c>
      <c r="I307" s="136"/>
      <c r="J307" s="145">
        <f>BK307</f>
        <v>0</v>
      </c>
      <c r="L307" s="133"/>
      <c r="M307" s="138"/>
      <c r="N307" s="139"/>
      <c r="O307" s="139"/>
      <c r="P307" s="140">
        <f>SUM(P308:P327)</f>
        <v>0</v>
      </c>
      <c r="Q307" s="139"/>
      <c r="R307" s="140">
        <f>SUM(R308:R327)</f>
        <v>1.5969567</v>
      </c>
      <c r="S307" s="139"/>
      <c r="T307" s="141">
        <f>SUM(T308:T327)</f>
        <v>0</v>
      </c>
      <c r="AR307" s="134" t="s">
        <v>77</v>
      </c>
      <c r="AT307" s="142" t="s">
        <v>67</v>
      </c>
      <c r="AU307" s="142" t="s">
        <v>75</v>
      </c>
      <c r="AY307" s="134" t="s">
        <v>166</v>
      </c>
      <c r="BK307" s="143">
        <f>SUM(BK308:BK327)</f>
        <v>0</v>
      </c>
    </row>
    <row r="308" spans="2:65" s="1" customFormat="1" ht="19" customHeight="1">
      <c r="B308" s="146"/>
      <c r="C308" s="147" t="s">
        <v>561</v>
      </c>
      <c r="D308" s="147" t="s">
        <v>169</v>
      </c>
      <c r="E308" s="148" t="s">
        <v>562</v>
      </c>
      <c r="F308" s="149" t="s">
        <v>563</v>
      </c>
      <c r="G308" s="150" t="s">
        <v>200</v>
      </c>
      <c r="H308" s="151">
        <v>7.115</v>
      </c>
      <c r="I308" s="152"/>
      <c r="J308" s="153">
        <f>ROUND(I308*H308,2)</f>
        <v>0</v>
      </c>
      <c r="K308" s="149" t="s">
        <v>173</v>
      </c>
      <c r="L308" s="30"/>
      <c r="M308" s="154" t="s">
        <v>1</v>
      </c>
      <c r="N308" s="155" t="s">
        <v>39</v>
      </c>
      <c r="O308" s="49"/>
      <c r="P308" s="156">
        <f>O308*H308</f>
        <v>0</v>
      </c>
      <c r="Q308" s="156">
        <v>0.01236</v>
      </c>
      <c r="R308" s="156">
        <f>Q308*H308</f>
        <v>0.0879414</v>
      </c>
      <c r="S308" s="156">
        <v>0</v>
      </c>
      <c r="T308" s="157">
        <f>S308*H308</f>
        <v>0</v>
      </c>
      <c r="AR308" s="16" t="s">
        <v>265</v>
      </c>
      <c r="AT308" s="16" t="s">
        <v>169</v>
      </c>
      <c r="AU308" s="16" t="s">
        <v>77</v>
      </c>
      <c r="AY308" s="16" t="s">
        <v>166</v>
      </c>
      <c r="BE308" s="158">
        <f>IF(N308="základní",J308,0)</f>
        <v>0</v>
      </c>
      <c r="BF308" s="158">
        <f>IF(N308="snížená",J308,0)</f>
        <v>0</v>
      </c>
      <c r="BG308" s="158">
        <f>IF(N308="zákl. přenesená",J308,0)</f>
        <v>0</v>
      </c>
      <c r="BH308" s="158">
        <f>IF(N308="sníž. přenesená",J308,0)</f>
        <v>0</v>
      </c>
      <c r="BI308" s="158">
        <f>IF(N308="nulová",J308,0)</f>
        <v>0</v>
      </c>
      <c r="BJ308" s="16" t="s">
        <v>75</v>
      </c>
      <c r="BK308" s="158">
        <f>ROUND(I308*H308,2)</f>
        <v>0</v>
      </c>
      <c r="BL308" s="16" t="s">
        <v>265</v>
      </c>
      <c r="BM308" s="16" t="s">
        <v>564</v>
      </c>
    </row>
    <row r="309" spans="2:47" s="1" customFormat="1" ht="27">
      <c r="B309" s="30"/>
      <c r="D309" s="159" t="s">
        <v>176</v>
      </c>
      <c r="F309" s="160" t="s">
        <v>565</v>
      </c>
      <c r="I309" s="92"/>
      <c r="L309" s="30"/>
      <c r="M309" s="161"/>
      <c r="N309" s="49"/>
      <c r="O309" s="49"/>
      <c r="P309" s="49"/>
      <c r="Q309" s="49"/>
      <c r="R309" s="49"/>
      <c r="S309" s="49"/>
      <c r="T309" s="50"/>
      <c r="AT309" s="16" t="s">
        <v>176</v>
      </c>
      <c r="AU309" s="16" t="s">
        <v>77</v>
      </c>
    </row>
    <row r="310" spans="2:51" s="12" customFormat="1" ht="10">
      <c r="B310" s="162"/>
      <c r="D310" s="159" t="s">
        <v>178</v>
      </c>
      <c r="E310" s="163" t="s">
        <v>109</v>
      </c>
      <c r="F310" s="164" t="s">
        <v>566</v>
      </c>
      <c r="H310" s="165">
        <v>7.115</v>
      </c>
      <c r="I310" s="166"/>
      <c r="L310" s="162"/>
      <c r="M310" s="167"/>
      <c r="N310" s="168"/>
      <c r="O310" s="168"/>
      <c r="P310" s="168"/>
      <c r="Q310" s="168"/>
      <c r="R310" s="168"/>
      <c r="S310" s="168"/>
      <c r="T310" s="169"/>
      <c r="AT310" s="163" t="s">
        <v>178</v>
      </c>
      <c r="AU310" s="163" t="s">
        <v>77</v>
      </c>
      <c r="AV310" s="12" t="s">
        <v>77</v>
      </c>
      <c r="AW310" s="12" t="s">
        <v>31</v>
      </c>
      <c r="AX310" s="12" t="s">
        <v>75</v>
      </c>
      <c r="AY310" s="163" t="s">
        <v>166</v>
      </c>
    </row>
    <row r="311" spans="2:65" s="1" customFormat="1" ht="14.5" customHeight="1">
      <c r="B311" s="146"/>
      <c r="C311" s="147" t="s">
        <v>567</v>
      </c>
      <c r="D311" s="147" t="s">
        <v>169</v>
      </c>
      <c r="E311" s="148" t="s">
        <v>568</v>
      </c>
      <c r="F311" s="149" t="s">
        <v>569</v>
      </c>
      <c r="G311" s="150" t="s">
        <v>200</v>
      </c>
      <c r="H311" s="151">
        <v>37.35</v>
      </c>
      <c r="I311" s="152"/>
      <c r="J311" s="153">
        <f>ROUND(I311*H311,2)</f>
        <v>0</v>
      </c>
      <c r="K311" s="149" t="s">
        <v>1</v>
      </c>
      <c r="L311" s="30"/>
      <c r="M311" s="154" t="s">
        <v>1</v>
      </c>
      <c r="N311" s="155" t="s">
        <v>39</v>
      </c>
      <c r="O311" s="49"/>
      <c r="P311" s="156">
        <f>O311*H311</f>
        <v>0</v>
      </c>
      <c r="Q311" s="156">
        <v>0.0192</v>
      </c>
      <c r="R311" s="156">
        <f>Q311*H311</f>
        <v>0.71712</v>
      </c>
      <c r="S311" s="156">
        <v>0</v>
      </c>
      <c r="T311" s="157">
        <f>S311*H311</f>
        <v>0</v>
      </c>
      <c r="AR311" s="16" t="s">
        <v>265</v>
      </c>
      <c r="AT311" s="16" t="s">
        <v>169</v>
      </c>
      <c r="AU311" s="16" t="s">
        <v>77</v>
      </c>
      <c r="AY311" s="16" t="s">
        <v>166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6" t="s">
        <v>75</v>
      </c>
      <c r="BK311" s="158">
        <f>ROUND(I311*H311,2)</f>
        <v>0</v>
      </c>
      <c r="BL311" s="16" t="s">
        <v>265</v>
      </c>
      <c r="BM311" s="16" t="s">
        <v>570</v>
      </c>
    </row>
    <row r="312" spans="2:47" s="1" customFormat="1" ht="10">
      <c r="B312" s="30"/>
      <c r="D312" s="159" t="s">
        <v>176</v>
      </c>
      <c r="F312" s="160" t="s">
        <v>569</v>
      </c>
      <c r="I312" s="92"/>
      <c r="L312" s="30"/>
      <c r="M312" s="161"/>
      <c r="N312" s="49"/>
      <c r="O312" s="49"/>
      <c r="P312" s="49"/>
      <c r="Q312" s="49"/>
      <c r="R312" s="49"/>
      <c r="S312" s="49"/>
      <c r="T312" s="50"/>
      <c r="AT312" s="16" t="s">
        <v>176</v>
      </c>
      <c r="AU312" s="16" t="s">
        <v>77</v>
      </c>
    </row>
    <row r="313" spans="2:51" s="12" customFormat="1" ht="10">
      <c r="B313" s="162"/>
      <c r="D313" s="159" t="s">
        <v>178</v>
      </c>
      <c r="E313" s="163" t="s">
        <v>1</v>
      </c>
      <c r="F313" s="164" t="s">
        <v>571</v>
      </c>
      <c r="H313" s="165">
        <v>37.35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178</v>
      </c>
      <c r="AU313" s="163" t="s">
        <v>77</v>
      </c>
      <c r="AV313" s="12" t="s">
        <v>77</v>
      </c>
      <c r="AW313" s="12" t="s">
        <v>31</v>
      </c>
      <c r="AX313" s="12" t="s">
        <v>75</v>
      </c>
      <c r="AY313" s="163" t="s">
        <v>166</v>
      </c>
    </row>
    <row r="314" spans="2:65" s="1" customFormat="1" ht="19" customHeight="1">
      <c r="B314" s="146"/>
      <c r="C314" s="147" t="s">
        <v>572</v>
      </c>
      <c r="D314" s="147" t="s">
        <v>169</v>
      </c>
      <c r="E314" s="148" t="s">
        <v>573</v>
      </c>
      <c r="F314" s="149" t="s">
        <v>574</v>
      </c>
      <c r="G314" s="150" t="s">
        <v>200</v>
      </c>
      <c r="H314" s="151">
        <v>102.67</v>
      </c>
      <c r="I314" s="152"/>
      <c r="J314" s="153">
        <f>ROUND(I314*H314,2)</f>
        <v>0</v>
      </c>
      <c r="K314" s="149" t="s">
        <v>173</v>
      </c>
      <c r="L314" s="30"/>
      <c r="M314" s="154" t="s">
        <v>1</v>
      </c>
      <c r="N314" s="155" t="s">
        <v>39</v>
      </c>
      <c r="O314" s="49"/>
      <c r="P314" s="156">
        <f>O314*H314</f>
        <v>0</v>
      </c>
      <c r="Q314" s="156">
        <v>0.00139</v>
      </c>
      <c r="R314" s="156">
        <f>Q314*H314</f>
        <v>0.14271129999999999</v>
      </c>
      <c r="S314" s="156">
        <v>0</v>
      </c>
      <c r="T314" s="157">
        <f>S314*H314</f>
        <v>0</v>
      </c>
      <c r="AR314" s="16" t="s">
        <v>265</v>
      </c>
      <c r="AT314" s="16" t="s">
        <v>169</v>
      </c>
      <c r="AU314" s="16" t="s">
        <v>77</v>
      </c>
      <c r="AY314" s="16" t="s">
        <v>166</v>
      </c>
      <c r="BE314" s="158">
        <f>IF(N314="základní",J314,0)</f>
        <v>0</v>
      </c>
      <c r="BF314" s="158">
        <f>IF(N314="snížená",J314,0)</f>
        <v>0</v>
      </c>
      <c r="BG314" s="158">
        <f>IF(N314="zákl. přenesená",J314,0)</f>
        <v>0</v>
      </c>
      <c r="BH314" s="158">
        <f>IF(N314="sníž. přenesená",J314,0)</f>
        <v>0</v>
      </c>
      <c r="BI314" s="158">
        <f>IF(N314="nulová",J314,0)</f>
        <v>0</v>
      </c>
      <c r="BJ314" s="16" t="s">
        <v>75</v>
      </c>
      <c r="BK314" s="158">
        <f>ROUND(I314*H314,2)</f>
        <v>0</v>
      </c>
      <c r="BL314" s="16" t="s">
        <v>265</v>
      </c>
      <c r="BM314" s="16" t="s">
        <v>575</v>
      </c>
    </row>
    <row r="315" spans="2:47" s="1" customFormat="1" ht="18">
      <c r="B315" s="30"/>
      <c r="D315" s="159" t="s">
        <v>176</v>
      </c>
      <c r="F315" s="160" t="s">
        <v>576</v>
      </c>
      <c r="I315" s="92"/>
      <c r="L315" s="30"/>
      <c r="M315" s="161"/>
      <c r="N315" s="49"/>
      <c r="O315" s="49"/>
      <c r="P315" s="49"/>
      <c r="Q315" s="49"/>
      <c r="R315" s="49"/>
      <c r="S315" s="49"/>
      <c r="T315" s="50"/>
      <c r="AT315" s="16" t="s">
        <v>176</v>
      </c>
      <c r="AU315" s="16" t="s">
        <v>77</v>
      </c>
    </row>
    <row r="316" spans="2:51" s="12" customFormat="1" ht="10">
      <c r="B316" s="162"/>
      <c r="D316" s="159" t="s">
        <v>178</v>
      </c>
      <c r="E316" s="163" t="s">
        <v>1</v>
      </c>
      <c r="F316" s="164" t="s">
        <v>577</v>
      </c>
      <c r="H316" s="165">
        <v>65.32</v>
      </c>
      <c r="I316" s="166"/>
      <c r="L316" s="162"/>
      <c r="M316" s="167"/>
      <c r="N316" s="168"/>
      <c r="O316" s="168"/>
      <c r="P316" s="168"/>
      <c r="Q316" s="168"/>
      <c r="R316" s="168"/>
      <c r="S316" s="168"/>
      <c r="T316" s="169"/>
      <c r="AT316" s="163" t="s">
        <v>178</v>
      </c>
      <c r="AU316" s="163" t="s">
        <v>77</v>
      </c>
      <c r="AV316" s="12" t="s">
        <v>77</v>
      </c>
      <c r="AW316" s="12" t="s">
        <v>31</v>
      </c>
      <c r="AX316" s="12" t="s">
        <v>68</v>
      </c>
      <c r="AY316" s="163" t="s">
        <v>166</v>
      </c>
    </row>
    <row r="317" spans="2:51" s="12" customFormat="1" ht="10">
      <c r="B317" s="162"/>
      <c r="D317" s="159" t="s">
        <v>178</v>
      </c>
      <c r="E317" s="163" t="s">
        <v>1</v>
      </c>
      <c r="F317" s="164" t="s">
        <v>571</v>
      </c>
      <c r="H317" s="165">
        <v>37.35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178</v>
      </c>
      <c r="AU317" s="163" t="s">
        <v>77</v>
      </c>
      <c r="AV317" s="12" t="s">
        <v>77</v>
      </c>
      <c r="AW317" s="12" t="s">
        <v>31</v>
      </c>
      <c r="AX317" s="12" t="s">
        <v>68</v>
      </c>
      <c r="AY317" s="163" t="s">
        <v>166</v>
      </c>
    </row>
    <row r="318" spans="2:51" s="13" customFormat="1" ht="10">
      <c r="B318" s="170"/>
      <c r="D318" s="159" t="s">
        <v>178</v>
      </c>
      <c r="E318" s="171" t="s">
        <v>94</v>
      </c>
      <c r="F318" s="172" t="s">
        <v>206</v>
      </c>
      <c r="H318" s="173">
        <v>102.67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178</v>
      </c>
      <c r="AU318" s="171" t="s">
        <v>77</v>
      </c>
      <c r="AV318" s="13" t="s">
        <v>174</v>
      </c>
      <c r="AW318" s="13" t="s">
        <v>31</v>
      </c>
      <c r="AX318" s="13" t="s">
        <v>75</v>
      </c>
      <c r="AY318" s="171" t="s">
        <v>166</v>
      </c>
    </row>
    <row r="319" spans="2:65" s="1" customFormat="1" ht="19" customHeight="1">
      <c r="B319" s="146"/>
      <c r="C319" s="178" t="s">
        <v>578</v>
      </c>
      <c r="D319" s="178" t="s">
        <v>289</v>
      </c>
      <c r="E319" s="179" t="s">
        <v>579</v>
      </c>
      <c r="F319" s="180" t="s">
        <v>580</v>
      </c>
      <c r="G319" s="181" t="s">
        <v>200</v>
      </c>
      <c r="H319" s="182">
        <v>107.804</v>
      </c>
      <c r="I319" s="183"/>
      <c r="J319" s="184">
        <f>ROUND(I319*H319,2)</f>
        <v>0</v>
      </c>
      <c r="K319" s="180" t="s">
        <v>173</v>
      </c>
      <c r="L319" s="185"/>
      <c r="M319" s="186" t="s">
        <v>1</v>
      </c>
      <c r="N319" s="187" t="s">
        <v>39</v>
      </c>
      <c r="O319" s="49"/>
      <c r="P319" s="156">
        <f>O319*H319</f>
        <v>0</v>
      </c>
      <c r="Q319" s="156">
        <v>0.006</v>
      </c>
      <c r="R319" s="156">
        <f>Q319*H319</f>
        <v>0.6468240000000001</v>
      </c>
      <c r="S319" s="156">
        <v>0</v>
      </c>
      <c r="T319" s="157">
        <f>S319*H319</f>
        <v>0</v>
      </c>
      <c r="AR319" s="16" t="s">
        <v>345</v>
      </c>
      <c r="AT319" s="16" t="s">
        <v>289</v>
      </c>
      <c r="AU319" s="16" t="s">
        <v>77</v>
      </c>
      <c r="AY319" s="16" t="s">
        <v>166</v>
      </c>
      <c r="BE319" s="158">
        <f>IF(N319="základní",J319,0)</f>
        <v>0</v>
      </c>
      <c r="BF319" s="158">
        <f>IF(N319="snížená",J319,0)</f>
        <v>0</v>
      </c>
      <c r="BG319" s="158">
        <f>IF(N319="zákl. přenesená",J319,0)</f>
        <v>0</v>
      </c>
      <c r="BH319" s="158">
        <f>IF(N319="sníž. přenesená",J319,0)</f>
        <v>0</v>
      </c>
      <c r="BI319" s="158">
        <f>IF(N319="nulová",J319,0)</f>
        <v>0</v>
      </c>
      <c r="BJ319" s="16" t="s">
        <v>75</v>
      </c>
      <c r="BK319" s="158">
        <f>ROUND(I319*H319,2)</f>
        <v>0</v>
      </c>
      <c r="BL319" s="16" t="s">
        <v>265</v>
      </c>
      <c r="BM319" s="16" t="s">
        <v>581</v>
      </c>
    </row>
    <row r="320" spans="2:47" s="1" customFormat="1" ht="18">
      <c r="B320" s="30"/>
      <c r="D320" s="159" t="s">
        <v>176</v>
      </c>
      <c r="F320" s="160" t="s">
        <v>580</v>
      </c>
      <c r="I320" s="92"/>
      <c r="L320" s="30"/>
      <c r="M320" s="161"/>
      <c r="N320" s="49"/>
      <c r="O320" s="49"/>
      <c r="P320" s="49"/>
      <c r="Q320" s="49"/>
      <c r="R320" s="49"/>
      <c r="S320" s="49"/>
      <c r="T320" s="50"/>
      <c r="AT320" s="16" t="s">
        <v>176</v>
      </c>
      <c r="AU320" s="16" t="s">
        <v>77</v>
      </c>
    </row>
    <row r="321" spans="2:51" s="12" customFormat="1" ht="10">
      <c r="B321" s="162"/>
      <c r="D321" s="159" t="s">
        <v>178</v>
      </c>
      <c r="E321" s="163" t="s">
        <v>1</v>
      </c>
      <c r="F321" s="164" t="s">
        <v>582</v>
      </c>
      <c r="H321" s="165">
        <v>107.804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178</v>
      </c>
      <c r="AU321" s="163" t="s">
        <v>77</v>
      </c>
      <c r="AV321" s="12" t="s">
        <v>77</v>
      </c>
      <c r="AW321" s="12" t="s">
        <v>31</v>
      </c>
      <c r="AX321" s="12" t="s">
        <v>75</v>
      </c>
      <c r="AY321" s="163" t="s">
        <v>166</v>
      </c>
    </row>
    <row r="322" spans="2:65" s="1" customFormat="1" ht="19" customHeight="1">
      <c r="B322" s="146"/>
      <c r="C322" s="147" t="s">
        <v>583</v>
      </c>
      <c r="D322" s="147" t="s">
        <v>169</v>
      </c>
      <c r="E322" s="148" t="s">
        <v>584</v>
      </c>
      <c r="F322" s="149" t="s">
        <v>585</v>
      </c>
      <c r="G322" s="150" t="s">
        <v>182</v>
      </c>
      <c r="H322" s="151">
        <v>2</v>
      </c>
      <c r="I322" s="152"/>
      <c r="J322" s="153">
        <f>ROUND(I322*H322,2)</f>
        <v>0</v>
      </c>
      <c r="K322" s="149" t="s">
        <v>173</v>
      </c>
      <c r="L322" s="30"/>
      <c r="M322" s="154" t="s">
        <v>1</v>
      </c>
      <c r="N322" s="155" t="s">
        <v>39</v>
      </c>
      <c r="O322" s="49"/>
      <c r="P322" s="156">
        <f>O322*H322</f>
        <v>0</v>
      </c>
      <c r="Q322" s="156">
        <v>8E-05</v>
      </c>
      <c r="R322" s="156">
        <f>Q322*H322</f>
        <v>0.00016</v>
      </c>
      <c r="S322" s="156">
        <v>0</v>
      </c>
      <c r="T322" s="157">
        <f>S322*H322</f>
        <v>0</v>
      </c>
      <c r="AR322" s="16" t="s">
        <v>265</v>
      </c>
      <c r="AT322" s="16" t="s">
        <v>169</v>
      </c>
      <c r="AU322" s="16" t="s">
        <v>77</v>
      </c>
      <c r="AY322" s="16" t="s">
        <v>166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6" t="s">
        <v>75</v>
      </c>
      <c r="BK322" s="158">
        <f>ROUND(I322*H322,2)</f>
        <v>0</v>
      </c>
      <c r="BL322" s="16" t="s">
        <v>265</v>
      </c>
      <c r="BM322" s="16" t="s">
        <v>586</v>
      </c>
    </row>
    <row r="323" spans="2:47" s="1" customFormat="1" ht="18">
      <c r="B323" s="30"/>
      <c r="D323" s="159" t="s">
        <v>176</v>
      </c>
      <c r="F323" s="160" t="s">
        <v>587</v>
      </c>
      <c r="I323" s="92"/>
      <c r="L323" s="30"/>
      <c r="M323" s="161"/>
      <c r="N323" s="49"/>
      <c r="O323" s="49"/>
      <c r="P323" s="49"/>
      <c r="Q323" s="49"/>
      <c r="R323" s="49"/>
      <c r="S323" s="49"/>
      <c r="T323" s="50"/>
      <c r="AT323" s="16" t="s">
        <v>176</v>
      </c>
      <c r="AU323" s="16" t="s">
        <v>77</v>
      </c>
    </row>
    <row r="324" spans="2:65" s="1" customFormat="1" ht="19" customHeight="1">
      <c r="B324" s="146"/>
      <c r="C324" s="178" t="s">
        <v>588</v>
      </c>
      <c r="D324" s="178" t="s">
        <v>289</v>
      </c>
      <c r="E324" s="179" t="s">
        <v>589</v>
      </c>
      <c r="F324" s="180" t="s">
        <v>590</v>
      </c>
      <c r="G324" s="181" t="s">
        <v>182</v>
      </c>
      <c r="H324" s="182">
        <v>2</v>
      </c>
      <c r="I324" s="183"/>
      <c r="J324" s="184">
        <f>ROUND(I324*H324,2)</f>
        <v>0</v>
      </c>
      <c r="K324" s="180" t="s">
        <v>173</v>
      </c>
      <c r="L324" s="185"/>
      <c r="M324" s="186" t="s">
        <v>1</v>
      </c>
      <c r="N324" s="187" t="s">
        <v>39</v>
      </c>
      <c r="O324" s="49"/>
      <c r="P324" s="156">
        <f>O324*H324</f>
        <v>0</v>
      </c>
      <c r="Q324" s="156">
        <v>0.0011</v>
      </c>
      <c r="R324" s="156">
        <f>Q324*H324</f>
        <v>0.0022</v>
      </c>
      <c r="S324" s="156">
        <v>0</v>
      </c>
      <c r="T324" s="157">
        <f>S324*H324</f>
        <v>0</v>
      </c>
      <c r="AR324" s="16" t="s">
        <v>345</v>
      </c>
      <c r="AT324" s="16" t="s">
        <v>289</v>
      </c>
      <c r="AU324" s="16" t="s">
        <v>77</v>
      </c>
      <c r="AY324" s="16" t="s">
        <v>166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6" t="s">
        <v>75</v>
      </c>
      <c r="BK324" s="158">
        <f>ROUND(I324*H324,2)</f>
        <v>0</v>
      </c>
      <c r="BL324" s="16" t="s">
        <v>265</v>
      </c>
      <c r="BM324" s="16" t="s">
        <v>591</v>
      </c>
    </row>
    <row r="325" spans="2:47" s="1" customFormat="1" ht="10">
      <c r="B325" s="30"/>
      <c r="D325" s="159" t="s">
        <v>176</v>
      </c>
      <c r="F325" s="160" t="s">
        <v>590</v>
      </c>
      <c r="I325" s="92"/>
      <c r="L325" s="30"/>
      <c r="M325" s="161"/>
      <c r="N325" s="49"/>
      <c r="O325" s="49"/>
      <c r="P325" s="49"/>
      <c r="Q325" s="49"/>
      <c r="R325" s="49"/>
      <c r="S325" s="49"/>
      <c r="T325" s="50"/>
      <c r="AT325" s="16" t="s">
        <v>176</v>
      </c>
      <c r="AU325" s="16" t="s">
        <v>77</v>
      </c>
    </row>
    <row r="326" spans="2:65" s="1" customFormat="1" ht="19" customHeight="1">
      <c r="B326" s="146"/>
      <c r="C326" s="147" t="s">
        <v>592</v>
      </c>
      <c r="D326" s="147" t="s">
        <v>169</v>
      </c>
      <c r="E326" s="148" t="s">
        <v>593</v>
      </c>
      <c r="F326" s="149" t="s">
        <v>594</v>
      </c>
      <c r="G326" s="150" t="s">
        <v>255</v>
      </c>
      <c r="H326" s="151">
        <v>1.597</v>
      </c>
      <c r="I326" s="152"/>
      <c r="J326" s="153">
        <f>ROUND(I326*H326,2)</f>
        <v>0</v>
      </c>
      <c r="K326" s="149" t="s">
        <v>173</v>
      </c>
      <c r="L326" s="30"/>
      <c r="M326" s="154" t="s">
        <v>1</v>
      </c>
      <c r="N326" s="155" t="s">
        <v>39</v>
      </c>
      <c r="O326" s="49"/>
      <c r="P326" s="156">
        <f>O326*H326</f>
        <v>0</v>
      </c>
      <c r="Q326" s="156">
        <v>0</v>
      </c>
      <c r="R326" s="156">
        <f>Q326*H326</f>
        <v>0</v>
      </c>
      <c r="S326" s="156">
        <v>0</v>
      </c>
      <c r="T326" s="157">
        <f>S326*H326</f>
        <v>0</v>
      </c>
      <c r="AR326" s="16" t="s">
        <v>265</v>
      </c>
      <c r="AT326" s="16" t="s">
        <v>169</v>
      </c>
      <c r="AU326" s="16" t="s">
        <v>77</v>
      </c>
      <c r="AY326" s="16" t="s">
        <v>166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6" t="s">
        <v>75</v>
      </c>
      <c r="BK326" s="158">
        <f>ROUND(I326*H326,2)</f>
        <v>0</v>
      </c>
      <c r="BL326" s="16" t="s">
        <v>265</v>
      </c>
      <c r="BM326" s="16" t="s">
        <v>595</v>
      </c>
    </row>
    <row r="327" spans="2:47" s="1" customFormat="1" ht="27">
      <c r="B327" s="30"/>
      <c r="D327" s="159" t="s">
        <v>176</v>
      </c>
      <c r="F327" s="160" t="s">
        <v>596</v>
      </c>
      <c r="I327" s="92"/>
      <c r="L327" s="30"/>
      <c r="M327" s="161"/>
      <c r="N327" s="49"/>
      <c r="O327" s="49"/>
      <c r="P327" s="49"/>
      <c r="Q327" s="49"/>
      <c r="R327" s="49"/>
      <c r="S327" s="49"/>
      <c r="T327" s="50"/>
      <c r="AT327" s="16" t="s">
        <v>176</v>
      </c>
      <c r="AU327" s="16" t="s">
        <v>77</v>
      </c>
    </row>
    <row r="328" spans="2:63" s="11" customFormat="1" ht="22.75" customHeight="1">
      <c r="B328" s="133"/>
      <c r="D328" s="134" t="s">
        <v>67</v>
      </c>
      <c r="E328" s="144" t="s">
        <v>597</v>
      </c>
      <c r="F328" s="144" t="s">
        <v>598</v>
      </c>
      <c r="I328" s="136"/>
      <c r="J328" s="145">
        <f>BK328</f>
        <v>0</v>
      </c>
      <c r="L328" s="133"/>
      <c r="M328" s="138"/>
      <c r="N328" s="139"/>
      <c r="O328" s="139"/>
      <c r="P328" s="140">
        <f>SUM(P329:P338)</f>
        <v>0</v>
      </c>
      <c r="Q328" s="139"/>
      <c r="R328" s="140">
        <f>SUM(R329:R338)</f>
        <v>0.0169665</v>
      </c>
      <c r="S328" s="139"/>
      <c r="T328" s="141">
        <f>SUM(T329:T338)</f>
        <v>0.0106045</v>
      </c>
      <c r="AR328" s="134" t="s">
        <v>77</v>
      </c>
      <c r="AT328" s="142" t="s">
        <v>67</v>
      </c>
      <c r="AU328" s="142" t="s">
        <v>75</v>
      </c>
      <c r="AY328" s="134" t="s">
        <v>166</v>
      </c>
      <c r="BK328" s="143">
        <f>SUM(BK329:BK338)</f>
        <v>0</v>
      </c>
    </row>
    <row r="329" spans="2:65" s="1" customFormat="1" ht="19" customHeight="1">
      <c r="B329" s="146"/>
      <c r="C329" s="147" t="s">
        <v>599</v>
      </c>
      <c r="D329" s="147" t="s">
        <v>169</v>
      </c>
      <c r="E329" s="148" t="s">
        <v>600</v>
      </c>
      <c r="F329" s="149" t="s">
        <v>601</v>
      </c>
      <c r="G329" s="150" t="s">
        <v>187</v>
      </c>
      <c r="H329" s="151">
        <v>6.35</v>
      </c>
      <c r="I329" s="152"/>
      <c r="J329" s="153">
        <f>ROUND(I329*H329,2)</f>
        <v>0</v>
      </c>
      <c r="K329" s="149" t="s">
        <v>261</v>
      </c>
      <c r="L329" s="30"/>
      <c r="M329" s="154" t="s">
        <v>1</v>
      </c>
      <c r="N329" s="155" t="s">
        <v>39</v>
      </c>
      <c r="O329" s="49"/>
      <c r="P329" s="156">
        <f>O329*H329</f>
        <v>0</v>
      </c>
      <c r="Q329" s="156">
        <v>0</v>
      </c>
      <c r="R329" s="156">
        <f>Q329*H329</f>
        <v>0</v>
      </c>
      <c r="S329" s="156">
        <v>0.00167</v>
      </c>
      <c r="T329" s="157">
        <f>S329*H329</f>
        <v>0.0106045</v>
      </c>
      <c r="AR329" s="16" t="s">
        <v>265</v>
      </c>
      <c r="AT329" s="16" t="s">
        <v>169</v>
      </c>
      <c r="AU329" s="16" t="s">
        <v>77</v>
      </c>
      <c r="AY329" s="16" t="s">
        <v>166</v>
      </c>
      <c r="BE329" s="158">
        <f>IF(N329="základní",J329,0)</f>
        <v>0</v>
      </c>
      <c r="BF329" s="158">
        <f>IF(N329="snížená",J329,0)</f>
        <v>0</v>
      </c>
      <c r="BG329" s="158">
        <f>IF(N329="zákl. přenesená",J329,0)</f>
        <v>0</v>
      </c>
      <c r="BH329" s="158">
        <f>IF(N329="sníž. přenesená",J329,0)</f>
        <v>0</v>
      </c>
      <c r="BI329" s="158">
        <f>IF(N329="nulová",J329,0)</f>
        <v>0</v>
      </c>
      <c r="BJ329" s="16" t="s">
        <v>75</v>
      </c>
      <c r="BK329" s="158">
        <f>ROUND(I329*H329,2)</f>
        <v>0</v>
      </c>
      <c r="BL329" s="16" t="s">
        <v>265</v>
      </c>
      <c r="BM329" s="16" t="s">
        <v>602</v>
      </c>
    </row>
    <row r="330" spans="2:47" s="1" customFormat="1" ht="10">
      <c r="B330" s="30"/>
      <c r="D330" s="159" t="s">
        <v>176</v>
      </c>
      <c r="F330" s="160" t="s">
        <v>603</v>
      </c>
      <c r="I330" s="92"/>
      <c r="L330" s="30"/>
      <c r="M330" s="161"/>
      <c r="N330" s="49"/>
      <c r="O330" s="49"/>
      <c r="P330" s="49"/>
      <c r="Q330" s="49"/>
      <c r="R330" s="49"/>
      <c r="S330" s="49"/>
      <c r="T330" s="50"/>
      <c r="AT330" s="16" t="s">
        <v>176</v>
      </c>
      <c r="AU330" s="16" t="s">
        <v>77</v>
      </c>
    </row>
    <row r="331" spans="2:65" s="1" customFormat="1" ht="19" customHeight="1">
      <c r="B331" s="146"/>
      <c r="C331" s="147" t="s">
        <v>604</v>
      </c>
      <c r="D331" s="147" t="s">
        <v>169</v>
      </c>
      <c r="E331" s="148" t="s">
        <v>605</v>
      </c>
      <c r="F331" s="149" t="s">
        <v>606</v>
      </c>
      <c r="G331" s="150" t="s">
        <v>187</v>
      </c>
      <c r="H331" s="151">
        <v>6.35</v>
      </c>
      <c r="I331" s="152"/>
      <c r="J331" s="153">
        <f>ROUND(I331*H331,2)</f>
        <v>0</v>
      </c>
      <c r="K331" s="149" t="s">
        <v>261</v>
      </c>
      <c r="L331" s="30"/>
      <c r="M331" s="154" t="s">
        <v>1</v>
      </c>
      <c r="N331" s="155" t="s">
        <v>39</v>
      </c>
      <c r="O331" s="49"/>
      <c r="P331" s="156">
        <f>O331*H331</f>
        <v>0</v>
      </c>
      <c r="Q331" s="156">
        <v>0.00179</v>
      </c>
      <c r="R331" s="156">
        <f>Q331*H331</f>
        <v>0.011366499999999998</v>
      </c>
      <c r="S331" s="156">
        <v>0</v>
      </c>
      <c r="T331" s="157">
        <f>S331*H331</f>
        <v>0</v>
      </c>
      <c r="AR331" s="16" t="s">
        <v>265</v>
      </c>
      <c r="AT331" s="16" t="s">
        <v>169</v>
      </c>
      <c r="AU331" s="16" t="s">
        <v>77</v>
      </c>
      <c r="AY331" s="16" t="s">
        <v>166</v>
      </c>
      <c r="BE331" s="158">
        <f>IF(N331="základní",J331,0)</f>
        <v>0</v>
      </c>
      <c r="BF331" s="158">
        <f>IF(N331="snížená",J331,0)</f>
        <v>0</v>
      </c>
      <c r="BG331" s="158">
        <f>IF(N331="zákl. přenesená",J331,0)</f>
        <v>0</v>
      </c>
      <c r="BH331" s="158">
        <f>IF(N331="sníž. přenesená",J331,0)</f>
        <v>0</v>
      </c>
      <c r="BI331" s="158">
        <f>IF(N331="nulová",J331,0)</f>
        <v>0</v>
      </c>
      <c r="BJ331" s="16" t="s">
        <v>75</v>
      </c>
      <c r="BK331" s="158">
        <f>ROUND(I331*H331,2)</f>
        <v>0</v>
      </c>
      <c r="BL331" s="16" t="s">
        <v>265</v>
      </c>
      <c r="BM331" s="16" t="s">
        <v>607</v>
      </c>
    </row>
    <row r="332" spans="2:47" s="1" customFormat="1" ht="18">
      <c r="B332" s="30"/>
      <c r="D332" s="159" t="s">
        <v>176</v>
      </c>
      <c r="F332" s="160" t="s">
        <v>608</v>
      </c>
      <c r="I332" s="92"/>
      <c r="L332" s="30"/>
      <c r="M332" s="161"/>
      <c r="N332" s="49"/>
      <c r="O332" s="49"/>
      <c r="P332" s="49"/>
      <c r="Q332" s="49"/>
      <c r="R332" s="49"/>
      <c r="S332" s="49"/>
      <c r="T332" s="50"/>
      <c r="AT332" s="16" t="s">
        <v>176</v>
      </c>
      <c r="AU332" s="16" t="s">
        <v>77</v>
      </c>
    </row>
    <row r="333" spans="2:65" s="1" customFormat="1" ht="19" customHeight="1">
      <c r="B333" s="146"/>
      <c r="C333" s="147" t="s">
        <v>609</v>
      </c>
      <c r="D333" s="147" t="s">
        <v>169</v>
      </c>
      <c r="E333" s="148" t="s">
        <v>610</v>
      </c>
      <c r="F333" s="149" t="s">
        <v>611</v>
      </c>
      <c r="G333" s="150" t="s">
        <v>182</v>
      </c>
      <c r="H333" s="151">
        <v>1</v>
      </c>
      <c r="I333" s="152"/>
      <c r="J333" s="153">
        <f>ROUND(I333*H333,2)</f>
        <v>0</v>
      </c>
      <c r="K333" s="149" t="s">
        <v>173</v>
      </c>
      <c r="L333" s="30"/>
      <c r="M333" s="154" t="s">
        <v>1</v>
      </c>
      <c r="N333" s="155" t="s">
        <v>39</v>
      </c>
      <c r="O333" s="49"/>
      <c r="P333" s="156">
        <f>O333*H333</f>
        <v>0</v>
      </c>
      <c r="Q333" s="156">
        <v>0</v>
      </c>
      <c r="R333" s="156">
        <f>Q333*H333</f>
        <v>0</v>
      </c>
      <c r="S333" s="156">
        <v>0</v>
      </c>
      <c r="T333" s="157">
        <f>S333*H333</f>
        <v>0</v>
      </c>
      <c r="AR333" s="16" t="s">
        <v>265</v>
      </c>
      <c r="AT333" s="16" t="s">
        <v>169</v>
      </c>
      <c r="AU333" s="16" t="s">
        <v>77</v>
      </c>
      <c r="AY333" s="16" t="s">
        <v>166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6" t="s">
        <v>75</v>
      </c>
      <c r="BK333" s="158">
        <f>ROUND(I333*H333,2)</f>
        <v>0</v>
      </c>
      <c r="BL333" s="16" t="s">
        <v>265</v>
      </c>
      <c r="BM333" s="16" t="s">
        <v>612</v>
      </c>
    </row>
    <row r="334" spans="2:47" s="1" customFormat="1" ht="10">
      <c r="B334" s="30"/>
      <c r="D334" s="159" t="s">
        <v>176</v>
      </c>
      <c r="F334" s="160" t="s">
        <v>613</v>
      </c>
      <c r="I334" s="92"/>
      <c r="L334" s="30"/>
      <c r="M334" s="161"/>
      <c r="N334" s="49"/>
      <c r="O334" s="49"/>
      <c r="P334" s="49"/>
      <c r="Q334" s="49"/>
      <c r="R334" s="49"/>
      <c r="S334" s="49"/>
      <c r="T334" s="50"/>
      <c r="AT334" s="16" t="s">
        <v>176</v>
      </c>
      <c r="AU334" s="16" t="s">
        <v>77</v>
      </c>
    </row>
    <row r="335" spans="2:65" s="1" customFormat="1" ht="14.5" customHeight="1">
      <c r="B335" s="146"/>
      <c r="C335" s="178" t="s">
        <v>614</v>
      </c>
      <c r="D335" s="178" t="s">
        <v>289</v>
      </c>
      <c r="E335" s="179" t="s">
        <v>615</v>
      </c>
      <c r="F335" s="180" t="s">
        <v>616</v>
      </c>
      <c r="G335" s="181" t="s">
        <v>182</v>
      </c>
      <c r="H335" s="182">
        <v>1</v>
      </c>
      <c r="I335" s="183"/>
      <c r="J335" s="184">
        <f>ROUND(I335*H335,2)</f>
        <v>0</v>
      </c>
      <c r="K335" s="180" t="s">
        <v>1</v>
      </c>
      <c r="L335" s="185"/>
      <c r="M335" s="186" t="s">
        <v>1</v>
      </c>
      <c r="N335" s="187" t="s">
        <v>39</v>
      </c>
      <c r="O335" s="49"/>
      <c r="P335" s="156">
        <f>O335*H335</f>
        <v>0</v>
      </c>
      <c r="Q335" s="156">
        <v>0.0056</v>
      </c>
      <c r="R335" s="156">
        <f>Q335*H335</f>
        <v>0.0056</v>
      </c>
      <c r="S335" s="156">
        <v>0</v>
      </c>
      <c r="T335" s="157">
        <f>S335*H335</f>
        <v>0</v>
      </c>
      <c r="AR335" s="16" t="s">
        <v>345</v>
      </c>
      <c r="AT335" s="16" t="s">
        <v>289</v>
      </c>
      <c r="AU335" s="16" t="s">
        <v>77</v>
      </c>
      <c r="AY335" s="16" t="s">
        <v>166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6" t="s">
        <v>75</v>
      </c>
      <c r="BK335" s="158">
        <f>ROUND(I335*H335,2)</f>
        <v>0</v>
      </c>
      <c r="BL335" s="16" t="s">
        <v>265</v>
      </c>
      <c r="BM335" s="16" t="s">
        <v>617</v>
      </c>
    </row>
    <row r="336" spans="2:47" s="1" customFormat="1" ht="10">
      <c r="B336" s="30"/>
      <c r="D336" s="159" t="s">
        <v>176</v>
      </c>
      <c r="F336" s="160" t="s">
        <v>616</v>
      </c>
      <c r="I336" s="92"/>
      <c r="L336" s="30"/>
      <c r="M336" s="161"/>
      <c r="N336" s="49"/>
      <c r="O336" s="49"/>
      <c r="P336" s="49"/>
      <c r="Q336" s="49"/>
      <c r="R336" s="49"/>
      <c r="S336" s="49"/>
      <c r="T336" s="50"/>
      <c r="AT336" s="16" t="s">
        <v>176</v>
      </c>
      <c r="AU336" s="16" t="s">
        <v>77</v>
      </c>
    </row>
    <row r="337" spans="2:65" s="1" customFormat="1" ht="19" customHeight="1">
      <c r="B337" s="146"/>
      <c r="C337" s="147" t="s">
        <v>618</v>
      </c>
      <c r="D337" s="147" t="s">
        <v>169</v>
      </c>
      <c r="E337" s="148" t="s">
        <v>619</v>
      </c>
      <c r="F337" s="149" t="s">
        <v>620</v>
      </c>
      <c r="G337" s="150" t="s">
        <v>255</v>
      </c>
      <c r="H337" s="151">
        <v>0.017</v>
      </c>
      <c r="I337" s="152"/>
      <c r="J337" s="153">
        <f>ROUND(I337*H337,2)</f>
        <v>0</v>
      </c>
      <c r="K337" s="149" t="s">
        <v>173</v>
      </c>
      <c r="L337" s="30"/>
      <c r="M337" s="154" t="s">
        <v>1</v>
      </c>
      <c r="N337" s="155" t="s">
        <v>39</v>
      </c>
      <c r="O337" s="49"/>
      <c r="P337" s="156">
        <f>O337*H337</f>
        <v>0</v>
      </c>
      <c r="Q337" s="156">
        <v>0</v>
      </c>
      <c r="R337" s="156">
        <f>Q337*H337</f>
        <v>0</v>
      </c>
      <c r="S337" s="156">
        <v>0</v>
      </c>
      <c r="T337" s="157">
        <f>S337*H337</f>
        <v>0</v>
      </c>
      <c r="AR337" s="16" t="s">
        <v>265</v>
      </c>
      <c r="AT337" s="16" t="s">
        <v>169</v>
      </c>
      <c r="AU337" s="16" t="s">
        <v>77</v>
      </c>
      <c r="AY337" s="16" t="s">
        <v>166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6" t="s">
        <v>75</v>
      </c>
      <c r="BK337" s="158">
        <f>ROUND(I337*H337,2)</f>
        <v>0</v>
      </c>
      <c r="BL337" s="16" t="s">
        <v>265</v>
      </c>
      <c r="BM337" s="16" t="s">
        <v>621</v>
      </c>
    </row>
    <row r="338" spans="2:47" s="1" customFormat="1" ht="18">
      <c r="B338" s="30"/>
      <c r="D338" s="159" t="s">
        <v>176</v>
      </c>
      <c r="F338" s="160" t="s">
        <v>622</v>
      </c>
      <c r="I338" s="92"/>
      <c r="L338" s="30"/>
      <c r="M338" s="161"/>
      <c r="N338" s="49"/>
      <c r="O338" s="49"/>
      <c r="P338" s="49"/>
      <c r="Q338" s="49"/>
      <c r="R338" s="49"/>
      <c r="S338" s="49"/>
      <c r="T338" s="50"/>
      <c r="AT338" s="16" t="s">
        <v>176</v>
      </c>
      <c r="AU338" s="16" t="s">
        <v>77</v>
      </c>
    </row>
    <row r="339" spans="2:63" s="11" customFormat="1" ht="22.75" customHeight="1">
      <c r="B339" s="133"/>
      <c r="D339" s="134" t="s">
        <v>67</v>
      </c>
      <c r="E339" s="144" t="s">
        <v>623</v>
      </c>
      <c r="F339" s="144" t="s">
        <v>624</v>
      </c>
      <c r="I339" s="136"/>
      <c r="J339" s="145">
        <f>BK339</f>
        <v>0</v>
      </c>
      <c r="L339" s="133"/>
      <c r="M339" s="138"/>
      <c r="N339" s="139"/>
      <c r="O339" s="139"/>
      <c r="P339" s="140">
        <f>SUM(P340:P392)</f>
        <v>0</v>
      </c>
      <c r="Q339" s="139"/>
      <c r="R339" s="140">
        <f>SUM(R340:R392)</f>
        <v>0.4618897</v>
      </c>
      <c r="S339" s="139"/>
      <c r="T339" s="141">
        <f>SUM(T340:T392)</f>
        <v>0.2045</v>
      </c>
      <c r="AR339" s="134" t="s">
        <v>77</v>
      </c>
      <c r="AT339" s="142" t="s">
        <v>67</v>
      </c>
      <c r="AU339" s="142" t="s">
        <v>75</v>
      </c>
      <c r="AY339" s="134" t="s">
        <v>166</v>
      </c>
      <c r="BK339" s="143">
        <f>SUM(BK340:BK392)</f>
        <v>0</v>
      </c>
    </row>
    <row r="340" spans="2:65" s="1" customFormat="1" ht="19" customHeight="1">
      <c r="B340" s="146"/>
      <c r="C340" s="147" t="s">
        <v>625</v>
      </c>
      <c r="D340" s="147" t="s">
        <v>169</v>
      </c>
      <c r="E340" s="148" t="s">
        <v>626</v>
      </c>
      <c r="F340" s="149" t="s">
        <v>627</v>
      </c>
      <c r="G340" s="150" t="s">
        <v>182</v>
      </c>
      <c r="H340" s="151">
        <v>3</v>
      </c>
      <c r="I340" s="152"/>
      <c r="J340" s="153">
        <f>ROUND(I340*H340,2)</f>
        <v>0</v>
      </c>
      <c r="K340" s="149" t="s">
        <v>173</v>
      </c>
      <c r="L340" s="30"/>
      <c r="M340" s="154" t="s">
        <v>1</v>
      </c>
      <c r="N340" s="155" t="s">
        <v>39</v>
      </c>
      <c r="O340" s="49"/>
      <c r="P340" s="156">
        <f>O340*H340</f>
        <v>0</v>
      </c>
      <c r="Q340" s="156">
        <v>0</v>
      </c>
      <c r="R340" s="156">
        <f>Q340*H340</f>
        <v>0</v>
      </c>
      <c r="S340" s="156">
        <v>0.004</v>
      </c>
      <c r="T340" s="157">
        <f>S340*H340</f>
        <v>0.012</v>
      </c>
      <c r="AR340" s="16" t="s">
        <v>265</v>
      </c>
      <c r="AT340" s="16" t="s">
        <v>169</v>
      </c>
      <c r="AU340" s="16" t="s">
        <v>77</v>
      </c>
      <c r="AY340" s="16" t="s">
        <v>166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6" t="s">
        <v>75</v>
      </c>
      <c r="BK340" s="158">
        <f>ROUND(I340*H340,2)</f>
        <v>0</v>
      </c>
      <c r="BL340" s="16" t="s">
        <v>265</v>
      </c>
      <c r="BM340" s="16" t="s">
        <v>628</v>
      </c>
    </row>
    <row r="341" spans="2:47" s="1" customFormat="1" ht="10">
      <c r="B341" s="30"/>
      <c r="D341" s="159" t="s">
        <v>176</v>
      </c>
      <c r="F341" s="160" t="s">
        <v>629</v>
      </c>
      <c r="I341" s="92"/>
      <c r="L341" s="30"/>
      <c r="M341" s="161"/>
      <c r="N341" s="49"/>
      <c r="O341" s="49"/>
      <c r="P341" s="49"/>
      <c r="Q341" s="49"/>
      <c r="R341" s="49"/>
      <c r="S341" s="49"/>
      <c r="T341" s="50"/>
      <c r="AT341" s="16" t="s">
        <v>176</v>
      </c>
      <c r="AU341" s="16" t="s">
        <v>77</v>
      </c>
    </row>
    <row r="342" spans="2:65" s="1" customFormat="1" ht="19" customHeight="1">
      <c r="B342" s="146"/>
      <c r="C342" s="147" t="s">
        <v>630</v>
      </c>
      <c r="D342" s="147" t="s">
        <v>169</v>
      </c>
      <c r="E342" s="148" t="s">
        <v>631</v>
      </c>
      <c r="F342" s="149" t="s">
        <v>632</v>
      </c>
      <c r="G342" s="150" t="s">
        <v>182</v>
      </c>
      <c r="H342" s="151">
        <v>2</v>
      </c>
      <c r="I342" s="152"/>
      <c r="J342" s="153">
        <f>ROUND(I342*H342,2)</f>
        <v>0</v>
      </c>
      <c r="K342" s="149" t="s">
        <v>173</v>
      </c>
      <c r="L342" s="30"/>
      <c r="M342" s="154" t="s">
        <v>1</v>
      </c>
      <c r="N342" s="155" t="s">
        <v>39</v>
      </c>
      <c r="O342" s="49"/>
      <c r="P342" s="156">
        <f>O342*H342</f>
        <v>0</v>
      </c>
      <c r="Q342" s="156">
        <v>0</v>
      </c>
      <c r="R342" s="156">
        <f>Q342*H342</f>
        <v>0</v>
      </c>
      <c r="S342" s="156">
        <v>0.005</v>
      </c>
      <c r="T342" s="157">
        <f>S342*H342</f>
        <v>0.01</v>
      </c>
      <c r="AR342" s="16" t="s">
        <v>265</v>
      </c>
      <c r="AT342" s="16" t="s">
        <v>169</v>
      </c>
      <c r="AU342" s="16" t="s">
        <v>77</v>
      </c>
      <c r="AY342" s="16" t="s">
        <v>166</v>
      </c>
      <c r="BE342" s="158">
        <f>IF(N342="základní",J342,0)</f>
        <v>0</v>
      </c>
      <c r="BF342" s="158">
        <f>IF(N342="snížená",J342,0)</f>
        <v>0</v>
      </c>
      <c r="BG342" s="158">
        <f>IF(N342="zákl. přenesená",J342,0)</f>
        <v>0</v>
      </c>
      <c r="BH342" s="158">
        <f>IF(N342="sníž. přenesená",J342,0)</f>
        <v>0</v>
      </c>
      <c r="BI342" s="158">
        <f>IF(N342="nulová",J342,0)</f>
        <v>0</v>
      </c>
      <c r="BJ342" s="16" t="s">
        <v>75</v>
      </c>
      <c r="BK342" s="158">
        <f>ROUND(I342*H342,2)</f>
        <v>0</v>
      </c>
      <c r="BL342" s="16" t="s">
        <v>265</v>
      </c>
      <c r="BM342" s="16" t="s">
        <v>633</v>
      </c>
    </row>
    <row r="343" spans="2:47" s="1" customFormat="1" ht="10">
      <c r="B343" s="30"/>
      <c r="D343" s="159" t="s">
        <v>176</v>
      </c>
      <c r="F343" s="160" t="s">
        <v>634</v>
      </c>
      <c r="I343" s="92"/>
      <c r="L343" s="30"/>
      <c r="M343" s="161"/>
      <c r="N343" s="49"/>
      <c r="O343" s="49"/>
      <c r="P343" s="49"/>
      <c r="Q343" s="49"/>
      <c r="R343" s="49"/>
      <c r="S343" s="49"/>
      <c r="T343" s="50"/>
      <c r="AT343" s="16" t="s">
        <v>176</v>
      </c>
      <c r="AU343" s="16" t="s">
        <v>77</v>
      </c>
    </row>
    <row r="344" spans="2:65" s="1" customFormat="1" ht="19" customHeight="1">
      <c r="B344" s="146"/>
      <c r="C344" s="147" t="s">
        <v>635</v>
      </c>
      <c r="D344" s="147" t="s">
        <v>169</v>
      </c>
      <c r="E344" s="148" t="s">
        <v>636</v>
      </c>
      <c r="F344" s="149" t="s">
        <v>637</v>
      </c>
      <c r="G344" s="150" t="s">
        <v>200</v>
      </c>
      <c r="H344" s="151">
        <v>13.745</v>
      </c>
      <c r="I344" s="152"/>
      <c r="J344" s="153">
        <f>ROUND(I344*H344,2)</f>
        <v>0</v>
      </c>
      <c r="K344" s="149" t="s">
        <v>173</v>
      </c>
      <c r="L344" s="30"/>
      <c r="M344" s="154" t="s">
        <v>1</v>
      </c>
      <c r="N344" s="155" t="s">
        <v>39</v>
      </c>
      <c r="O344" s="49"/>
      <c r="P344" s="156">
        <f>O344*H344</f>
        <v>0</v>
      </c>
      <c r="Q344" s="156">
        <v>0.00026</v>
      </c>
      <c r="R344" s="156">
        <f>Q344*H344</f>
        <v>0.0035736999999999995</v>
      </c>
      <c r="S344" s="156">
        <v>0</v>
      </c>
      <c r="T344" s="157">
        <f>S344*H344</f>
        <v>0</v>
      </c>
      <c r="AR344" s="16" t="s">
        <v>265</v>
      </c>
      <c r="AT344" s="16" t="s">
        <v>169</v>
      </c>
      <c r="AU344" s="16" t="s">
        <v>77</v>
      </c>
      <c r="AY344" s="16" t="s">
        <v>166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6" t="s">
        <v>75</v>
      </c>
      <c r="BK344" s="158">
        <f>ROUND(I344*H344,2)</f>
        <v>0</v>
      </c>
      <c r="BL344" s="16" t="s">
        <v>265</v>
      </c>
      <c r="BM344" s="16" t="s">
        <v>638</v>
      </c>
    </row>
    <row r="345" spans="2:47" s="1" customFormat="1" ht="18">
      <c r="B345" s="30"/>
      <c r="D345" s="159" t="s">
        <v>176</v>
      </c>
      <c r="F345" s="160" t="s">
        <v>639</v>
      </c>
      <c r="I345" s="92"/>
      <c r="L345" s="30"/>
      <c r="M345" s="161"/>
      <c r="N345" s="49"/>
      <c r="O345" s="49"/>
      <c r="P345" s="49"/>
      <c r="Q345" s="49"/>
      <c r="R345" s="49"/>
      <c r="S345" s="49"/>
      <c r="T345" s="50"/>
      <c r="AT345" s="16" t="s">
        <v>176</v>
      </c>
      <c r="AU345" s="16" t="s">
        <v>77</v>
      </c>
    </row>
    <row r="346" spans="2:51" s="12" customFormat="1" ht="10">
      <c r="B346" s="162"/>
      <c r="D346" s="159" t="s">
        <v>178</v>
      </c>
      <c r="E346" s="163" t="s">
        <v>1</v>
      </c>
      <c r="F346" s="164" t="s">
        <v>640</v>
      </c>
      <c r="H346" s="165">
        <v>9.72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178</v>
      </c>
      <c r="AU346" s="163" t="s">
        <v>77</v>
      </c>
      <c r="AV346" s="12" t="s">
        <v>77</v>
      </c>
      <c r="AW346" s="12" t="s">
        <v>31</v>
      </c>
      <c r="AX346" s="12" t="s">
        <v>68</v>
      </c>
      <c r="AY346" s="163" t="s">
        <v>166</v>
      </c>
    </row>
    <row r="347" spans="2:51" s="12" customFormat="1" ht="10">
      <c r="B347" s="162"/>
      <c r="D347" s="159" t="s">
        <v>178</v>
      </c>
      <c r="E347" s="163" t="s">
        <v>1</v>
      </c>
      <c r="F347" s="164" t="s">
        <v>641</v>
      </c>
      <c r="H347" s="165">
        <v>4.025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178</v>
      </c>
      <c r="AU347" s="163" t="s">
        <v>77</v>
      </c>
      <c r="AV347" s="12" t="s">
        <v>77</v>
      </c>
      <c r="AW347" s="12" t="s">
        <v>31</v>
      </c>
      <c r="AX347" s="12" t="s">
        <v>68</v>
      </c>
      <c r="AY347" s="163" t="s">
        <v>166</v>
      </c>
    </row>
    <row r="348" spans="2:51" s="13" customFormat="1" ht="10">
      <c r="B348" s="170"/>
      <c r="D348" s="159" t="s">
        <v>178</v>
      </c>
      <c r="E348" s="171" t="s">
        <v>1</v>
      </c>
      <c r="F348" s="172" t="s">
        <v>206</v>
      </c>
      <c r="H348" s="173">
        <v>13.745</v>
      </c>
      <c r="I348" s="174"/>
      <c r="L348" s="170"/>
      <c r="M348" s="175"/>
      <c r="N348" s="176"/>
      <c r="O348" s="176"/>
      <c r="P348" s="176"/>
      <c r="Q348" s="176"/>
      <c r="R348" s="176"/>
      <c r="S348" s="176"/>
      <c r="T348" s="177"/>
      <c r="AT348" s="171" t="s">
        <v>178</v>
      </c>
      <c r="AU348" s="171" t="s">
        <v>77</v>
      </c>
      <c r="AV348" s="13" t="s">
        <v>174</v>
      </c>
      <c r="AW348" s="13" t="s">
        <v>31</v>
      </c>
      <c r="AX348" s="13" t="s">
        <v>75</v>
      </c>
      <c r="AY348" s="171" t="s">
        <v>166</v>
      </c>
    </row>
    <row r="349" spans="2:65" s="1" customFormat="1" ht="19" customHeight="1">
      <c r="B349" s="146"/>
      <c r="C349" s="178" t="s">
        <v>642</v>
      </c>
      <c r="D349" s="178" t="s">
        <v>289</v>
      </c>
      <c r="E349" s="179" t="s">
        <v>643</v>
      </c>
      <c r="F349" s="180" t="s">
        <v>644</v>
      </c>
      <c r="G349" s="181" t="s">
        <v>182</v>
      </c>
      <c r="H349" s="182">
        <v>3</v>
      </c>
      <c r="I349" s="183"/>
      <c r="J349" s="184">
        <f>ROUND(I349*H349,2)</f>
        <v>0</v>
      </c>
      <c r="K349" s="180" t="s">
        <v>1</v>
      </c>
      <c r="L349" s="185"/>
      <c r="M349" s="186" t="s">
        <v>1</v>
      </c>
      <c r="N349" s="187" t="s">
        <v>39</v>
      </c>
      <c r="O349" s="49"/>
      <c r="P349" s="156">
        <f>O349*H349</f>
        <v>0</v>
      </c>
      <c r="Q349" s="156">
        <v>0.05</v>
      </c>
      <c r="R349" s="156">
        <f>Q349*H349</f>
        <v>0.15000000000000002</v>
      </c>
      <c r="S349" s="156">
        <v>0</v>
      </c>
      <c r="T349" s="157">
        <f>S349*H349</f>
        <v>0</v>
      </c>
      <c r="AR349" s="16" t="s">
        <v>345</v>
      </c>
      <c r="AT349" s="16" t="s">
        <v>289</v>
      </c>
      <c r="AU349" s="16" t="s">
        <v>77</v>
      </c>
      <c r="AY349" s="16" t="s">
        <v>166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6" t="s">
        <v>75</v>
      </c>
      <c r="BK349" s="158">
        <f>ROUND(I349*H349,2)</f>
        <v>0</v>
      </c>
      <c r="BL349" s="16" t="s">
        <v>265</v>
      </c>
      <c r="BM349" s="16" t="s">
        <v>645</v>
      </c>
    </row>
    <row r="350" spans="2:47" s="1" customFormat="1" ht="18">
      <c r="B350" s="30"/>
      <c r="D350" s="159" t="s">
        <v>176</v>
      </c>
      <c r="F350" s="160" t="s">
        <v>644</v>
      </c>
      <c r="I350" s="92"/>
      <c r="L350" s="30"/>
      <c r="M350" s="161"/>
      <c r="N350" s="49"/>
      <c r="O350" s="49"/>
      <c r="P350" s="49"/>
      <c r="Q350" s="49"/>
      <c r="R350" s="49"/>
      <c r="S350" s="49"/>
      <c r="T350" s="50"/>
      <c r="AT350" s="16" t="s">
        <v>176</v>
      </c>
      <c r="AU350" s="16" t="s">
        <v>77</v>
      </c>
    </row>
    <row r="351" spans="2:51" s="12" customFormat="1" ht="10">
      <c r="B351" s="162"/>
      <c r="D351" s="159" t="s">
        <v>178</v>
      </c>
      <c r="E351" s="163" t="s">
        <v>1</v>
      </c>
      <c r="F351" s="164" t="s">
        <v>167</v>
      </c>
      <c r="H351" s="165">
        <v>3</v>
      </c>
      <c r="I351" s="166"/>
      <c r="L351" s="162"/>
      <c r="M351" s="167"/>
      <c r="N351" s="168"/>
      <c r="O351" s="168"/>
      <c r="P351" s="168"/>
      <c r="Q351" s="168"/>
      <c r="R351" s="168"/>
      <c r="S351" s="168"/>
      <c r="T351" s="169"/>
      <c r="AT351" s="163" t="s">
        <v>178</v>
      </c>
      <c r="AU351" s="163" t="s">
        <v>77</v>
      </c>
      <c r="AV351" s="12" t="s">
        <v>77</v>
      </c>
      <c r="AW351" s="12" t="s">
        <v>31</v>
      </c>
      <c r="AX351" s="12" t="s">
        <v>75</v>
      </c>
      <c r="AY351" s="163" t="s">
        <v>166</v>
      </c>
    </row>
    <row r="352" spans="2:65" s="1" customFormat="1" ht="19" customHeight="1">
      <c r="B352" s="146"/>
      <c r="C352" s="178" t="s">
        <v>646</v>
      </c>
      <c r="D352" s="178" t="s">
        <v>289</v>
      </c>
      <c r="E352" s="179" t="s">
        <v>647</v>
      </c>
      <c r="F352" s="180" t="s">
        <v>648</v>
      </c>
      <c r="G352" s="181" t="s">
        <v>182</v>
      </c>
      <c r="H352" s="182">
        <v>2</v>
      </c>
      <c r="I352" s="183"/>
      <c r="J352" s="184">
        <f>ROUND(I352*H352,2)</f>
        <v>0</v>
      </c>
      <c r="K352" s="180" t="s">
        <v>1</v>
      </c>
      <c r="L352" s="185"/>
      <c r="M352" s="186" t="s">
        <v>1</v>
      </c>
      <c r="N352" s="187" t="s">
        <v>39</v>
      </c>
      <c r="O352" s="49"/>
      <c r="P352" s="156">
        <f>O352*H352</f>
        <v>0</v>
      </c>
      <c r="Q352" s="156">
        <v>0.035</v>
      </c>
      <c r="R352" s="156">
        <f>Q352*H352</f>
        <v>0.07</v>
      </c>
      <c r="S352" s="156">
        <v>0</v>
      </c>
      <c r="T352" s="157">
        <f>S352*H352</f>
        <v>0</v>
      </c>
      <c r="AR352" s="16" t="s">
        <v>345</v>
      </c>
      <c r="AT352" s="16" t="s">
        <v>289</v>
      </c>
      <c r="AU352" s="16" t="s">
        <v>77</v>
      </c>
      <c r="AY352" s="16" t="s">
        <v>166</v>
      </c>
      <c r="BE352" s="158">
        <f>IF(N352="základní",J352,0)</f>
        <v>0</v>
      </c>
      <c r="BF352" s="158">
        <f>IF(N352="snížená",J352,0)</f>
        <v>0</v>
      </c>
      <c r="BG352" s="158">
        <f>IF(N352="zákl. přenesená",J352,0)</f>
        <v>0</v>
      </c>
      <c r="BH352" s="158">
        <f>IF(N352="sníž. přenesená",J352,0)</f>
        <v>0</v>
      </c>
      <c r="BI352" s="158">
        <f>IF(N352="nulová",J352,0)</f>
        <v>0</v>
      </c>
      <c r="BJ352" s="16" t="s">
        <v>75</v>
      </c>
      <c r="BK352" s="158">
        <f>ROUND(I352*H352,2)</f>
        <v>0</v>
      </c>
      <c r="BL352" s="16" t="s">
        <v>265</v>
      </c>
      <c r="BM352" s="16" t="s">
        <v>649</v>
      </c>
    </row>
    <row r="353" spans="2:47" s="1" customFormat="1" ht="18">
      <c r="B353" s="30"/>
      <c r="D353" s="159" t="s">
        <v>176</v>
      </c>
      <c r="F353" s="160" t="s">
        <v>648</v>
      </c>
      <c r="I353" s="92"/>
      <c r="L353" s="30"/>
      <c r="M353" s="161"/>
      <c r="N353" s="49"/>
      <c r="O353" s="49"/>
      <c r="P353" s="49"/>
      <c r="Q353" s="49"/>
      <c r="R353" s="49"/>
      <c r="S353" s="49"/>
      <c r="T353" s="50"/>
      <c r="AT353" s="16" t="s">
        <v>176</v>
      </c>
      <c r="AU353" s="16" t="s">
        <v>77</v>
      </c>
    </row>
    <row r="354" spans="2:65" s="1" customFormat="1" ht="14.5" customHeight="1">
      <c r="B354" s="146"/>
      <c r="C354" s="147" t="s">
        <v>650</v>
      </c>
      <c r="D354" s="147" t="s">
        <v>169</v>
      </c>
      <c r="E354" s="148" t="s">
        <v>651</v>
      </c>
      <c r="F354" s="149" t="s">
        <v>652</v>
      </c>
      <c r="G354" s="150" t="s">
        <v>187</v>
      </c>
      <c r="H354" s="151">
        <v>42.7</v>
      </c>
      <c r="I354" s="152"/>
      <c r="J354" s="153">
        <f>ROUND(I354*H354,2)</f>
        <v>0</v>
      </c>
      <c r="K354" s="149" t="s">
        <v>1</v>
      </c>
      <c r="L354" s="30"/>
      <c r="M354" s="154" t="s">
        <v>1</v>
      </c>
      <c r="N354" s="155" t="s">
        <v>39</v>
      </c>
      <c r="O354" s="49"/>
      <c r="P354" s="156">
        <f>O354*H354</f>
        <v>0</v>
      </c>
      <c r="Q354" s="156">
        <v>0.00028</v>
      </c>
      <c r="R354" s="156">
        <f>Q354*H354</f>
        <v>0.011956</v>
      </c>
      <c r="S354" s="156">
        <v>0</v>
      </c>
      <c r="T354" s="157">
        <f>S354*H354</f>
        <v>0</v>
      </c>
      <c r="AR354" s="16" t="s">
        <v>265</v>
      </c>
      <c r="AT354" s="16" t="s">
        <v>169</v>
      </c>
      <c r="AU354" s="16" t="s">
        <v>77</v>
      </c>
      <c r="AY354" s="16" t="s">
        <v>166</v>
      </c>
      <c r="BE354" s="158">
        <f>IF(N354="základní",J354,0)</f>
        <v>0</v>
      </c>
      <c r="BF354" s="158">
        <f>IF(N354="snížená",J354,0)</f>
        <v>0</v>
      </c>
      <c r="BG354" s="158">
        <f>IF(N354="zákl. přenesená",J354,0)</f>
        <v>0</v>
      </c>
      <c r="BH354" s="158">
        <f>IF(N354="sníž. přenesená",J354,0)</f>
        <v>0</v>
      </c>
      <c r="BI354" s="158">
        <f>IF(N354="nulová",J354,0)</f>
        <v>0</v>
      </c>
      <c r="BJ354" s="16" t="s">
        <v>75</v>
      </c>
      <c r="BK354" s="158">
        <f>ROUND(I354*H354,2)</f>
        <v>0</v>
      </c>
      <c r="BL354" s="16" t="s">
        <v>265</v>
      </c>
      <c r="BM354" s="16" t="s">
        <v>653</v>
      </c>
    </row>
    <row r="355" spans="2:65" s="1" customFormat="1" ht="19" customHeight="1">
      <c r="B355" s="146"/>
      <c r="C355" s="147" t="s">
        <v>654</v>
      </c>
      <c r="D355" s="147" t="s">
        <v>169</v>
      </c>
      <c r="E355" s="148" t="s">
        <v>655</v>
      </c>
      <c r="F355" s="149" t="s">
        <v>656</v>
      </c>
      <c r="G355" s="150" t="s">
        <v>182</v>
      </c>
      <c r="H355" s="151">
        <v>4</v>
      </c>
      <c r="I355" s="152"/>
      <c r="J355" s="153">
        <f>ROUND(I355*H355,2)</f>
        <v>0</v>
      </c>
      <c r="K355" s="149" t="s">
        <v>173</v>
      </c>
      <c r="L355" s="30"/>
      <c r="M355" s="154" t="s">
        <v>1</v>
      </c>
      <c r="N355" s="155" t="s">
        <v>39</v>
      </c>
      <c r="O355" s="49"/>
      <c r="P355" s="156">
        <f>O355*H355</f>
        <v>0</v>
      </c>
      <c r="Q355" s="156">
        <v>0</v>
      </c>
      <c r="R355" s="156">
        <f>Q355*H355</f>
        <v>0</v>
      </c>
      <c r="S355" s="156">
        <v>0</v>
      </c>
      <c r="T355" s="157">
        <f>S355*H355</f>
        <v>0</v>
      </c>
      <c r="AR355" s="16" t="s">
        <v>265</v>
      </c>
      <c r="AT355" s="16" t="s">
        <v>169</v>
      </c>
      <c r="AU355" s="16" t="s">
        <v>77</v>
      </c>
      <c r="AY355" s="16" t="s">
        <v>166</v>
      </c>
      <c r="BE355" s="158">
        <f>IF(N355="základní",J355,0)</f>
        <v>0</v>
      </c>
      <c r="BF355" s="158">
        <f>IF(N355="snížená",J355,0)</f>
        <v>0</v>
      </c>
      <c r="BG355" s="158">
        <f>IF(N355="zákl. přenesená",J355,0)</f>
        <v>0</v>
      </c>
      <c r="BH355" s="158">
        <f>IF(N355="sníž. přenesená",J355,0)</f>
        <v>0</v>
      </c>
      <c r="BI355" s="158">
        <f>IF(N355="nulová",J355,0)</f>
        <v>0</v>
      </c>
      <c r="BJ355" s="16" t="s">
        <v>75</v>
      </c>
      <c r="BK355" s="158">
        <f>ROUND(I355*H355,2)</f>
        <v>0</v>
      </c>
      <c r="BL355" s="16" t="s">
        <v>265</v>
      </c>
      <c r="BM355" s="16" t="s">
        <v>657</v>
      </c>
    </row>
    <row r="356" spans="2:47" s="1" customFormat="1" ht="18">
      <c r="B356" s="30"/>
      <c r="D356" s="159" t="s">
        <v>176</v>
      </c>
      <c r="F356" s="160" t="s">
        <v>658</v>
      </c>
      <c r="I356" s="92"/>
      <c r="L356" s="30"/>
      <c r="M356" s="161"/>
      <c r="N356" s="49"/>
      <c r="O356" s="49"/>
      <c r="P356" s="49"/>
      <c r="Q356" s="49"/>
      <c r="R356" s="49"/>
      <c r="S356" s="49"/>
      <c r="T356" s="50"/>
      <c r="AT356" s="16" t="s">
        <v>176</v>
      </c>
      <c r="AU356" s="16" t="s">
        <v>77</v>
      </c>
    </row>
    <row r="357" spans="2:51" s="12" customFormat="1" ht="10">
      <c r="B357" s="162"/>
      <c r="D357" s="159" t="s">
        <v>178</v>
      </c>
      <c r="E357" s="163" t="s">
        <v>1</v>
      </c>
      <c r="F357" s="164" t="s">
        <v>659</v>
      </c>
      <c r="H357" s="165">
        <v>1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178</v>
      </c>
      <c r="AU357" s="163" t="s">
        <v>77</v>
      </c>
      <c r="AV357" s="12" t="s">
        <v>77</v>
      </c>
      <c r="AW357" s="12" t="s">
        <v>31</v>
      </c>
      <c r="AX357" s="12" t="s">
        <v>68</v>
      </c>
      <c r="AY357" s="163" t="s">
        <v>166</v>
      </c>
    </row>
    <row r="358" spans="2:51" s="12" customFormat="1" ht="10">
      <c r="B358" s="162"/>
      <c r="D358" s="159" t="s">
        <v>178</v>
      </c>
      <c r="E358" s="163" t="s">
        <v>1</v>
      </c>
      <c r="F358" s="164" t="s">
        <v>660</v>
      </c>
      <c r="H358" s="165">
        <v>1</v>
      </c>
      <c r="I358" s="166"/>
      <c r="L358" s="162"/>
      <c r="M358" s="167"/>
      <c r="N358" s="168"/>
      <c r="O358" s="168"/>
      <c r="P358" s="168"/>
      <c r="Q358" s="168"/>
      <c r="R358" s="168"/>
      <c r="S358" s="168"/>
      <c r="T358" s="169"/>
      <c r="AT358" s="163" t="s">
        <v>178</v>
      </c>
      <c r="AU358" s="163" t="s">
        <v>77</v>
      </c>
      <c r="AV358" s="12" t="s">
        <v>77</v>
      </c>
      <c r="AW358" s="12" t="s">
        <v>31</v>
      </c>
      <c r="AX358" s="12" t="s">
        <v>68</v>
      </c>
      <c r="AY358" s="163" t="s">
        <v>166</v>
      </c>
    </row>
    <row r="359" spans="2:51" s="12" customFormat="1" ht="10">
      <c r="B359" s="162"/>
      <c r="D359" s="159" t="s">
        <v>178</v>
      </c>
      <c r="E359" s="163" t="s">
        <v>1</v>
      </c>
      <c r="F359" s="164" t="s">
        <v>661</v>
      </c>
      <c r="H359" s="165">
        <v>2</v>
      </c>
      <c r="I359" s="166"/>
      <c r="L359" s="162"/>
      <c r="M359" s="167"/>
      <c r="N359" s="168"/>
      <c r="O359" s="168"/>
      <c r="P359" s="168"/>
      <c r="Q359" s="168"/>
      <c r="R359" s="168"/>
      <c r="S359" s="168"/>
      <c r="T359" s="169"/>
      <c r="AT359" s="163" t="s">
        <v>178</v>
      </c>
      <c r="AU359" s="163" t="s">
        <v>77</v>
      </c>
      <c r="AV359" s="12" t="s">
        <v>77</v>
      </c>
      <c r="AW359" s="12" t="s">
        <v>31</v>
      </c>
      <c r="AX359" s="12" t="s">
        <v>68</v>
      </c>
      <c r="AY359" s="163" t="s">
        <v>166</v>
      </c>
    </row>
    <row r="360" spans="2:51" s="13" customFormat="1" ht="10">
      <c r="B360" s="170"/>
      <c r="D360" s="159" t="s">
        <v>178</v>
      </c>
      <c r="E360" s="171" t="s">
        <v>1</v>
      </c>
      <c r="F360" s="172" t="s">
        <v>206</v>
      </c>
      <c r="H360" s="173">
        <v>4</v>
      </c>
      <c r="I360" s="174"/>
      <c r="L360" s="170"/>
      <c r="M360" s="175"/>
      <c r="N360" s="176"/>
      <c r="O360" s="176"/>
      <c r="P360" s="176"/>
      <c r="Q360" s="176"/>
      <c r="R360" s="176"/>
      <c r="S360" s="176"/>
      <c r="T360" s="177"/>
      <c r="AT360" s="171" t="s">
        <v>178</v>
      </c>
      <c r="AU360" s="171" t="s">
        <v>77</v>
      </c>
      <c r="AV360" s="13" t="s">
        <v>174</v>
      </c>
      <c r="AW360" s="13" t="s">
        <v>31</v>
      </c>
      <c r="AX360" s="13" t="s">
        <v>75</v>
      </c>
      <c r="AY360" s="171" t="s">
        <v>166</v>
      </c>
    </row>
    <row r="361" spans="2:65" s="1" customFormat="1" ht="19" customHeight="1">
      <c r="B361" s="146"/>
      <c r="C361" s="178" t="s">
        <v>662</v>
      </c>
      <c r="D361" s="178" t="s">
        <v>289</v>
      </c>
      <c r="E361" s="179" t="s">
        <v>663</v>
      </c>
      <c r="F361" s="180" t="s">
        <v>664</v>
      </c>
      <c r="G361" s="181" t="s">
        <v>182</v>
      </c>
      <c r="H361" s="182">
        <v>4</v>
      </c>
      <c r="I361" s="183"/>
      <c r="J361" s="184">
        <f>ROUND(I361*H361,2)</f>
        <v>0</v>
      </c>
      <c r="K361" s="180" t="s">
        <v>1</v>
      </c>
      <c r="L361" s="185"/>
      <c r="M361" s="186" t="s">
        <v>1</v>
      </c>
      <c r="N361" s="187" t="s">
        <v>39</v>
      </c>
      <c r="O361" s="49"/>
      <c r="P361" s="156">
        <f>O361*H361</f>
        <v>0</v>
      </c>
      <c r="Q361" s="156">
        <v>0.016</v>
      </c>
      <c r="R361" s="156">
        <f>Q361*H361</f>
        <v>0.064</v>
      </c>
      <c r="S361" s="156">
        <v>0</v>
      </c>
      <c r="T361" s="157">
        <f>S361*H361</f>
        <v>0</v>
      </c>
      <c r="AR361" s="16" t="s">
        <v>345</v>
      </c>
      <c r="AT361" s="16" t="s">
        <v>289</v>
      </c>
      <c r="AU361" s="16" t="s">
        <v>77</v>
      </c>
      <c r="AY361" s="16" t="s">
        <v>166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6" t="s">
        <v>75</v>
      </c>
      <c r="BK361" s="158">
        <f>ROUND(I361*H361,2)</f>
        <v>0</v>
      </c>
      <c r="BL361" s="16" t="s">
        <v>265</v>
      </c>
      <c r="BM361" s="16" t="s">
        <v>665</v>
      </c>
    </row>
    <row r="362" spans="2:47" s="1" customFormat="1" ht="18">
      <c r="B362" s="30"/>
      <c r="D362" s="159" t="s">
        <v>176</v>
      </c>
      <c r="F362" s="160" t="s">
        <v>666</v>
      </c>
      <c r="I362" s="92"/>
      <c r="L362" s="30"/>
      <c r="M362" s="161"/>
      <c r="N362" s="49"/>
      <c r="O362" s="49"/>
      <c r="P362" s="49"/>
      <c r="Q362" s="49"/>
      <c r="R362" s="49"/>
      <c r="S362" s="49"/>
      <c r="T362" s="50"/>
      <c r="AT362" s="16" t="s">
        <v>176</v>
      </c>
      <c r="AU362" s="16" t="s">
        <v>77</v>
      </c>
    </row>
    <row r="363" spans="2:65" s="1" customFormat="1" ht="19" customHeight="1">
      <c r="B363" s="146"/>
      <c r="C363" s="147" t="s">
        <v>667</v>
      </c>
      <c r="D363" s="147" t="s">
        <v>169</v>
      </c>
      <c r="E363" s="148" t="s">
        <v>668</v>
      </c>
      <c r="F363" s="149" t="s">
        <v>669</v>
      </c>
      <c r="G363" s="150" t="s">
        <v>182</v>
      </c>
      <c r="H363" s="151">
        <v>1</v>
      </c>
      <c r="I363" s="152"/>
      <c r="J363" s="153">
        <f>ROUND(I363*H363,2)</f>
        <v>0</v>
      </c>
      <c r="K363" s="149" t="s">
        <v>173</v>
      </c>
      <c r="L363" s="30"/>
      <c r="M363" s="154" t="s">
        <v>1</v>
      </c>
      <c r="N363" s="155" t="s">
        <v>39</v>
      </c>
      <c r="O363" s="49"/>
      <c r="P363" s="156">
        <f>O363*H363</f>
        <v>0</v>
      </c>
      <c r="Q363" s="156">
        <v>0</v>
      </c>
      <c r="R363" s="156">
        <f>Q363*H363</f>
        <v>0</v>
      </c>
      <c r="S363" s="156">
        <v>0</v>
      </c>
      <c r="T363" s="157">
        <f>S363*H363</f>
        <v>0</v>
      </c>
      <c r="AR363" s="16" t="s">
        <v>265</v>
      </c>
      <c r="AT363" s="16" t="s">
        <v>169</v>
      </c>
      <c r="AU363" s="16" t="s">
        <v>77</v>
      </c>
      <c r="AY363" s="16" t="s">
        <v>166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6" t="s">
        <v>75</v>
      </c>
      <c r="BK363" s="158">
        <f>ROUND(I363*H363,2)</f>
        <v>0</v>
      </c>
      <c r="BL363" s="16" t="s">
        <v>265</v>
      </c>
      <c r="BM363" s="16" t="s">
        <v>670</v>
      </c>
    </row>
    <row r="364" spans="2:47" s="1" customFormat="1" ht="18">
      <c r="B364" s="30"/>
      <c r="D364" s="159" t="s">
        <v>176</v>
      </c>
      <c r="F364" s="160" t="s">
        <v>671</v>
      </c>
      <c r="I364" s="92"/>
      <c r="L364" s="30"/>
      <c r="M364" s="161"/>
      <c r="N364" s="49"/>
      <c r="O364" s="49"/>
      <c r="P364" s="49"/>
      <c r="Q364" s="49"/>
      <c r="R364" s="49"/>
      <c r="S364" s="49"/>
      <c r="T364" s="50"/>
      <c r="AT364" s="16" t="s">
        <v>176</v>
      </c>
      <c r="AU364" s="16" t="s">
        <v>77</v>
      </c>
    </row>
    <row r="365" spans="2:51" s="12" customFormat="1" ht="10">
      <c r="B365" s="162"/>
      <c r="D365" s="159" t="s">
        <v>178</v>
      </c>
      <c r="E365" s="163" t="s">
        <v>1</v>
      </c>
      <c r="F365" s="164" t="s">
        <v>672</v>
      </c>
      <c r="H365" s="165">
        <v>1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3" t="s">
        <v>178</v>
      </c>
      <c r="AU365" s="163" t="s">
        <v>77</v>
      </c>
      <c r="AV365" s="12" t="s">
        <v>77</v>
      </c>
      <c r="AW365" s="12" t="s">
        <v>31</v>
      </c>
      <c r="AX365" s="12" t="s">
        <v>68</v>
      </c>
      <c r="AY365" s="163" t="s">
        <v>166</v>
      </c>
    </row>
    <row r="366" spans="2:51" s="13" customFormat="1" ht="10">
      <c r="B366" s="170"/>
      <c r="D366" s="159" t="s">
        <v>178</v>
      </c>
      <c r="E366" s="171" t="s">
        <v>1</v>
      </c>
      <c r="F366" s="172" t="s">
        <v>206</v>
      </c>
      <c r="H366" s="173">
        <v>1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1" t="s">
        <v>178</v>
      </c>
      <c r="AU366" s="171" t="s">
        <v>77</v>
      </c>
      <c r="AV366" s="13" t="s">
        <v>174</v>
      </c>
      <c r="AW366" s="13" t="s">
        <v>31</v>
      </c>
      <c r="AX366" s="13" t="s">
        <v>75</v>
      </c>
      <c r="AY366" s="171" t="s">
        <v>166</v>
      </c>
    </row>
    <row r="367" spans="2:65" s="1" customFormat="1" ht="19" customHeight="1">
      <c r="B367" s="146"/>
      <c r="C367" s="178" t="s">
        <v>673</v>
      </c>
      <c r="D367" s="178" t="s">
        <v>289</v>
      </c>
      <c r="E367" s="179" t="s">
        <v>674</v>
      </c>
      <c r="F367" s="180" t="s">
        <v>675</v>
      </c>
      <c r="G367" s="181" t="s">
        <v>182</v>
      </c>
      <c r="H367" s="182">
        <v>1</v>
      </c>
      <c r="I367" s="183"/>
      <c r="J367" s="184">
        <f>ROUND(I367*H367,2)</f>
        <v>0</v>
      </c>
      <c r="K367" s="180" t="s">
        <v>1</v>
      </c>
      <c r="L367" s="185"/>
      <c r="M367" s="186" t="s">
        <v>1</v>
      </c>
      <c r="N367" s="187" t="s">
        <v>39</v>
      </c>
      <c r="O367" s="49"/>
      <c r="P367" s="156">
        <f>O367*H367</f>
        <v>0</v>
      </c>
      <c r="Q367" s="156">
        <v>0.039</v>
      </c>
      <c r="R367" s="156">
        <f>Q367*H367</f>
        <v>0.039</v>
      </c>
      <c r="S367" s="156">
        <v>0</v>
      </c>
      <c r="T367" s="157">
        <f>S367*H367</f>
        <v>0</v>
      </c>
      <c r="AR367" s="16" t="s">
        <v>345</v>
      </c>
      <c r="AT367" s="16" t="s">
        <v>289</v>
      </c>
      <c r="AU367" s="16" t="s">
        <v>77</v>
      </c>
      <c r="AY367" s="16" t="s">
        <v>166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6" t="s">
        <v>75</v>
      </c>
      <c r="BK367" s="158">
        <f>ROUND(I367*H367,2)</f>
        <v>0</v>
      </c>
      <c r="BL367" s="16" t="s">
        <v>265</v>
      </c>
      <c r="BM367" s="16" t="s">
        <v>676</v>
      </c>
    </row>
    <row r="368" spans="2:65" s="1" customFormat="1" ht="19" customHeight="1">
      <c r="B368" s="146"/>
      <c r="C368" s="147" t="s">
        <v>677</v>
      </c>
      <c r="D368" s="147" t="s">
        <v>169</v>
      </c>
      <c r="E368" s="148" t="s">
        <v>678</v>
      </c>
      <c r="F368" s="149" t="s">
        <v>679</v>
      </c>
      <c r="G368" s="150" t="s">
        <v>182</v>
      </c>
      <c r="H368" s="151">
        <v>1</v>
      </c>
      <c r="I368" s="152"/>
      <c r="J368" s="153">
        <f>ROUND(I368*H368,2)</f>
        <v>0</v>
      </c>
      <c r="K368" s="149" t="s">
        <v>173</v>
      </c>
      <c r="L368" s="30"/>
      <c r="M368" s="154" t="s">
        <v>1</v>
      </c>
      <c r="N368" s="155" t="s">
        <v>39</v>
      </c>
      <c r="O368" s="49"/>
      <c r="P368" s="156">
        <f>O368*H368</f>
        <v>0</v>
      </c>
      <c r="Q368" s="156">
        <v>0.00086</v>
      </c>
      <c r="R368" s="156">
        <f>Q368*H368</f>
        <v>0.00086</v>
      </c>
      <c r="S368" s="156">
        <v>0</v>
      </c>
      <c r="T368" s="157">
        <f>S368*H368</f>
        <v>0</v>
      </c>
      <c r="AR368" s="16" t="s">
        <v>265</v>
      </c>
      <c r="AT368" s="16" t="s">
        <v>169</v>
      </c>
      <c r="AU368" s="16" t="s">
        <v>77</v>
      </c>
      <c r="AY368" s="16" t="s">
        <v>166</v>
      </c>
      <c r="BE368" s="158">
        <f>IF(N368="základní",J368,0)</f>
        <v>0</v>
      </c>
      <c r="BF368" s="158">
        <f>IF(N368="snížená",J368,0)</f>
        <v>0</v>
      </c>
      <c r="BG368" s="158">
        <f>IF(N368="zákl. přenesená",J368,0)</f>
        <v>0</v>
      </c>
      <c r="BH368" s="158">
        <f>IF(N368="sníž. přenesená",J368,0)</f>
        <v>0</v>
      </c>
      <c r="BI368" s="158">
        <f>IF(N368="nulová",J368,0)</f>
        <v>0</v>
      </c>
      <c r="BJ368" s="16" t="s">
        <v>75</v>
      </c>
      <c r="BK368" s="158">
        <f>ROUND(I368*H368,2)</f>
        <v>0</v>
      </c>
      <c r="BL368" s="16" t="s">
        <v>265</v>
      </c>
      <c r="BM368" s="16" t="s">
        <v>680</v>
      </c>
    </row>
    <row r="369" spans="2:47" s="1" customFormat="1" ht="18">
      <c r="B369" s="30"/>
      <c r="D369" s="159" t="s">
        <v>176</v>
      </c>
      <c r="F369" s="160" t="s">
        <v>681</v>
      </c>
      <c r="I369" s="92"/>
      <c r="L369" s="30"/>
      <c r="M369" s="161"/>
      <c r="N369" s="49"/>
      <c r="O369" s="49"/>
      <c r="P369" s="49"/>
      <c r="Q369" s="49"/>
      <c r="R369" s="49"/>
      <c r="S369" s="49"/>
      <c r="T369" s="50"/>
      <c r="AT369" s="16" t="s">
        <v>176</v>
      </c>
      <c r="AU369" s="16" t="s">
        <v>77</v>
      </c>
    </row>
    <row r="370" spans="2:51" s="12" customFormat="1" ht="10">
      <c r="B370" s="162"/>
      <c r="D370" s="159" t="s">
        <v>178</v>
      </c>
      <c r="E370" s="163" t="s">
        <v>1</v>
      </c>
      <c r="F370" s="164" t="s">
        <v>682</v>
      </c>
      <c r="H370" s="165">
        <v>1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178</v>
      </c>
      <c r="AU370" s="163" t="s">
        <v>77</v>
      </c>
      <c r="AV370" s="12" t="s">
        <v>77</v>
      </c>
      <c r="AW370" s="12" t="s">
        <v>31</v>
      </c>
      <c r="AX370" s="12" t="s">
        <v>75</v>
      </c>
      <c r="AY370" s="163" t="s">
        <v>166</v>
      </c>
    </row>
    <row r="371" spans="2:65" s="1" customFormat="1" ht="28.5" customHeight="1">
      <c r="B371" s="146"/>
      <c r="C371" s="178" t="s">
        <v>683</v>
      </c>
      <c r="D371" s="178" t="s">
        <v>289</v>
      </c>
      <c r="E371" s="179" t="s">
        <v>684</v>
      </c>
      <c r="F371" s="180" t="s">
        <v>685</v>
      </c>
      <c r="G371" s="181" t="s">
        <v>182</v>
      </c>
      <c r="H371" s="182">
        <v>1</v>
      </c>
      <c r="I371" s="183"/>
      <c r="J371" s="184">
        <f>ROUND(I371*H371,2)</f>
        <v>0</v>
      </c>
      <c r="K371" s="180" t="s">
        <v>1</v>
      </c>
      <c r="L371" s="185"/>
      <c r="M371" s="186" t="s">
        <v>1</v>
      </c>
      <c r="N371" s="187" t="s">
        <v>39</v>
      </c>
      <c r="O371" s="49"/>
      <c r="P371" s="156">
        <f>O371*H371</f>
        <v>0</v>
      </c>
      <c r="Q371" s="156">
        <v>0.079</v>
      </c>
      <c r="R371" s="156">
        <f>Q371*H371</f>
        <v>0.079</v>
      </c>
      <c r="S371" s="156">
        <v>0</v>
      </c>
      <c r="T371" s="157">
        <f>S371*H371</f>
        <v>0</v>
      </c>
      <c r="AR371" s="16" t="s">
        <v>345</v>
      </c>
      <c r="AT371" s="16" t="s">
        <v>289</v>
      </c>
      <c r="AU371" s="16" t="s">
        <v>77</v>
      </c>
      <c r="AY371" s="16" t="s">
        <v>166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6" t="s">
        <v>75</v>
      </c>
      <c r="BK371" s="158">
        <f>ROUND(I371*H371,2)</f>
        <v>0</v>
      </c>
      <c r="BL371" s="16" t="s">
        <v>265</v>
      </c>
      <c r="BM371" s="16" t="s">
        <v>686</v>
      </c>
    </row>
    <row r="372" spans="2:47" s="1" customFormat="1" ht="10">
      <c r="B372" s="30"/>
      <c r="D372" s="159" t="s">
        <v>176</v>
      </c>
      <c r="F372" s="160" t="s">
        <v>687</v>
      </c>
      <c r="I372" s="92"/>
      <c r="L372" s="30"/>
      <c r="M372" s="161"/>
      <c r="N372" s="49"/>
      <c r="O372" s="49"/>
      <c r="P372" s="49"/>
      <c r="Q372" s="49"/>
      <c r="R372" s="49"/>
      <c r="S372" s="49"/>
      <c r="T372" s="50"/>
      <c r="AT372" s="16" t="s">
        <v>176</v>
      </c>
      <c r="AU372" s="16" t="s">
        <v>77</v>
      </c>
    </row>
    <row r="373" spans="2:65" s="1" customFormat="1" ht="19" customHeight="1">
      <c r="B373" s="146"/>
      <c r="C373" s="147" t="s">
        <v>688</v>
      </c>
      <c r="D373" s="147" t="s">
        <v>169</v>
      </c>
      <c r="E373" s="148" t="s">
        <v>689</v>
      </c>
      <c r="F373" s="149" t="s">
        <v>690</v>
      </c>
      <c r="G373" s="150" t="s">
        <v>182</v>
      </c>
      <c r="H373" s="151">
        <v>5</v>
      </c>
      <c r="I373" s="152"/>
      <c r="J373" s="153">
        <f>ROUND(I373*H373,2)</f>
        <v>0</v>
      </c>
      <c r="K373" s="149" t="s">
        <v>173</v>
      </c>
      <c r="L373" s="30"/>
      <c r="M373" s="154" t="s">
        <v>1</v>
      </c>
      <c r="N373" s="155" t="s">
        <v>39</v>
      </c>
      <c r="O373" s="49"/>
      <c r="P373" s="156">
        <f>O373*H373</f>
        <v>0</v>
      </c>
      <c r="Q373" s="156">
        <v>0</v>
      </c>
      <c r="R373" s="156">
        <f>Q373*H373</f>
        <v>0</v>
      </c>
      <c r="S373" s="156">
        <v>0.0125</v>
      </c>
      <c r="T373" s="157">
        <f>S373*H373</f>
        <v>0.0625</v>
      </c>
      <c r="AR373" s="16" t="s">
        <v>265</v>
      </c>
      <c r="AT373" s="16" t="s">
        <v>169</v>
      </c>
      <c r="AU373" s="16" t="s">
        <v>77</v>
      </c>
      <c r="AY373" s="16" t="s">
        <v>166</v>
      </c>
      <c r="BE373" s="158">
        <f>IF(N373="základní",J373,0)</f>
        <v>0</v>
      </c>
      <c r="BF373" s="158">
        <f>IF(N373="snížená",J373,0)</f>
        <v>0</v>
      </c>
      <c r="BG373" s="158">
        <f>IF(N373="zákl. přenesená",J373,0)</f>
        <v>0</v>
      </c>
      <c r="BH373" s="158">
        <f>IF(N373="sníž. přenesená",J373,0)</f>
        <v>0</v>
      </c>
      <c r="BI373" s="158">
        <f>IF(N373="nulová",J373,0)</f>
        <v>0</v>
      </c>
      <c r="BJ373" s="16" t="s">
        <v>75</v>
      </c>
      <c r="BK373" s="158">
        <f>ROUND(I373*H373,2)</f>
        <v>0</v>
      </c>
      <c r="BL373" s="16" t="s">
        <v>265</v>
      </c>
      <c r="BM373" s="16" t="s">
        <v>691</v>
      </c>
    </row>
    <row r="374" spans="2:47" s="1" customFormat="1" ht="18">
      <c r="B374" s="30"/>
      <c r="D374" s="159" t="s">
        <v>176</v>
      </c>
      <c r="F374" s="160" t="s">
        <v>692</v>
      </c>
      <c r="I374" s="92"/>
      <c r="L374" s="30"/>
      <c r="M374" s="161"/>
      <c r="N374" s="49"/>
      <c r="O374" s="49"/>
      <c r="P374" s="49"/>
      <c r="Q374" s="49"/>
      <c r="R374" s="49"/>
      <c r="S374" s="49"/>
      <c r="T374" s="50"/>
      <c r="AT374" s="16" t="s">
        <v>176</v>
      </c>
      <c r="AU374" s="16" t="s">
        <v>77</v>
      </c>
    </row>
    <row r="375" spans="2:65" s="1" customFormat="1" ht="19" customHeight="1">
      <c r="B375" s="146"/>
      <c r="C375" s="147" t="s">
        <v>693</v>
      </c>
      <c r="D375" s="147" t="s">
        <v>169</v>
      </c>
      <c r="E375" s="148" t="s">
        <v>694</v>
      </c>
      <c r="F375" s="149" t="s">
        <v>695</v>
      </c>
      <c r="G375" s="150" t="s">
        <v>182</v>
      </c>
      <c r="H375" s="151">
        <v>5</v>
      </c>
      <c r="I375" s="152"/>
      <c r="J375" s="153">
        <f>ROUND(I375*H375,2)</f>
        <v>0</v>
      </c>
      <c r="K375" s="149" t="s">
        <v>173</v>
      </c>
      <c r="L375" s="30"/>
      <c r="M375" s="154" t="s">
        <v>1</v>
      </c>
      <c r="N375" s="155" t="s">
        <v>39</v>
      </c>
      <c r="O375" s="49"/>
      <c r="P375" s="156">
        <f>O375*H375</f>
        <v>0</v>
      </c>
      <c r="Q375" s="156">
        <v>0</v>
      </c>
      <c r="R375" s="156">
        <f>Q375*H375</f>
        <v>0</v>
      </c>
      <c r="S375" s="156">
        <v>0.024</v>
      </c>
      <c r="T375" s="157">
        <f>S375*H375</f>
        <v>0.12</v>
      </c>
      <c r="AR375" s="16" t="s">
        <v>265</v>
      </c>
      <c r="AT375" s="16" t="s">
        <v>169</v>
      </c>
      <c r="AU375" s="16" t="s">
        <v>77</v>
      </c>
      <c r="AY375" s="16" t="s">
        <v>166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6" t="s">
        <v>75</v>
      </c>
      <c r="BK375" s="158">
        <f>ROUND(I375*H375,2)</f>
        <v>0</v>
      </c>
      <c r="BL375" s="16" t="s">
        <v>265</v>
      </c>
      <c r="BM375" s="16" t="s">
        <v>696</v>
      </c>
    </row>
    <row r="376" spans="2:47" s="1" customFormat="1" ht="18">
      <c r="B376" s="30"/>
      <c r="D376" s="159" t="s">
        <v>176</v>
      </c>
      <c r="F376" s="160" t="s">
        <v>697</v>
      </c>
      <c r="I376" s="92"/>
      <c r="L376" s="30"/>
      <c r="M376" s="161"/>
      <c r="N376" s="49"/>
      <c r="O376" s="49"/>
      <c r="P376" s="49"/>
      <c r="Q376" s="49"/>
      <c r="R376" s="49"/>
      <c r="S376" s="49"/>
      <c r="T376" s="50"/>
      <c r="AT376" s="16" t="s">
        <v>176</v>
      </c>
      <c r="AU376" s="16" t="s">
        <v>77</v>
      </c>
    </row>
    <row r="377" spans="2:65" s="1" customFormat="1" ht="19" customHeight="1">
      <c r="B377" s="146"/>
      <c r="C377" s="147" t="s">
        <v>698</v>
      </c>
      <c r="D377" s="147" t="s">
        <v>169</v>
      </c>
      <c r="E377" s="148" t="s">
        <v>699</v>
      </c>
      <c r="F377" s="149" t="s">
        <v>700</v>
      </c>
      <c r="G377" s="150" t="s">
        <v>182</v>
      </c>
      <c r="H377" s="151">
        <v>5</v>
      </c>
      <c r="I377" s="152"/>
      <c r="J377" s="153">
        <f>ROUND(I377*H377,2)</f>
        <v>0</v>
      </c>
      <c r="K377" s="149" t="s">
        <v>173</v>
      </c>
      <c r="L377" s="30"/>
      <c r="M377" s="154" t="s">
        <v>1</v>
      </c>
      <c r="N377" s="155" t="s">
        <v>39</v>
      </c>
      <c r="O377" s="49"/>
      <c r="P377" s="156">
        <f>O377*H377</f>
        <v>0</v>
      </c>
      <c r="Q377" s="156">
        <v>0</v>
      </c>
      <c r="R377" s="156">
        <f>Q377*H377</f>
        <v>0</v>
      </c>
      <c r="S377" s="156">
        <v>0</v>
      </c>
      <c r="T377" s="157">
        <f>S377*H377</f>
        <v>0</v>
      </c>
      <c r="AR377" s="16" t="s">
        <v>265</v>
      </c>
      <c r="AT377" s="16" t="s">
        <v>169</v>
      </c>
      <c r="AU377" s="16" t="s">
        <v>77</v>
      </c>
      <c r="AY377" s="16" t="s">
        <v>166</v>
      </c>
      <c r="BE377" s="158">
        <f>IF(N377="základní",J377,0)</f>
        <v>0</v>
      </c>
      <c r="BF377" s="158">
        <f>IF(N377="snížená",J377,0)</f>
        <v>0</v>
      </c>
      <c r="BG377" s="158">
        <f>IF(N377="zákl. přenesená",J377,0)</f>
        <v>0</v>
      </c>
      <c r="BH377" s="158">
        <f>IF(N377="sníž. přenesená",J377,0)</f>
        <v>0</v>
      </c>
      <c r="BI377" s="158">
        <f>IF(N377="nulová",J377,0)</f>
        <v>0</v>
      </c>
      <c r="BJ377" s="16" t="s">
        <v>75</v>
      </c>
      <c r="BK377" s="158">
        <f>ROUND(I377*H377,2)</f>
        <v>0</v>
      </c>
      <c r="BL377" s="16" t="s">
        <v>265</v>
      </c>
      <c r="BM377" s="16" t="s">
        <v>701</v>
      </c>
    </row>
    <row r="378" spans="2:47" s="1" customFormat="1" ht="18">
      <c r="B378" s="30"/>
      <c r="D378" s="159" t="s">
        <v>176</v>
      </c>
      <c r="F378" s="160" t="s">
        <v>702</v>
      </c>
      <c r="I378" s="92"/>
      <c r="L378" s="30"/>
      <c r="M378" s="161"/>
      <c r="N378" s="49"/>
      <c r="O378" s="49"/>
      <c r="P378" s="49"/>
      <c r="Q378" s="49"/>
      <c r="R378" s="49"/>
      <c r="S378" s="49"/>
      <c r="T378" s="50"/>
      <c r="AT378" s="16" t="s">
        <v>176</v>
      </c>
      <c r="AU378" s="16" t="s">
        <v>77</v>
      </c>
    </row>
    <row r="379" spans="2:51" s="12" customFormat="1" ht="10">
      <c r="B379" s="162"/>
      <c r="D379" s="159" t="s">
        <v>178</v>
      </c>
      <c r="E379" s="163" t="s">
        <v>1</v>
      </c>
      <c r="F379" s="164" t="s">
        <v>703</v>
      </c>
      <c r="H379" s="165">
        <v>2</v>
      </c>
      <c r="I379" s="166"/>
      <c r="L379" s="162"/>
      <c r="M379" s="167"/>
      <c r="N379" s="168"/>
      <c r="O379" s="168"/>
      <c r="P379" s="168"/>
      <c r="Q379" s="168"/>
      <c r="R379" s="168"/>
      <c r="S379" s="168"/>
      <c r="T379" s="169"/>
      <c r="AT379" s="163" t="s">
        <v>178</v>
      </c>
      <c r="AU379" s="163" t="s">
        <v>77</v>
      </c>
      <c r="AV379" s="12" t="s">
        <v>77</v>
      </c>
      <c r="AW379" s="12" t="s">
        <v>31</v>
      </c>
      <c r="AX379" s="12" t="s">
        <v>68</v>
      </c>
      <c r="AY379" s="163" t="s">
        <v>166</v>
      </c>
    </row>
    <row r="380" spans="2:51" s="12" customFormat="1" ht="10">
      <c r="B380" s="162"/>
      <c r="D380" s="159" t="s">
        <v>178</v>
      </c>
      <c r="E380" s="163" t="s">
        <v>1</v>
      </c>
      <c r="F380" s="164" t="s">
        <v>704</v>
      </c>
      <c r="H380" s="165">
        <v>2</v>
      </c>
      <c r="I380" s="166"/>
      <c r="L380" s="162"/>
      <c r="M380" s="167"/>
      <c r="N380" s="168"/>
      <c r="O380" s="168"/>
      <c r="P380" s="168"/>
      <c r="Q380" s="168"/>
      <c r="R380" s="168"/>
      <c r="S380" s="168"/>
      <c r="T380" s="169"/>
      <c r="AT380" s="163" t="s">
        <v>178</v>
      </c>
      <c r="AU380" s="163" t="s">
        <v>77</v>
      </c>
      <c r="AV380" s="12" t="s">
        <v>77</v>
      </c>
      <c r="AW380" s="12" t="s">
        <v>31</v>
      </c>
      <c r="AX380" s="12" t="s">
        <v>68</v>
      </c>
      <c r="AY380" s="163" t="s">
        <v>166</v>
      </c>
    </row>
    <row r="381" spans="2:51" s="12" customFormat="1" ht="10">
      <c r="B381" s="162"/>
      <c r="D381" s="159" t="s">
        <v>178</v>
      </c>
      <c r="E381" s="163" t="s">
        <v>1</v>
      </c>
      <c r="F381" s="164" t="s">
        <v>705</v>
      </c>
      <c r="H381" s="165">
        <v>1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178</v>
      </c>
      <c r="AU381" s="163" t="s">
        <v>77</v>
      </c>
      <c r="AV381" s="12" t="s">
        <v>77</v>
      </c>
      <c r="AW381" s="12" t="s">
        <v>31</v>
      </c>
      <c r="AX381" s="12" t="s">
        <v>68</v>
      </c>
      <c r="AY381" s="163" t="s">
        <v>166</v>
      </c>
    </row>
    <row r="382" spans="2:51" s="13" customFormat="1" ht="10">
      <c r="B382" s="170"/>
      <c r="D382" s="159" t="s">
        <v>178</v>
      </c>
      <c r="E382" s="171" t="s">
        <v>1</v>
      </c>
      <c r="F382" s="172" t="s">
        <v>206</v>
      </c>
      <c r="H382" s="173">
        <v>5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178</v>
      </c>
      <c r="AU382" s="171" t="s">
        <v>77</v>
      </c>
      <c r="AV382" s="13" t="s">
        <v>174</v>
      </c>
      <c r="AW382" s="13" t="s">
        <v>31</v>
      </c>
      <c r="AX382" s="13" t="s">
        <v>75</v>
      </c>
      <c r="AY382" s="171" t="s">
        <v>166</v>
      </c>
    </row>
    <row r="383" spans="2:65" s="1" customFormat="1" ht="19" customHeight="1">
      <c r="B383" s="146"/>
      <c r="C383" s="178" t="s">
        <v>706</v>
      </c>
      <c r="D383" s="178" t="s">
        <v>289</v>
      </c>
      <c r="E383" s="179" t="s">
        <v>707</v>
      </c>
      <c r="F383" s="180" t="s">
        <v>708</v>
      </c>
      <c r="G383" s="181" t="s">
        <v>187</v>
      </c>
      <c r="H383" s="182">
        <v>2.3</v>
      </c>
      <c r="I383" s="183"/>
      <c r="J383" s="184">
        <f>ROUND(I383*H383,2)</f>
        <v>0</v>
      </c>
      <c r="K383" s="180" t="s">
        <v>173</v>
      </c>
      <c r="L383" s="185"/>
      <c r="M383" s="186" t="s">
        <v>1</v>
      </c>
      <c r="N383" s="187" t="s">
        <v>39</v>
      </c>
      <c r="O383" s="49"/>
      <c r="P383" s="156">
        <f>O383*H383</f>
        <v>0</v>
      </c>
      <c r="Q383" s="156">
        <v>0.006</v>
      </c>
      <c r="R383" s="156">
        <f>Q383*H383</f>
        <v>0.0138</v>
      </c>
      <c r="S383" s="156">
        <v>0</v>
      </c>
      <c r="T383" s="157">
        <f>S383*H383</f>
        <v>0</v>
      </c>
      <c r="AR383" s="16" t="s">
        <v>345</v>
      </c>
      <c r="AT383" s="16" t="s">
        <v>289</v>
      </c>
      <c r="AU383" s="16" t="s">
        <v>77</v>
      </c>
      <c r="AY383" s="16" t="s">
        <v>166</v>
      </c>
      <c r="BE383" s="158">
        <f>IF(N383="základní",J383,0)</f>
        <v>0</v>
      </c>
      <c r="BF383" s="158">
        <f>IF(N383="snížená",J383,0)</f>
        <v>0</v>
      </c>
      <c r="BG383" s="158">
        <f>IF(N383="zákl. přenesená",J383,0)</f>
        <v>0</v>
      </c>
      <c r="BH383" s="158">
        <f>IF(N383="sníž. přenesená",J383,0)</f>
        <v>0</v>
      </c>
      <c r="BI383" s="158">
        <f>IF(N383="nulová",J383,0)</f>
        <v>0</v>
      </c>
      <c r="BJ383" s="16" t="s">
        <v>75</v>
      </c>
      <c r="BK383" s="158">
        <f>ROUND(I383*H383,2)</f>
        <v>0</v>
      </c>
      <c r="BL383" s="16" t="s">
        <v>265</v>
      </c>
      <c r="BM383" s="16" t="s">
        <v>709</v>
      </c>
    </row>
    <row r="384" spans="2:47" s="1" customFormat="1" ht="10">
      <c r="B384" s="30"/>
      <c r="D384" s="159" t="s">
        <v>176</v>
      </c>
      <c r="F384" s="160" t="s">
        <v>708</v>
      </c>
      <c r="I384" s="92"/>
      <c r="L384" s="30"/>
      <c r="M384" s="161"/>
      <c r="N384" s="49"/>
      <c r="O384" s="49"/>
      <c r="P384" s="49"/>
      <c r="Q384" s="49"/>
      <c r="R384" s="49"/>
      <c r="S384" s="49"/>
      <c r="T384" s="50"/>
      <c r="AT384" s="16" t="s">
        <v>176</v>
      </c>
      <c r="AU384" s="16" t="s">
        <v>77</v>
      </c>
    </row>
    <row r="385" spans="2:51" s="12" customFormat="1" ht="10">
      <c r="B385" s="162"/>
      <c r="D385" s="159" t="s">
        <v>178</v>
      </c>
      <c r="E385" s="163" t="s">
        <v>1</v>
      </c>
      <c r="F385" s="164" t="s">
        <v>710</v>
      </c>
      <c r="H385" s="165">
        <v>2.3</v>
      </c>
      <c r="I385" s="166"/>
      <c r="L385" s="162"/>
      <c r="M385" s="167"/>
      <c r="N385" s="168"/>
      <c r="O385" s="168"/>
      <c r="P385" s="168"/>
      <c r="Q385" s="168"/>
      <c r="R385" s="168"/>
      <c r="S385" s="168"/>
      <c r="T385" s="169"/>
      <c r="AT385" s="163" t="s">
        <v>178</v>
      </c>
      <c r="AU385" s="163" t="s">
        <v>77</v>
      </c>
      <c r="AV385" s="12" t="s">
        <v>77</v>
      </c>
      <c r="AW385" s="12" t="s">
        <v>31</v>
      </c>
      <c r="AX385" s="12" t="s">
        <v>75</v>
      </c>
      <c r="AY385" s="163" t="s">
        <v>166</v>
      </c>
    </row>
    <row r="386" spans="2:65" s="1" customFormat="1" ht="19" customHeight="1">
      <c r="B386" s="146"/>
      <c r="C386" s="178" t="s">
        <v>711</v>
      </c>
      <c r="D386" s="178" t="s">
        <v>289</v>
      </c>
      <c r="E386" s="179" t="s">
        <v>712</v>
      </c>
      <c r="F386" s="180" t="s">
        <v>713</v>
      </c>
      <c r="G386" s="181" t="s">
        <v>187</v>
      </c>
      <c r="H386" s="182">
        <v>2.7</v>
      </c>
      <c r="I386" s="183"/>
      <c r="J386" s="184">
        <f>ROUND(I386*H386,2)</f>
        <v>0</v>
      </c>
      <c r="K386" s="180" t="s">
        <v>173</v>
      </c>
      <c r="L386" s="185"/>
      <c r="M386" s="186" t="s">
        <v>1</v>
      </c>
      <c r="N386" s="187" t="s">
        <v>39</v>
      </c>
      <c r="O386" s="49"/>
      <c r="P386" s="156">
        <f>O386*H386</f>
        <v>0</v>
      </c>
      <c r="Q386" s="156">
        <v>0.007</v>
      </c>
      <c r="R386" s="156">
        <f>Q386*H386</f>
        <v>0.0189</v>
      </c>
      <c r="S386" s="156">
        <v>0</v>
      </c>
      <c r="T386" s="157">
        <f>S386*H386</f>
        <v>0</v>
      </c>
      <c r="AR386" s="16" t="s">
        <v>345</v>
      </c>
      <c r="AT386" s="16" t="s">
        <v>289</v>
      </c>
      <c r="AU386" s="16" t="s">
        <v>77</v>
      </c>
      <c r="AY386" s="16" t="s">
        <v>166</v>
      </c>
      <c r="BE386" s="158">
        <f>IF(N386="základní",J386,0)</f>
        <v>0</v>
      </c>
      <c r="BF386" s="158">
        <f>IF(N386="snížená",J386,0)</f>
        <v>0</v>
      </c>
      <c r="BG386" s="158">
        <f>IF(N386="zákl. přenesená",J386,0)</f>
        <v>0</v>
      </c>
      <c r="BH386" s="158">
        <f>IF(N386="sníž. přenesená",J386,0)</f>
        <v>0</v>
      </c>
      <c r="BI386" s="158">
        <f>IF(N386="nulová",J386,0)</f>
        <v>0</v>
      </c>
      <c r="BJ386" s="16" t="s">
        <v>75</v>
      </c>
      <c r="BK386" s="158">
        <f>ROUND(I386*H386,2)</f>
        <v>0</v>
      </c>
      <c r="BL386" s="16" t="s">
        <v>265</v>
      </c>
      <c r="BM386" s="16" t="s">
        <v>714</v>
      </c>
    </row>
    <row r="387" spans="2:47" s="1" customFormat="1" ht="10">
      <c r="B387" s="30"/>
      <c r="D387" s="159" t="s">
        <v>176</v>
      </c>
      <c r="F387" s="160" t="s">
        <v>713</v>
      </c>
      <c r="I387" s="92"/>
      <c r="L387" s="30"/>
      <c r="M387" s="161"/>
      <c r="N387" s="49"/>
      <c r="O387" s="49"/>
      <c r="P387" s="49"/>
      <c r="Q387" s="49"/>
      <c r="R387" s="49"/>
      <c r="S387" s="49"/>
      <c r="T387" s="50"/>
      <c r="AT387" s="16" t="s">
        <v>176</v>
      </c>
      <c r="AU387" s="16" t="s">
        <v>77</v>
      </c>
    </row>
    <row r="388" spans="2:51" s="12" customFormat="1" ht="10">
      <c r="B388" s="162"/>
      <c r="D388" s="159" t="s">
        <v>178</v>
      </c>
      <c r="E388" s="163" t="s">
        <v>1</v>
      </c>
      <c r="F388" s="164" t="s">
        <v>715</v>
      </c>
      <c r="H388" s="165">
        <v>2.7</v>
      </c>
      <c r="I388" s="166"/>
      <c r="L388" s="162"/>
      <c r="M388" s="167"/>
      <c r="N388" s="168"/>
      <c r="O388" s="168"/>
      <c r="P388" s="168"/>
      <c r="Q388" s="168"/>
      <c r="R388" s="168"/>
      <c r="S388" s="168"/>
      <c r="T388" s="169"/>
      <c r="AT388" s="163" t="s">
        <v>178</v>
      </c>
      <c r="AU388" s="163" t="s">
        <v>77</v>
      </c>
      <c r="AV388" s="12" t="s">
        <v>77</v>
      </c>
      <c r="AW388" s="12" t="s">
        <v>31</v>
      </c>
      <c r="AX388" s="12" t="s">
        <v>75</v>
      </c>
      <c r="AY388" s="163" t="s">
        <v>166</v>
      </c>
    </row>
    <row r="389" spans="2:65" s="1" customFormat="1" ht="19" customHeight="1">
      <c r="B389" s="146"/>
      <c r="C389" s="178" t="s">
        <v>716</v>
      </c>
      <c r="D389" s="178" t="s">
        <v>289</v>
      </c>
      <c r="E389" s="179" t="s">
        <v>717</v>
      </c>
      <c r="F389" s="180" t="s">
        <v>718</v>
      </c>
      <c r="G389" s="181" t="s">
        <v>187</v>
      </c>
      <c r="H389" s="182">
        <v>1.35</v>
      </c>
      <c r="I389" s="183"/>
      <c r="J389" s="184">
        <f>ROUND(I389*H389,2)</f>
        <v>0</v>
      </c>
      <c r="K389" s="180" t="s">
        <v>173</v>
      </c>
      <c r="L389" s="185"/>
      <c r="M389" s="186" t="s">
        <v>1</v>
      </c>
      <c r="N389" s="187" t="s">
        <v>39</v>
      </c>
      <c r="O389" s="49"/>
      <c r="P389" s="156">
        <f>O389*H389</f>
        <v>0</v>
      </c>
      <c r="Q389" s="156">
        <v>0.008</v>
      </c>
      <c r="R389" s="156">
        <f>Q389*H389</f>
        <v>0.0108</v>
      </c>
      <c r="S389" s="156">
        <v>0</v>
      </c>
      <c r="T389" s="157">
        <f>S389*H389</f>
        <v>0</v>
      </c>
      <c r="AR389" s="16" t="s">
        <v>345</v>
      </c>
      <c r="AT389" s="16" t="s">
        <v>289</v>
      </c>
      <c r="AU389" s="16" t="s">
        <v>77</v>
      </c>
      <c r="AY389" s="16" t="s">
        <v>166</v>
      </c>
      <c r="BE389" s="158">
        <f>IF(N389="základní",J389,0)</f>
        <v>0</v>
      </c>
      <c r="BF389" s="158">
        <f>IF(N389="snížená",J389,0)</f>
        <v>0</v>
      </c>
      <c r="BG389" s="158">
        <f>IF(N389="zákl. přenesená",J389,0)</f>
        <v>0</v>
      </c>
      <c r="BH389" s="158">
        <f>IF(N389="sníž. přenesená",J389,0)</f>
        <v>0</v>
      </c>
      <c r="BI389" s="158">
        <f>IF(N389="nulová",J389,0)</f>
        <v>0</v>
      </c>
      <c r="BJ389" s="16" t="s">
        <v>75</v>
      </c>
      <c r="BK389" s="158">
        <f>ROUND(I389*H389,2)</f>
        <v>0</v>
      </c>
      <c r="BL389" s="16" t="s">
        <v>265</v>
      </c>
      <c r="BM389" s="16" t="s">
        <v>719</v>
      </c>
    </row>
    <row r="390" spans="2:51" s="12" customFormat="1" ht="10">
      <c r="B390" s="162"/>
      <c r="D390" s="159" t="s">
        <v>178</v>
      </c>
      <c r="E390" s="163" t="s">
        <v>1</v>
      </c>
      <c r="F390" s="164" t="s">
        <v>720</v>
      </c>
      <c r="H390" s="165">
        <v>1.35</v>
      </c>
      <c r="I390" s="166"/>
      <c r="L390" s="162"/>
      <c r="M390" s="167"/>
      <c r="N390" s="168"/>
      <c r="O390" s="168"/>
      <c r="P390" s="168"/>
      <c r="Q390" s="168"/>
      <c r="R390" s="168"/>
      <c r="S390" s="168"/>
      <c r="T390" s="169"/>
      <c r="AT390" s="163" t="s">
        <v>178</v>
      </c>
      <c r="AU390" s="163" t="s">
        <v>77</v>
      </c>
      <c r="AV390" s="12" t="s">
        <v>77</v>
      </c>
      <c r="AW390" s="12" t="s">
        <v>31</v>
      </c>
      <c r="AX390" s="12" t="s">
        <v>75</v>
      </c>
      <c r="AY390" s="163" t="s">
        <v>166</v>
      </c>
    </row>
    <row r="391" spans="2:65" s="1" customFormat="1" ht="19" customHeight="1">
      <c r="B391" s="146"/>
      <c r="C391" s="147" t="s">
        <v>721</v>
      </c>
      <c r="D391" s="147" t="s">
        <v>169</v>
      </c>
      <c r="E391" s="148" t="s">
        <v>722</v>
      </c>
      <c r="F391" s="149" t="s">
        <v>723</v>
      </c>
      <c r="G391" s="150" t="s">
        <v>255</v>
      </c>
      <c r="H391" s="151">
        <v>0.462</v>
      </c>
      <c r="I391" s="152"/>
      <c r="J391" s="153">
        <f>ROUND(I391*H391,2)</f>
        <v>0</v>
      </c>
      <c r="K391" s="149" t="s">
        <v>173</v>
      </c>
      <c r="L391" s="30"/>
      <c r="M391" s="154" t="s">
        <v>1</v>
      </c>
      <c r="N391" s="155" t="s">
        <v>39</v>
      </c>
      <c r="O391" s="49"/>
      <c r="P391" s="156">
        <f>O391*H391</f>
        <v>0</v>
      </c>
      <c r="Q391" s="156">
        <v>0</v>
      </c>
      <c r="R391" s="156">
        <f>Q391*H391</f>
        <v>0</v>
      </c>
      <c r="S391" s="156">
        <v>0</v>
      </c>
      <c r="T391" s="157">
        <f>S391*H391</f>
        <v>0</v>
      </c>
      <c r="AR391" s="16" t="s">
        <v>265</v>
      </c>
      <c r="AT391" s="16" t="s">
        <v>169</v>
      </c>
      <c r="AU391" s="16" t="s">
        <v>77</v>
      </c>
      <c r="AY391" s="16" t="s">
        <v>166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6" t="s">
        <v>75</v>
      </c>
      <c r="BK391" s="158">
        <f>ROUND(I391*H391,2)</f>
        <v>0</v>
      </c>
      <c r="BL391" s="16" t="s">
        <v>265</v>
      </c>
      <c r="BM391" s="16" t="s">
        <v>724</v>
      </c>
    </row>
    <row r="392" spans="2:47" s="1" customFormat="1" ht="18">
      <c r="B392" s="30"/>
      <c r="D392" s="159" t="s">
        <v>176</v>
      </c>
      <c r="F392" s="160" t="s">
        <v>725</v>
      </c>
      <c r="I392" s="92"/>
      <c r="L392" s="30"/>
      <c r="M392" s="161"/>
      <c r="N392" s="49"/>
      <c r="O392" s="49"/>
      <c r="P392" s="49"/>
      <c r="Q392" s="49"/>
      <c r="R392" s="49"/>
      <c r="S392" s="49"/>
      <c r="T392" s="50"/>
      <c r="AT392" s="16" t="s">
        <v>176</v>
      </c>
      <c r="AU392" s="16" t="s">
        <v>77</v>
      </c>
    </row>
    <row r="393" spans="2:63" s="11" customFormat="1" ht="22.75" customHeight="1">
      <c r="B393" s="133"/>
      <c r="D393" s="134" t="s">
        <v>67</v>
      </c>
      <c r="E393" s="144" t="s">
        <v>726</v>
      </c>
      <c r="F393" s="144" t="s">
        <v>727</v>
      </c>
      <c r="I393" s="136"/>
      <c r="J393" s="145">
        <f>BK393</f>
        <v>0</v>
      </c>
      <c r="L393" s="133"/>
      <c r="M393" s="138"/>
      <c r="N393" s="139"/>
      <c r="O393" s="139"/>
      <c r="P393" s="140">
        <f>SUM(P394:P407)</f>
        <v>0</v>
      </c>
      <c r="Q393" s="139"/>
      <c r="R393" s="140">
        <f>SUM(R394:R407)</f>
        <v>0.07</v>
      </c>
      <c r="S393" s="139"/>
      <c r="T393" s="141">
        <f>SUM(T394:T407)</f>
        <v>5.99469</v>
      </c>
      <c r="AR393" s="134" t="s">
        <v>77</v>
      </c>
      <c r="AT393" s="142" t="s">
        <v>67</v>
      </c>
      <c r="AU393" s="142" t="s">
        <v>75</v>
      </c>
      <c r="AY393" s="134" t="s">
        <v>166</v>
      </c>
      <c r="BK393" s="143">
        <f>SUM(BK394:BK407)</f>
        <v>0</v>
      </c>
    </row>
    <row r="394" spans="2:65" s="1" customFormat="1" ht="19" customHeight="1">
      <c r="B394" s="146"/>
      <c r="C394" s="147" t="s">
        <v>728</v>
      </c>
      <c r="D394" s="147" t="s">
        <v>169</v>
      </c>
      <c r="E394" s="148" t="s">
        <v>729</v>
      </c>
      <c r="F394" s="149" t="s">
        <v>730</v>
      </c>
      <c r="G394" s="150" t="s">
        <v>200</v>
      </c>
      <c r="H394" s="151">
        <v>105.17</v>
      </c>
      <c r="I394" s="152"/>
      <c r="J394" s="153">
        <f>ROUND(I394*H394,2)</f>
        <v>0</v>
      </c>
      <c r="K394" s="149" t="s">
        <v>173</v>
      </c>
      <c r="L394" s="30"/>
      <c r="M394" s="154" t="s">
        <v>1</v>
      </c>
      <c r="N394" s="155" t="s">
        <v>39</v>
      </c>
      <c r="O394" s="49"/>
      <c r="P394" s="156">
        <f>O394*H394</f>
        <v>0</v>
      </c>
      <c r="Q394" s="156">
        <v>0</v>
      </c>
      <c r="R394" s="156">
        <f>Q394*H394</f>
        <v>0</v>
      </c>
      <c r="S394" s="156">
        <v>0.055</v>
      </c>
      <c r="T394" s="157">
        <f>S394*H394</f>
        <v>5.78435</v>
      </c>
      <c r="AR394" s="16" t="s">
        <v>265</v>
      </c>
      <c r="AT394" s="16" t="s">
        <v>169</v>
      </c>
      <c r="AU394" s="16" t="s">
        <v>77</v>
      </c>
      <c r="AY394" s="16" t="s">
        <v>166</v>
      </c>
      <c r="BE394" s="158">
        <f>IF(N394="základní",J394,0)</f>
        <v>0</v>
      </c>
      <c r="BF394" s="158">
        <f>IF(N394="snížená",J394,0)</f>
        <v>0</v>
      </c>
      <c r="BG394" s="158">
        <f>IF(N394="zákl. přenesená",J394,0)</f>
        <v>0</v>
      </c>
      <c r="BH394" s="158">
        <f>IF(N394="sníž. přenesená",J394,0)</f>
        <v>0</v>
      </c>
      <c r="BI394" s="158">
        <f>IF(N394="nulová",J394,0)</f>
        <v>0</v>
      </c>
      <c r="BJ394" s="16" t="s">
        <v>75</v>
      </c>
      <c r="BK394" s="158">
        <f>ROUND(I394*H394,2)</f>
        <v>0</v>
      </c>
      <c r="BL394" s="16" t="s">
        <v>265</v>
      </c>
      <c r="BM394" s="16" t="s">
        <v>731</v>
      </c>
    </row>
    <row r="395" spans="2:47" s="1" customFormat="1" ht="10">
      <c r="B395" s="30"/>
      <c r="D395" s="159" t="s">
        <v>176</v>
      </c>
      <c r="F395" s="160" t="s">
        <v>732</v>
      </c>
      <c r="I395" s="92"/>
      <c r="L395" s="30"/>
      <c r="M395" s="161"/>
      <c r="N395" s="49"/>
      <c r="O395" s="49"/>
      <c r="P395" s="49"/>
      <c r="Q395" s="49"/>
      <c r="R395" s="49"/>
      <c r="S395" s="49"/>
      <c r="T395" s="50"/>
      <c r="AT395" s="16" t="s">
        <v>176</v>
      </c>
      <c r="AU395" s="16" t="s">
        <v>77</v>
      </c>
    </row>
    <row r="396" spans="2:51" s="12" customFormat="1" ht="10">
      <c r="B396" s="162"/>
      <c r="D396" s="159" t="s">
        <v>178</v>
      </c>
      <c r="E396" s="163" t="s">
        <v>1</v>
      </c>
      <c r="F396" s="164" t="s">
        <v>733</v>
      </c>
      <c r="H396" s="165">
        <v>67.82</v>
      </c>
      <c r="I396" s="166"/>
      <c r="L396" s="162"/>
      <c r="M396" s="167"/>
      <c r="N396" s="168"/>
      <c r="O396" s="168"/>
      <c r="P396" s="168"/>
      <c r="Q396" s="168"/>
      <c r="R396" s="168"/>
      <c r="S396" s="168"/>
      <c r="T396" s="169"/>
      <c r="AT396" s="163" t="s">
        <v>178</v>
      </c>
      <c r="AU396" s="163" t="s">
        <v>77</v>
      </c>
      <c r="AV396" s="12" t="s">
        <v>77</v>
      </c>
      <c r="AW396" s="12" t="s">
        <v>31</v>
      </c>
      <c r="AX396" s="12" t="s">
        <v>68</v>
      </c>
      <c r="AY396" s="163" t="s">
        <v>166</v>
      </c>
    </row>
    <row r="397" spans="2:51" s="12" customFormat="1" ht="10">
      <c r="B397" s="162"/>
      <c r="D397" s="159" t="s">
        <v>178</v>
      </c>
      <c r="E397" s="163" t="s">
        <v>1</v>
      </c>
      <c r="F397" s="164" t="s">
        <v>734</v>
      </c>
      <c r="H397" s="165">
        <v>37.35</v>
      </c>
      <c r="I397" s="166"/>
      <c r="L397" s="162"/>
      <c r="M397" s="167"/>
      <c r="N397" s="168"/>
      <c r="O397" s="168"/>
      <c r="P397" s="168"/>
      <c r="Q397" s="168"/>
      <c r="R397" s="168"/>
      <c r="S397" s="168"/>
      <c r="T397" s="169"/>
      <c r="AT397" s="163" t="s">
        <v>178</v>
      </c>
      <c r="AU397" s="163" t="s">
        <v>77</v>
      </c>
      <c r="AV397" s="12" t="s">
        <v>77</v>
      </c>
      <c r="AW397" s="12" t="s">
        <v>31</v>
      </c>
      <c r="AX397" s="12" t="s">
        <v>68</v>
      </c>
      <c r="AY397" s="163" t="s">
        <v>166</v>
      </c>
    </row>
    <row r="398" spans="2:51" s="13" customFormat="1" ht="10">
      <c r="B398" s="170"/>
      <c r="D398" s="159" t="s">
        <v>178</v>
      </c>
      <c r="E398" s="171" t="s">
        <v>114</v>
      </c>
      <c r="F398" s="172" t="s">
        <v>206</v>
      </c>
      <c r="H398" s="173">
        <v>105.17</v>
      </c>
      <c r="I398" s="174"/>
      <c r="L398" s="170"/>
      <c r="M398" s="175"/>
      <c r="N398" s="176"/>
      <c r="O398" s="176"/>
      <c r="P398" s="176"/>
      <c r="Q398" s="176"/>
      <c r="R398" s="176"/>
      <c r="S398" s="176"/>
      <c r="T398" s="177"/>
      <c r="AT398" s="171" t="s">
        <v>178</v>
      </c>
      <c r="AU398" s="171" t="s">
        <v>77</v>
      </c>
      <c r="AV398" s="13" t="s">
        <v>174</v>
      </c>
      <c r="AW398" s="13" t="s">
        <v>31</v>
      </c>
      <c r="AX398" s="13" t="s">
        <v>75</v>
      </c>
      <c r="AY398" s="171" t="s">
        <v>166</v>
      </c>
    </row>
    <row r="399" spans="2:65" s="1" customFormat="1" ht="19" customHeight="1">
      <c r="B399" s="146"/>
      <c r="C399" s="147" t="s">
        <v>735</v>
      </c>
      <c r="D399" s="147" t="s">
        <v>169</v>
      </c>
      <c r="E399" s="148" t="s">
        <v>736</v>
      </c>
      <c r="F399" s="149" t="s">
        <v>737</v>
      </c>
      <c r="G399" s="150" t="s">
        <v>200</v>
      </c>
      <c r="H399" s="151">
        <v>105.17</v>
      </c>
      <c r="I399" s="152"/>
      <c r="J399" s="153">
        <f>ROUND(I399*H399,2)</f>
        <v>0</v>
      </c>
      <c r="K399" s="149" t="s">
        <v>173</v>
      </c>
      <c r="L399" s="30"/>
      <c r="M399" s="154" t="s">
        <v>1</v>
      </c>
      <c r="N399" s="155" t="s">
        <v>39</v>
      </c>
      <c r="O399" s="49"/>
      <c r="P399" s="156">
        <f>O399*H399</f>
        <v>0</v>
      </c>
      <c r="Q399" s="156">
        <v>0</v>
      </c>
      <c r="R399" s="156">
        <f>Q399*H399</f>
        <v>0</v>
      </c>
      <c r="S399" s="156">
        <v>0.002</v>
      </c>
      <c r="T399" s="157">
        <f>S399*H399</f>
        <v>0.21034</v>
      </c>
      <c r="AR399" s="16" t="s">
        <v>265</v>
      </c>
      <c r="AT399" s="16" t="s">
        <v>169</v>
      </c>
      <c r="AU399" s="16" t="s">
        <v>77</v>
      </c>
      <c r="AY399" s="16" t="s">
        <v>166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6" t="s">
        <v>75</v>
      </c>
      <c r="BK399" s="158">
        <f>ROUND(I399*H399,2)</f>
        <v>0</v>
      </c>
      <c r="BL399" s="16" t="s">
        <v>265</v>
      </c>
      <c r="BM399" s="16" t="s">
        <v>738</v>
      </c>
    </row>
    <row r="400" spans="2:47" s="1" customFormat="1" ht="10">
      <c r="B400" s="30"/>
      <c r="D400" s="159" t="s">
        <v>176</v>
      </c>
      <c r="F400" s="160" t="s">
        <v>739</v>
      </c>
      <c r="I400" s="92"/>
      <c r="L400" s="30"/>
      <c r="M400" s="161"/>
      <c r="N400" s="49"/>
      <c r="O400" s="49"/>
      <c r="P400" s="49"/>
      <c r="Q400" s="49"/>
      <c r="R400" s="49"/>
      <c r="S400" s="49"/>
      <c r="T400" s="50"/>
      <c r="AT400" s="16" t="s">
        <v>176</v>
      </c>
      <c r="AU400" s="16" t="s">
        <v>77</v>
      </c>
    </row>
    <row r="401" spans="2:51" s="12" customFormat="1" ht="10">
      <c r="B401" s="162"/>
      <c r="D401" s="159" t="s">
        <v>178</v>
      </c>
      <c r="E401" s="163" t="s">
        <v>1</v>
      </c>
      <c r="F401" s="164" t="s">
        <v>114</v>
      </c>
      <c r="H401" s="165">
        <v>105.17</v>
      </c>
      <c r="I401" s="166"/>
      <c r="L401" s="162"/>
      <c r="M401" s="167"/>
      <c r="N401" s="168"/>
      <c r="O401" s="168"/>
      <c r="P401" s="168"/>
      <c r="Q401" s="168"/>
      <c r="R401" s="168"/>
      <c r="S401" s="168"/>
      <c r="T401" s="169"/>
      <c r="AT401" s="163" t="s">
        <v>178</v>
      </c>
      <c r="AU401" s="163" t="s">
        <v>77</v>
      </c>
      <c r="AV401" s="12" t="s">
        <v>77</v>
      </c>
      <c r="AW401" s="12" t="s">
        <v>31</v>
      </c>
      <c r="AX401" s="12" t="s">
        <v>75</v>
      </c>
      <c r="AY401" s="163" t="s">
        <v>166</v>
      </c>
    </row>
    <row r="402" spans="2:65" s="1" customFormat="1" ht="19" customHeight="1">
      <c r="B402" s="146"/>
      <c r="C402" s="147" t="s">
        <v>740</v>
      </c>
      <c r="D402" s="147" t="s">
        <v>169</v>
      </c>
      <c r="E402" s="148" t="s">
        <v>741</v>
      </c>
      <c r="F402" s="149" t="s">
        <v>742</v>
      </c>
      <c r="G402" s="150" t="s">
        <v>182</v>
      </c>
      <c r="H402" s="151">
        <v>2</v>
      </c>
      <c r="I402" s="152"/>
      <c r="J402" s="153">
        <f>ROUND(I402*H402,2)</f>
        <v>0</v>
      </c>
      <c r="K402" s="149" t="s">
        <v>173</v>
      </c>
      <c r="L402" s="30"/>
      <c r="M402" s="154" t="s">
        <v>1</v>
      </c>
      <c r="N402" s="155" t="s">
        <v>39</v>
      </c>
      <c r="O402" s="49"/>
      <c r="P402" s="156">
        <f>O402*H402</f>
        <v>0</v>
      </c>
      <c r="Q402" s="156">
        <v>0</v>
      </c>
      <c r="R402" s="156">
        <f>Q402*H402</f>
        <v>0</v>
      </c>
      <c r="S402" s="156">
        <v>0</v>
      </c>
      <c r="T402" s="157">
        <f>S402*H402</f>
        <v>0</v>
      </c>
      <c r="AR402" s="16" t="s">
        <v>265</v>
      </c>
      <c r="AT402" s="16" t="s">
        <v>169</v>
      </c>
      <c r="AU402" s="16" t="s">
        <v>77</v>
      </c>
      <c r="AY402" s="16" t="s">
        <v>166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6" t="s">
        <v>75</v>
      </c>
      <c r="BK402" s="158">
        <f>ROUND(I402*H402,2)</f>
        <v>0</v>
      </c>
      <c r="BL402" s="16" t="s">
        <v>265</v>
      </c>
      <c r="BM402" s="16" t="s">
        <v>743</v>
      </c>
    </row>
    <row r="403" spans="2:47" s="1" customFormat="1" ht="18">
      <c r="B403" s="30"/>
      <c r="D403" s="159" t="s">
        <v>176</v>
      </c>
      <c r="F403" s="160" t="s">
        <v>744</v>
      </c>
      <c r="I403" s="92"/>
      <c r="L403" s="30"/>
      <c r="M403" s="161"/>
      <c r="N403" s="49"/>
      <c r="O403" s="49"/>
      <c r="P403" s="49"/>
      <c r="Q403" s="49"/>
      <c r="R403" s="49"/>
      <c r="S403" s="49"/>
      <c r="T403" s="50"/>
      <c r="AT403" s="16" t="s">
        <v>176</v>
      </c>
      <c r="AU403" s="16" t="s">
        <v>77</v>
      </c>
    </row>
    <row r="404" spans="2:65" s="1" customFormat="1" ht="19" customHeight="1">
      <c r="B404" s="146"/>
      <c r="C404" s="147" t="s">
        <v>745</v>
      </c>
      <c r="D404" s="147" t="s">
        <v>169</v>
      </c>
      <c r="E404" s="148" t="s">
        <v>746</v>
      </c>
      <c r="F404" s="149" t="s">
        <v>747</v>
      </c>
      <c r="G404" s="150" t="s">
        <v>182</v>
      </c>
      <c r="H404" s="151">
        <v>1</v>
      </c>
      <c r="I404" s="152"/>
      <c r="J404" s="153">
        <f>ROUND(I404*H404,2)</f>
        <v>0</v>
      </c>
      <c r="K404" s="149" t="s">
        <v>1</v>
      </c>
      <c r="L404" s="30"/>
      <c r="M404" s="154" t="s">
        <v>1</v>
      </c>
      <c r="N404" s="155" t="s">
        <v>39</v>
      </c>
      <c r="O404" s="49"/>
      <c r="P404" s="156">
        <f>O404*H404</f>
        <v>0</v>
      </c>
      <c r="Q404" s="156">
        <v>0.07</v>
      </c>
      <c r="R404" s="156">
        <f>Q404*H404</f>
        <v>0.07</v>
      </c>
      <c r="S404" s="156">
        <v>0</v>
      </c>
      <c r="T404" s="157">
        <f>S404*H404</f>
        <v>0</v>
      </c>
      <c r="AR404" s="16" t="s">
        <v>265</v>
      </c>
      <c r="AT404" s="16" t="s">
        <v>169</v>
      </c>
      <c r="AU404" s="16" t="s">
        <v>77</v>
      </c>
      <c r="AY404" s="16" t="s">
        <v>166</v>
      </c>
      <c r="BE404" s="158">
        <f>IF(N404="základní",J404,0)</f>
        <v>0</v>
      </c>
      <c r="BF404" s="158">
        <f>IF(N404="snížená",J404,0)</f>
        <v>0</v>
      </c>
      <c r="BG404" s="158">
        <f>IF(N404="zákl. přenesená",J404,0)</f>
        <v>0</v>
      </c>
      <c r="BH404" s="158">
        <f>IF(N404="sníž. přenesená",J404,0)</f>
        <v>0</v>
      </c>
      <c r="BI404" s="158">
        <f>IF(N404="nulová",J404,0)</f>
        <v>0</v>
      </c>
      <c r="BJ404" s="16" t="s">
        <v>75</v>
      </c>
      <c r="BK404" s="158">
        <f>ROUND(I404*H404,2)</f>
        <v>0</v>
      </c>
      <c r="BL404" s="16" t="s">
        <v>265</v>
      </c>
      <c r="BM404" s="16" t="s">
        <v>748</v>
      </c>
    </row>
    <row r="405" spans="2:47" s="1" customFormat="1" ht="18">
      <c r="B405" s="30"/>
      <c r="D405" s="159" t="s">
        <v>176</v>
      </c>
      <c r="F405" s="160" t="s">
        <v>747</v>
      </c>
      <c r="I405" s="92"/>
      <c r="L405" s="30"/>
      <c r="M405" s="161"/>
      <c r="N405" s="49"/>
      <c r="O405" s="49"/>
      <c r="P405" s="49"/>
      <c r="Q405" s="49"/>
      <c r="R405" s="49"/>
      <c r="S405" s="49"/>
      <c r="T405" s="50"/>
      <c r="AT405" s="16" t="s">
        <v>176</v>
      </c>
      <c r="AU405" s="16" t="s">
        <v>77</v>
      </c>
    </row>
    <row r="406" spans="2:65" s="1" customFormat="1" ht="19" customHeight="1">
      <c r="B406" s="146"/>
      <c r="C406" s="147" t="s">
        <v>749</v>
      </c>
      <c r="D406" s="147" t="s">
        <v>169</v>
      </c>
      <c r="E406" s="148" t="s">
        <v>750</v>
      </c>
      <c r="F406" s="149" t="s">
        <v>751</v>
      </c>
      <c r="G406" s="150" t="s">
        <v>255</v>
      </c>
      <c r="H406" s="151">
        <v>0.07</v>
      </c>
      <c r="I406" s="152"/>
      <c r="J406" s="153">
        <f>ROUND(I406*H406,2)</f>
        <v>0</v>
      </c>
      <c r="K406" s="149" t="s">
        <v>173</v>
      </c>
      <c r="L406" s="30"/>
      <c r="M406" s="154" t="s">
        <v>1</v>
      </c>
      <c r="N406" s="155" t="s">
        <v>39</v>
      </c>
      <c r="O406" s="49"/>
      <c r="P406" s="156">
        <f>O406*H406</f>
        <v>0</v>
      </c>
      <c r="Q406" s="156">
        <v>0</v>
      </c>
      <c r="R406" s="156">
        <f>Q406*H406</f>
        <v>0</v>
      </c>
      <c r="S406" s="156">
        <v>0</v>
      </c>
      <c r="T406" s="157">
        <f>S406*H406</f>
        <v>0</v>
      </c>
      <c r="AR406" s="16" t="s">
        <v>265</v>
      </c>
      <c r="AT406" s="16" t="s">
        <v>169</v>
      </c>
      <c r="AU406" s="16" t="s">
        <v>77</v>
      </c>
      <c r="AY406" s="16" t="s">
        <v>166</v>
      </c>
      <c r="BE406" s="158">
        <f>IF(N406="základní",J406,0)</f>
        <v>0</v>
      </c>
      <c r="BF406" s="158">
        <f>IF(N406="snížená",J406,0)</f>
        <v>0</v>
      </c>
      <c r="BG406" s="158">
        <f>IF(N406="zákl. přenesená",J406,0)</f>
        <v>0</v>
      </c>
      <c r="BH406" s="158">
        <f>IF(N406="sníž. přenesená",J406,0)</f>
        <v>0</v>
      </c>
      <c r="BI406" s="158">
        <f>IF(N406="nulová",J406,0)</f>
        <v>0</v>
      </c>
      <c r="BJ406" s="16" t="s">
        <v>75</v>
      </c>
      <c r="BK406" s="158">
        <f>ROUND(I406*H406,2)</f>
        <v>0</v>
      </c>
      <c r="BL406" s="16" t="s">
        <v>265</v>
      </c>
      <c r="BM406" s="16" t="s">
        <v>752</v>
      </c>
    </row>
    <row r="407" spans="2:47" s="1" customFormat="1" ht="18">
      <c r="B407" s="30"/>
      <c r="D407" s="159" t="s">
        <v>176</v>
      </c>
      <c r="F407" s="160" t="s">
        <v>753</v>
      </c>
      <c r="I407" s="92"/>
      <c r="L407" s="30"/>
      <c r="M407" s="161"/>
      <c r="N407" s="49"/>
      <c r="O407" s="49"/>
      <c r="P407" s="49"/>
      <c r="Q407" s="49"/>
      <c r="R407" s="49"/>
      <c r="S407" s="49"/>
      <c r="T407" s="50"/>
      <c r="AT407" s="16" t="s">
        <v>176</v>
      </c>
      <c r="AU407" s="16" t="s">
        <v>77</v>
      </c>
    </row>
    <row r="408" spans="2:63" s="11" customFormat="1" ht="22.75" customHeight="1">
      <c r="B408" s="133"/>
      <c r="D408" s="134" t="s">
        <v>67</v>
      </c>
      <c r="E408" s="144" t="s">
        <v>754</v>
      </c>
      <c r="F408" s="144" t="s">
        <v>755</v>
      </c>
      <c r="I408" s="136"/>
      <c r="J408" s="145">
        <f>BK408</f>
        <v>0</v>
      </c>
      <c r="L408" s="133"/>
      <c r="M408" s="138"/>
      <c r="N408" s="139"/>
      <c r="O408" s="139"/>
      <c r="P408" s="140">
        <f>SUM(P409:P430)</f>
        <v>0</v>
      </c>
      <c r="Q408" s="139"/>
      <c r="R408" s="140">
        <f>SUM(R409:R430)</f>
        <v>0.3554734</v>
      </c>
      <c r="S408" s="139"/>
      <c r="T408" s="141">
        <f>SUM(T409:T430)</f>
        <v>0</v>
      </c>
      <c r="AR408" s="134" t="s">
        <v>77</v>
      </c>
      <c r="AT408" s="142" t="s">
        <v>67</v>
      </c>
      <c r="AU408" s="142" t="s">
        <v>75</v>
      </c>
      <c r="AY408" s="134" t="s">
        <v>166</v>
      </c>
      <c r="BK408" s="143">
        <f>SUM(BK409:BK430)</f>
        <v>0</v>
      </c>
    </row>
    <row r="409" spans="2:65" s="1" customFormat="1" ht="19" customHeight="1">
      <c r="B409" s="146"/>
      <c r="C409" s="147" t="s">
        <v>756</v>
      </c>
      <c r="D409" s="147" t="s">
        <v>169</v>
      </c>
      <c r="E409" s="148" t="s">
        <v>757</v>
      </c>
      <c r="F409" s="149" t="s">
        <v>758</v>
      </c>
      <c r="G409" s="150" t="s">
        <v>187</v>
      </c>
      <c r="H409" s="151">
        <v>52.75</v>
      </c>
      <c r="I409" s="152"/>
      <c r="J409" s="153">
        <f>ROUND(I409*H409,2)</f>
        <v>0</v>
      </c>
      <c r="K409" s="149" t="s">
        <v>173</v>
      </c>
      <c r="L409" s="30"/>
      <c r="M409" s="154" t="s">
        <v>1</v>
      </c>
      <c r="N409" s="155" t="s">
        <v>39</v>
      </c>
      <c r="O409" s="49"/>
      <c r="P409" s="156">
        <f>O409*H409</f>
        <v>0</v>
      </c>
      <c r="Q409" s="156">
        <v>0.00046</v>
      </c>
      <c r="R409" s="156">
        <f>Q409*H409</f>
        <v>0.024265000000000002</v>
      </c>
      <c r="S409" s="156">
        <v>0</v>
      </c>
      <c r="T409" s="157">
        <f>S409*H409</f>
        <v>0</v>
      </c>
      <c r="AR409" s="16" t="s">
        <v>265</v>
      </c>
      <c r="AT409" s="16" t="s">
        <v>169</v>
      </c>
      <c r="AU409" s="16" t="s">
        <v>77</v>
      </c>
      <c r="AY409" s="16" t="s">
        <v>166</v>
      </c>
      <c r="BE409" s="158">
        <f>IF(N409="základní",J409,0)</f>
        <v>0</v>
      </c>
      <c r="BF409" s="158">
        <f>IF(N409="snížená",J409,0)</f>
        <v>0</v>
      </c>
      <c r="BG409" s="158">
        <f>IF(N409="zákl. přenesená",J409,0)</f>
        <v>0</v>
      </c>
      <c r="BH409" s="158">
        <f>IF(N409="sníž. přenesená",J409,0)</f>
        <v>0</v>
      </c>
      <c r="BI409" s="158">
        <f>IF(N409="nulová",J409,0)</f>
        <v>0</v>
      </c>
      <c r="BJ409" s="16" t="s">
        <v>75</v>
      </c>
      <c r="BK409" s="158">
        <f>ROUND(I409*H409,2)</f>
        <v>0</v>
      </c>
      <c r="BL409" s="16" t="s">
        <v>265</v>
      </c>
      <c r="BM409" s="16" t="s">
        <v>759</v>
      </c>
    </row>
    <row r="410" spans="2:47" s="1" customFormat="1" ht="18">
      <c r="B410" s="30"/>
      <c r="D410" s="159" t="s">
        <v>176</v>
      </c>
      <c r="F410" s="160" t="s">
        <v>760</v>
      </c>
      <c r="I410" s="92"/>
      <c r="L410" s="30"/>
      <c r="M410" s="161"/>
      <c r="N410" s="49"/>
      <c r="O410" s="49"/>
      <c r="P410" s="49"/>
      <c r="Q410" s="49"/>
      <c r="R410" s="49"/>
      <c r="S410" s="49"/>
      <c r="T410" s="50"/>
      <c r="AT410" s="16" t="s">
        <v>176</v>
      </c>
      <c r="AU410" s="16" t="s">
        <v>77</v>
      </c>
    </row>
    <row r="411" spans="2:51" s="12" customFormat="1" ht="10">
      <c r="B411" s="162"/>
      <c r="D411" s="159" t="s">
        <v>178</v>
      </c>
      <c r="E411" s="163" t="s">
        <v>1</v>
      </c>
      <c r="F411" s="164" t="s">
        <v>761</v>
      </c>
      <c r="H411" s="165">
        <v>28.55</v>
      </c>
      <c r="I411" s="166"/>
      <c r="L411" s="162"/>
      <c r="M411" s="167"/>
      <c r="N411" s="168"/>
      <c r="O411" s="168"/>
      <c r="P411" s="168"/>
      <c r="Q411" s="168"/>
      <c r="R411" s="168"/>
      <c r="S411" s="168"/>
      <c r="T411" s="169"/>
      <c r="AT411" s="163" t="s">
        <v>178</v>
      </c>
      <c r="AU411" s="163" t="s">
        <v>77</v>
      </c>
      <c r="AV411" s="12" t="s">
        <v>77</v>
      </c>
      <c r="AW411" s="12" t="s">
        <v>31</v>
      </c>
      <c r="AX411" s="12" t="s">
        <v>68</v>
      </c>
      <c r="AY411" s="163" t="s">
        <v>166</v>
      </c>
    </row>
    <row r="412" spans="2:51" s="12" customFormat="1" ht="10">
      <c r="B412" s="162"/>
      <c r="D412" s="159" t="s">
        <v>178</v>
      </c>
      <c r="E412" s="163" t="s">
        <v>1</v>
      </c>
      <c r="F412" s="164" t="s">
        <v>762</v>
      </c>
      <c r="H412" s="165">
        <v>24.2</v>
      </c>
      <c r="I412" s="166"/>
      <c r="L412" s="162"/>
      <c r="M412" s="167"/>
      <c r="N412" s="168"/>
      <c r="O412" s="168"/>
      <c r="P412" s="168"/>
      <c r="Q412" s="168"/>
      <c r="R412" s="168"/>
      <c r="S412" s="168"/>
      <c r="T412" s="169"/>
      <c r="AT412" s="163" t="s">
        <v>178</v>
      </c>
      <c r="AU412" s="163" t="s">
        <v>77</v>
      </c>
      <c r="AV412" s="12" t="s">
        <v>77</v>
      </c>
      <c r="AW412" s="12" t="s">
        <v>31</v>
      </c>
      <c r="AX412" s="12" t="s">
        <v>68</v>
      </c>
      <c r="AY412" s="163" t="s">
        <v>166</v>
      </c>
    </row>
    <row r="413" spans="2:51" s="13" customFormat="1" ht="10">
      <c r="B413" s="170"/>
      <c r="D413" s="159" t="s">
        <v>178</v>
      </c>
      <c r="E413" s="171" t="s">
        <v>103</v>
      </c>
      <c r="F413" s="172" t="s">
        <v>206</v>
      </c>
      <c r="H413" s="173">
        <v>52.75</v>
      </c>
      <c r="I413" s="174"/>
      <c r="L413" s="170"/>
      <c r="M413" s="175"/>
      <c r="N413" s="176"/>
      <c r="O413" s="176"/>
      <c r="P413" s="176"/>
      <c r="Q413" s="176"/>
      <c r="R413" s="176"/>
      <c r="S413" s="176"/>
      <c r="T413" s="177"/>
      <c r="AT413" s="171" t="s">
        <v>178</v>
      </c>
      <c r="AU413" s="171" t="s">
        <v>77</v>
      </c>
      <c r="AV413" s="13" t="s">
        <v>174</v>
      </c>
      <c r="AW413" s="13" t="s">
        <v>31</v>
      </c>
      <c r="AX413" s="13" t="s">
        <v>75</v>
      </c>
      <c r="AY413" s="171" t="s">
        <v>166</v>
      </c>
    </row>
    <row r="414" spans="2:65" s="1" customFormat="1" ht="19" customHeight="1">
      <c r="B414" s="146"/>
      <c r="C414" s="178" t="s">
        <v>763</v>
      </c>
      <c r="D414" s="178" t="s">
        <v>289</v>
      </c>
      <c r="E414" s="179" t="s">
        <v>764</v>
      </c>
      <c r="F414" s="180" t="s">
        <v>765</v>
      </c>
      <c r="G414" s="181" t="s">
        <v>200</v>
      </c>
      <c r="H414" s="182">
        <v>4.642</v>
      </c>
      <c r="I414" s="183"/>
      <c r="J414" s="184">
        <f>ROUND(I414*H414,2)</f>
        <v>0</v>
      </c>
      <c r="K414" s="180" t="s">
        <v>173</v>
      </c>
      <c r="L414" s="185"/>
      <c r="M414" s="186" t="s">
        <v>1</v>
      </c>
      <c r="N414" s="187" t="s">
        <v>39</v>
      </c>
      <c r="O414" s="49"/>
      <c r="P414" s="156">
        <f>O414*H414</f>
        <v>0</v>
      </c>
      <c r="Q414" s="156">
        <v>0.0192</v>
      </c>
      <c r="R414" s="156">
        <f>Q414*H414</f>
        <v>0.0891264</v>
      </c>
      <c r="S414" s="156">
        <v>0</v>
      </c>
      <c r="T414" s="157">
        <f>S414*H414</f>
        <v>0</v>
      </c>
      <c r="AR414" s="16" t="s">
        <v>345</v>
      </c>
      <c r="AT414" s="16" t="s">
        <v>289</v>
      </c>
      <c r="AU414" s="16" t="s">
        <v>77</v>
      </c>
      <c r="AY414" s="16" t="s">
        <v>166</v>
      </c>
      <c r="BE414" s="158">
        <f>IF(N414="základní",J414,0)</f>
        <v>0</v>
      </c>
      <c r="BF414" s="158">
        <f>IF(N414="snížená",J414,0)</f>
        <v>0</v>
      </c>
      <c r="BG414" s="158">
        <f>IF(N414="zákl. přenesená",J414,0)</f>
        <v>0</v>
      </c>
      <c r="BH414" s="158">
        <f>IF(N414="sníž. přenesená",J414,0)</f>
        <v>0</v>
      </c>
      <c r="BI414" s="158">
        <f>IF(N414="nulová",J414,0)</f>
        <v>0</v>
      </c>
      <c r="BJ414" s="16" t="s">
        <v>75</v>
      </c>
      <c r="BK414" s="158">
        <f>ROUND(I414*H414,2)</f>
        <v>0</v>
      </c>
      <c r="BL414" s="16" t="s">
        <v>265</v>
      </c>
      <c r="BM414" s="16" t="s">
        <v>766</v>
      </c>
    </row>
    <row r="415" spans="2:47" s="1" customFormat="1" ht="10">
      <c r="B415" s="30"/>
      <c r="D415" s="159" t="s">
        <v>176</v>
      </c>
      <c r="F415" s="160" t="s">
        <v>765</v>
      </c>
      <c r="I415" s="92"/>
      <c r="L415" s="30"/>
      <c r="M415" s="161"/>
      <c r="N415" s="49"/>
      <c r="O415" s="49"/>
      <c r="P415" s="49"/>
      <c r="Q415" s="49"/>
      <c r="R415" s="49"/>
      <c r="S415" s="49"/>
      <c r="T415" s="50"/>
      <c r="AT415" s="16" t="s">
        <v>176</v>
      </c>
      <c r="AU415" s="16" t="s">
        <v>77</v>
      </c>
    </row>
    <row r="416" spans="2:51" s="12" customFormat="1" ht="10">
      <c r="B416" s="162"/>
      <c r="D416" s="159" t="s">
        <v>178</v>
      </c>
      <c r="E416" s="163" t="s">
        <v>1</v>
      </c>
      <c r="F416" s="164" t="s">
        <v>767</v>
      </c>
      <c r="H416" s="165">
        <v>4.642</v>
      </c>
      <c r="I416" s="166"/>
      <c r="L416" s="162"/>
      <c r="M416" s="167"/>
      <c r="N416" s="168"/>
      <c r="O416" s="168"/>
      <c r="P416" s="168"/>
      <c r="Q416" s="168"/>
      <c r="R416" s="168"/>
      <c r="S416" s="168"/>
      <c r="T416" s="169"/>
      <c r="AT416" s="163" t="s">
        <v>178</v>
      </c>
      <c r="AU416" s="163" t="s">
        <v>77</v>
      </c>
      <c r="AV416" s="12" t="s">
        <v>77</v>
      </c>
      <c r="AW416" s="12" t="s">
        <v>31</v>
      </c>
      <c r="AX416" s="12" t="s">
        <v>75</v>
      </c>
      <c r="AY416" s="163" t="s">
        <v>166</v>
      </c>
    </row>
    <row r="417" spans="2:65" s="1" customFormat="1" ht="19" customHeight="1">
      <c r="B417" s="146"/>
      <c r="C417" s="147" t="s">
        <v>768</v>
      </c>
      <c r="D417" s="147" t="s">
        <v>169</v>
      </c>
      <c r="E417" s="148" t="s">
        <v>769</v>
      </c>
      <c r="F417" s="149" t="s">
        <v>770</v>
      </c>
      <c r="G417" s="150" t="s">
        <v>200</v>
      </c>
      <c r="H417" s="151">
        <v>0.9</v>
      </c>
      <c r="I417" s="152"/>
      <c r="J417" s="153">
        <f>ROUND(I417*H417,2)</f>
        <v>0</v>
      </c>
      <c r="K417" s="149" t="s">
        <v>173</v>
      </c>
      <c r="L417" s="30"/>
      <c r="M417" s="154" t="s">
        <v>1</v>
      </c>
      <c r="N417" s="155" t="s">
        <v>39</v>
      </c>
      <c r="O417" s="49"/>
      <c r="P417" s="156">
        <f>O417*H417</f>
        <v>0</v>
      </c>
      <c r="Q417" s="156">
        <v>0.00704</v>
      </c>
      <c r="R417" s="156">
        <f>Q417*H417</f>
        <v>0.0063360000000000005</v>
      </c>
      <c r="S417" s="156">
        <v>0</v>
      </c>
      <c r="T417" s="157">
        <f>S417*H417</f>
        <v>0</v>
      </c>
      <c r="AR417" s="16" t="s">
        <v>265</v>
      </c>
      <c r="AT417" s="16" t="s">
        <v>169</v>
      </c>
      <c r="AU417" s="16" t="s">
        <v>77</v>
      </c>
      <c r="AY417" s="16" t="s">
        <v>166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6" t="s">
        <v>75</v>
      </c>
      <c r="BK417" s="158">
        <f>ROUND(I417*H417,2)</f>
        <v>0</v>
      </c>
      <c r="BL417" s="16" t="s">
        <v>265</v>
      </c>
      <c r="BM417" s="16" t="s">
        <v>771</v>
      </c>
    </row>
    <row r="418" spans="2:47" s="1" customFormat="1" ht="18">
      <c r="B418" s="30"/>
      <c r="D418" s="159" t="s">
        <v>176</v>
      </c>
      <c r="F418" s="160" t="s">
        <v>772</v>
      </c>
      <c r="I418" s="92"/>
      <c r="L418" s="30"/>
      <c r="M418" s="161"/>
      <c r="N418" s="49"/>
      <c r="O418" s="49"/>
      <c r="P418" s="49"/>
      <c r="Q418" s="49"/>
      <c r="R418" s="49"/>
      <c r="S418" s="49"/>
      <c r="T418" s="50"/>
      <c r="AT418" s="16" t="s">
        <v>176</v>
      </c>
      <c r="AU418" s="16" t="s">
        <v>77</v>
      </c>
    </row>
    <row r="419" spans="2:51" s="12" customFormat="1" ht="10">
      <c r="B419" s="162"/>
      <c r="D419" s="159" t="s">
        <v>178</v>
      </c>
      <c r="E419" s="163" t="s">
        <v>112</v>
      </c>
      <c r="F419" s="164" t="s">
        <v>773</v>
      </c>
      <c r="H419" s="165">
        <v>0.9</v>
      </c>
      <c r="I419" s="166"/>
      <c r="L419" s="162"/>
      <c r="M419" s="167"/>
      <c r="N419" s="168"/>
      <c r="O419" s="168"/>
      <c r="P419" s="168"/>
      <c r="Q419" s="168"/>
      <c r="R419" s="168"/>
      <c r="S419" s="168"/>
      <c r="T419" s="169"/>
      <c r="AT419" s="163" t="s">
        <v>178</v>
      </c>
      <c r="AU419" s="163" t="s">
        <v>77</v>
      </c>
      <c r="AV419" s="12" t="s">
        <v>77</v>
      </c>
      <c r="AW419" s="12" t="s">
        <v>31</v>
      </c>
      <c r="AX419" s="12" t="s">
        <v>75</v>
      </c>
      <c r="AY419" s="163" t="s">
        <v>166</v>
      </c>
    </row>
    <row r="420" spans="2:65" s="1" customFormat="1" ht="14.5" customHeight="1">
      <c r="B420" s="146"/>
      <c r="C420" s="178" t="s">
        <v>774</v>
      </c>
      <c r="D420" s="178" t="s">
        <v>289</v>
      </c>
      <c r="E420" s="179" t="s">
        <v>775</v>
      </c>
      <c r="F420" s="180" t="s">
        <v>776</v>
      </c>
      <c r="G420" s="181" t="s">
        <v>200</v>
      </c>
      <c r="H420" s="182">
        <v>0.99</v>
      </c>
      <c r="I420" s="183"/>
      <c r="J420" s="184">
        <f>ROUND(I420*H420,2)</f>
        <v>0</v>
      </c>
      <c r="K420" s="180" t="s">
        <v>1</v>
      </c>
      <c r="L420" s="185"/>
      <c r="M420" s="186" t="s">
        <v>1</v>
      </c>
      <c r="N420" s="187" t="s">
        <v>39</v>
      </c>
      <c r="O420" s="49"/>
      <c r="P420" s="156">
        <f>O420*H420</f>
        <v>0</v>
      </c>
      <c r="Q420" s="156">
        <v>0.1694</v>
      </c>
      <c r="R420" s="156">
        <f>Q420*H420</f>
        <v>0.167706</v>
      </c>
      <c r="S420" s="156">
        <v>0</v>
      </c>
      <c r="T420" s="157">
        <f>S420*H420</f>
        <v>0</v>
      </c>
      <c r="AR420" s="16" t="s">
        <v>345</v>
      </c>
      <c r="AT420" s="16" t="s">
        <v>289</v>
      </c>
      <c r="AU420" s="16" t="s">
        <v>77</v>
      </c>
      <c r="AY420" s="16" t="s">
        <v>166</v>
      </c>
      <c r="BE420" s="158">
        <f>IF(N420="základní",J420,0)</f>
        <v>0</v>
      </c>
      <c r="BF420" s="158">
        <f>IF(N420="snížená",J420,0)</f>
        <v>0</v>
      </c>
      <c r="BG420" s="158">
        <f>IF(N420="zákl. přenesená",J420,0)</f>
        <v>0</v>
      </c>
      <c r="BH420" s="158">
        <f>IF(N420="sníž. přenesená",J420,0)</f>
        <v>0</v>
      </c>
      <c r="BI420" s="158">
        <f>IF(N420="nulová",J420,0)</f>
        <v>0</v>
      </c>
      <c r="BJ420" s="16" t="s">
        <v>75</v>
      </c>
      <c r="BK420" s="158">
        <f>ROUND(I420*H420,2)</f>
        <v>0</v>
      </c>
      <c r="BL420" s="16" t="s">
        <v>265</v>
      </c>
      <c r="BM420" s="16" t="s">
        <v>777</v>
      </c>
    </row>
    <row r="421" spans="2:47" s="1" customFormat="1" ht="10">
      <c r="B421" s="30"/>
      <c r="D421" s="159" t="s">
        <v>176</v>
      </c>
      <c r="F421" s="160" t="s">
        <v>776</v>
      </c>
      <c r="I421" s="92"/>
      <c r="L421" s="30"/>
      <c r="M421" s="161"/>
      <c r="N421" s="49"/>
      <c r="O421" s="49"/>
      <c r="P421" s="49"/>
      <c r="Q421" s="49"/>
      <c r="R421" s="49"/>
      <c r="S421" s="49"/>
      <c r="T421" s="50"/>
      <c r="AT421" s="16" t="s">
        <v>176</v>
      </c>
      <c r="AU421" s="16" t="s">
        <v>77</v>
      </c>
    </row>
    <row r="422" spans="2:51" s="12" customFormat="1" ht="10">
      <c r="B422" s="162"/>
      <c r="D422" s="159" t="s">
        <v>178</v>
      </c>
      <c r="E422" s="163" t="s">
        <v>1</v>
      </c>
      <c r="F422" s="164" t="s">
        <v>778</v>
      </c>
      <c r="H422" s="165">
        <v>0.99</v>
      </c>
      <c r="I422" s="166"/>
      <c r="L422" s="162"/>
      <c r="M422" s="167"/>
      <c r="N422" s="168"/>
      <c r="O422" s="168"/>
      <c r="P422" s="168"/>
      <c r="Q422" s="168"/>
      <c r="R422" s="168"/>
      <c r="S422" s="168"/>
      <c r="T422" s="169"/>
      <c r="AT422" s="163" t="s">
        <v>178</v>
      </c>
      <c r="AU422" s="163" t="s">
        <v>77</v>
      </c>
      <c r="AV422" s="12" t="s">
        <v>77</v>
      </c>
      <c r="AW422" s="12" t="s">
        <v>31</v>
      </c>
      <c r="AX422" s="12" t="s">
        <v>75</v>
      </c>
      <c r="AY422" s="163" t="s">
        <v>166</v>
      </c>
    </row>
    <row r="423" spans="2:65" s="1" customFormat="1" ht="19" customHeight="1">
      <c r="B423" s="146"/>
      <c r="C423" s="147" t="s">
        <v>779</v>
      </c>
      <c r="D423" s="147" t="s">
        <v>169</v>
      </c>
      <c r="E423" s="148" t="s">
        <v>780</v>
      </c>
      <c r="F423" s="149" t="s">
        <v>781</v>
      </c>
      <c r="G423" s="150" t="s">
        <v>200</v>
      </c>
      <c r="H423" s="151">
        <v>0.84</v>
      </c>
      <c r="I423" s="152"/>
      <c r="J423" s="153">
        <f>ROUND(I423*H423,2)</f>
        <v>0</v>
      </c>
      <c r="K423" s="149" t="s">
        <v>173</v>
      </c>
      <c r="L423" s="30"/>
      <c r="M423" s="154" t="s">
        <v>1</v>
      </c>
      <c r="N423" s="155" t="s">
        <v>39</v>
      </c>
      <c r="O423" s="49"/>
      <c r="P423" s="156">
        <f>O423*H423</f>
        <v>0</v>
      </c>
      <c r="Q423" s="156">
        <v>0.004</v>
      </c>
      <c r="R423" s="156">
        <f>Q423*H423</f>
        <v>0.00336</v>
      </c>
      <c r="S423" s="156">
        <v>0</v>
      </c>
      <c r="T423" s="157">
        <f>S423*H423</f>
        <v>0</v>
      </c>
      <c r="AR423" s="16" t="s">
        <v>265</v>
      </c>
      <c r="AT423" s="16" t="s">
        <v>169</v>
      </c>
      <c r="AU423" s="16" t="s">
        <v>77</v>
      </c>
      <c r="AY423" s="16" t="s">
        <v>166</v>
      </c>
      <c r="BE423" s="158">
        <f>IF(N423="základní",J423,0)</f>
        <v>0</v>
      </c>
      <c r="BF423" s="158">
        <f>IF(N423="snížená",J423,0)</f>
        <v>0</v>
      </c>
      <c r="BG423" s="158">
        <f>IF(N423="zákl. přenesená",J423,0)</f>
        <v>0</v>
      </c>
      <c r="BH423" s="158">
        <f>IF(N423="sníž. přenesená",J423,0)</f>
        <v>0</v>
      </c>
      <c r="BI423" s="158">
        <f>IF(N423="nulová",J423,0)</f>
        <v>0</v>
      </c>
      <c r="BJ423" s="16" t="s">
        <v>75</v>
      </c>
      <c r="BK423" s="158">
        <f>ROUND(I423*H423,2)</f>
        <v>0</v>
      </c>
      <c r="BL423" s="16" t="s">
        <v>265</v>
      </c>
      <c r="BM423" s="16" t="s">
        <v>782</v>
      </c>
    </row>
    <row r="424" spans="2:47" s="1" customFormat="1" ht="10">
      <c r="B424" s="30"/>
      <c r="D424" s="159" t="s">
        <v>176</v>
      </c>
      <c r="F424" s="160" t="s">
        <v>783</v>
      </c>
      <c r="I424" s="92"/>
      <c r="L424" s="30"/>
      <c r="M424" s="161"/>
      <c r="N424" s="49"/>
      <c r="O424" s="49"/>
      <c r="P424" s="49"/>
      <c r="Q424" s="49"/>
      <c r="R424" s="49"/>
      <c r="S424" s="49"/>
      <c r="T424" s="50"/>
      <c r="AT424" s="16" t="s">
        <v>176</v>
      </c>
      <c r="AU424" s="16" t="s">
        <v>77</v>
      </c>
    </row>
    <row r="425" spans="2:51" s="12" customFormat="1" ht="10">
      <c r="B425" s="162"/>
      <c r="D425" s="159" t="s">
        <v>178</v>
      </c>
      <c r="E425" s="163" t="s">
        <v>116</v>
      </c>
      <c r="F425" s="164" t="s">
        <v>784</v>
      </c>
      <c r="H425" s="165">
        <v>0.84</v>
      </c>
      <c r="I425" s="166"/>
      <c r="L425" s="162"/>
      <c r="M425" s="167"/>
      <c r="N425" s="168"/>
      <c r="O425" s="168"/>
      <c r="P425" s="168"/>
      <c r="Q425" s="168"/>
      <c r="R425" s="168"/>
      <c r="S425" s="168"/>
      <c r="T425" s="169"/>
      <c r="AT425" s="163" t="s">
        <v>178</v>
      </c>
      <c r="AU425" s="163" t="s">
        <v>77</v>
      </c>
      <c r="AV425" s="12" t="s">
        <v>77</v>
      </c>
      <c r="AW425" s="12" t="s">
        <v>31</v>
      </c>
      <c r="AX425" s="12" t="s">
        <v>75</v>
      </c>
      <c r="AY425" s="163" t="s">
        <v>166</v>
      </c>
    </row>
    <row r="426" spans="2:65" s="1" customFormat="1" ht="19" customHeight="1">
      <c r="B426" s="146"/>
      <c r="C426" s="178" t="s">
        <v>785</v>
      </c>
      <c r="D426" s="178" t="s">
        <v>289</v>
      </c>
      <c r="E426" s="179" t="s">
        <v>786</v>
      </c>
      <c r="F426" s="180" t="s">
        <v>787</v>
      </c>
      <c r="G426" s="181" t="s">
        <v>200</v>
      </c>
      <c r="H426" s="182">
        <v>0.924</v>
      </c>
      <c r="I426" s="183"/>
      <c r="J426" s="184">
        <f>ROUND(I426*H426,2)</f>
        <v>0</v>
      </c>
      <c r="K426" s="180" t="s">
        <v>173</v>
      </c>
      <c r="L426" s="185"/>
      <c r="M426" s="186" t="s">
        <v>1</v>
      </c>
      <c r="N426" s="187" t="s">
        <v>39</v>
      </c>
      <c r="O426" s="49"/>
      <c r="P426" s="156">
        <f>O426*H426</f>
        <v>0</v>
      </c>
      <c r="Q426" s="156">
        <v>0.07</v>
      </c>
      <c r="R426" s="156">
        <f>Q426*H426</f>
        <v>0.06468000000000002</v>
      </c>
      <c r="S426" s="156">
        <v>0</v>
      </c>
      <c r="T426" s="157">
        <f>S426*H426</f>
        <v>0</v>
      </c>
      <c r="AR426" s="16" t="s">
        <v>345</v>
      </c>
      <c r="AT426" s="16" t="s">
        <v>289</v>
      </c>
      <c r="AU426" s="16" t="s">
        <v>77</v>
      </c>
      <c r="AY426" s="16" t="s">
        <v>166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6" t="s">
        <v>75</v>
      </c>
      <c r="BK426" s="158">
        <f>ROUND(I426*H426,2)</f>
        <v>0</v>
      </c>
      <c r="BL426" s="16" t="s">
        <v>265</v>
      </c>
      <c r="BM426" s="16" t="s">
        <v>788</v>
      </c>
    </row>
    <row r="427" spans="2:47" s="1" customFormat="1" ht="10">
      <c r="B427" s="30"/>
      <c r="D427" s="159" t="s">
        <v>176</v>
      </c>
      <c r="F427" s="160" t="s">
        <v>789</v>
      </c>
      <c r="I427" s="92"/>
      <c r="L427" s="30"/>
      <c r="M427" s="161"/>
      <c r="N427" s="49"/>
      <c r="O427" s="49"/>
      <c r="P427" s="49"/>
      <c r="Q427" s="49"/>
      <c r="R427" s="49"/>
      <c r="S427" s="49"/>
      <c r="T427" s="50"/>
      <c r="AT427" s="16" t="s">
        <v>176</v>
      </c>
      <c r="AU427" s="16" t="s">
        <v>77</v>
      </c>
    </row>
    <row r="428" spans="2:51" s="12" customFormat="1" ht="10">
      <c r="B428" s="162"/>
      <c r="D428" s="159" t="s">
        <v>178</v>
      </c>
      <c r="E428" s="163" t="s">
        <v>1</v>
      </c>
      <c r="F428" s="164" t="s">
        <v>790</v>
      </c>
      <c r="H428" s="165">
        <v>0.924</v>
      </c>
      <c r="I428" s="166"/>
      <c r="L428" s="162"/>
      <c r="M428" s="167"/>
      <c r="N428" s="168"/>
      <c r="O428" s="168"/>
      <c r="P428" s="168"/>
      <c r="Q428" s="168"/>
      <c r="R428" s="168"/>
      <c r="S428" s="168"/>
      <c r="T428" s="169"/>
      <c r="AT428" s="163" t="s">
        <v>178</v>
      </c>
      <c r="AU428" s="163" t="s">
        <v>77</v>
      </c>
      <c r="AV428" s="12" t="s">
        <v>77</v>
      </c>
      <c r="AW428" s="12" t="s">
        <v>31</v>
      </c>
      <c r="AX428" s="12" t="s">
        <v>75</v>
      </c>
      <c r="AY428" s="163" t="s">
        <v>166</v>
      </c>
    </row>
    <row r="429" spans="2:65" s="1" customFormat="1" ht="19" customHeight="1">
      <c r="B429" s="146"/>
      <c r="C429" s="147" t="s">
        <v>791</v>
      </c>
      <c r="D429" s="147" t="s">
        <v>169</v>
      </c>
      <c r="E429" s="148" t="s">
        <v>792</v>
      </c>
      <c r="F429" s="149" t="s">
        <v>793</v>
      </c>
      <c r="G429" s="150" t="s">
        <v>255</v>
      </c>
      <c r="H429" s="151">
        <v>0.355</v>
      </c>
      <c r="I429" s="152"/>
      <c r="J429" s="153">
        <f>ROUND(I429*H429,2)</f>
        <v>0</v>
      </c>
      <c r="K429" s="149" t="s">
        <v>173</v>
      </c>
      <c r="L429" s="30"/>
      <c r="M429" s="154" t="s">
        <v>1</v>
      </c>
      <c r="N429" s="155" t="s">
        <v>39</v>
      </c>
      <c r="O429" s="49"/>
      <c r="P429" s="156">
        <f>O429*H429</f>
        <v>0</v>
      </c>
      <c r="Q429" s="156">
        <v>0</v>
      </c>
      <c r="R429" s="156">
        <f>Q429*H429</f>
        <v>0</v>
      </c>
      <c r="S429" s="156">
        <v>0</v>
      </c>
      <c r="T429" s="157">
        <f>S429*H429</f>
        <v>0</v>
      </c>
      <c r="AR429" s="16" t="s">
        <v>265</v>
      </c>
      <c r="AT429" s="16" t="s">
        <v>169</v>
      </c>
      <c r="AU429" s="16" t="s">
        <v>77</v>
      </c>
      <c r="AY429" s="16" t="s">
        <v>166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6" t="s">
        <v>75</v>
      </c>
      <c r="BK429" s="158">
        <f>ROUND(I429*H429,2)</f>
        <v>0</v>
      </c>
      <c r="BL429" s="16" t="s">
        <v>265</v>
      </c>
      <c r="BM429" s="16" t="s">
        <v>794</v>
      </c>
    </row>
    <row r="430" spans="2:47" s="1" customFormat="1" ht="18">
      <c r="B430" s="30"/>
      <c r="D430" s="159" t="s">
        <v>176</v>
      </c>
      <c r="F430" s="160" t="s">
        <v>795</v>
      </c>
      <c r="I430" s="92"/>
      <c r="L430" s="30"/>
      <c r="M430" s="161"/>
      <c r="N430" s="49"/>
      <c r="O430" s="49"/>
      <c r="P430" s="49"/>
      <c r="Q430" s="49"/>
      <c r="R430" s="49"/>
      <c r="S430" s="49"/>
      <c r="T430" s="50"/>
      <c r="AT430" s="16" t="s">
        <v>176</v>
      </c>
      <c r="AU430" s="16" t="s">
        <v>77</v>
      </c>
    </row>
    <row r="431" spans="2:63" s="11" customFormat="1" ht="22.75" customHeight="1">
      <c r="B431" s="133"/>
      <c r="D431" s="134" t="s">
        <v>67</v>
      </c>
      <c r="E431" s="144" t="s">
        <v>796</v>
      </c>
      <c r="F431" s="144" t="s">
        <v>797</v>
      </c>
      <c r="I431" s="136"/>
      <c r="J431" s="145">
        <f>BK431</f>
        <v>0</v>
      </c>
      <c r="L431" s="133"/>
      <c r="M431" s="138"/>
      <c r="N431" s="139"/>
      <c r="O431" s="139"/>
      <c r="P431" s="140">
        <f>SUM(P432:P451)</f>
        <v>0</v>
      </c>
      <c r="Q431" s="139"/>
      <c r="R431" s="140">
        <f>SUM(R432:R451)</f>
        <v>0.03512902</v>
      </c>
      <c r="S431" s="139"/>
      <c r="T431" s="141">
        <f>SUM(T432:T451)</f>
        <v>0</v>
      </c>
      <c r="AR431" s="134" t="s">
        <v>77</v>
      </c>
      <c r="AT431" s="142" t="s">
        <v>67</v>
      </c>
      <c r="AU431" s="142" t="s">
        <v>75</v>
      </c>
      <c r="AY431" s="134" t="s">
        <v>166</v>
      </c>
      <c r="BK431" s="143">
        <f>SUM(BK432:BK451)</f>
        <v>0</v>
      </c>
    </row>
    <row r="432" spans="2:65" s="1" customFormat="1" ht="19" customHeight="1">
      <c r="B432" s="146"/>
      <c r="C432" s="147" t="s">
        <v>798</v>
      </c>
      <c r="D432" s="147" t="s">
        <v>169</v>
      </c>
      <c r="E432" s="148" t="s">
        <v>799</v>
      </c>
      <c r="F432" s="149" t="s">
        <v>800</v>
      </c>
      <c r="G432" s="150" t="s">
        <v>200</v>
      </c>
      <c r="H432" s="151">
        <v>4.093</v>
      </c>
      <c r="I432" s="152"/>
      <c r="J432" s="153">
        <f>ROUND(I432*H432,2)</f>
        <v>0</v>
      </c>
      <c r="K432" s="149" t="s">
        <v>173</v>
      </c>
      <c r="L432" s="30"/>
      <c r="M432" s="154" t="s">
        <v>1</v>
      </c>
      <c r="N432" s="155" t="s">
        <v>39</v>
      </c>
      <c r="O432" s="49"/>
      <c r="P432" s="156">
        <f>O432*H432</f>
        <v>0</v>
      </c>
      <c r="Q432" s="156">
        <v>0</v>
      </c>
      <c r="R432" s="156">
        <f>Q432*H432</f>
        <v>0</v>
      </c>
      <c r="S432" s="156">
        <v>0</v>
      </c>
      <c r="T432" s="157">
        <f>S432*H432</f>
        <v>0</v>
      </c>
      <c r="AR432" s="16" t="s">
        <v>265</v>
      </c>
      <c r="AT432" s="16" t="s">
        <v>169</v>
      </c>
      <c r="AU432" s="16" t="s">
        <v>77</v>
      </c>
      <c r="AY432" s="16" t="s">
        <v>166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6" t="s">
        <v>75</v>
      </c>
      <c r="BK432" s="158">
        <f>ROUND(I432*H432,2)</f>
        <v>0</v>
      </c>
      <c r="BL432" s="16" t="s">
        <v>265</v>
      </c>
      <c r="BM432" s="16" t="s">
        <v>801</v>
      </c>
    </row>
    <row r="433" spans="2:47" s="1" customFormat="1" ht="10">
      <c r="B433" s="30"/>
      <c r="D433" s="159" t="s">
        <v>176</v>
      </c>
      <c r="F433" s="160" t="s">
        <v>802</v>
      </c>
      <c r="I433" s="92"/>
      <c r="L433" s="30"/>
      <c r="M433" s="161"/>
      <c r="N433" s="49"/>
      <c r="O433" s="49"/>
      <c r="P433" s="49"/>
      <c r="Q433" s="49"/>
      <c r="R433" s="49"/>
      <c r="S433" s="49"/>
      <c r="T433" s="50"/>
      <c r="AT433" s="16" t="s">
        <v>176</v>
      </c>
      <c r="AU433" s="16" t="s">
        <v>77</v>
      </c>
    </row>
    <row r="434" spans="2:51" s="12" customFormat="1" ht="10">
      <c r="B434" s="162"/>
      <c r="D434" s="159" t="s">
        <v>178</v>
      </c>
      <c r="E434" s="163" t="s">
        <v>1</v>
      </c>
      <c r="F434" s="164" t="s">
        <v>803</v>
      </c>
      <c r="H434" s="165">
        <v>1.36</v>
      </c>
      <c r="I434" s="166"/>
      <c r="L434" s="162"/>
      <c r="M434" s="167"/>
      <c r="N434" s="168"/>
      <c r="O434" s="168"/>
      <c r="P434" s="168"/>
      <c r="Q434" s="168"/>
      <c r="R434" s="168"/>
      <c r="S434" s="168"/>
      <c r="T434" s="169"/>
      <c r="AT434" s="163" t="s">
        <v>178</v>
      </c>
      <c r="AU434" s="163" t="s">
        <v>77</v>
      </c>
      <c r="AV434" s="12" t="s">
        <v>77</v>
      </c>
      <c r="AW434" s="12" t="s">
        <v>31</v>
      </c>
      <c r="AX434" s="12" t="s">
        <v>68</v>
      </c>
      <c r="AY434" s="163" t="s">
        <v>166</v>
      </c>
    </row>
    <row r="435" spans="2:51" s="12" customFormat="1" ht="10">
      <c r="B435" s="162"/>
      <c r="D435" s="159" t="s">
        <v>178</v>
      </c>
      <c r="E435" s="163" t="s">
        <v>1</v>
      </c>
      <c r="F435" s="164" t="s">
        <v>804</v>
      </c>
      <c r="H435" s="165">
        <v>2.733</v>
      </c>
      <c r="I435" s="166"/>
      <c r="L435" s="162"/>
      <c r="M435" s="167"/>
      <c r="N435" s="168"/>
      <c r="O435" s="168"/>
      <c r="P435" s="168"/>
      <c r="Q435" s="168"/>
      <c r="R435" s="168"/>
      <c r="S435" s="168"/>
      <c r="T435" s="169"/>
      <c r="AT435" s="163" t="s">
        <v>178</v>
      </c>
      <c r="AU435" s="163" t="s">
        <v>77</v>
      </c>
      <c r="AV435" s="12" t="s">
        <v>77</v>
      </c>
      <c r="AW435" s="12" t="s">
        <v>31</v>
      </c>
      <c r="AX435" s="12" t="s">
        <v>68</v>
      </c>
      <c r="AY435" s="163" t="s">
        <v>166</v>
      </c>
    </row>
    <row r="436" spans="2:51" s="13" customFormat="1" ht="10">
      <c r="B436" s="170"/>
      <c r="D436" s="159" t="s">
        <v>178</v>
      </c>
      <c r="E436" s="171" t="s">
        <v>92</v>
      </c>
      <c r="F436" s="172" t="s">
        <v>206</v>
      </c>
      <c r="H436" s="173">
        <v>4.093</v>
      </c>
      <c r="I436" s="174"/>
      <c r="L436" s="170"/>
      <c r="M436" s="175"/>
      <c r="N436" s="176"/>
      <c r="O436" s="176"/>
      <c r="P436" s="176"/>
      <c r="Q436" s="176"/>
      <c r="R436" s="176"/>
      <c r="S436" s="176"/>
      <c r="T436" s="177"/>
      <c r="AT436" s="171" t="s">
        <v>178</v>
      </c>
      <c r="AU436" s="171" t="s">
        <v>77</v>
      </c>
      <c r="AV436" s="13" t="s">
        <v>174</v>
      </c>
      <c r="AW436" s="13" t="s">
        <v>31</v>
      </c>
      <c r="AX436" s="13" t="s">
        <v>75</v>
      </c>
      <c r="AY436" s="171" t="s">
        <v>166</v>
      </c>
    </row>
    <row r="437" spans="2:65" s="1" customFormat="1" ht="19" customHeight="1">
      <c r="B437" s="146"/>
      <c r="C437" s="147" t="s">
        <v>805</v>
      </c>
      <c r="D437" s="147" t="s">
        <v>169</v>
      </c>
      <c r="E437" s="148" t="s">
        <v>806</v>
      </c>
      <c r="F437" s="149" t="s">
        <v>807</v>
      </c>
      <c r="G437" s="150" t="s">
        <v>200</v>
      </c>
      <c r="H437" s="151">
        <v>11.292</v>
      </c>
      <c r="I437" s="152"/>
      <c r="J437" s="153">
        <f>ROUND(I437*H437,2)</f>
        <v>0</v>
      </c>
      <c r="K437" s="149" t="s">
        <v>173</v>
      </c>
      <c r="L437" s="30"/>
      <c r="M437" s="154" t="s">
        <v>1</v>
      </c>
      <c r="N437" s="155" t="s">
        <v>39</v>
      </c>
      <c r="O437" s="49"/>
      <c r="P437" s="156">
        <f>O437*H437</f>
        <v>0</v>
      </c>
      <c r="Q437" s="156">
        <v>0.00017</v>
      </c>
      <c r="R437" s="156">
        <f>Q437*H437</f>
        <v>0.00191964</v>
      </c>
      <c r="S437" s="156">
        <v>0</v>
      </c>
      <c r="T437" s="157">
        <f>S437*H437</f>
        <v>0</v>
      </c>
      <c r="AR437" s="16" t="s">
        <v>265</v>
      </c>
      <c r="AT437" s="16" t="s">
        <v>169</v>
      </c>
      <c r="AU437" s="16" t="s">
        <v>77</v>
      </c>
      <c r="AY437" s="16" t="s">
        <v>166</v>
      </c>
      <c r="BE437" s="158">
        <f>IF(N437="základní",J437,0)</f>
        <v>0</v>
      </c>
      <c r="BF437" s="158">
        <f>IF(N437="snížená",J437,0)</f>
        <v>0</v>
      </c>
      <c r="BG437" s="158">
        <f>IF(N437="zákl. přenesená",J437,0)</f>
        <v>0</v>
      </c>
      <c r="BH437" s="158">
        <f>IF(N437="sníž. přenesená",J437,0)</f>
        <v>0</v>
      </c>
      <c r="BI437" s="158">
        <f>IF(N437="nulová",J437,0)</f>
        <v>0</v>
      </c>
      <c r="BJ437" s="16" t="s">
        <v>75</v>
      </c>
      <c r="BK437" s="158">
        <f>ROUND(I437*H437,2)</f>
        <v>0</v>
      </c>
      <c r="BL437" s="16" t="s">
        <v>265</v>
      </c>
      <c r="BM437" s="16" t="s">
        <v>808</v>
      </c>
    </row>
    <row r="438" spans="2:47" s="1" customFormat="1" ht="10">
      <c r="B438" s="30"/>
      <c r="D438" s="159" t="s">
        <v>176</v>
      </c>
      <c r="F438" s="160" t="s">
        <v>809</v>
      </c>
      <c r="I438" s="92"/>
      <c r="L438" s="30"/>
      <c r="M438" s="161"/>
      <c r="N438" s="49"/>
      <c r="O438" s="49"/>
      <c r="P438" s="49"/>
      <c r="Q438" s="49"/>
      <c r="R438" s="49"/>
      <c r="S438" s="49"/>
      <c r="T438" s="50"/>
      <c r="AT438" s="16" t="s">
        <v>176</v>
      </c>
      <c r="AU438" s="16" t="s">
        <v>77</v>
      </c>
    </row>
    <row r="439" spans="2:51" s="12" customFormat="1" ht="10">
      <c r="B439" s="162"/>
      <c r="D439" s="159" t="s">
        <v>178</v>
      </c>
      <c r="E439" s="163" t="s">
        <v>1</v>
      </c>
      <c r="F439" s="164" t="s">
        <v>92</v>
      </c>
      <c r="H439" s="165">
        <v>4.093</v>
      </c>
      <c r="I439" s="166"/>
      <c r="L439" s="162"/>
      <c r="M439" s="167"/>
      <c r="N439" s="168"/>
      <c r="O439" s="168"/>
      <c r="P439" s="168"/>
      <c r="Q439" s="168"/>
      <c r="R439" s="168"/>
      <c r="S439" s="168"/>
      <c r="T439" s="169"/>
      <c r="AT439" s="163" t="s">
        <v>178</v>
      </c>
      <c r="AU439" s="163" t="s">
        <v>77</v>
      </c>
      <c r="AV439" s="12" t="s">
        <v>77</v>
      </c>
      <c r="AW439" s="12" t="s">
        <v>31</v>
      </c>
      <c r="AX439" s="12" t="s">
        <v>68</v>
      </c>
      <c r="AY439" s="163" t="s">
        <v>166</v>
      </c>
    </row>
    <row r="440" spans="2:51" s="12" customFormat="1" ht="10">
      <c r="B440" s="162"/>
      <c r="D440" s="159" t="s">
        <v>178</v>
      </c>
      <c r="E440" s="163" t="s">
        <v>1</v>
      </c>
      <c r="F440" s="164" t="s">
        <v>810</v>
      </c>
      <c r="H440" s="165">
        <v>2.08</v>
      </c>
      <c r="I440" s="166"/>
      <c r="L440" s="162"/>
      <c r="M440" s="167"/>
      <c r="N440" s="168"/>
      <c r="O440" s="168"/>
      <c r="P440" s="168"/>
      <c r="Q440" s="168"/>
      <c r="R440" s="168"/>
      <c r="S440" s="168"/>
      <c r="T440" s="169"/>
      <c r="AT440" s="163" t="s">
        <v>178</v>
      </c>
      <c r="AU440" s="163" t="s">
        <v>77</v>
      </c>
      <c r="AV440" s="12" t="s">
        <v>77</v>
      </c>
      <c r="AW440" s="12" t="s">
        <v>31</v>
      </c>
      <c r="AX440" s="12" t="s">
        <v>68</v>
      </c>
      <c r="AY440" s="163" t="s">
        <v>166</v>
      </c>
    </row>
    <row r="441" spans="2:51" s="12" customFormat="1" ht="10">
      <c r="B441" s="162"/>
      <c r="D441" s="159" t="s">
        <v>178</v>
      </c>
      <c r="E441" s="163" t="s">
        <v>1</v>
      </c>
      <c r="F441" s="164" t="s">
        <v>811</v>
      </c>
      <c r="H441" s="165">
        <v>5.119</v>
      </c>
      <c r="I441" s="166"/>
      <c r="L441" s="162"/>
      <c r="M441" s="167"/>
      <c r="N441" s="168"/>
      <c r="O441" s="168"/>
      <c r="P441" s="168"/>
      <c r="Q441" s="168"/>
      <c r="R441" s="168"/>
      <c r="S441" s="168"/>
      <c r="T441" s="169"/>
      <c r="AT441" s="163" t="s">
        <v>178</v>
      </c>
      <c r="AU441" s="163" t="s">
        <v>77</v>
      </c>
      <c r="AV441" s="12" t="s">
        <v>77</v>
      </c>
      <c r="AW441" s="12" t="s">
        <v>31</v>
      </c>
      <c r="AX441" s="12" t="s">
        <v>68</v>
      </c>
      <c r="AY441" s="163" t="s">
        <v>166</v>
      </c>
    </row>
    <row r="442" spans="2:51" s="13" customFormat="1" ht="10">
      <c r="B442" s="170"/>
      <c r="D442" s="159" t="s">
        <v>178</v>
      </c>
      <c r="E442" s="171" t="s">
        <v>120</v>
      </c>
      <c r="F442" s="172" t="s">
        <v>206</v>
      </c>
      <c r="H442" s="173">
        <v>11.292</v>
      </c>
      <c r="I442" s="174"/>
      <c r="L442" s="170"/>
      <c r="M442" s="175"/>
      <c r="N442" s="176"/>
      <c r="O442" s="176"/>
      <c r="P442" s="176"/>
      <c r="Q442" s="176"/>
      <c r="R442" s="176"/>
      <c r="S442" s="176"/>
      <c r="T442" s="177"/>
      <c r="AT442" s="171" t="s">
        <v>178</v>
      </c>
      <c r="AU442" s="171" t="s">
        <v>77</v>
      </c>
      <c r="AV442" s="13" t="s">
        <v>174</v>
      </c>
      <c r="AW442" s="13" t="s">
        <v>31</v>
      </c>
      <c r="AX442" s="13" t="s">
        <v>75</v>
      </c>
      <c r="AY442" s="171" t="s">
        <v>166</v>
      </c>
    </row>
    <row r="443" spans="2:65" s="1" customFormat="1" ht="19" customHeight="1">
      <c r="B443" s="146"/>
      <c r="C443" s="147" t="s">
        <v>812</v>
      </c>
      <c r="D443" s="147" t="s">
        <v>169</v>
      </c>
      <c r="E443" s="148" t="s">
        <v>813</v>
      </c>
      <c r="F443" s="149" t="s">
        <v>814</v>
      </c>
      <c r="G443" s="150" t="s">
        <v>200</v>
      </c>
      <c r="H443" s="151">
        <v>11.292</v>
      </c>
      <c r="I443" s="152"/>
      <c r="J443" s="153">
        <f>ROUND(I443*H443,2)</f>
        <v>0</v>
      </c>
      <c r="K443" s="149" t="s">
        <v>173</v>
      </c>
      <c r="L443" s="30"/>
      <c r="M443" s="154" t="s">
        <v>1</v>
      </c>
      <c r="N443" s="155" t="s">
        <v>39</v>
      </c>
      <c r="O443" s="49"/>
      <c r="P443" s="156">
        <f>O443*H443</f>
        <v>0</v>
      </c>
      <c r="Q443" s="156">
        <v>0.00012</v>
      </c>
      <c r="R443" s="156">
        <f>Q443*H443</f>
        <v>0.00135504</v>
      </c>
      <c r="S443" s="156">
        <v>0</v>
      </c>
      <c r="T443" s="157">
        <f>S443*H443</f>
        <v>0</v>
      </c>
      <c r="AR443" s="16" t="s">
        <v>265</v>
      </c>
      <c r="AT443" s="16" t="s">
        <v>169</v>
      </c>
      <c r="AU443" s="16" t="s">
        <v>77</v>
      </c>
      <c r="AY443" s="16" t="s">
        <v>166</v>
      </c>
      <c r="BE443" s="158">
        <f>IF(N443="základní",J443,0)</f>
        <v>0</v>
      </c>
      <c r="BF443" s="158">
        <f>IF(N443="snížená",J443,0)</f>
        <v>0</v>
      </c>
      <c r="BG443" s="158">
        <f>IF(N443="zákl. přenesená",J443,0)</f>
        <v>0</v>
      </c>
      <c r="BH443" s="158">
        <f>IF(N443="sníž. přenesená",J443,0)</f>
        <v>0</v>
      </c>
      <c r="BI443" s="158">
        <f>IF(N443="nulová",J443,0)</f>
        <v>0</v>
      </c>
      <c r="BJ443" s="16" t="s">
        <v>75</v>
      </c>
      <c r="BK443" s="158">
        <f>ROUND(I443*H443,2)</f>
        <v>0</v>
      </c>
      <c r="BL443" s="16" t="s">
        <v>265</v>
      </c>
      <c r="BM443" s="16" t="s">
        <v>815</v>
      </c>
    </row>
    <row r="444" spans="2:47" s="1" customFormat="1" ht="10">
      <c r="B444" s="30"/>
      <c r="D444" s="159" t="s">
        <v>176</v>
      </c>
      <c r="F444" s="160" t="s">
        <v>816</v>
      </c>
      <c r="I444" s="92"/>
      <c r="L444" s="30"/>
      <c r="M444" s="161"/>
      <c r="N444" s="49"/>
      <c r="O444" s="49"/>
      <c r="P444" s="49"/>
      <c r="Q444" s="49"/>
      <c r="R444" s="49"/>
      <c r="S444" s="49"/>
      <c r="T444" s="50"/>
      <c r="AT444" s="16" t="s">
        <v>176</v>
      </c>
      <c r="AU444" s="16" t="s">
        <v>77</v>
      </c>
    </row>
    <row r="445" spans="2:51" s="12" customFormat="1" ht="10">
      <c r="B445" s="162"/>
      <c r="D445" s="159" t="s">
        <v>178</v>
      </c>
      <c r="E445" s="163" t="s">
        <v>1</v>
      </c>
      <c r="F445" s="164" t="s">
        <v>120</v>
      </c>
      <c r="H445" s="165">
        <v>11.292</v>
      </c>
      <c r="I445" s="166"/>
      <c r="L445" s="162"/>
      <c r="M445" s="167"/>
      <c r="N445" s="168"/>
      <c r="O445" s="168"/>
      <c r="P445" s="168"/>
      <c r="Q445" s="168"/>
      <c r="R445" s="168"/>
      <c r="S445" s="168"/>
      <c r="T445" s="169"/>
      <c r="AT445" s="163" t="s">
        <v>178</v>
      </c>
      <c r="AU445" s="163" t="s">
        <v>77</v>
      </c>
      <c r="AV445" s="12" t="s">
        <v>77</v>
      </c>
      <c r="AW445" s="12" t="s">
        <v>31</v>
      </c>
      <c r="AX445" s="12" t="s">
        <v>75</v>
      </c>
      <c r="AY445" s="163" t="s">
        <v>166</v>
      </c>
    </row>
    <row r="446" spans="2:65" s="1" customFormat="1" ht="19" customHeight="1">
      <c r="B446" s="146"/>
      <c r="C446" s="147" t="s">
        <v>817</v>
      </c>
      <c r="D446" s="147" t="s">
        <v>169</v>
      </c>
      <c r="E446" s="148" t="s">
        <v>818</v>
      </c>
      <c r="F446" s="149" t="s">
        <v>819</v>
      </c>
      <c r="G446" s="150" t="s">
        <v>200</v>
      </c>
      <c r="H446" s="151">
        <v>11.292</v>
      </c>
      <c r="I446" s="152"/>
      <c r="J446" s="153">
        <f>ROUND(I446*H446,2)</f>
        <v>0</v>
      </c>
      <c r="K446" s="149" t="s">
        <v>173</v>
      </c>
      <c r="L446" s="30"/>
      <c r="M446" s="154" t="s">
        <v>1</v>
      </c>
      <c r="N446" s="155" t="s">
        <v>39</v>
      </c>
      <c r="O446" s="49"/>
      <c r="P446" s="156">
        <f>O446*H446</f>
        <v>0</v>
      </c>
      <c r="Q446" s="156">
        <v>0.00012</v>
      </c>
      <c r="R446" s="156">
        <f>Q446*H446</f>
        <v>0.00135504</v>
      </c>
      <c r="S446" s="156">
        <v>0</v>
      </c>
      <c r="T446" s="157">
        <f>S446*H446</f>
        <v>0</v>
      </c>
      <c r="AR446" s="16" t="s">
        <v>265</v>
      </c>
      <c r="AT446" s="16" t="s">
        <v>169</v>
      </c>
      <c r="AU446" s="16" t="s">
        <v>77</v>
      </c>
      <c r="AY446" s="16" t="s">
        <v>166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6" t="s">
        <v>75</v>
      </c>
      <c r="BK446" s="158">
        <f>ROUND(I446*H446,2)</f>
        <v>0</v>
      </c>
      <c r="BL446" s="16" t="s">
        <v>265</v>
      </c>
      <c r="BM446" s="16" t="s">
        <v>820</v>
      </c>
    </row>
    <row r="447" spans="2:47" s="1" customFormat="1" ht="10">
      <c r="B447" s="30"/>
      <c r="D447" s="159" t="s">
        <v>176</v>
      </c>
      <c r="F447" s="160" t="s">
        <v>821</v>
      </c>
      <c r="I447" s="92"/>
      <c r="L447" s="30"/>
      <c r="M447" s="161"/>
      <c r="N447" s="49"/>
      <c r="O447" s="49"/>
      <c r="P447" s="49"/>
      <c r="Q447" s="49"/>
      <c r="R447" s="49"/>
      <c r="S447" s="49"/>
      <c r="T447" s="50"/>
      <c r="AT447" s="16" t="s">
        <v>176</v>
      </c>
      <c r="AU447" s="16" t="s">
        <v>77</v>
      </c>
    </row>
    <row r="448" spans="2:51" s="12" customFormat="1" ht="10">
      <c r="B448" s="162"/>
      <c r="D448" s="159" t="s">
        <v>178</v>
      </c>
      <c r="E448" s="163" t="s">
        <v>1</v>
      </c>
      <c r="F448" s="164" t="s">
        <v>120</v>
      </c>
      <c r="H448" s="165">
        <v>11.292</v>
      </c>
      <c r="I448" s="166"/>
      <c r="L448" s="162"/>
      <c r="M448" s="167"/>
      <c r="N448" s="168"/>
      <c r="O448" s="168"/>
      <c r="P448" s="168"/>
      <c r="Q448" s="168"/>
      <c r="R448" s="168"/>
      <c r="S448" s="168"/>
      <c r="T448" s="169"/>
      <c r="AT448" s="163" t="s">
        <v>178</v>
      </c>
      <c r="AU448" s="163" t="s">
        <v>77</v>
      </c>
      <c r="AV448" s="12" t="s">
        <v>77</v>
      </c>
      <c r="AW448" s="12" t="s">
        <v>31</v>
      </c>
      <c r="AX448" s="12" t="s">
        <v>75</v>
      </c>
      <c r="AY448" s="163" t="s">
        <v>166</v>
      </c>
    </row>
    <row r="449" spans="2:65" s="1" customFormat="1" ht="19" customHeight="1">
      <c r="B449" s="146"/>
      <c r="C449" s="147" t="s">
        <v>822</v>
      </c>
      <c r="D449" s="147" t="s">
        <v>169</v>
      </c>
      <c r="E449" s="148" t="s">
        <v>823</v>
      </c>
      <c r="F449" s="149" t="s">
        <v>824</v>
      </c>
      <c r="G449" s="150" t="s">
        <v>200</v>
      </c>
      <c r="H449" s="151">
        <v>105.17</v>
      </c>
      <c r="I449" s="152"/>
      <c r="J449" s="153">
        <f>ROUND(I449*H449,2)</f>
        <v>0</v>
      </c>
      <c r="K449" s="149" t="s">
        <v>173</v>
      </c>
      <c r="L449" s="30"/>
      <c r="M449" s="154" t="s">
        <v>1</v>
      </c>
      <c r="N449" s="155" t="s">
        <v>39</v>
      </c>
      <c r="O449" s="49"/>
      <c r="P449" s="156">
        <f>O449*H449</f>
        <v>0</v>
      </c>
      <c r="Q449" s="156">
        <v>0.00029</v>
      </c>
      <c r="R449" s="156">
        <f>Q449*H449</f>
        <v>0.0304993</v>
      </c>
      <c r="S449" s="156">
        <v>0</v>
      </c>
      <c r="T449" s="157">
        <f>S449*H449</f>
        <v>0</v>
      </c>
      <c r="AR449" s="16" t="s">
        <v>265</v>
      </c>
      <c r="AT449" s="16" t="s">
        <v>169</v>
      </c>
      <c r="AU449" s="16" t="s">
        <v>77</v>
      </c>
      <c r="AY449" s="16" t="s">
        <v>166</v>
      </c>
      <c r="BE449" s="158">
        <f>IF(N449="základní",J449,0)</f>
        <v>0</v>
      </c>
      <c r="BF449" s="158">
        <f>IF(N449="snížená",J449,0)</f>
        <v>0</v>
      </c>
      <c r="BG449" s="158">
        <f>IF(N449="zákl. přenesená",J449,0)</f>
        <v>0</v>
      </c>
      <c r="BH449" s="158">
        <f>IF(N449="sníž. přenesená",J449,0)</f>
        <v>0</v>
      </c>
      <c r="BI449" s="158">
        <f>IF(N449="nulová",J449,0)</f>
        <v>0</v>
      </c>
      <c r="BJ449" s="16" t="s">
        <v>75</v>
      </c>
      <c r="BK449" s="158">
        <f>ROUND(I449*H449,2)</f>
        <v>0</v>
      </c>
      <c r="BL449" s="16" t="s">
        <v>265</v>
      </c>
      <c r="BM449" s="16" t="s">
        <v>825</v>
      </c>
    </row>
    <row r="450" spans="2:47" s="1" customFormat="1" ht="10">
      <c r="B450" s="30"/>
      <c r="D450" s="159" t="s">
        <v>176</v>
      </c>
      <c r="F450" s="160" t="s">
        <v>824</v>
      </c>
      <c r="I450" s="92"/>
      <c r="L450" s="30"/>
      <c r="M450" s="161"/>
      <c r="N450" s="49"/>
      <c r="O450" s="49"/>
      <c r="P450" s="49"/>
      <c r="Q450" s="49"/>
      <c r="R450" s="49"/>
      <c r="S450" s="49"/>
      <c r="T450" s="50"/>
      <c r="AT450" s="16" t="s">
        <v>176</v>
      </c>
      <c r="AU450" s="16" t="s">
        <v>77</v>
      </c>
    </row>
    <row r="451" spans="2:51" s="12" customFormat="1" ht="10">
      <c r="B451" s="162"/>
      <c r="D451" s="159" t="s">
        <v>178</v>
      </c>
      <c r="E451" s="163" t="s">
        <v>1</v>
      </c>
      <c r="F451" s="164" t="s">
        <v>126</v>
      </c>
      <c r="H451" s="165">
        <v>105.17</v>
      </c>
      <c r="I451" s="166"/>
      <c r="L451" s="162"/>
      <c r="M451" s="167"/>
      <c r="N451" s="168"/>
      <c r="O451" s="168"/>
      <c r="P451" s="168"/>
      <c r="Q451" s="168"/>
      <c r="R451" s="168"/>
      <c r="S451" s="168"/>
      <c r="T451" s="169"/>
      <c r="AT451" s="163" t="s">
        <v>178</v>
      </c>
      <c r="AU451" s="163" t="s">
        <v>77</v>
      </c>
      <c r="AV451" s="12" t="s">
        <v>77</v>
      </c>
      <c r="AW451" s="12" t="s">
        <v>31</v>
      </c>
      <c r="AX451" s="12" t="s">
        <v>75</v>
      </c>
      <c r="AY451" s="163" t="s">
        <v>166</v>
      </c>
    </row>
    <row r="452" spans="2:63" s="11" customFormat="1" ht="22.75" customHeight="1">
      <c r="B452" s="133"/>
      <c r="D452" s="134" t="s">
        <v>67</v>
      </c>
      <c r="E452" s="144" t="s">
        <v>826</v>
      </c>
      <c r="F452" s="144" t="s">
        <v>827</v>
      </c>
      <c r="I452" s="136"/>
      <c r="J452" s="145">
        <f>BK452</f>
        <v>0</v>
      </c>
      <c r="L452" s="133"/>
      <c r="M452" s="138"/>
      <c r="N452" s="139"/>
      <c r="O452" s="139"/>
      <c r="P452" s="140">
        <f>SUM(P453:P461)</f>
        <v>0</v>
      </c>
      <c r="Q452" s="139"/>
      <c r="R452" s="140">
        <f>SUM(R453:R461)</f>
        <v>0.12633231</v>
      </c>
      <c r="S452" s="139"/>
      <c r="T452" s="141">
        <f>SUM(T453:T461)</f>
        <v>0.023899760000000003</v>
      </c>
      <c r="AR452" s="134" t="s">
        <v>77</v>
      </c>
      <c r="AT452" s="142" t="s">
        <v>67</v>
      </c>
      <c r="AU452" s="142" t="s">
        <v>75</v>
      </c>
      <c r="AY452" s="134" t="s">
        <v>166</v>
      </c>
      <c r="BK452" s="143">
        <f>SUM(BK453:BK461)</f>
        <v>0</v>
      </c>
    </row>
    <row r="453" spans="2:65" s="1" customFormat="1" ht="19" customHeight="1">
      <c r="B453" s="146"/>
      <c r="C453" s="147" t="s">
        <v>828</v>
      </c>
      <c r="D453" s="147" t="s">
        <v>169</v>
      </c>
      <c r="E453" s="148" t="s">
        <v>829</v>
      </c>
      <c r="F453" s="149" t="s">
        <v>830</v>
      </c>
      <c r="G453" s="150" t="s">
        <v>200</v>
      </c>
      <c r="H453" s="151">
        <v>77.096</v>
      </c>
      <c r="I453" s="152"/>
      <c r="J453" s="153">
        <f>ROUND(I453*H453,2)</f>
        <v>0</v>
      </c>
      <c r="K453" s="149" t="s">
        <v>173</v>
      </c>
      <c r="L453" s="30"/>
      <c r="M453" s="154" t="s">
        <v>1</v>
      </c>
      <c r="N453" s="155" t="s">
        <v>39</v>
      </c>
      <c r="O453" s="49"/>
      <c r="P453" s="156">
        <f>O453*H453</f>
        <v>0</v>
      </c>
      <c r="Q453" s="156">
        <v>0.001</v>
      </c>
      <c r="R453" s="156">
        <f>Q453*H453</f>
        <v>0.07709600000000001</v>
      </c>
      <c r="S453" s="156">
        <v>0.00031</v>
      </c>
      <c r="T453" s="157">
        <f>S453*H453</f>
        <v>0.023899760000000003</v>
      </c>
      <c r="AR453" s="16" t="s">
        <v>265</v>
      </c>
      <c r="AT453" s="16" t="s">
        <v>169</v>
      </c>
      <c r="AU453" s="16" t="s">
        <v>77</v>
      </c>
      <c r="AY453" s="16" t="s">
        <v>166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6" t="s">
        <v>75</v>
      </c>
      <c r="BK453" s="158">
        <f>ROUND(I453*H453,2)</f>
        <v>0</v>
      </c>
      <c r="BL453" s="16" t="s">
        <v>265</v>
      </c>
      <c r="BM453" s="16" t="s">
        <v>831</v>
      </c>
    </row>
    <row r="454" spans="2:47" s="1" customFormat="1" ht="10">
      <c r="B454" s="30"/>
      <c r="D454" s="159" t="s">
        <v>176</v>
      </c>
      <c r="F454" s="160" t="s">
        <v>832</v>
      </c>
      <c r="I454" s="92"/>
      <c r="L454" s="30"/>
      <c r="M454" s="161"/>
      <c r="N454" s="49"/>
      <c r="O454" s="49"/>
      <c r="P454" s="49"/>
      <c r="Q454" s="49"/>
      <c r="R454" s="49"/>
      <c r="S454" s="49"/>
      <c r="T454" s="50"/>
      <c r="AT454" s="16" t="s">
        <v>176</v>
      </c>
      <c r="AU454" s="16" t="s">
        <v>77</v>
      </c>
    </row>
    <row r="455" spans="2:51" s="12" customFormat="1" ht="10">
      <c r="B455" s="162"/>
      <c r="D455" s="159" t="s">
        <v>178</v>
      </c>
      <c r="E455" s="163" t="s">
        <v>1</v>
      </c>
      <c r="F455" s="164" t="s">
        <v>211</v>
      </c>
      <c r="H455" s="165">
        <v>77.096</v>
      </c>
      <c r="I455" s="166"/>
      <c r="L455" s="162"/>
      <c r="M455" s="167"/>
      <c r="N455" s="168"/>
      <c r="O455" s="168"/>
      <c r="P455" s="168"/>
      <c r="Q455" s="168"/>
      <c r="R455" s="168"/>
      <c r="S455" s="168"/>
      <c r="T455" s="169"/>
      <c r="AT455" s="163" t="s">
        <v>178</v>
      </c>
      <c r="AU455" s="163" t="s">
        <v>77</v>
      </c>
      <c r="AV455" s="12" t="s">
        <v>77</v>
      </c>
      <c r="AW455" s="12" t="s">
        <v>31</v>
      </c>
      <c r="AX455" s="12" t="s">
        <v>75</v>
      </c>
      <c r="AY455" s="163" t="s">
        <v>166</v>
      </c>
    </row>
    <row r="456" spans="2:65" s="1" customFormat="1" ht="19" customHeight="1">
      <c r="B456" s="146"/>
      <c r="C456" s="147" t="s">
        <v>833</v>
      </c>
      <c r="D456" s="147" t="s">
        <v>169</v>
      </c>
      <c r="E456" s="148" t="s">
        <v>834</v>
      </c>
      <c r="F456" s="149" t="s">
        <v>835</v>
      </c>
      <c r="G456" s="150" t="s">
        <v>200</v>
      </c>
      <c r="H456" s="151">
        <v>161.684</v>
      </c>
      <c r="I456" s="152"/>
      <c r="J456" s="153">
        <f>ROUND(I456*H456,2)</f>
        <v>0</v>
      </c>
      <c r="K456" s="149" t="s">
        <v>173</v>
      </c>
      <c r="L456" s="30"/>
      <c r="M456" s="154" t="s">
        <v>1</v>
      </c>
      <c r="N456" s="155" t="s">
        <v>39</v>
      </c>
      <c r="O456" s="49"/>
      <c r="P456" s="156">
        <f>O456*H456</f>
        <v>0</v>
      </c>
      <c r="Q456" s="156">
        <v>0.00029</v>
      </c>
      <c r="R456" s="156">
        <f>Q456*H456</f>
        <v>0.04688836</v>
      </c>
      <c r="S456" s="156">
        <v>0</v>
      </c>
      <c r="T456" s="157">
        <f>S456*H456</f>
        <v>0</v>
      </c>
      <c r="AR456" s="16" t="s">
        <v>265</v>
      </c>
      <c r="AT456" s="16" t="s">
        <v>169</v>
      </c>
      <c r="AU456" s="16" t="s">
        <v>77</v>
      </c>
      <c r="AY456" s="16" t="s">
        <v>166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6" t="s">
        <v>75</v>
      </c>
      <c r="BK456" s="158">
        <f>ROUND(I456*H456,2)</f>
        <v>0</v>
      </c>
      <c r="BL456" s="16" t="s">
        <v>265</v>
      </c>
      <c r="BM456" s="16" t="s">
        <v>836</v>
      </c>
    </row>
    <row r="457" spans="2:47" s="1" customFormat="1" ht="18">
      <c r="B457" s="30"/>
      <c r="D457" s="159" t="s">
        <v>176</v>
      </c>
      <c r="F457" s="160" t="s">
        <v>837</v>
      </c>
      <c r="I457" s="92"/>
      <c r="L457" s="30"/>
      <c r="M457" s="161"/>
      <c r="N457" s="49"/>
      <c r="O457" s="49"/>
      <c r="P457" s="49"/>
      <c r="Q457" s="49"/>
      <c r="R457" s="49"/>
      <c r="S457" s="49"/>
      <c r="T457" s="50"/>
      <c r="AT457" s="16" t="s">
        <v>176</v>
      </c>
      <c r="AU457" s="16" t="s">
        <v>77</v>
      </c>
    </row>
    <row r="458" spans="2:51" s="12" customFormat="1" ht="10">
      <c r="B458" s="162"/>
      <c r="D458" s="159" t="s">
        <v>178</v>
      </c>
      <c r="E458" s="163" t="s">
        <v>1</v>
      </c>
      <c r="F458" s="164" t="s">
        <v>838</v>
      </c>
      <c r="H458" s="165">
        <v>161.684</v>
      </c>
      <c r="I458" s="166"/>
      <c r="L458" s="162"/>
      <c r="M458" s="167"/>
      <c r="N458" s="168"/>
      <c r="O458" s="168"/>
      <c r="P458" s="168"/>
      <c r="Q458" s="168"/>
      <c r="R458" s="168"/>
      <c r="S458" s="168"/>
      <c r="T458" s="169"/>
      <c r="AT458" s="163" t="s">
        <v>178</v>
      </c>
      <c r="AU458" s="163" t="s">
        <v>77</v>
      </c>
      <c r="AV458" s="12" t="s">
        <v>77</v>
      </c>
      <c r="AW458" s="12" t="s">
        <v>31</v>
      </c>
      <c r="AX458" s="12" t="s">
        <v>75</v>
      </c>
      <c r="AY458" s="163" t="s">
        <v>166</v>
      </c>
    </row>
    <row r="459" spans="2:65" s="1" customFormat="1" ht="19" customHeight="1">
      <c r="B459" s="146"/>
      <c r="C459" s="147" t="s">
        <v>839</v>
      </c>
      <c r="D459" s="147" t="s">
        <v>169</v>
      </c>
      <c r="E459" s="148" t="s">
        <v>840</v>
      </c>
      <c r="F459" s="149" t="s">
        <v>841</v>
      </c>
      <c r="G459" s="150" t="s">
        <v>200</v>
      </c>
      <c r="H459" s="151">
        <v>7.115</v>
      </c>
      <c r="I459" s="152"/>
      <c r="J459" s="153">
        <f>ROUND(I459*H459,2)</f>
        <v>0</v>
      </c>
      <c r="K459" s="149" t="s">
        <v>173</v>
      </c>
      <c r="L459" s="30"/>
      <c r="M459" s="154" t="s">
        <v>1</v>
      </c>
      <c r="N459" s="155" t="s">
        <v>39</v>
      </c>
      <c r="O459" s="49"/>
      <c r="P459" s="156">
        <f>O459*H459</f>
        <v>0</v>
      </c>
      <c r="Q459" s="156">
        <v>0.00033</v>
      </c>
      <c r="R459" s="156">
        <f>Q459*H459</f>
        <v>0.00234795</v>
      </c>
      <c r="S459" s="156">
        <v>0</v>
      </c>
      <c r="T459" s="157">
        <f>S459*H459</f>
        <v>0</v>
      </c>
      <c r="AR459" s="16" t="s">
        <v>265</v>
      </c>
      <c r="AT459" s="16" t="s">
        <v>169</v>
      </c>
      <c r="AU459" s="16" t="s">
        <v>77</v>
      </c>
      <c r="AY459" s="16" t="s">
        <v>166</v>
      </c>
      <c r="BE459" s="158">
        <f>IF(N459="základní",J459,0)</f>
        <v>0</v>
      </c>
      <c r="BF459" s="158">
        <f>IF(N459="snížená",J459,0)</f>
        <v>0</v>
      </c>
      <c r="BG459" s="158">
        <f>IF(N459="zákl. přenesená",J459,0)</f>
        <v>0</v>
      </c>
      <c r="BH459" s="158">
        <f>IF(N459="sníž. přenesená",J459,0)</f>
        <v>0</v>
      </c>
      <c r="BI459" s="158">
        <f>IF(N459="nulová",J459,0)</f>
        <v>0</v>
      </c>
      <c r="BJ459" s="16" t="s">
        <v>75</v>
      </c>
      <c r="BK459" s="158">
        <f>ROUND(I459*H459,2)</f>
        <v>0</v>
      </c>
      <c r="BL459" s="16" t="s">
        <v>265</v>
      </c>
      <c r="BM459" s="16" t="s">
        <v>842</v>
      </c>
    </row>
    <row r="460" spans="2:47" s="1" customFormat="1" ht="10">
      <c r="B460" s="30"/>
      <c r="D460" s="159" t="s">
        <v>176</v>
      </c>
      <c r="F460" s="160" t="s">
        <v>843</v>
      </c>
      <c r="I460" s="92"/>
      <c r="L460" s="30"/>
      <c r="M460" s="161"/>
      <c r="N460" s="49"/>
      <c r="O460" s="49"/>
      <c r="P460" s="49"/>
      <c r="Q460" s="49"/>
      <c r="R460" s="49"/>
      <c r="S460" s="49"/>
      <c r="T460" s="50"/>
      <c r="AT460" s="16" t="s">
        <v>176</v>
      </c>
      <c r="AU460" s="16" t="s">
        <v>77</v>
      </c>
    </row>
    <row r="461" spans="2:51" s="12" customFormat="1" ht="10">
      <c r="B461" s="162"/>
      <c r="D461" s="159" t="s">
        <v>178</v>
      </c>
      <c r="E461" s="163" t="s">
        <v>1</v>
      </c>
      <c r="F461" s="164" t="s">
        <v>109</v>
      </c>
      <c r="H461" s="165">
        <v>7.115</v>
      </c>
      <c r="I461" s="166"/>
      <c r="L461" s="162"/>
      <c r="M461" s="195"/>
      <c r="N461" s="196"/>
      <c r="O461" s="196"/>
      <c r="P461" s="196"/>
      <c r="Q461" s="196"/>
      <c r="R461" s="196"/>
      <c r="S461" s="196"/>
      <c r="T461" s="197"/>
      <c r="AT461" s="163" t="s">
        <v>178</v>
      </c>
      <c r="AU461" s="163" t="s">
        <v>77</v>
      </c>
      <c r="AV461" s="12" t="s">
        <v>77</v>
      </c>
      <c r="AW461" s="12" t="s">
        <v>31</v>
      </c>
      <c r="AX461" s="12" t="s">
        <v>75</v>
      </c>
      <c r="AY461" s="163" t="s">
        <v>166</v>
      </c>
    </row>
    <row r="462" spans="2:12" s="1" customFormat="1" ht="7" customHeight="1">
      <c r="B462" s="39"/>
      <c r="C462" s="40"/>
      <c r="D462" s="40"/>
      <c r="E462" s="40"/>
      <c r="F462" s="40"/>
      <c r="G462" s="40"/>
      <c r="H462" s="40"/>
      <c r="I462" s="108"/>
      <c r="J462" s="40"/>
      <c r="K462" s="40"/>
      <c r="L462" s="30"/>
    </row>
  </sheetData>
  <autoFilter ref="C103:K461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7.421875" style="0" customWidth="1"/>
    <col min="9" max="9" width="9.421875" style="89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85</v>
      </c>
    </row>
    <row r="3" spans="2:46" ht="7" customHeight="1">
      <c r="B3" s="17"/>
      <c r="C3" s="18"/>
      <c r="D3" s="18"/>
      <c r="E3" s="18"/>
      <c r="F3" s="18"/>
      <c r="G3" s="18"/>
      <c r="H3" s="18"/>
      <c r="I3" s="91"/>
      <c r="J3" s="18"/>
      <c r="K3" s="18"/>
      <c r="L3" s="19"/>
      <c r="AT3" s="16" t="s">
        <v>77</v>
      </c>
    </row>
    <row r="4" spans="2:46" ht="25" customHeight="1">
      <c r="B4" s="19"/>
      <c r="D4" s="20" t="s">
        <v>96</v>
      </c>
      <c r="L4" s="19"/>
      <c r="M4" s="21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4.5" customHeight="1">
      <c r="B7" s="19"/>
      <c r="E7" s="244" t="str">
        <f>'Rekapitulace stavby'!K6</f>
        <v>Rekonstrukce objektu dílny učiliště chladírenské a klimatizační techniky</v>
      </c>
      <c r="F7" s="245"/>
      <c r="G7" s="245"/>
      <c r="H7" s="245"/>
      <c r="L7" s="19"/>
    </row>
    <row r="8" spans="2:12" ht="12" customHeight="1">
      <c r="B8" s="19"/>
      <c r="D8" s="25" t="s">
        <v>105</v>
      </c>
      <c r="L8" s="19"/>
    </row>
    <row r="9" spans="2:12" s="1" customFormat="1" ht="14.5" customHeight="1">
      <c r="B9" s="30"/>
      <c r="E9" s="244" t="s">
        <v>108</v>
      </c>
      <c r="F9" s="219"/>
      <c r="G9" s="219"/>
      <c r="H9" s="219"/>
      <c r="I9" s="92"/>
      <c r="L9" s="30"/>
    </row>
    <row r="10" spans="2:12" s="1" customFormat="1" ht="12" customHeight="1">
      <c r="B10" s="30"/>
      <c r="D10" s="25" t="s">
        <v>111</v>
      </c>
      <c r="I10" s="92"/>
      <c r="L10" s="30"/>
    </row>
    <row r="11" spans="2:12" s="1" customFormat="1" ht="37" customHeight="1">
      <c r="B11" s="30"/>
      <c r="E11" s="220" t="s">
        <v>844</v>
      </c>
      <c r="F11" s="219"/>
      <c r="G11" s="219"/>
      <c r="H11" s="219"/>
      <c r="I11" s="92"/>
      <c r="L11" s="30"/>
    </row>
    <row r="12" spans="2:12" s="1" customFormat="1" ht="10">
      <c r="B12" s="30"/>
      <c r="I12" s="92"/>
      <c r="L12" s="30"/>
    </row>
    <row r="13" spans="2:12" s="1" customFormat="1" ht="12" customHeight="1">
      <c r="B13" s="30"/>
      <c r="D13" s="25" t="s">
        <v>18</v>
      </c>
      <c r="F13" s="16" t="s">
        <v>1</v>
      </c>
      <c r="I13" s="93" t="s">
        <v>19</v>
      </c>
      <c r="J13" s="16" t="s">
        <v>1</v>
      </c>
      <c r="L13" s="30"/>
    </row>
    <row r="14" spans="2:12" s="1" customFormat="1" ht="12" customHeight="1">
      <c r="B14" s="30"/>
      <c r="D14" s="25" t="s">
        <v>20</v>
      </c>
      <c r="F14" s="16" t="s">
        <v>26</v>
      </c>
      <c r="I14" s="93" t="s">
        <v>22</v>
      </c>
      <c r="J14" s="46" t="str">
        <f>'Rekapitulace stavby'!AN8</f>
        <v>14. 3. 2018</v>
      </c>
      <c r="L14" s="30"/>
    </row>
    <row r="15" spans="2:12" s="1" customFormat="1" ht="10.75" customHeight="1">
      <c r="B15" s="30"/>
      <c r="I15" s="92"/>
      <c r="L15" s="30"/>
    </row>
    <row r="16" spans="2:12" s="1" customFormat="1" ht="12" customHeight="1">
      <c r="B16" s="30"/>
      <c r="D16" s="25" t="s">
        <v>24</v>
      </c>
      <c r="I16" s="93" t="s">
        <v>25</v>
      </c>
      <c r="J16" s="16" t="str">
        <f>IF('Rekapitulace stavby'!AN10="","",'Rekapitulace stavby'!AN10)</f>
        <v/>
      </c>
      <c r="L16" s="30"/>
    </row>
    <row r="17" spans="2:12" s="1" customFormat="1" ht="18" customHeight="1">
      <c r="B17" s="30"/>
      <c r="E17" s="16" t="str">
        <f>IF('Rekapitulace stavby'!E11="","",'Rekapitulace stavby'!E11)</f>
        <v xml:space="preserve"> </v>
      </c>
      <c r="I17" s="93" t="s">
        <v>27</v>
      </c>
      <c r="J17" s="16" t="str">
        <f>IF('Rekapitulace stavby'!AN11="","",'Rekapitulace stavby'!AN11)</f>
        <v/>
      </c>
      <c r="L17" s="30"/>
    </row>
    <row r="18" spans="2:12" s="1" customFormat="1" ht="7" customHeight="1">
      <c r="B18" s="30"/>
      <c r="I18" s="92"/>
      <c r="L18" s="30"/>
    </row>
    <row r="19" spans="2:12" s="1" customFormat="1" ht="12" customHeight="1">
      <c r="B19" s="30"/>
      <c r="D19" s="25" t="s">
        <v>28</v>
      </c>
      <c r="I19" s="93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6" t="str">
        <f>'Rekapitulace stavby'!E14</f>
        <v>Vyplň údaj</v>
      </c>
      <c r="F20" s="223"/>
      <c r="G20" s="223"/>
      <c r="H20" s="223"/>
      <c r="I20" s="93" t="s">
        <v>27</v>
      </c>
      <c r="J20" s="26" t="str">
        <f>'Rekapitulace stavby'!AN14</f>
        <v>Vyplň údaj</v>
      </c>
      <c r="L20" s="30"/>
    </row>
    <row r="21" spans="2:12" s="1" customFormat="1" ht="7" customHeight="1">
      <c r="B21" s="30"/>
      <c r="I21" s="92"/>
      <c r="L21" s="30"/>
    </row>
    <row r="22" spans="2:12" s="1" customFormat="1" ht="12" customHeight="1">
      <c r="B22" s="30"/>
      <c r="D22" s="25" t="s">
        <v>30</v>
      </c>
      <c r="I22" s="93" t="s">
        <v>25</v>
      </c>
      <c r="J22" s="16" t="str">
        <f>IF('Rekapitulace stavby'!AN16="","",'Rekapitulace stavby'!AN16)</f>
        <v/>
      </c>
      <c r="L22" s="30"/>
    </row>
    <row r="23" spans="2:12" s="1" customFormat="1" ht="18" customHeight="1">
      <c r="B23" s="30"/>
      <c r="E23" s="16" t="str">
        <f>IF('Rekapitulace stavby'!E17="","",'Rekapitulace stavby'!E17)</f>
        <v xml:space="preserve"> </v>
      </c>
      <c r="I23" s="93" t="s">
        <v>27</v>
      </c>
      <c r="J23" s="16" t="str">
        <f>IF('Rekapitulace stavby'!AN17="","",'Rekapitulace stavby'!AN17)</f>
        <v/>
      </c>
      <c r="L23" s="30"/>
    </row>
    <row r="24" spans="2:12" s="1" customFormat="1" ht="7" customHeight="1">
      <c r="B24" s="30"/>
      <c r="I24" s="92"/>
      <c r="L24" s="30"/>
    </row>
    <row r="25" spans="2:12" s="1" customFormat="1" ht="12" customHeight="1">
      <c r="B25" s="30"/>
      <c r="D25" s="25" t="s">
        <v>32</v>
      </c>
      <c r="I25" s="93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3" t="s">
        <v>27</v>
      </c>
      <c r="J26" s="16" t="str">
        <f>IF('Rekapitulace stavby'!AN20="","",'Rekapitulace stavby'!AN20)</f>
        <v/>
      </c>
      <c r="L26" s="30"/>
    </row>
    <row r="27" spans="2:12" s="1" customFormat="1" ht="7" customHeight="1">
      <c r="B27" s="30"/>
      <c r="I27" s="92"/>
      <c r="L27" s="30"/>
    </row>
    <row r="28" spans="2:12" s="1" customFormat="1" ht="12" customHeight="1">
      <c r="B28" s="30"/>
      <c r="D28" s="25" t="s">
        <v>33</v>
      </c>
      <c r="I28" s="92"/>
      <c r="L28" s="30"/>
    </row>
    <row r="29" spans="2:12" s="7" customFormat="1" ht="14.5" customHeight="1">
      <c r="B29" s="94"/>
      <c r="E29" s="227" t="s">
        <v>1</v>
      </c>
      <c r="F29" s="227"/>
      <c r="G29" s="227"/>
      <c r="H29" s="227"/>
      <c r="I29" s="95"/>
      <c r="L29" s="94"/>
    </row>
    <row r="30" spans="2:12" s="1" customFormat="1" ht="7" customHeight="1">
      <c r="B30" s="30"/>
      <c r="I30" s="92"/>
      <c r="L30" s="30"/>
    </row>
    <row r="31" spans="2:12" s="1" customFormat="1" ht="7" customHeight="1">
      <c r="B31" s="30"/>
      <c r="D31" s="47"/>
      <c r="E31" s="47"/>
      <c r="F31" s="47"/>
      <c r="G31" s="47"/>
      <c r="H31" s="47"/>
      <c r="I31" s="96"/>
      <c r="J31" s="47"/>
      <c r="K31" s="47"/>
      <c r="L31" s="30"/>
    </row>
    <row r="32" spans="2:12" s="1" customFormat="1" ht="25.4" customHeight="1">
      <c r="B32" s="30"/>
      <c r="D32" s="97" t="s">
        <v>34</v>
      </c>
      <c r="I32" s="92"/>
      <c r="J32" s="60">
        <f>ROUND(J91,2)</f>
        <v>0</v>
      </c>
      <c r="L32" s="30"/>
    </row>
    <row r="33" spans="2:12" s="1" customFormat="1" ht="7" customHeight="1">
      <c r="B33" s="30"/>
      <c r="D33" s="47"/>
      <c r="E33" s="47"/>
      <c r="F33" s="47"/>
      <c r="G33" s="47"/>
      <c r="H33" s="47"/>
      <c r="I33" s="96"/>
      <c r="J33" s="47"/>
      <c r="K33" s="47"/>
      <c r="L33" s="30"/>
    </row>
    <row r="34" spans="2:12" s="1" customFormat="1" ht="14.4" customHeight="1">
      <c r="B34" s="30"/>
      <c r="F34" s="33" t="s">
        <v>36</v>
      </c>
      <c r="I34" s="98" t="s">
        <v>35</v>
      </c>
      <c r="J34" s="33" t="s">
        <v>37</v>
      </c>
      <c r="L34" s="30"/>
    </row>
    <row r="35" spans="2:12" s="1" customFormat="1" ht="14.4" customHeight="1">
      <c r="B35" s="30"/>
      <c r="D35" s="25" t="s">
        <v>38</v>
      </c>
      <c r="E35" s="25" t="s">
        <v>39</v>
      </c>
      <c r="F35" s="99">
        <f>ROUND((SUM(BE91:BE148)),2)</f>
        <v>0</v>
      </c>
      <c r="I35" s="100">
        <v>0.21</v>
      </c>
      <c r="J35" s="99">
        <f>ROUND(((SUM(BE91:BE148))*I35),2)</f>
        <v>0</v>
      </c>
      <c r="L35" s="30"/>
    </row>
    <row r="36" spans="2:12" s="1" customFormat="1" ht="14.4" customHeight="1">
      <c r="B36" s="30"/>
      <c r="E36" s="25" t="s">
        <v>40</v>
      </c>
      <c r="F36" s="99">
        <f>ROUND((SUM(BF91:BF148)),2)</f>
        <v>0</v>
      </c>
      <c r="I36" s="100">
        <v>0.15</v>
      </c>
      <c r="J36" s="99">
        <f>ROUND(((SUM(BF91:BF148))*I36),2)</f>
        <v>0</v>
      </c>
      <c r="L36" s="30"/>
    </row>
    <row r="37" spans="2:12" s="1" customFormat="1" ht="14.4" customHeight="1" hidden="1">
      <c r="B37" s="30"/>
      <c r="E37" s="25" t="s">
        <v>41</v>
      </c>
      <c r="F37" s="99">
        <f>ROUND((SUM(BG91:BG148)),2)</f>
        <v>0</v>
      </c>
      <c r="I37" s="100">
        <v>0.21</v>
      </c>
      <c r="J37" s="99">
        <f>0</f>
        <v>0</v>
      </c>
      <c r="L37" s="30"/>
    </row>
    <row r="38" spans="2:12" s="1" customFormat="1" ht="14.4" customHeight="1" hidden="1">
      <c r="B38" s="30"/>
      <c r="E38" s="25" t="s">
        <v>42</v>
      </c>
      <c r="F38" s="99">
        <f>ROUND((SUM(BH91:BH148)),2)</f>
        <v>0</v>
      </c>
      <c r="I38" s="100">
        <v>0.15</v>
      </c>
      <c r="J38" s="99">
        <f>0</f>
        <v>0</v>
      </c>
      <c r="L38" s="30"/>
    </row>
    <row r="39" spans="2:12" s="1" customFormat="1" ht="14.4" customHeight="1" hidden="1">
      <c r="B39" s="30"/>
      <c r="E39" s="25" t="s">
        <v>43</v>
      </c>
      <c r="F39" s="99">
        <f>ROUND((SUM(BI91:BI148)),2)</f>
        <v>0</v>
      </c>
      <c r="I39" s="100">
        <v>0</v>
      </c>
      <c r="J39" s="99">
        <f>0</f>
        <v>0</v>
      </c>
      <c r="L39" s="30"/>
    </row>
    <row r="40" spans="2:12" s="1" customFormat="1" ht="7" customHeight="1">
      <c r="B40" s="30"/>
      <c r="I40" s="92"/>
      <c r="L40" s="30"/>
    </row>
    <row r="41" spans="2:12" s="1" customFormat="1" ht="25.4" customHeight="1">
      <c r="B41" s="30"/>
      <c r="C41" s="101"/>
      <c r="D41" s="102" t="s">
        <v>44</v>
      </c>
      <c r="E41" s="51"/>
      <c r="F41" s="51"/>
      <c r="G41" s="103" t="s">
        <v>45</v>
      </c>
      <c r="H41" s="104" t="s">
        <v>46</v>
      </c>
      <c r="I41" s="105"/>
      <c r="J41" s="106">
        <f>SUM(J32:J39)</f>
        <v>0</v>
      </c>
      <c r="K41" s="107"/>
      <c r="L41" s="30"/>
    </row>
    <row r="42" spans="2:12" s="1" customFormat="1" ht="14.4" customHeight="1">
      <c r="B42" s="39"/>
      <c r="C42" s="40"/>
      <c r="D42" s="40"/>
      <c r="E42" s="40"/>
      <c r="F42" s="40"/>
      <c r="G42" s="40"/>
      <c r="H42" s="40"/>
      <c r="I42" s="108"/>
      <c r="J42" s="40"/>
      <c r="K42" s="40"/>
      <c r="L42" s="30"/>
    </row>
    <row r="46" spans="2:12" s="1" customFormat="1" ht="7" customHeight="1">
      <c r="B46" s="41"/>
      <c r="C46" s="42"/>
      <c r="D46" s="42"/>
      <c r="E46" s="42"/>
      <c r="F46" s="42"/>
      <c r="G46" s="42"/>
      <c r="H46" s="42"/>
      <c r="I46" s="109"/>
      <c r="J46" s="42"/>
      <c r="K46" s="42"/>
      <c r="L46" s="30"/>
    </row>
    <row r="47" spans="2:12" s="1" customFormat="1" ht="25" customHeight="1">
      <c r="B47" s="30"/>
      <c r="C47" s="20" t="s">
        <v>127</v>
      </c>
      <c r="I47" s="92"/>
      <c r="L47" s="30"/>
    </row>
    <row r="48" spans="2:12" s="1" customFormat="1" ht="7" customHeight="1">
      <c r="B48" s="30"/>
      <c r="I48" s="92"/>
      <c r="L48" s="30"/>
    </row>
    <row r="49" spans="2:12" s="1" customFormat="1" ht="12" customHeight="1">
      <c r="B49" s="30"/>
      <c r="C49" s="25" t="s">
        <v>16</v>
      </c>
      <c r="I49" s="92"/>
      <c r="L49" s="30"/>
    </row>
    <row r="50" spans="2:12" s="1" customFormat="1" ht="14.5" customHeight="1">
      <c r="B50" s="30"/>
      <c r="E50" s="244" t="str">
        <f>E7</f>
        <v>Rekonstrukce objektu dílny učiliště chladírenské a klimatizační techniky</v>
      </c>
      <c r="F50" s="245"/>
      <c r="G50" s="245"/>
      <c r="H50" s="245"/>
      <c r="I50" s="92"/>
      <c r="L50" s="30"/>
    </row>
    <row r="51" spans="2:12" ht="12" customHeight="1">
      <c r="B51" s="19"/>
      <c r="C51" s="25" t="s">
        <v>105</v>
      </c>
      <c r="L51" s="19"/>
    </row>
    <row r="52" spans="2:12" s="1" customFormat="1" ht="14.5" customHeight="1">
      <c r="B52" s="30"/>
      <c r="E52" s="244" t="s">
        <v>108</v>
      </c>
      <c r="F52" s="219"/>
      <c r="G52" s="219"/>
      <c r="H52" s="219"/>
      <c r="I52" s="92"/>
      <c r="L52" s="30"/>
    </row>
    <row r="53" spans="2:12" s="1" customFormat="1" ht="12" customHeight="1">
      <c r="B53" s="30"/>
      <c r="C53" s="25" t="s">
        <v>111</v>
      </c>
      <c r="I53" s="92"/>
      <c r="L53" s="30"/>
    </row>
    <row r="54" spans="2:12" s="1" customFormat="1" ht="14.5" customHeight="1">
      <c r="B54" s="30"/>
      <c r="E54" s="220" t="str">
        <f>E11</f>
        <v xml:space="preserve">ut2 - VYTÁPĚNÍ - ETAPA II </v>
      </c>
      <c r="F54" s="219"/>
      <c r="G54" s="219"/>
      <c r="H54" s="219"/>
      <c r="I54" s="92"/>
      <c r="L54" s="30"/>
    </row>
    <row r="55" spans="2:12" s="1" customFormat="1" ht="7" customHeight="1">
      <c r="B55" s="30"/>
      <c r="I55" s="92"/>
      <c r="L55" s="30"/>
    </row>
    <row r="56" spans="2:12" s="1" customFormat="1" ht="12" customHeight="1">
      <c r="B56" s="30"/>
      <c r="C56" s="25" t="s">
        <v>20</v>
      </c>
      <c r="F56" s="16" t="str">
        <f>F14</f>
        <v xml:space="preserve"> </v>
      </c>
      <c r="I56" s="93" t="s">
        <v>22</v>
      </c>
      <c r="J56" s="46" t="str">
        <f>IF(J14="","",J14)</f>
        <v>14. 3. 2018</v>
      </c>
      <c r="L56" s="30"/>
    </row>
    <row r="57" spans="2:12" s="1" customFormat="1" ht="7" customHeight="1">
      <c r="B57" s="30"/>
      <c r="I57" s="92"/>
      <c r="L57" s="30"/>
    </row>
    <row r="58" spans="2:12" s="1" customFormat="1" ht="12.4" customHeight="1">
      <c r="B58" s="30"/>
      <c r="C58" s="25" t="s">
        <v>24</v>
      </c>
      <c r="F58" s="16" t="str">
        <f>E17</f>
        <v xml:space="preserve"> </v>
      </c>
      <c r="I58" s="93" t="s">
        <v>30</v>
      </c>
      <c r="J58" s="28" t="str">
        <f>E23</f>
        <v xml:space="preserve"> </v>
      </c>
      <c r="L58" s="30"/>
    </row>
    <row r="59" spans="2:12" s="1" customFormat="1" ht="12.4" customHeight="1">
      <c r="B59" s="30"/>
      <c r="C59" s="25" t="s">
        <v>28</v>
      </c>
      <c r="F59" s="16" t="str">
        <f>IF(E20="","",E20)</f>
        <v>Vyplň údaj</v>
      </c>
      <c r="I59" s="93" t="s">
        <v>32</v>
      </c>
      <c r="J59" s="28" t="str">
        <f>E26</f>
        <v xml:space="preserve"> </v>
      </c>
      <c r="L59" s="30"/>
    </row>
    <row r="60" spans="2:12" s="1" customFormat="1" ht="10.25" customHeight="1">
      <c r="B60" s="30"/>
      <c r="I60" s="92"/>
      <c r="L60" s="30"/>
    </row>
    <row r="61" spans="2:12" s="1" customFormat="1" ht="29.25" customHeight="1">
      <c r="B61" s="30"/>
      <c r="C61" s="110" t="s">
        <v>128</v>
      </c>
      <c r="D61" s="101"/>
      <c r="E61" s="101"/>
      <c r="F61" s="101"/>
      <c r="G61" s="101"/>
      <c r="H61" s="101"/>
      <c r="I61" s="111"/>
      <c r="J61" s="112" t="s">
        <v>129</v>
      </c>
      <c r="K61" s="101"/>
      <c r="L61" s="30"/>
    </row>
    <row r="62" spans="2:12" s="1" customFormat="1" ht="10.25" customHeight="1">
      <c r="B62" s="30"/>
      <c r="I62" s="92"/>
      <c r="L62" s="30"/>
    </row>
    <row r="63" spans="2:47" s="1" customFormat="1" ht="22.75" customHeight="1">
      <c r="B63" s="30"/>
      <c r="C63" s="113" t="s">
        <v>130</v>
      </c>
      <c r="I63" s="92"/>
      <c r="J63" s="60">
        <f>J91</f>
        <v>0</v>
      </c>
      <c r="L63" s="30"/>
      <c r="AU63" s="16" t="s">
        <v>131</v>
      </c>
    </row>
    <row r="64" spans="2:12" s="8" customFormat="1" ht="25" customHeight="1">
      <c r="B64" s="114"/>
      <c r="D64" s="115" t="s">
        <v>845</v>
      </c>
      <c r="E64" s="116"/>
      <c r="F64" s="116"/>
      <c r="G64" s="116"/>
      <c r="H64" s="116"/>
      <c r="I64" s="117"/>
      <c r="J64" s="118">
        <f>J92</f>
        <v>0</v>
      </c>
      <c r="L64" s="114"/>
    </row>
    <row r="65" spans="2:12" s="9" customFormat="1" ht="19.9" customHeight="1">
      <c r="B65" s="119"/>
      <c r="D65" s="120" t="s">
        <v>846</v>
      </c>
      <c r="E65" s="121"/>
      <c r="F65" s="121"/>
      <c r="G65" s="121"/>
      <c r="H65" s="121"/>
      <c r="I65" s="122"/>
      <c r="J65" s="123">
        <f>J93</f>
        <v>0</v>
      </c>
      <c r="L65" s="119"/>
    </row>
    <row r="66" spans="2:12" s="9" customFormat="1" ht="19.9" customHeight="1">
      <c r="B66" s="119"/>
      <c r="D66" s="120" t="s">
        <v>847</v>
      </c>
      <c r="E66" s="121"/>
      <c r="F66" s="121"/>
      <c r="G66" s="121"/>
      <c r="H66" s="121"/>
      <c r="I66" s="122"/>
      <c r="J66" s="123">
        <f>J96</f>
        <v>0</v>
      </c>
      <c r="L66" s="119"/>
    </row>
    <row r="67" spans="2:12" s="9" customFormat="1" ht="19.9" customHeight="1">
      <c r="B67" s="119"/>
      <c r="D67" s="120" t="s">
        <v>848</v>
      </c>
      <c r="E67" s="121"/>
      <c r="F67" s="121"/>
      <c r="G67" s="121"/>
      <c r="H67" s="121"/>
      <c r="I67" s="122"/>
      <c r="J67" s="123">
        <f>J107</f>
        <v>0</v>
      </c>
      <c r="L67" s="119"/>
    </row>
    <row r="68" spans="2:12" s="9" customFormat="1" ht="19.9" customHeight="1">
      <c r="B68" s="119"/>
      <c r="D68" s="120" t="s">
        <v>849</v>
      </c>
      <c r="E68" s="121"/>
      <c r="F68" s="121"/>
      <c r="G68" s="121"/>
      <c r="H68" s="121"/>
      <c r="I68" s="122"/>
      <c r="J68" s="123">
        <f>J123</f>
        <v>0</v>
      </c>
      <c r="L68" s="119"/>
    </row>
    <row r="69" spans="2:12" s="9" customFormat="1" ht="19.9" customHeight="1">
      <c r="B69" s="119"/>
      <c r="D69" s="120" t="s">
        <v>149</v>
      </c>
      <c r="E69" s="121"/>
      <c r="F69" s="121"/>
      <c r="G69" s="121"/>
      <c r="H69" s="121"/>
      <c r="I69" s="122"/>
      <c r="J69" s="123">
        <f>J146</f>
        <v>0</v>
      </c>
      <c r="L69" s="119"/>
    </row>
    <row r="70" spans="2:12" s="1" customFormat="1" ht="21.75" customHeight="1">
      <c r="B70" s="30"/>
      <c r="I70" s="92"/>
      <c r="L70" s="30"/>
    </row>
    <row r="71" spans="2:12" s="1" customFormat="1" ht="7" customHeight="1">
      <c r="B71" s="39"/>
      <c r="C71" s="40"/>
      <c r="D71" s="40"/>
      <c r="E71" s="40"/>
      <c r="F71" s="40"/>
      <c r="G71" s="40"/>
      <c r="H71" s="40"/>
      <c r="I71" s="108"/>
      <c r="J71" s="40"/>
      <c r="K71" s="40"/>
      <c r="L71" s="30"/>
    </row>
    <row r="75" spans="2:12" s="1" customFormat="1" ht="7" customHeight="1">
      <c r="B75" s="41"/>
      <c r="C75" s="42"/>
      <c r="D75" s="42"/>
      <c r="E75" s="42"/>
      <c r="F75" s="42"/>
      <c r="G75" s="42"/>
      <c r="H75" s="42"/>
      <c r="I75" s="109"/>
      <c r="J75" s="42"/>
      <c r="K75" s="42"/>
      <c r="L75" s="30"/>
    </row>
    <row r="76" spans="2:12" s="1" customFormat="1" ht="25" customHeight="1">
      <c r="B76" s="30"/>
      <c r="C76" s="20" t="s">
        <v>151</v>
      </c>
      <c r="I76" s="92"/>
      <c r="L76" s="30"/>
    </row>
    <row r="77" spans="2:12" s="1" customFormat="1" ht="7" customHeight="1">
      <c r="B77" s="30"/>
      <c r="I77" s="92"/>
      <c r="L77" s="30"/>
    </row>
    <row r="78" spans="2:12" s="1" customFormat="1" ht="12" customHeight="1">
      <c r="B78" s="30"/>
      <c r="C78" s="25" t="s">
        <v>16</v>
      </c>
      <c r="I78" s="92"/>
      <c r="L78" s="30"/>
    </row>
    <row r="79" spans="2:12" s="1" customFormat="1" ht="14.5" customHeight="1">
      <c r="B79" s="30"/>
      <c r="E79" s="244" t="str">
        <f>E7</f>
        <v>Rekonstrukce objektu dílny učiliště chladírenské a klimatizační techniky</v>
      </c>
      <c r="F79" s="245"/>
      <c r="G79" s="245"/>
      <c r="H79" s="245"/>
      <c r="I79" s="92"/>
      <c r="L79" s="30"/>
    </row>
    <row r="80" spans="2:12" ht="12" customHeight="1">
      <c r="B80" s="19"/>
      <c r="C80" s="25" t="s">
        <v>105</v>
      </c>
      <c r="L80" s="19"/>
    </row>
    <row r="81" spans="2:12" s="1" customFormat="1" ht="14.5" customHeight="1">
      <c r="B81" s="30"/>
      <c r="E81" s="244" t="s">
        <v>108</v>
      </c>
      <c r="F81" s="219"/>
      <c r="G81" s="219"/>
      <c r="H81" s="219"/>
      <c r="I81" s="92"/>
      <c r="L81" s="30"/>
    </row>
    <row r="82" spans="2:12" s="1" customFormat="1" ht="12" customHeight="1">
      <c r="B82" s="30"/>
      <c r="C82" s="25" t="s">
        <v>111</v>
      </c>
      <c r="I82" s="92"/>
      <c r="L82" s="30"/>
    </row>
    <row r="83" spans="2:12" s="1" customFormat="1" ht="14.5" customHeight="1">
      <c r="B83" s="30"/>
      <c r="E83" s="220" t="str">
        <f>E11</f>
        <v xml:space="preserve">ut2 - VYTÁPĚNÍ - ETAPA II </v>
      </c>
      <c r="F83" s="219"/>
      <c r="G83" s="219"/>
      <c r="H83" s="219"/>
      <c r="I83" s="92"/>
      <c r="L83" s="30"/>
    </row>
    <row r="84" spans="2:12" s="1" customFormat="1" ht="7" customHeight="1">
      <c r="B84" s="30"/>
      <c r="I84" s="92"/>
      <c r="L84" s="30"/>
    </row>
    <row r="85" spans="2:12" s="1" customFormat="1" ht="12" customHeight="1">
      <c r="B85" s="30"/>
      <c r="C85" s="25" t="s">
        <v>20</v>
      </c>
      <c r="F85" s="16" t="str">
        <f>F14</f>
        <v xml:space="preserve"> </v>
      </c>
      <c r="I85" s="93" t="s">
        <v>22</v>
      </c>
      <c r="J85" s="46" t="str">
        <f>IF(J14="","",J14)</f>
        <v>14. 3. 2018</v>
      </c>
      <c r="L85" s="30"/>
    </row>
    <row r="86" spans="2:12" s="1" customFormat="1" ht="7" customHeight="1">
      <c r="B86" s="30"/>
      <c r="I86" s="92"/>
      <c r="L86" s="30"/>
    </row>
    <row r="87" spans="2:12" s="1" customFormat="1" ht="12.4" customHeight="1">
      <c r="B87" s="30"/>
      <c r="C87" s="25" t="s">
        <v>24</v>
      </c>
      <c r="F87" s="16" t="str">
        <f>E17</f>
        <v xml:space="preserve"> </v>
      </c>
      <c r="I87" s="93" t="s">
        <v>30</v>
      </c>
      <c r="J87" s="28" t="str">
        <f>E23</f>
        <v xml:space="preserve"> </v>
      </c>
      <c r="L87" s="30"/>
    </row>
    <row r="88" spans="2:12" s="1" customFormat="1" ht="12.4" customHeight="1">
      <c r="B88" s="30"/>
      <c r="C88" s="25" t="s">
        <v>28</v>
      </c>
      <c r="F88" s="16" t="str">
        <f>IF(E20="","",E20)</f>
        <v>Vyplň údaj</v>
      </c>
      <c r="I88" s="93" t="s">
        <v>32</v>
      </c>
      <c r="J88" s="28" t="str">
        <f>E26</f>
        <v xml:space="preserve"> </v>
      </c>
      <c r="L88" s="30"/>
    </row>
    <row r="89" spans="2:12" s="1" customFormat="1" ht="10.25" customHeight="1">
      <c r="B89" s="30"/>
      <c r="I89" s="92"/>
      <c r="L89" s="30"/>
    </row>
    <row r="90" spans="2:20" s="10" customFormat="1" ht="29.25" customHeight="1">
      <c r="B90" s="124"/>
      <c r="C90" s="125" t="s">
        <v>152</v>
      </c>
      <c r="D90" s="126" t="s">
        <v>53</v>
      </c>
      <c r="E90" s="126" t="s">
        <v>49</v>
      </c>
      <c r="F90" s="126" t="s">
        <v>50</v>
      </c>
      <c r="G90" s="126" t="s">
        <v>153</v>
      </c>
      <c r="H90" s="126" t="s">
        <v>154</v>
      </c>
      <c r="I90" s="127" t="s">
        <v>155</v>
      </c>
      <c r="J90" s="126" t="s">
        <v>129</v>
      </c>
      <c r="K90" s="128" t="s">
        <v>156</v>
      </c>
      <c r="L90" s="124"/>
      <c r="M90" s="53" t="s">
        <v>1</v>
      </c>
      <c r="N90" s="54" t="s">
        <v>38</v>
      </c>
      <c r="O90" s="54" t="s">
        <v>157</v>
      </c>
      <c r="P90" s="54" t="s">
        <v>158</v>
      </c>
      <c r="Q90" s="54" t="s">
        <v>159</v>
      </c>
      <c r="R90" s="54" t="s">
        <v>160</v>
      </c>
      <c r="S90" s="54" t="s">
        <v>161</v>
      </c>
      <c r="T90" s="55" t="s">
        <v>162</v>
      </c>
    </row>
    <row r="91" spans="2:63" s="1" customFormat="1" ht="22.75" customHeight="1">
      <c r="B91" s="30"/>
      <c r="C91" s="58" t="s">
        <v>163</v>
      </c>
      <c r="I91" s="92"/>
      <c r="J91" s="129">
        <f>BK91</f>
        <v>0</v>
      </c>
      <c r="L91" s="30"/>
      <c r="M91" s="56"/>
      <c r="N91" s="47"/>
      <c r="O91" s="47"/>
      <c r="P91" s="130">
        <f>P92</f>
        <v>0</v>
      </c>
      <c r="Q91" s="47"/>
      <c r="R91" s="130">
        <f>R92</f>
        <v>0.19664</v>
      </c>
      <c r="S91" s="47"/>
      <c r="T91" s="131">
        <f>T92</f>
        <v>0</v>
      </c>
      <c r="AT91" s="16" t="s">
        <v>67</v>
      </c>
      <c r="AU91" s="16" t="s">
        <v>131</v>
      </c>
      <c r="BK91" s="132">
        <f>BK92</f>
        <v>0</v>
      </c>
    </row>
    <row r="92" spans="2:63" s="11" customFormat="1" ht="25.9" customHeight="1">
      <c r="B92" s="133"/>
      <c r="D92" s="134" t="s">
        <v>67</v>
      </c>
      <c r="E92" s="135" t="s">
        <v>461</v>
      </c>
      <c r="F92" s="135" t="s">
        <v>461</v>
      </c>
      <c r="I92" s="136"/>
      <c r="J92" s="137">
        <f>BK92</f>
        <v>0</v>
      </c>
      <c r="L92" s="133"/>
      <c r="M92" s="138"/>
      <c r="N92" s="139"/>
      <c r="O92" s="139"/>
      <c r="P92" s="140">
        <f>P93+P96+P107+P123+P146</f>
        <v>0</v>
      </c>
      <c r="Q92" s="139"/>
      <c r="R92" s="140">
        <f>R93+R96+R107+R123+R146</f>
        <v>0.19664</v>
      </c>
      <c r="S92" s="139"/>
      <c r="T92" s="141">
        <f>T93+T96+T107+T123+T146</f>
        <v>0</v>
      </c>
      <c r="AR92" s="134" t="s">
        <v>77</v>
      </c>
      <c r="AT92" s="142" t="s">
        <v>67</v>
      </c>
      <c r="AU92" s="142" t="s">
        <v>68</v>
      </c>
      <c r="AY92" s="134" t="s">
        <v>166</v>
      </c>
      <c r="BK92" s="143">
        <f>BK93+BK96+BK107+BK123+BK146</f>
        <v>0</v>
      </c>
    </row>
    <row r="93" spans="2:63" s="11" customFormat="1" ht="22.75" customHeight="1">
      <c r="B93" s="133"/>
      <c r="D93" s="134" t="s">
        <v>67</v>
      </c>
      <c r="E93" s="144" t="s">
        <v>850</v>
      </c>
      <c r="F93" s="144" t="s">
        <v>851</v>
      </c>
      <c r="I93" s="136"/>
      <c r="J93" s="145">
        <f>BK93</f>
        <v>0</v>
      </c>
      <c r="L93" s="133"/>
      <c r="M93" s="138"/>
      <c r="N93" s="139"/>
      <c r="O93" s="139"/>
      <c r="P93" s="140">
        <f>SUM(P94:P95)</f>
        <v>0</v>
      </c>
      <c r="Q93" s="139"/>
      <c r="R93" s="140">
        <f>SUM(R94:R95)</f>
        <v>0.0039</v>
      </c>
      <c r="S93" s="139"/>
      <c r="T93" s="141">
        <f>SUM(T94:T95)</f>
        <v>0</v>
      </c>
      <c r="AR93" s="134" t="s">
        <v>77</v>
      </c>
      <c r="AT93" s="142" t="s">
        <v>67</v>
      </c>
      <c r="AU93" s="142" t="s">
        <v>75</v>
      </c>
      <c r="AY93" s="134" t="s">
        <v>166</v>
      </c>
      <c r="BK93" s="143">
        <f>SUM(BK94:BK95)</f>
        <v>0</v>
      </c>
    </row>
    <row r="94" spans="2:65" s="1" customFormat="1" ht="14.5" customHeight="1">
      <c r="B94" s="146"/>
      <c r="C94" s="147" t="s">
        <v>75</v>
      </c>
      <c r="D94" s="147" t="s">
        <v>169</v>
      </c>
      <c r="E94" s="148" t="s">
        <v>852</v>
      </c>
      <c r="F94" s="149" t="s">
        <v>853</v>
      </c>
      <c r="G94" s="150" t="s">
        <v>187</v>
      </c>
      <c r="H94" s="151">
        <v>10</v>
      </c>
      <c r="I94" s="152"/>
      <c r="J94" s="153">
        <f>ROUND(I94*H94,2)</f>
        <v>0</v>
      </c>
      <c r="K94" s="149" t="s">
        <v>1</v>
      </c>
      <c r="L94" s="30"/>
      <c r="M94" s="154" t="s">
        <v>1</v>
      </c>
      <c r="N94" s="155" t="s">
        <v>39</v>
      </c>
      <c r="O94" s="49"/>
      <c r="P94" s="156">
        <f>O94*H94</f>
        <v>0</v>
      </c>
      <c r="Q94" s="156">
        <v>0.00039</v>
      </c>
      <c r="R94" s="156">
        <f>Q94*H94</f>
        <v>0.0039</v>
      </c>
      <c r="S94" s="156">
        <v>0</v>
      </c>
      <c r="T94" s="157">
        <f>S94*H94</f>
        <v>0</v>
      </c>
      <c r="AR94" s="16" t="s">
        <v>265</v>
      </c>
      <c r="AT94" s="16" t="s">
        <v>169</v>
      </c>
      <c r="AU94" s="16" t="s">
        <v>77</v>
      </c>
      <c r="AY94" s="16" t="s">
        <v>166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6" t="s">
        <v>75</v>
      </c>
      <c r="BK94" s="158">
        <f>ROUND(I94*H94,2)</f>
        <v>0</v>
      </c>
      <c r="BL94" s="16" t="s">
        <v>265</v>
      </c>
      <c r="BM94" s="16" t="s">
        <v>77</v>
      </c>
    </row>
    <row r="95" spans="2:47" s="1" customFormat="1" ht="10">
      <c r="B95" s="30"/>
      <c r="D95" s="159" t="s">
        <v>176</v>
      </c>
      <c r="F95" s="160" t="s">
        <v>853</v>
      </c>
      <c r="I95" s="92"/>
      <c r="L95" s="30"/>
      <c r="M95" s="161"/>
      <c r="N95" s="49"/>
      <c r="O95" s="49"/>
      <c r="P95" s="49"/>
      <c r="Q95" s="49"/>
      <c r="R95" s="49"/>
      <c r="S95" s="49"/>
      <c r="T95" s="50"/>
      <c r="AT95" s="16" t="s">
        <v>176</v>
      </c>
      <c r="AU95" s="16" t="s">
        <v>77</v>
      </c>
    </row>
    <row r="96" spans="2:63" s="11" customFormat="1" ht="22.75" customHeight="1">
      <c r="B96" s="133"/>
      <c r="D96" s="134" t="s">
        <v>67</v>
      </c>
      <c r="E96" s="144" t="s">
        <v>854</v>
      </c>
      <c r="F96" s="144" t="s">
        <v>855</v>
      </c>
      <c r="I96" s="136"/>
      <c r="J96" s="145">
        <f>BK96</f>
        <v>0</v>
      </c>
      <c r="L96" s="133"/>
      <c r="M96" s="138"/>
      <c r="N96" s="139"/>
      <c r="O96" s="139"/>
      <c r="P96" s="140">
        <f>SUM(P97:P106)</f>
        <v>0</v>
      </c>
      <c r="Q96" s="139"/>
      <c r="R96" s="140">
        <f>SUM(R97:R106)</f>
        <v>0.00754</v>
      </c>
      <c r="S96" s="139"/>
      <c r="T96" s="141">
        <f>SUM(T97:T106)</f>
        <v>0</v>
      </c>
      <c r="AR96" s="134" t="s">
        <v>77</v>
      </c>
      <c r="AT96" s="142" t="s">
        <v>67</v>
      </c>
      <c r="AU96" s="142" t="s">
        <v>75</v>
      </c>
      <c r="AY96" s="134" t="s">
        <v>166</v>
      </c>
      <c r="BK96" s="143">
        <f>SUM(BK97:BK106)</f>
        <v>0</v>
      </c>
    </row>
    <row r="97" spans="2:65" s="1" customFormat="1" ht="19" customHeight="1">
      <c r="B97" s="146"/>
      <c r="C97" s="147" t="s">
        <v>77</v>
      </c>
      <c r="D97" s="147" t="s">
        <v>169</v>
      </c>
      <c r="E97" s="148" t="s">
        <v>856</v>
      </c>
      <c r="F97" s="149" t="s">
        <v>857</v>
      </c>
      <c r="G97" s="150" t="s">
        <v>182</v>
      </c>
      <c r="H97" s="151">
        <v>4</v>
      </c>
      <c r="I97" s="152"/>
      <c r="J97" s="153">
        <f>ROUND(I97*H97,2)</f>
        <v>0</v>
      </c>
      <c r="K97" s="149" t="s">
        <v>1</v>
      </c>
      <c r="L97" s="30"/>
      <c r="M97" s="154" t="s">
        <v>1</v>
      </c>
      <c r="N97" s="155" t="s">
        <v>39</v>
      </c>
      <c r="O97" s="49"/>
      <c r="P97" s="156">
        <f>O97*H97</f>
        <v>0</v>
      </c>
      <c r="Q97" s="156">
        <v>0</v>
      </c>
      <c r="R97" s="156">
        <f>Q97*H97</f>
        <v>0</v>
      </c>
      <c r="S97" s="156">
        <v>0</v>
      </c>
      <c r="T97" s="157">
        <f>S97*H97</f>
        <v>0</v>
      </c>
      <c r="AR97" s="16" t="s">
        <v>265</v>
      </c>
      <c r="AT97" s="16" t="s">
        <v>169</v>
      </c>
      <c r="AU97" s="16" t="s">
        <v>77</v>
      </c>
      <c r="AY97" s="16" t="s">
        <v>166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6" t="s">
        <v>75</v>
      </c>
      <c r="BK97" s="158">
        <f>ROUND(I97*H97,2)</f>
        <v>0</v>
      </c>
      <c r="BL97" s="16" t="s">
        <v>265</v>
      </c>
      <c r="BM97" s="16" t="s">
        <v>174</v>
      </c>
    </row>
    <row r="98" spans="2:47" s="1" customFormat="1" ht="18">
      <c r="B98" s="30"/>
      <c r="D98" s="159" t="s">
        <v>176</v>
      </c>
      <c r="F98" s="160" t="s">
        <v>857</v>
      </c>
      <c r="I98" s="92"/>
      <c r="L98" s="30"/>
      <c r="M98" s="161"/>
      <c r="N98" s="49"/>
      <c r="O98" s="49"/>
      <c r="P98" s="49"/>
      <c r="Q98" s="49"/>
      <c r="R98" s="49"/>
      <c r="S98" s="49"/>
      <c r="T98" s="50"/>
      <c r="AT98" s="16" t="s">
        <v>176</v>
      </c>
      <c r="AU98" s="16" t="s">
        <v>77</v>
      </c>
    </row>
    <row r="99" spans="2:65" s="1" customFormat="1" ht="14.5" customHeight="1">
      <c r="B99" s="146"/>
      <c r="C99" s="147" t="s">
        <v>167</v>
      </c>
      <c r="D99" s="147" t="s">
        <v>169</v>
      </c>
      <c r="E99" s="148" t="s">
        <v>858</v>
      </c>
      <c r="F99" s="149" t="s">
        <v>859</v>
      </c>
      <c r="G99" s="150" t="s">
        <v>860</v>
      </c>
      <c r="H99" s="151">
        <v>24</v>
      </c>
      <c r="I99" s="152"/>
      <c r="J99" s="153">
        <f>ROUND(I99*H99,2)</f>
        <v>0</v>
      </c>
      <c r="K99" s="149" t="s">
        <v>1</v>
      </c>
      <c r="L99" s="30"/>
      <c r="M99" s="154" t="s">
        <v>1</v>
      </c>
      <c r="N99" s="155" t="s">
        <v>39</v>
      </c>
      <c r="O99" s="49"/>
      <c r="P99" s="156">
        <f>O99*H99</f>
        <v>0</v>
      </c>
      <c r="Q99" s="156">
        <v>0.00029</v>
      </c>
      <c r="R99" s="156">
        <f>Q99*H99</f>
        <v>0.00696</v>
      </c>
      <c r="S99" s="156">
        <v>0</v>
      </c>
      <c r="T99" s="157">
        <f>S99*H99</f>
        <v>0</v>
      </c>
      <c r="AR99" s="16" t="s">
        <v>265</v>
      </c>
      <c r="AT99" s="16" t="s">
        <v>169</v>
      </c>
      <c r="AU99" s="16" t="s">
        <v>77</v>
      </c>
      <c r="AY99" s="16" t="s">
        <v>166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6" t="s">
        <v>75</v>
      </c>
      <c r="BK99" s="158">
        <f>ROUND(I99*H99,2)</f>
        <v>0</v>
      </c>
      <c r="BL99" s="16" t="s">
        <v>265</v>
      </c>
      <c r="BM99" s="16" t="s">
        <v>195</v>
      </c>
    </row>
    <row r="100" spans="2:47" s="1" customFormat="1" ht="10">
      <c r="B100" s="30"/>
      <c r="D100" s="159" t="s">
        <v>176</v>
      </c>
      <c r="F100" s="160" t="s">
        <v>859</v>
      </c>
      <c r="I100" s="92"/>
      <c r="L100" s="30"/>
      <c r="M100" s="161"/>
      <c r="N100" s="49"/>
      <c r="O100" s="49"/>
      <c r="P100" s="49"/>
      <c r="Q100" s="49"/>
      <c r="R100" s="49"/>
      <c r="S100" s="49"/>
      <c r="T100" s="50"/>
      <c r="AT100" s="16" t="s">
        <v>176</v>
      </c>
      <c r="AU100" s="16" t="s">
        <v>77</v>
      </c>
    </row>
    <row r="101" spans="2:65" s="1" customFormat="1" ht="14.5" customHeight="1">
      <c r="B101" s="146"/>
      <c r="C101" s="147" t="s">
        <v>174</v>
      </c>
      <c r="D101" s="147" t="s">
        <v>169</v>
      </c>
      <c r="E101" s="148" t="s">
        <v>861</v>
      </c>
      <c r="F101" s="149" t="s">
        <v>862</v>
      </c>
      <c r="G101" s="150" t="s">
        <v>860</v>
      </c>
      <c r="H101" s="151">
        <v>2</v>
      </c>
      <c r="I101" s="152"/>
      <c r="J101" s="153">
        <f>ROUND(I101*H101,2)</f>
        <v>0</v>
      </c>
      <c r="K101" s="149" t="s">
        <v>1</v>
      </c>
      <c r="L101" s="30"/>
      <c r="M101" s="154" t="s">
        <v>1</v>
      </c>
      <c r="N101" s="155" t="s">
        <v>39</v>
      </c>
      <c r="O101" s="49"/>
      <c r="P101" s="156">
        <f>O101*H101</f>
        <v>0</v>
      </c>
      <c r="Q101" s="156">
        <v>0.00029</v>
      </c>
      <c r="R101" s="156">
        <f>Q101*H101</f>
        <v>0.00058</v>
      </c>
      <c r="S101" s="156">
        <v>0</v>
      </c>
      <c r="T101" s="157">
        <f>S101*H101</f>
        <v>0</v>
      </c>
      <c r="AR101" s="16" t="s">
        <v>265</v>
      </c>
      <c r="AT101" s="16" t="s">
        <v>169</v>
      </c>
      <c r="AU101" s="16" t="s">
        <v>77</v>
      </c>
      <c r="AY101" s="16" t="s">
        <v>166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6" t="s">
        <v>75</v>
      </c>
      <c r="BK101" s="158">
        <f>ROUND(I101*H101,2)</f>
        <v>0</v>
      </c>
      <c r="BL101" s="16" t="s">
        <v>265</v>
      </c>
      <c r="BM101" s="16" t="s">
        <v>218</v>
      </c>
    </row>
    <row r="102" spans="2:47" s="1" customFormat="1" ht="10">
      <c r="B102" s="30"/>
      <c r="D102" s="159" t="s">
        <v>176</v>
      </c>
      <c r="F102" s="160" t="s">
        <v>862</v>
      </c>
      <c r="I102" s="92"/>
      <c r="L102" s="30"/>
      <c r="M102" s="161"/>
      <c r="N102" s="49"/>
      <c r="O102" s="49"/>
      <c r="P102" s="49"/>
      <c r="Q102" s="49"/>
      <c r="R102" s="49"/>
      <c r="S102" s="49"/>
      <c r="T102" s="50"/>
      <c r="AT102" s="16" t="s">
        <v>176</v>
      </c>
      <c r="AU102" s="16" t="s">
        <v>77</v>
      </c>
    </row>
    <row r="103" spans="2:65" s="1" customFormat="1" ht="14.5" customHeight="1">
      <c r="B103" s="146"/>
      <c r="C103" s="147" t="s">
        <v>197</v>
      </c>
      <c r="D103" s="147" t="s">
        <v>169</v>
      </c>
      <c r="E103" s="148" t="s">
        <v>863</v>
      </c>
      <c r="F103" s="149" t="s">
        <v>864</v>
      </c>
      <c r="G103" s="150" t="s">
        <v>255</v>
      </c>
      <c r="H103" s="151">
        <v>0.008</v>
      </c>
      <c r="I103" s="152"/>
      <c r="J103" s="153">
        <f>ROUND(I103*H103,2)</f>
        <v>0</v>
      </c>
      <c r="K103" s="149" t="s">
        <v>1</v>
      </c>
      <c r="L103" s="30"/>
      <c r="M103" s="154" t="s">
        <v>1</v>
      </c>
      <c r="N103" s="155" t="s">
        <v>39</v>
      </c>
      <c r="O103" s="49"/>
      <c r="P103" s="156">
        <f>O103*H103</f>
        <v>0</v>
      </c>
      <c r="Q103" s="156">
        <v>0</v>
      </c>
      <c r="R103" s="156">
        <f>Q103*H103</f>
        <v>0</v>
      </c>
      <c r="S103" s="156">
        <v>0</v>
      </c>
      <c r="T103" s="157">
        <f>S103*H103</f>
        <v>0</v>
      </c>
      <c r="AR103" s="16" t="s">
        <v>265</v>
      </c>
      <c r="AT103" s="16" t="s">
        <v>169</v>
      </c>
      <c r="AU103" s="16" t="s">
        <v>77</v>
      </c>
      <c r="AY103" s="16" t="s">
        <v>166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6" t="s">
        <v>75</v>
      </c>
      <c r="BK103" s="158">
        <f>ROUND(I103*H103,2)</f>
        <v>0</v>
      </c>
      <c r="BL103" s="16" t="s">
        <v>265</v>
      </c>
      <c r="BM103" s="16" t="s">
        <v>228</v>
      </c>
    </row>
    <row r="104" spans="2:47" s="1" customFormat="1" ht="10">
      <c r="B104" s="30"/>
      <c r="D104" s="159" t="s">
        <v>176</v>
      </c>
      <c r="F104" s="160" t="s">
        <v>864</v>
      </c>
      <c r="I104" s="92"/>
      <c r="L104" s="30"/>
      <c r="M104" s="161"/>
      <c r="N104" s="49"/>
      <c r="O104" s="49"/>
      <c r="P104" s="49"/>
      <c r="Q104" s="49"/>
      <c r="R104" s="49"/>
      <c r="S104" s="49"/>
      <c r="T104" s="50"/>
      <c r="AT104" s="16" t="s">
        <v>176</v>
      </c>
      <c r="AU104" s="16" t="s">
        <v>77</v>
      </c>
    </row>
    <row r="105" spans="2:65" s="1" customFormat="1" ht="14.5" customHeight="1">
      <c r="B105" s="146"/>
      <c r="C105" s="147" t="s">
        <v>195</v>
      </c>
      <c r="D105" s="147" t="s">
        <v>169</v>
      </c>
      <c r="E105" s="148" t="s">
        <v>865</v>
      </c>
      <c r="F105" s="149" t="s">
        <v>866</v>
      </c>
      <c r="G105" s="150" t="s">
        <v>255</v>
      </c>
      <c r="H105" s="151">
        <v>0.008</v>
      </c>
      <c r="I105" s="152"/>
      <c r="J105" s="153">
        <f>ROUND(I105*H105,2)</f>
        <v>0</v>
      </c>
      <c r="K105" s="149" t="s">
        <v>1</v>
      </c>
      <c r="L105" s="30"/>
      <c r="M105" s="154" t="s">
        <v>1</v>
      </c>
      <c r="N105" s="155" t="s">
        <v>39</v>
      </c>
      <c r="O105" s="49"/>
      <c r="P105" s="156">
        <f>O105*H105</f>
        <v>0</v>
      </c>
      <c r="Q105" s="156">
        <v>0</v>
      </c>
      <c r="R105" s="156">
        <f>Q105*H105</f>
        <v>0</v>
      </c>
      <c r="S105" s="156">
        <v>0</v>
      </c>
      <c r="T105" s="157">
        <f>S105*H105</f>
        <v>0</v>
      </c>
      <c r="AR105" s="16" t="s">
        <v>265</v>
      </c>
      <c r="AT105" s="16" t="s">
        <v>169</v>
      </c>
      <c r="AU105" s="16" t="s">
        <v>77</v>
      </c>
      <c r="AY105" s="16" t="s">
        <v>166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6" t="s">
        <v>75</v>
      </c>
      <c r="BK105" s="158">
        <f>ROUND(I105*H105,2)</f>
        <v>0</v>
      </c>
      <c r="BL105" s="16" t="s">
        <v>265</v>
      </c>
      <c r="BM105" s="16" t="s">
        <v>241</v>
      </c>
    </row>
    <row r="106" spans="2:47" s="1" customFormat="1" ht="10">
      <c r="B106" s="30"/>
      <c r="D106" s="159" t="s">
        <v>176</v>
      </c>
      <c r="F106" s="160" t="s">
        <v>866</v>
      </c>
      <c r="I106" s="92"/>
      <c r="L106" s="30"/>
      <c r="M106" s="161"/>
      <c r="N106" s="49"/>
      <c r="O106" s="49"/>
      <c r="P106" s="49"/>
      <c r="Q106" s="49"/>
      <c r="R106" s="49"/>
      <c r="S106" s="49"/>
      <c r="T106" s="50"/>
      <c r="AT106" s="16" t="s">
        <v>176</v>
      </c>
      <c r="AU106" s="16" t="s">
        <v>77</v>
      </c>
    </row>
    <row r="107" spans="2:63" s="11" customFormat="1" ht="22.75" customHeight="1">
      <c r="B107" s="133"/>
      <c r="D107" s="134" t="s">
        <v>67</v>
      </c>
      <c r="E107" s="144" t="s">
        <v>867</v>
      </c>
      <c r="F107" s="144" t="s">
        <v>868</v>
      </c>
      <c r="I107" s="136"/>
      <c r="J107" s="145">
        <f>BK107</f>
        <v>0</v>
      </c>
      <c r="L107" s="133"/>
      <c r="M107" s="138"/>
      <c r="N107" s="139"/>
      <c r="O107" s="139"/>
      <c r="P107" s="140">
        <f>SUM(P108:P122)</f>
        <v>0</v>
      </c>
      <c r="Q107" s="139"/>
      <c r="R107" s="140">
        <f>SUM(R108:R122)</f>
        <v>0.0017000000000000001</v>
      </c>
      <c r="S107" s="139"/>
      <c r="T107" s="141">
        <f>SUM(T108:T122)</f>
        <v>0</v>
      </c>
      <c r="AR107" s="134" t="s">
        <v>77</v>
      </c>
      <c r="AT107" s="142" t="s">
        <v>67</v>
      </c>
      <c r="AU107" s="142" t="s">
        <v>75</v>
      </c>
      <c r="AY107" s="134" t="s">
        <v>166</v>
      </c>
      <c r="BK107" s="143">
        <f>SUM(BK108:BK122)</f>
        <v>0</v>
      </c>
    </row>
    <row r="108" spans="2:65" s="1" customFormat="1" ht="14.5" customHeight="1">
      <c r="B108" s="146"/>
      <c r="C108" s="147" t="s">
        <v>212</v>
      </c>
      <c r="D108" s="147" t="s">
        <v>169</v>
      </c>
      <c r="E108" s="148" t="s">
        <v>869</v>
      </c>
      <c r="F108" s="149" t="s">
        <v>870</v>
      </c>
      <c r="G108" s="150" t="s">
        <v>182</v>
      </c>
      <c r="H108" s="151">
        <v>4</v>
      </c>
      <c r="I108" s="152"/>
      <c r="J108" s="153">
        <f>ROUND(I108*H108,2)</f>
        <v>0</v>
      </c>
      <c r="K108" s="149" t="s">
        <v>1</v>
      </c>
      <c r="L108" s="30"/>
      <c r="M108" s="154" t="s">
        <v>1</v>
      </c>
      <c r="N108" s="155" t="s">
        <v>39</v>
      </c>
      <c r="O108" s="49"/>
      <c r="P108" s="156">
        <f>O108*H108</f>
        <v>0</v>
      </c>
      <c r="Q108" s="156">
        <v>9E-05</v>
      </c>
      <c r="R108" s="156">
        <f>Q108*H108</f>
        <v>0.00036</v>
      </c>
      <c r="S108" s="156">
        <v>0</v>
      </c>
      <c r="T108" s="157">
        <f>S108*H108</f>
        <v>0</v>
      </c>
      <c r="AR108" s="16" t="s">
        <v>265</v>
      </c>
      <c r="AT108" s="16" t="s">
        <v>169</v>
      </c>
      <c r="AU108" s="16" t="s">
        <v>77</v>
      </c>
      <c r="AY108" s="16" t="s">
        <v>166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6" t="s">
        <v>75</v>
      </c>
      <c r="BK108" s="158">
        <f>ROUND(I108*H108,2)</f>
        <v>0</v>
      </c>
      <c r="BL108" s="16" t="s">
        <v>265</v>
      </c>
      <c r="BM108" s="16" t="s">
        <v>252</v>
      </c>
    </row>
    <row r="109" spans="2:47" s="1" customFormat="1" ht="10">
      <c r="B109" s="30"/>
      <c r="D109" s="159" t="s">
        <v>176</v>
      </c>
      <c r="F109" s="160" t="s">
        <v>870</v>
      </c>
      <c r="I109" s="92"/>
      <c r="L109" s="30"/>
      <c r="M109" s="161"/>
      <c r="N109" s="49"/>
      <c r="O109" s="49"/>
      <c r="P109" s="49"/>
      <c r="Q109" s="49"/>
      <c r="R109" s="49"/>
      <c r="S109" s="49"/>
      <c r="T109" s="50"/>
      <c r="AT109" s="16" t="s">
        <v>176</v>
      </c>
      <c r="AU109" s="16" t="s">
        <v>77</v>
      </c>
    </row>
    <row r="110" spans="2:47" s="1" customFormat="1" ht="36">
      <c r="B110" s="30"/>
      <c r="D110" s="159" t="s">
        <v>871</v>
      </c>
      <c r="F110" s="198" t="s">
        <v>872</v>
      </c>
      <c r="I110" s="92"/>
      <c r="L110" s="30"/>
      <c r="M110" s="161"/>
      <c r="N110" s="49"/>
      <c r="O110" s="49"/>
      <c r="P110" s="49"/>
      <c r="Q110" s="49"/>
      <c r="R110" s="49"/>
      <c r="S110" s="49"/>
      <c r="T110" s="50"/>
      <c r="AT110" s="16" t="s">
        <v>871</v>
      </c>
      <c r="AU110" s="16" t="s">
        <v>77</v>
      </c>
    </row>
    <row r="111" spans="2:65" s="1" customFormat="1" ht="14.5" customHeight="1">
      <c r="B111" s="146"/>
      <c r="C111" s="147" t="s">
        <v>218</v>
      </c>
      <c r="D111" s="147" t="s">
        <v>169</v>
      </c>
      <c r="E111" s="148" t="s">
        <v>873</v>
      </c>
      <c r="F111" s="149" t="s">
        <v>874</v>
      </c>
      <c r="G111" s="150" t="s">
        <v>255</v>
      </c>
      <c r="H111" s="151">
        <v>0.197</v>
      </c>
      <c r="I111" s="152"/>
      <c r="J111" s="153">
        <f>ROUND(I111*H111,2)</f>
        <v>0</v>
      </c>
      <c r="K111" s="149" t="s">
        <v>1</v>
      </c>
      <c r="L111" s="30"/>
      <c r="M111" s="154" t="s">
        <v>1</v>
      </c>
      <c r="N111" s="155" t="s">
        <v>39</v>
      </c>
      <c r="O111" s="49"/>
      <c r="P111" s="156">
        <f>O111*H111</f>
        <v>0</v>
      </c>
      <c r="Q111" s="156">
        <v>0</v>
      </c>
      <c r="R111" s="156">
        <f>Q111*H111</f>
        <v>0</v>
      </c>
      <c r="S111" s="156">
        <v>0</v>
      </c>
      <c r="T111" s="157">
        <f>S111*H111</f>
        <v>0</v>
      </c>
      <c r="AR111" s="16" t="s">
        <v>265</v>
      </c>
      <c r="AT111" s="16" t="s">
        <v>169</v>
      </c>
      <c r="AU111" s="16" t="s">
        <v>77</v>
      </c>
      <c r="AY111" s="16" t="s">
        <v>166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6" t="s">
        <v>75</v>
      </c>
      <c r="BK111" s="158">
        <f>ROUND(I111*H111,2)</f>
        <v>0</v>
      </c>
      <c r="BL111" s="16" t="s">
        <v>265</v>
      </c>
      <c r="BM111" s="16" t="s">
        <v>265</v>
      </c>
    </row>
    <row r="112" spans="2:47" s="1" customFormat="1" ht="10">
      <c r="B112" s="30"/>
      <c r="D112" s="159" t="s">
        <v>176</v>
      </c>
      <c r="F112" s="160" t="s">
        <v>874</v>
      </c>
      <c r="I112" s="92"/>
      <c r="L112" s="30"/>
      <c r="M112" s="161"/>
      <c r="N112" s="49"/>
      <c r="O112" s="49"/>
      <c r="P112" s="49"/>
      <c r="Q112" s="49"/>
      <c r="R112" s="49"/>
      <c r="S112" s="49"/>
      <c r="T112" s="50"/>
      <c r="AT112" s="16" t="s">
        <v>176</v>
      </c>
      <c r="AU112" s="16" t="s">
        <v>77</v>
      </c>
    </row>
    <row r="113" spans="2:65" s="1" customFormat="1" ht="19" customHeight="1">
      <c r="B113" s="146"/>
      <c r="C113" s="178" t="s">
        <v>223</v>
      </c>
      <c r="D113" s="178" t="s">
        <v>289</v>
      </c>
      <c r="E113" s="179" t="s">
        <v>875</v>
      </c>
      <c r="F113" s="180" t="s">
        <v>876</v>
      </c>
      <c r="G113" s="181" t="s">
        <v>182</v>
      </c>
      <c r="H113" s="182">
        <v>2</v>
      </c>
      <c r="I113" s="183"/>
      <c r="J113" s="184">
        <f>ROUND(I113*H113,2)</f>
        <v>0</v>
      </c>
      <c r="K113" s="180" t="s">
        <v>1</v>
      </c>
      <c r="L113" s="185"/>
      <c r="M113" s="186" t="s">
        <v>1</v>
      </c>
      <c r="N113" s="187" t="s">
        <v>39</v>
      </c>
      <c r="O113" s="49"/>
      <c r="P113" s="156">
        <f>O113*H113</f>
        <v>0</v>
      </c>
      <c r="Q113" s="156">
        <v>0.00022</v>
      </c>
      <c r="R113" s="156">
        <f>Q113*H113</f>
        <v>0.00044</v>
      </c>
      <c r="S113" s="156">
        <v>0</v>
      </c>
      <c r="T113" s="157">
        <f>S113*H113</f>
        <v>0</v>
      </c>
      <c r="AR113" s="16" t="s">
        <v>345</v>
      </c>
      <c r="AT113" s="16" t="s">
        <v>289</v>
      </c>
      <c r="AU113" s="16" t="s">
        <v>77</v>
      </c>
      <c r="AY113" s="16" t="s">
        <v>166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6" t="s">
        <v>75</v>
      </c>
      <c r="BK113" s="158">
        <f>ROUND(I113*H113,2)</f>
        <v>0</v>
      </c>
      <c r="BL113" s="16" t="s">
        <v>265</v>
      </c>
      <c r="BM113" s="16" t="s">
        <v>276</v>
      </c>
    </row>
    <row r="114" spans="2:47" s="1" customFormat="1" ht="18">
      <c r="B114" s="30"/>
      <c r="D114" s="159" t="s">
        <v>176</v>
      </c>
      <c r="F114" s="160" t="s">
        <v>876</v>
      </c>
      <c r="I114" s="92"/>
      <c r="L114" s="30"/>
      <c r="M114" s="161"/>
      <c r="N114" s="49"/>
      <c r="O114" s="49"/>
      <c r="P114" s="49"/>
      <c r="Q114" s="49"/>
      <c r="R114" s="49"/>
      <c r="S114" s="49"/>
      <c r="T114" s="50"/>
      <c r="AT114" s="16" t="s">
        <v>176</v>
      </c>
      <c r="AU114" s="16" t="s">
        <v>77</v>
      </c>
    </row>
    <row r="115" spans="2:65" s="1" customFormat="1" ht="19" customHeight="1">
      <c r="B115" s="146"/>
      <c r="C115" s="178" t="s">
        <v>228</v>
      </c>
      <c r="D115" s="178" t="s">
        <v>289</v>
      </c>
      <c r="E115" s="179" t="s">
        <v>877</v>
      </c>
      <c r="F115" s="180" t="s">
        <v>878</v>
      </c>
      <c r="G115" s="181" t="s">
        <v>182</v>
      </c>
      <c r="H115" s="182">
        <v>2</v>
      </c>
      <c r="I115" s="183"/>
      <c r="J115" s="184">
        <f>ROUND(I115*H115,2)</f>
        <v>0</v>
      </c>
      <c r="K115" s="180" t="s">
        <v>1</v>
      </c>
      <c r="L115" s="185"/>
      <c r="M115" s="186" t="s">
        <v>1</v>
      </c>
      <c r="N115" s="187" t="s">
        <v>39</v>
      </c>
      <c r="O115" s="49"/>
      <c r="P115" s="156">
        <f>O115*H115</f>
        <v>0</v>
      </c>
      <c r="Q115" s="156">
        <v>0.00022</v>
      </c>
      <c r="R115" s="156">
        <f>Q115*H115</f>
        <v>0.00044</v>
      </c>
      <c r="S115" s="156">
        <v>0</v>
      </c>
      <c r="T115" s="157">
        <f>S115*H115</f>
        <v>0</v>
      </c>
      <c r="AR115" s="16" t="s">
        <v>345</v>
      </c>
      <c r="AT115" s="16" t="s">
        <v>289</v>
      </c>
      <c r="AU115" s="16" t="s">
        <v>77</v>
      </c>
      <c r="AY115" s="16" t="s">
        <v>166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6" t="s">
        <v>75</v>
      </c>
      <c r="BK115" s="158">
        <f>ROUND(I115*H115,2)</f>
        <v>0</v>
      </c>
      <c r="BL115" s="16" t="s">
        <v>265</v>
      </c>
      <c r="BM115" s="16" t="s">
        <v>288</v>
      </c>
    </row>
    <row r="116" spans="2:47" s="1" customFormat="1" ht="18">
      <c r="B116" s="30"/>
      <c r="D116" s="159" t="s">
        <v>176</v>
      </c>
      <c r="F116" s="160" t="s">
        <v>878</v>
      </c>
      <c r="I116" s="92"/>
      <c r="L116" s="30"/>
      <c r="M116" s="161"/>
      <c r="N116" s="49"/>
      <c r="O116" s="49"/>
      <c r="P116" s="49"/>
      <c r="Q116" s="49"/>
      <c r="R116" s="49"/>
      <c r="S116" s="49"/>
      <c r="T116" s="50"/>
      <c r="AT116" s="16" t="s">
        <v>176</v>
      </c>
      <c r="AU116" s="16" t="s">
        <v>77</v>
      </c>
    </row>
    <row r="117" spans="2:65" s="1" customFormat="1" ht="19" customHeight="1">
      <c r="B117" s="146"/>
      <c r="C117" s="178" t="s">
        <v>235</v>
      </c>
      <c r="D117" s="178" t="s">
        <v>289</v>
      </c>
      <c r="E117" s="179" t="s">
        <v>879</v>
      </c>
      <c r="F117" s="180" t="s">
        <v>880</v>
      </c>
      <c r="G117" s="181" t="s">
        <v>182</v>
      </c>
      <c r="H117" s="182">
        <v>2</v>
      </c>
      <c r="I117" s="183"/>
      <c r="J117" s="184">
        <f>ROUND(I117*H117,2)</f>
        <v>0</v>
      </c>
      <c r="K117" s="180" t="s">
        <v>1</v>
      </c>
      <c r="L117" s="185"/>
      <c r="M117" s="186" t="s">
        <v>1</v>
      </c>
      <c r="N117" s="187" t="s">
        <v>39</v>
      </c>
      <c r="O117" s="49"/>
      <c r="P117" s="156">
        <f>O117*H117</f>
        <v>0</v>
      </c>
      <c r="Q117" s="156">
        <v>0.00023</v>
      </c>
      <c r="R117" s="156">
        <f>Q117*H117</f>
        <v>0.00046</v>
      </c>
      <c r="S117" s="156">
        <v>0</v>
      </c>
      <c r="T117" s="157">
        <f>S117*H117</f>
        <v>0</v>
      </c>
      <c r="AR117" s="16" t="s">
        <v>345</v>
      </c>
      <c r="AT117" s="16" t="s">
        <v>289</v>
      </c>
      <c r="AU117" s="16" t="s">
        <v>77</v>
      </c>
      <c r="AY117" s="16" t="s">
        <v>166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6" t="s">
        <v>75</v>
      </c>
      <c r="BK117" s="158">
        <f>ROUND(I117*H117,2)</f>
        <v>0</v>
      </c>
      <c r="BL117" s="16" t="s">
        <v>265</v>
      </c>
      <c r="BM117" s="16" t="s">
        <v>297</v>
      </c>
    </row>
    <row r="118" spans="2:47" s="1" customFormat="1" ht="18">
      <c r="B118" s="30"/>
      <c r="D118" s="159" t="s">
        <v>176</v>
      </c>
      <c r="F118" s="160" t="s">
        <v>880</v>
      </c>
      <c r="I118" s="92"/>
      <c r="L118" s="30"/>
      <c r="M118" s="161"/>
      <c r="N118" s="49"/>
      <c r="O118" s="49"/>
      <c r="P118" s="49"/>
      <c r="Q118" s="49"/>
      <c r="R118" s="49"/>
      <c r="S118" s="49"/>
      <c r="T118" s="50"/>
      <c r="AT118" s="16" t="s">
        <v>176</v>
      </c>
      <c r="AU118" s="16" t="s">
        <v>77</v>
      </c>
    </row>
    <row r="119" spans="2:65" s="1" customFormat="1" ht="14.5" customHeight="1">
      <c r="B119" s="146"/>
      <c r="C119" s="147" t="s">
        <v>241</v>
      </c>
      <c r="D119" s="147" t="s">
        <v>169</v>
      </c>
      <c r="E119" s="148" t="s">
        <v>881</v>
      </c>
      <c r="F119" s="149" t="s">
        <v>882</v>
      </c>
      <c r="G119" s="150" t="s">
        <v>255</v>
      </c>
      <c r="H119" s="151">
        <v>0.002</v>
      </c>
      <c r="I119" s="152"/>
      <c r="J119" s="153">
        <f>ROUND(I119*H119,2)</f>
        <v>0</v>
      </c>
      <c r="K119" s="149" t="s">
        <v>1</v>
      </c>
      <c r="L119" s="30"/>
      <c r="M119" s="154" t="s">
        <v>1</v>
      </c>
      <c r="N119" s="155" t="s">
        <v>39</v>
      </c>
      <c r="O119" s="49"/>
      <c r="P119" s="156">
        <f>O119*H119</f>
        <v>0</v>
      </c>
      <c r="Q119" s="156">
        <v>0</v>
      </c>
      <c r="R119" s="156">
        <f>Q119*H119</f>
        <v>0</v>
      </c>
      <c r="S119" s="156">
        <v>0</v>
      </c>
      <c r="T119" s="157">
        <f>S119*H119</f>
        <v>0</v>
      </c>
      <c r="AR119" s="16" t="s">
        <v>265</v>
      </c>
      <c r="AT119" s="16" t="s">
        <v>169</v>
      </c>
      <c r="AU119" s="16" t="s">
        <v>77</v>
      </c>
      <c r="AY119" s="16" t="s">
        <v>166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6" t="s">
        <v>75</v>
      </c>
      <c r="BK119" s="158">
        <f>ROUND(I119*H119,2)</f>
        <v>0</v>
      </c>
      <c r="BL119" s="16" t="s">
        <v>265</v>
      </c>
      <c r="BM119" s="16" t="s">
        <v>306</v>
      </c>
    </row>
    <row r="120" spans="2:47" s="1" customFormat="1" ht="10">
      <c r="B120" s="30"/>
      <c r="D120" s="159" t="s">
        <v>176</v>
      </c>
      <c r="F120" s="160" t="s">
        <v>882</v>
      </c>
      <c r="I120" s="92"/>
      <c r="L120" s="30"/>
      <c r="M120" s="161"/>
      <c r="N120" s="49"/>
      <c r="O120" s="49"/>
      <c r="P120" s="49"/>
      <c r="Q120" s="49"/>
      <c r="R120" s="49"/>
      <c r="S120" s="49"/>
      <c r="T120" s="50"/>
      <c r="AT120" s="16" t="s">
        <v>176</v>
      </c>
      <c r="AU120" s="16" t="s">
        <v>77</v>
      </c>
    </row>
    <row r="121" spans="2:65" s="1" customFormat="1" ht="14.5" customHeight="1">
      <c r="B121" s="146"/>
      <c r="C121" s="147" t="s">
        <v>247</v>
      </c>
      <c r="D121" s="147" t="s">
        <v>169</v>
      </c>
      <c r="E121" s="148" t="s">
        <v>883</v>
      </c>
      <c r="F121" s="149" t="s">
        <v>884</v>
      </c>
      <c r="G121" s="150" t="s">
        <v>255</v>
      </c>
      <c r="H121" s="151">
        <v>0.002</v>
      </c>
      <c r="I121" s="152"/>
      <c r="J121" s="153">
        <f>ROUND(I121*H121,2)</f>
        <v>0</v>
      </c>
      <c r="K121" s="149" t="s">
        <v>1</v>
      </c>
      <c r="L121" s="30"/>
      <c r="M121" s="154" t="s">
        <v>1</v>
      </c>
      <c r="N121" s="155" t="s">
        <v>39</v>
      </c>
      <c r="O121" s="49"/>
      <c r="P121" s="156">
        <f>O121*H121</f>
        <v>0</v>
      </c>
      <c r="Q121" s="156">
        <v>0</v>
      </c>
      <c r="R121" s="156">
        <f>Q121*H121</f>
        <v>0</v>
      </c>
      <c r="S121" s="156">
        <v>0</v>
      </c>
      <c r="T121" s="157">
        <f>S121*H121</f>
        <v>0</v>
      </c>
      <c r="AR121" s="16" t="s">
        <v>265</v>
      </c>
      <c r="AT121" s="16" t="s">
        <v>169</v>
      </c>
      <c r="AU121" s="16" t="s">
        <v>77</v>
      </c>
      <c r="AY121" s="16" t="s">
        <v>166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6" t="s">
        <v>75</v>
      </c>
      <c r="BK121" s="158">
        <f>ROUND(I121*H121,2)</f>
        <v>0</v>
      </c>
      <c r="BL121" s="16" t="s">
        <v>265</v>
      </c>
      <c r="BM121" s="16" t="s">
        <v>317</v>
      </c>
    </row>
    <row r="122" spans="2:47" s="1" customFormat="1" ht="10">
      <c r="B122" s="30"/>
      <c r="D122" s="159" t="s">
        <v>176</v>
      </c>
      <c r="F122" s="160" t="s">
        <v>884</v>
      </c>
      <c r="I122" s="92"/>
      <c r="L122" s="30"/>
      <c r="M122" s="161"/>
      <c r="N122" s="49"/>
      <c r="O122" s="49"/>
      <c r="P122" s="49"/>
      <c r="Q122" s="49"/>
      <c r="R122" s="49"/>
      <c r="S122" s="49"/>
      <c r="T122" s="50"/>
      <c r="AT122" s="16" t="s">
        <v>176</v>
      </c>
      <c r="AU122" s="16" t="s">
        <v>77</v>
      </c>
    </row>
    <row r="123" spans="2:63" s="11" customFormat="1" ht="22.75" customHeight="1">
      <c r="B123" s="133"/>
      <c r="D123" s="134" t="s">
        <v>67</v>
      </c>
      <c r="E123" s="144" t="s">
        <v>885</v>
      </c>
      <c r="F123" s="144" t="s">
        <v>886</v>
      </c>
      <c r="I123" s="136"/>
      <c r="J123" s="145">
        <f>BK123</f>
        <v>0</v>
      </c>
      <c r="L123" s="133"/>
      <c r="M123" s="138"/>
      <c r="N123" s="139"/>
      <c r="O123" s="139"/>
      <c r="P123" s="140">
        <f>SUM(P124:P145)</f>
        <v>0</v>
      </c>
      <c r="Q123" s="139"/>
      <c r="R123" s="140">
        <f>SUM(R124:R145)</f>
        <v>0.18314000000000002</v>
      </c>
      <c r="S123" s="139"/>
      <c r="T123" s="141">
        <f>SUM(T124:T145)</f>
        <v>0</v>
      </c>
      <c r="AR123" s="134" t="s">
        <v>77</v>
      </c>
      <c r="AT123" s="142" t="s">
        <v>67</v>
      </c>
      <c r="AU123" s="142" t="s">
        <v>75</v>
      </c>
      <c r="AY123" s="134" t="s">
        <v>166</v>
      </c>
      <c r="BK123" s="143">
        <f>SUM(BK124:BK145)</f>
        <v>0</v>
      </c>
    </row>
    <row r="124" spans="2:65" s="1" customFormat="1" ht="14.5" customHeight="1">
      <c r="B124" s="146"/>
      <c r="C124" s="147" t="s">
        <v>252</v>
      </c>
      <c r="D124" s="147" t="s">
        <v>169</v>
      </c>
      <c r="E124" s="148" t="s">
        <v>887</v>
      </c>
      <c r="F124" s="149" t="s">
        <v>888</v>
      </c>
      <c r="G124" s="150" t="s">
        <v>200</v>
      </c>
      <c r="H124" s="151">
        <v>100</v>
      </c>
      <c r="I124" s="152"/>
      <c r="J124" s="153">
        <f>ROUND(I124*H124,2)</f>
        <v>0</v>
      </c>
      <c r="K124" s="149" t="s">
        <v>1</v>
      </c>
      <c r="L124" s="30"/>
      <c r="M124" s="154" t="s">
        <v>1</v>
      </c>
      <c r="N124" s="155" t="s">
        <v>39</v>
      </c>
      <c r="O124" s="49"/>
      <c r="P124" s="156">
        <f>O124*H124</f>
        <v>0</v>
      </c>
      <c r="Q124" s="156">
        <v>0</v>
      </c>
      <c r="R124" s="156">
        <f>Q124*H124</f>
        <v>0</v>
      </c>
      <c r="S124" s="156">
        <v>0</v>
      </c>
      <c r="T124" s="157">
        <f>S124*H124</f>
        <v>0</v>
      </c>
      <c r="AR124" s="16" t="s">
        <v>265</v>
      </c>
      <c r="AT124" s="16" t="s">
        <v>169</v>
      </c>
      <c r="AU124" s="16" t="s">
        <v>77</v>
      </c>
      <c r="AY124" s="16" t="s">
        <v>166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6" t="s">
        <v>75</v>
      </c>
      <c r="BK124" s="158">
        <f>ROUND(I124*H124,2)</f>
        <v>0</v>
      </c>
      <c r="BL124" s="16" t="s">
        <v>265</v>
      </c>
      <c r="BM124" s="16" t="s">
        <v>327</v>
      </c>
    </row>
    <row r="125" spans="2:47" s="1" customFormat="1" ht="10">
      <c r="B125" s="30"/>
      <c r="D125" s="159" t="s">
        <v>176</v>
      </c>
      <c r="F125" s="160" t="s">
        <v>888</v>
      </c>
      <c r="I125" s="92"/>
      <c r="L125" s="30"/>
      <c r="M125" s="161"/>
      <c r="N125" s="49"/>
      <c r="O125" s="49"/>
      <c r="P125" s="49"/>
      <c r="Q125" s="49"/>
      <c r="R125" s="49"/>
      <c r="S125" s="49"/>
      <c r="T125" s="50"/>
      <c r="AT125" s="16" t="s">
        <v>176</v>
      </c>
      <c r="AU125" s="16" t="s">
        <v>77</v>
      </c>
    </row>
    <row r="126" spans="2:65" s="1" customFormat="1" ht="14.5" customHeight="1">
      <c r="B126" s="146"/>
      <c r="C126" s="147" t="s">
        <v>8</v>
      </c>
      <c r="D126" s="147" t="s">
        <v>169</v>
      </c>
      <c r="E126" s="148" t="s">
        <v>889</v>
      </c>
      <c r="F126" s="149" t="s">
        <v>890</v>
      </c>
      <c r="G126" s="150" t="s">
        <v>182</v>
      </c>
      <c r="H126" s="151">
        <v>2</v>
      </c>
      <c r="I126" s="152"/>
      <c r="J126" s="153">
        <f>ROUND(I126*H126,2)</f>
        <v>0</v>
      </c>
      <c r="K126" s="149" t="s">
        <v>1</v>
      </c>
      <c r="L126" s="30"/>
      <c r="M126" s="154" t="s">
        <v>1</v>
      </c>
      <c r="N126" s="155" t="s">
        <v>39</v>
      </c>
      <c r="O126" s="49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AR126" s="16" t="s">
        <v>265</v>
      </c>
      <c r="AT126" s="16" t="s">
        <v>169</v>
      </c>
      <c r="AU126" s="16" t="s">
        <v>77</v>
      </c>
      <c r="AY126" s="16" t="s">
        <v>166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6" t="s">
        <v>75</v>
      </c>
      <c r="BK126" s="158">
        <f>ROUND(I126*H126,2)</f>
        <v>0</v>
      </c>
      <c r="BL126" s="16" t="s">
        <v>265</v>
      </c>
      <c r="BM126" s="16" t="s">
        <v>336</v>
      </c>
    </row>
    <row r="127" spans="2:47" s="1" customFormat="1" ht="10">
      <c r="B127" s="30"/>
      <c r="D127" s="159" t="s">
        <v>176</v>
      </c>
      <c r="F127" s="160" t="s">
        <v>890</v>
      </c>
      <c r="I127" s="92"/>
      <c r="L127" s="30"/>
      <c r="M127" s="161"/>
      <c r="N127" s="49"/>
      <c r="O127" s="49"/>
      <c r="P127" s="49"/>
      <c r="Q127" s="49"/>
      <c r="R127" s="49"/>
      <c r="S127" s="49"/>
      <c r="T127" s="50"/>
      <c r="AT127" s="16" t="s">
        <v>176</v>
      </c>
      <c r="AU127" s="16" t="s">
        <v>77</v>
      </c>
    </row>
    <row r="128" spans="2:65" s="1" customFormat="1" ht="14.5" customHeight="1">
      <c r="B128" s="146"/>
      <c r="C128" s="147" t="s">
        <v>265</v>
      </c>
      <c r="D128" s="147" t="s">
        <v>169</v>
      </c>
      <c r="E128" s="148" t="s">
        <v>891</v>
      </c>
      <c r="F128" s="149" t="s">
        <v>892</v>
      </c>
      <c r="G128" s="150" t="s">
        <v>200</v>
      </c>
      <c r="H128" s="151">
        <v>200</v>
      </c>
      <c r="I128" s="152"/>
      <c r="J128" s="153">
        <f>ROUND(I128*H128,2)</f>
        <v>0</v>
      </c>
      <c r="K128" s="149" t="s">
        <v>1</v>
      </c>
      <c r="L128" s="30"/>
      <c r="M128" s="154" t="s">
        <v>1</v>
      </c>
      <c r="N128" s="155" t="s">
        <v>39</v>
      </c>
      <c r="O128" s="49"/>
      <c r="P128" s="156">
        <f>O128*H128</f>
        <v>0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AR128" s="16" t="s">
        <v>265</v>
      </c>
      <c r="AT128" s="16" t="s">
        <v>169</v>
      </c>
      <c r="AU128" s="16" t="s">
        <v>77</v>
      </c>
      <c r="AY128" s="16" t="s">
        <v>166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6" t="s">
        <v>75</v>
      </c>
      <c r="BK128" s="158">
        <f>ROUND(I128*H128,2)</f>
        <v>0</v>
      </c>
      <c r="BL128" s="16" t="s">
        <v>265</v>
      </c>
      <c r="BM128" s="16" t="s">
        <v>345</v>
      </c>
    </row>
    <row r="129" spans="2:47" s="1" customFormat="1" ht="10">
      <c r="B129" s="30"/>
      <c r="D129" s="159" t="s">
        <v>176</v>
      </c>
      <c r="F129" s="160" t="s">
        <v>892</v>
      </c>
      <c r="I129" s="92"/>
      <c r="L129" s="30"/>
      <c r="M129" s="161"/>
      <c r="N129" s="49"/>
      <c r="O129" s="49"/>
      <c r="P129" s="49"/>
      <c r="Q129" s="49"/>
      <c r="R129" s="49"/>
      <c r="S129" s="49"/>
      <c r="T129" s="50"/>
      <c r="AT129" s="16" t="s">
        <v>176</v>
      </c>
      <c r="AU129" s="16" t="s">
        <v>77</v>
      </c>
    </row>
    <row r="130" spans="2:65" s="1" customFormat="1" ht="14.5" customHeight="1">
      <c r="B130" s="146"/>
      <c r="C130" s="147" t="s">
        <v>271</v>
      </c>
      <c r="D130" s="147" t="s">
        <v>169</v>
      </c>
      <c r="E130" s="148" t="s">
        <v>893</v>
      </c>
      <c r="F130" s="149" t="s">
        <v>894</v>
      </c>
      <c r="G130" s="150" t="s">
        <v>182</v>
      </c>
      <c r="H130" s="151">
        <v>1</v>
      </c>
      <c r="I130" s="152"/>
      <c r="J130" s="153">
        <f>ROUND(I130*H130,2)</f>
        <v>0</v>
      </c>
      <c r="K130" s="149" t="s">
        <v>1</v>
      </c>
      <c r="L130" s="30"/>
      <c r="M130" s="154" t="s">
        <v>1</v>
      </c>
      <c r="N130" s="155" t="s">
        <v>39</v>
      </c>
      <c r="O130" s="49"/>
      <c r="P130" s="156">
        <f>O130*H130</f>
        <v>0</v>
      </c>
      <c r="Q130" s="156">
        <v>0.0001</v>
      </c>
      <c r="R130" s="156">
        <f>Q130*H130</f>
        <v>0.0001</v>
      </c>
      <c r="S130" s="156">
        <v>0</v>
      </c>
      <c r="T130" s="157">
        <f>S130*H130</f>
        <v>0</v>
      </c>
      <c r="AR130" s="16" t="s">
        <v>265</v>
      </c>
      <c r="AT130" s="16" t="s">
        <v>169</v>
      </c>
      <c r="AU130" s="16" t="s">
        <v>77</v>
      </c>
      <c r="AY130" s="16" t="s">
        <v>166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6" t="s">
        <v>75</v>
      </c>
      <c r="BK130" s="158">
        <f>ROUND(I130*H130,2)</f>
        <v>0</v>
      </c>
      <c r="BL130" s="16" t="s">
        <v>265</v>
      </c>
      <c r="BM130" s="16" t="s">
        <v>357</v>
      </c>
    </row>
    <row r="131" spans="2:47" s="1" customFormat="1" ht="10">
      <c r="B131" s="30"/>
      <c r="D131" s="159" t="s">
        <v>176</v>
      </c>
      <c r="F131" s="160" t="s">
        <v>894</v>
      </c>
      <c r="I131" s="92"/>
      <c r="L131" s="30"/>
      <c r="M131" s="161"/>
      <c r="N131" s="49"/>
      <c r="O131" s="49"/>
      <c r="P131" s="49"/>
      <c r="Q131" s="49"/>
      <c r="R131" s="49"/>
      <c r="S131" s="49"/>
      <c r="T131" s="50"/>
      <c r="AT131" s="16" t="s">
        <v>176</v>
      </c>
      <c r="AU131" s="16" t="s">
        <v>77</v>
      </c>
    </row>
    <row r="132" spans="2:65" s="1" customFormat="1" ht="14.5" customHeight="1">
      <c r="B132" s="146"/>
      <c r="C132" s="147" t="s">
        <v>276</v>
      </c>
      <c r="D132" s="147" t="s">
        <v>169</v>
      </c>
      <c r="E132" s="148" t="s">
        <v>895</v>
      </c>
      <c r="F132" s="149" t="s">
        <v>896</v>
      </c>
      <c r="G132" s="150" t="s">
        <v>182</v>
      </c>
      <c r="H132" s="151">
        <v>8</v>
      </c>
      <c r="I132" s="152"/>
      <c r="J132" s="153">
        <f>ROUND(I132*H132,2)</f>
        <v>0</v>
      </c>
      <c r="K132" s="149" t="s">
        <v>1</v>
      </c>
      <c r="L132" s="30"/>
      <c r="M132" s="154" t="s">
        <v>1</v>
      </c>
      <c r="N132" s="155" t="s">
        <v>39</v>
      </c>
      <c r="O132" s="49"/>
      <c r="P132" s="156">
        <f>O132*H132</f>
        <v>0</v>
      </c>
      <c r="Q132" s="156">
        <v>1E-05</v>
      </c>
      <c r="R132" s="156">
        <f>Q132*H132</f>
        <v>8E-05</v>
      </c>
      <c r="S132" s="156">
        <v>0</v>
      </c>
      <c r="T132" s="157">
        <f>S132*H132</f>
        <v>0</v>
      </c>
      <c r="AR132" s="16" t="s">
        <v>265</v>
      </c>
      <c r="AT132" s="16" t="s">
        <v>169</v>
      </c>
      <c r="AU132" s="16" t="s">
        <v>77</v>
      </c>
      <c r="AY132" s="16" t="s">
        <v>166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6" t="s">
        <v>75</v>
      </c>
      <c r="BK132" s="158">
        <f>ROUND(I132*H132,2)</f>
        <v>0</v>
      </c>
      <c r="BL132" s="16" t="s">
        <v>265</v>
      </c>
      <c r="BM132" s="16" t="s">
        <v>369</v>
      </c>
    </row>
    <row r="133" spans="2:47" s="1" customFormat="1" ht="10">
      <c r="B133" s="30"/>
      <c r="D133" s="159" t="s">
        <v>176</v>
      </c>
      <c r="F133" s="160" t="s">
        <v>896</v>
      </c>
      <c r="I133" s="92"/>
      <c r="L133" s="30"/>
      <c r="M133" s="161"/>
      <c r="N133" s="49"/>
      <c r="O133" s="49"/>
      <c r="P133" s="49"/>
      <c r="Q133" s="49"/>
      <c r="R133" s="49"/>
      <c r="S133" s="49"/>
      <c r="T133" s="50"/>
      <c r="AT133" s="16" t="s">
        <v>176</v>
      </c>
      <c r="AU133" s="16" t="s">
        <v>77</v>
      </c>
    </row>
    <row r="134" spans="2:65" s="1" customFormat="1" ht="19" customHeight="1">
      <c r="B134" s="146"/>
      <c r="C134" s="147" t="s">
        <v>283</v>
      </c>
      <c r="D134" s="147" t="s">
        <v>169</v>
      </c>
      <c r="E134" s="148" t="s">
        <v>897</v>
      </c>
      <c r="F134" s="149" t="s">
        <v>898</v>
      </c>
      <c r="G134" s="150" t="s">
        <v>255</v>
      </c>
      <c r="H134" s="151">
        <v>0.197</v>
      </c>
      <c r="I134" s="152"/>
      <c r="J134" s="153">
        <f>ROUND(I134*H134,2)</f>
        <v>0</v>
      </c>
      <c r="K134" s="149" t="s">
        <v>1</v>
      </c>
      <c r="L134" s="30"/>
      <c r="M134" s="154" t="s">
        <v>1</v>
      </c>
      <c r="N134" s="155" t="s">
        <v>39</v>
      </c>
      <c r="O134" s="49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AR134" s="16" t="s">
        <v>265</v>
      </c>
      <c r="AT134" s="16" t="s">
        <v>169</v>
      </c>
      <c r="AU134" s="16" t="s">
        <v>77</v>
      </c>
      <c r="AY134" s="16" t="s">
        <v>166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6" t="s">
        <v>75</v>
      </c>
      <c r="BK134" s="158">
        <f>ROUND(I134*H134,2)</f>
        <v>0</v>
      </c>
      <c r="BL134" s="16" t="s">
        <v>265</v>
      </c>
      <c r="BM134" s="16" t="s">
        <v>380</v>
      </c>
    </row>
    <row r="135" spans="2:47" s="1" customFormat="1" ht="10">
      <c r="B135" s="30"/>
      <c r="D135" s="159" t="s">
        <v>176</v>
      </c>
      <c r="F135" s="160" t="s">
        <v>898</v>
      </c>
      <c r="I135" s="92"/>
      <c r="L135" s="30"/>
      <c r="M135" s="161"/>
      <c r="N135" s="49"/>
      <c r="O135" s="49"/>
      <c r="P135" s="49"/>
      <c r="Q135" s="49"/>
      <c r="R135" s="49"/>
      <c r="S135" s="49"/>
      <c r="T135" s="50"/>
      <c r="AT135" s="16" t="s">
        <v>176</v>
      </c>
      <c r="AU135" s="16" t="s">
        <v>77</v>
      </c>
    </row>
    <row r="136" spans="2:65" s="1" customFormat="1" ht="19" customHeight="1">
      <c r="B136" s="146"/>
      <c r="C136" s="147" t="s">
        <v>7</v>
      </c>
      <c r="D136" s="147" t="s">
        <v>169</v>
      </c>
      <c r="E136" s="148" t="s">
        <v>899</v>
      </c>
      <c r="F136" s="149" t="s">
        <v>900</v>
      </c>
      <c r="G136" s="150" t="s">
        <v>182</v>
      </c>
      <c r="H136" s="151">
        <v>2</v>
      </c>
      <c r="I136" s="152"/>
      <c r="J136" s="153">
        <f>ROUND(I136*H136,2)</f>
        <v>0</v>
      </c>
      <c r="K136" s="149" t="s">
        <v>1</v>
      </c>
      <c r="L136" s="30"/>
      <c r="M136" s="154" t="s">
        <v>1</v>
      </c>
      <c r="N136" s="155" t="s">
        <v>39</v>
      </c>
      <c r="O136" s="49"/>
      <c r="P136" s="156">
        <f>O136*H136</f>
        <v>0</v>
      </c>
      <c r="Q136" s="156">
        <v>0.09148</v>
      </c>
      <c r="R136" s="156">
        <f>Q136*H136</f>
        <v>0.18296</v>
      </c>
      <c r="S136" s="156">
        <v>0</v>
      </c>
      <c r="T136" s="157">
        <f>S136*H136</f>
        <v>0</v>
      </c>
      <c r="AR136" s="16" t="s">
        <v>265</v>
      </c>
      <c r="AT136" s="16" t="s">
        <v>169</v>
      </c>
      <c r="AU136" s="16" t="s">
        <v>77</v>
      </c>
      <c r="AY136" s="16" t="s">
        <v>166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6" t="s">
        <v>75</v>
      </c>
      <c r="BK136" s="158">
        <f>ROUND(I136*H136,2)</f>
        <v>0</v>
      </c>
      <c r="BL136" s="16" t="s">
        <v>265</v>
      </c>
      <c r="BM136" s="16" t="s">
        <v>391</v>
      </c>
    </row>
    <row r="137" spans="2:47" s="1" customFormat="1" ht="18">
      <c r="B137" s="30"/>
      <c r="D137" s="159" t="s">
        <v>176</v>
      </c>
      <c r="F137" s="160" t="s">
        <v>900</v>
      </c>
      <c r="I137" s="92"/>
      <c r="L137" s="30"/>
      <c r="M137" s="161"/>
      <c r="N137" s="49"/>
      <c r="O137" s="49"/>
      <c r="P137" s="49"/>
      <c r="Q137" s="49"/>
      <c r="R137" s="49"/>
      <c r="S137" s="49"/>
      <c r="T137" s="50"/>
      <c r="AT137" s="16" t="s">
        <v>176</v>
      </c>
      <c r="AU137" s="16" t="s">
        <v>77</v>
      </c>
    </row>
    <row r="138" spans="2:65" s="1" customFormat="1" ht="14.5" customHeight="1">
      <c r="B138" s="146"/>
      <c r="C138" s="147" t="s">
        <v>297</v>
      </c>
      <c r="D138" s="147" t="s">
        <v>169</v>
      </c>
      <c r="E138" s="148" t="s">
        <v>901</v>
      </c>
      <c r="F138" s="149" t="s">
        <v>902</v>
      </c>
      <c r="G138" s="150" t="s">
        <v>182</v>
      </c>
      <c r="H138" s="151">
        <v>30</v>
      </c>
      <c r="I138" s="152"/>
      <c r="J138" s="153">
        <f>ROUND(I138*H138,2)</f>
        <v>0</v>
      </c>
      <c r="K138" s="149" t="s">
        <v>1</v>
      </c>
      <c r="L138" s="30"/>
      <c r="M138" s="154" t="s">
        <v>1</v>
      </c>
      <c r="N138" s="155" t="s">
        <v>39</v>
      </c>
      <c r="O138" s="49"/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AR138" s="16" t="s">
        <v>265</v>
      </c>
      <c r="AT138" s="16" t="s">
        <v>169</v>
      </c>
      <c r="AU138" s="16" t="s">
        <v>77</v>
      </c>
      <c r="AY138" s="16" t="s">
        <v>166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6" t="s">
        <v>75</v>
      </c>
      <c r="BK138" s="158">
        <f>ROUND(I138*H138,2)</f>
        <v>0</v>
      </c>
      <c r="BL138" s="16" t="s">
        <v>265</v>
      </c>
      <c r="BM138" s="16" t="s">
        <v>399</v>
      </c>
    </row>
    <row r="139" spans="2:47" s="1" customFormat="1" ht="10">
      <c r="B139" s="30"/>
      <c r="D139" s="159" t="s">
        <v>176</v>
      </c>
      <c r="F139" s="160" t="s">
        <v>902</v>
      </c>
      <c r="I139" s="92"/>
      <c r="L139" s="30"/>
      <c r="M139" s="161"/>
      <c r="N139" s="49"/>
      <c r="O139" s="49"/>
      <c r="P139" s="49"/>
      <c r="Q139" s="49"/>
      <c r="R139" s="49"/>
      <c r="S139" s="49"/>
      <c r="T139" s="50"/>
      <c r="AT139" s="16" t="s">
        <v>176</v>
      </c>
      <c r="AU139" s="16" t="s">
        <v>77</v>
      </c>
    </row>
    <row r="140" spans="2:65" s="1" customFormat="1" ht="14.5" customHeight="1">
      <c r="B140" s="146"/>
      <c r="C140" s="147" t="s">
        <v>301</v>
      </c>
      <c r="D140" s="147" t="s">
        <v>169</v>
      </c>
      <c r="E140" s="148" t="s">
        <v>903</v>
      </c>
      <c r="F140" s="149" t="s">
        <v>904</v>
      </c>
      <c r="G140" s="150" t="s">
        <v>200</v>
      </c>
      <c r="H140" s="151">
        <v>100</v>
      </c>
      <c r="I140" s="152"/>
      <c r="J140" s="153">
        <f>ROUND(I140*H140,2)</f>
        <v>0</v>
      </c>
      <c r="K140" s="149" t="s">
        <v>1</v>
      </c>
      <c r="L140" s="30"/>
      <c r="M140" s="154" t="s">
        <v>1</v>
      </c>
      <c r="N140" s="155" t="s">
        <v>39</v>
      </c>
      <c r="O140" s="49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AR140" s="16" t="s">
        <v>265</v>
      </c>
      <c r="AT140" s="16" t="s">
        <v>169</v>
      </c>
      <c r="AU140" s="16" t="s">
        <v>77</v>
      </c>
      <c r="AY140" s="16" t="s">
        <v>166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6" t="s">
        <v>75</v>
      </c>
      <c r="BK140" s="158">
        <f>ROUND(I140*H140,2)</f>
        <v>0</v>
      </c>
      <c r="BL140" s="16" t="s">
        <v>265</v>
      </c>
      <c r="BM140" s="16" t="s">
        <v>418</v>
      </c>
    </row>
    <row r="141" spans="2:47" s="1" customFormat="1" ht="10">
      <c r="B141" s="30"/>
      <c r="D141" s="159" t="s">
        <v>176</v>
      </c>
      <c r="F141" s="160" t="s">
        <v>904</v>
      </c>
      <c r="I141" s="92"/>
      <c r="L141" s="30"/>
      <c r="M141" s="161"/>
      <c r="N141" s="49"/>
      <c r="O141" s="49"/>
      <c r="P141" s="49"/>
      <c r="Q141" s="49"/>
      <c r="R141" s="49"/>
      <c r="S141" s="49"/>
      <c r="T141" s="50"/>
      <c r="AT141" s="16" t="s">
        <v>176</v>
      </c>
      <c r="AU141" s="16" t="s">
        <v>77</v>
      </c>
    </row>
    <row r="142" spans="2:65" s="1" customFormat="1" ht="14.5" customHeight="1">
      <c r="B142" s="146"/>
      <c r="C142" s="147" t="s">
        <v>306</v>
      </c>
      <c r="D142" s="147" t="s">
        <v>169</v>
      </c>
      <c r="E142" s="148" t="s">
        <v>905</v>
      </c>
      <c r="F142" s="149" t="s">
        <v>906</v>
      </c>
      <c r="G142" s="150" t="s">
        <v>255</v>
      </c>
      <c r="H142" s="151">
        <v>0.183</v>
      </c>
      <c r="I142" s="152"/>
      <c r="J142" s="153">
        <f>ROUND(I142*H142,2)</f>
        <v>0</v>
      </c>
      <c r="K142" s="149" t="s">
        <v>1</v>
      </c>
      <c r="L142" s="30"/>
      <c r="M142" s="154" t="s">
        <v>1</v>
      </c>
      <c r="N142" s="155" t="s">
        <v>39</v>
      </c>
      <c r="O142" s="49"/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AR142" s="16" t="s">
        <v>265</v>
      </c>
      <c r="AT142" s="16" t="s">
        <v>169</v>
      </c>
      <c r="AU142" s="16" t="s">
        <v>77</v>
      </c>
      <c r="AY142" s="16" t="s">
        <v>166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6" t="s">
        <v>75</v>
      </c>
      <c r="BK142" s="158">
        <f>ROUND(I142*H142,2)</f>
        <v>0</v>
      </c>
      <c r="BL142" s="16" t="s">
        <v>265</v>
      </c>
      <c r="BM142" s="16" t="s">
        <v>427</v>
      </c>
    </row>
    <row r="143" spans="2:47" s="1" customFormat="1" ht="10">
      <c r="B143" s="30"/>
      <c r="D143" s="159" t="s">
        <v>176</v>
      </c>
      <c r="F143" s="160" t="s">
        <v>906</v>
      </c>
      <c r="I143" s="92"/>
      <c r="L143" s="30"/>
      <c r="M143" s="161"/>
      <c r="N143" s="49"/>
      <c r="O143" s="49"/>
      <c r="P143" s="49"/>
      <c r="Q143" s="49"/>
      <c r="R143" s="49"/>
      <c r="S143" s="49"/>
      <c r="T143" s="50"/>
      <c r="AT143" s="16" t="s">
        <v>176</v>
      </c>
      <c r="AU143" s="16" t="s">
        <v>77</v>
      </c>
    </row>
    <row r="144" spans="2:65" s="1" customFormat="1" ht="14.5" customHeight="1">
      <c r="B144" s="146"/>
      <c r="C144" s="147" t="s">
        <v>311</v>
      </c>
      <c r="D144" s="147" t="s">
        <v>169</v>
      </c>
      <c r="E144" s="148" t="s">
        <v>907</v>
      </c>
      <c r="F144" s="149" t="s">
        <v>908</v>
      </c>
      <c r="G144" s="150" t="s">
        <v>255</v>
      </c>
      <c r="H144" s="151">
        <v>0.183</v>
      </c>
      <c r="I144" s="152"/>
      <c r="J144" s="153">
        <f>ROUND(I144*H144,2)</f>
        <v>0</v>
      </c>
      <c r="K144" s="149" t="s">
        <v>1</v>
      </c>
      <c r="L144" s="30"/>
      <c r="M144" s="154" t="s">
        <v>1</v>
      </c>
      <c r="N144" s="155" t="s">
        <v>39</v>
      </c>
      <c r="O144" s="49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AR144" s="16" t="s">
        <v>265</v>
      </c>
      <c r="AT144" s="16" t="s">
        <v>169</v>
      </c>
      <c r="AU144" s="16" t="s">
        <v>77</v>
      </c>
      <c r="AY144" s="16" t="s">
        <v>166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6" t="s">
        <v>75</v>
      </c>
      <c r="BK144" s="158">
        <f>ROUND(I144*H144,2)</f>
        <v>0</v>
      </c>
      <c r="BL144" s="16" t="s">
        <v>265</v>
      </c>
      <c r="BM144" s="16" t="s">
        <v>438</v>
      </c>
    </row>
    <row r="145" spans="2:47" s="1" customFormat="1" ht="10">
      <c r="B145" s="30"/>
      <c r="D145" s="159" t="s">
        <v>176</v>
      </c>
      <c r="F145" s="160" t="s">
        <v>908</v>
      </c>
      <c r="I145" s="92"/>
      <c r="L145" s="30"/>
      <c r="M145" s="161"/>
      <c r="N145" s="49"/>
      <c r="O145" s="49"/>
      <c r="P145" s="49"/>
      <c r="Q145" s="49"/>
      <c r="R145" s="49"/>
      <c r="S145" s="49"/>
      <c r="T145" s="50"/>
      <c r="AT145" s="16" t="s">
        <v>176</v>
      </c>
      <c r="AU145" s="16" t="s">
        <v>77</v>
      </c>
    </row>
    <row r="146" spans="2:63" s="11" customFormat="1" ht="22.75" customHeight="1">
      <c r="B146" s="133"/>
      <c r="D146" s="134" t="s">
        <v>67</v>
      </c>
      <c r="E146" s="144" t="s">
        <v>796</v>
      </c>
      <c r="F146" s="144" t="s">
        <v>797</v>
      </c>
      <c r="I146" s="136"/>
      <c r="J146" s="145">
        <f>BK146</f>
        <v>0</v>
      </c>
      <c r="L146" s="133"/>
      <c r="M146" s="138"/>
      <c r="N146" s="139"/>
      <c r="O146" s="139"/>
      <c r="P146" s="140">
        <f>SUM(P147:P148)</f>
        <v>0</v>
      </c>
      <c r="Q146" s="139"/>
      <c r="R146" s="140">
        <f>SUM(R147:R148)</f>
        <v>0.00036</v>
      </c>
      <c r="S146" s="139"/>
      <c r="T146" s="141">
        <f>SUM(T147:T148)</f>
        <v>0</v>
      </c>
      <c r="AR146" s="134" t="s">
        <v>77</v>
      </c>
      <c r="AT146" s="142" t="s">
        <v>67</v>
      </c>
      <c r="AU146" s="142" t="s">
        <v>75</v>
      </c>
      <c r="AY146" s="134" t="s">
        <v>166</v>
      </c>
      <c r="BK146" s="143">
        <f>SUM(BK147:BK148)</f>
        <v>0</v>
      </c>
    </row>
    <row r="147" spans="2:65" s="1" customFormat="1" ht="19" customHeight="1">
      <c r="B147" s="146"/>
      <c r="C147" s="147" t="s">
        <v>317</v>
      </c>
      <c r="D147" s="147" t="s">
        <v>169</v>
      </c>
      <c r="E147" s="148" t="s">
        <v>909</v>
      </c>
      <c r="F147" s="149" t="s">
        <v>910</v>
      </c>
      <c r="G147" s="150" t="s">
        <v>187</v>
      </c>
      <c r="H147" s="151">
        <v>4</v>
      </c>
      <c r="I147" s="152"/>
      <c r="J147" s="153">
        <f>ROUND(I147*H147,2)</f>
        <v>0</v>
      </c>
      <c r="K147" s="149" t="s">
        <v>1</v>
      </c>
      <c r="L147" s="30"/>
      <c r="M147" s="154" t="s">
        <v>1</v>
      </c>
      <c r="N147" s="155" t="s">
        <v>39</v>
      </c>
      <c r="O147" s="49"/>
      <c r="P147" s="156">
        <f>O147*H147</f>
        <v>0</v>
      </c>
      <c r="Q147" s="156">
        <v>9E-05</v>
      </c>
      <c r="R147" s="156">
        <f>Q147*H147</f>
        <v>0.00036</v>
      </c>
      <c r="S147" s="156">
        <v>0</v>
      </c>
      <c r="T147" s="157">
        <f>S147*H147</f>
        <v>0</v>
      </c>
      <c r="AR147" s="16" t="s">
        <v>265</v>
      </c>
      <c r="AT147" s="16" t="s">
        <v>169</v>
      </c>
      <c r="AU147" s="16" t="s">
        <v>77</v>
      </c>
      <c r="AY147" s="16" t="s">
        <v>166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6" t="s">
        <v>75</v>
      </c>
      <c r="BK147" s="158">
        <f>ROUND(I147*H147,2)</f>
        <v>0</v>
      </c>
      <c r="BL147" s="16" t="s">
        <v>265</v>
      </c>
      <c r="BM147" s="16" t="s">
        <v>449</v>
      </c>
    </row>
    <row r="148" spans="2:47" s="1" customFormat="1" ht="18">
      <c r="B148" s="30"/>
      <c r="D148" s="159" t="s">
        <v>176</v>
      </c>
      <c r="F148" s="160" t="s">
        <v>910</v>
      </c>
      <c r="I148" s="92"/>
      <c r="L148" s="30"/>
      <c r="M148" s="199"/>
      <c r="N148" s="200"/>
      <c r="O148" s="200"/>
      <c r="P148" s="200"/>
      <c r="Q148" s="200"/>
      <c r="R148" s="200"/>
      <c r="S148" s="200"/>
      <c r="T148" s="201"/>
      <c r="AT148" s="16" t="s">
        <v>176</v>
      </c>
      <c r="AU148" s="16" t="s">
        <v>77</v>
      </c>
    </row>
    <row r="149" spans="2:12" s="1" customFormat="1" ht="7" customHeight="1">
      <c r="B149" s="39"/>
      <c r="C149" s="40"/>
      <c r="D149" s="40"/>
      <c r="E149" s="40"/>
      <c r="F149" s="40"/>
      <c r="G149" s="40"/>
      <c r="H149" s="40"/>
      <c r="I149" s="108"/>
      <c r="J149" s="40"/>
      <c r="K149" s="40"/>
      <c r="L149" s="30"/>
    </row>
  </sheetData>
  <autoFilter ref="C90:K14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1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7.421875" style="0" customWidth="1"/>
    <col min="9" max="9" width="9.421875" style="89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88</v>
      </c>
    </row>
    <row r="3" spans="2:46" ht="7" customHeight="1">
      <c r="B3" s="17"/>
      <c r="C3" s="18"/>
      <c r="D3" s="18"/>
      <c r="E3" s="18"/>
      <c r="F3" s="18"/>
      <c r="G3" s="18"/>
      <c r="H3" s="18"/>
      <c r="I3" s="91"/>
      <c r="J3" s="18"/>
      <c r="K3" s="18"/>
      <c r="L3" s="19"/>
      <c r="AT3" s="16" t="s">
        <v>77</v>
      </c>
    </row>
    <row r="4" spans="2:46" ht="25" customHeight="1">
      <c r="B4" s="19"/>
      <c r="D4" s="20" t="s">
        <v>96</v>
      </c>
      <c r="L4" s="19"/>
      <c r="M4" s="21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4.5" customHeight="1">
      <c r="B7" s="19"/>
      <c r="E7" s="244" t="str">
        <f>'Rekapitulace stavby'!K6</f>
        <v>Rekonstrukce objektu dílny učiliště chladírenské a klimatizační techniky</v>
      </c>
      <c r="F7" s="245"/>
      <c r="G7" s="245"/>
      <c r="H7" s="245"/>
      <c r="L7" s="19"/>
    </row>
    <row r="8" spans="2:12" ht="12" customHeight="1">
      <c r="B8" s="19"/>
      <c r="D8" s="25" t="s">
        <v>105</v>
      </c>
      <c r="L8" s="19"/>
    </row>
    <row r="9" spans="2:12" s="1" customFormat="1" ht="14.5" customHeight="1">
      <c r="B9" s="30"/>
      <c r="E9" s="244" t="s">
        <v>108</v>
      </c>
      <c r="F9" s="219"/>
      <c r="G9" s="219"/>
      <c r="H9" s="219"/>
      <c r="I9" s="92"/>
      <c r="L9" s="30"/>
    </row>
    <row r="10" spans="2:12" s="1" customFormat="1" ht="12" customHeight="1">
      <c r="B10" s="30"/>
      <c r="D10" s="25" t="s">
        <v>111</v>
      </c>
      <c r="I10" s="92"/>
      <c r="L10" s="30"/>
    </row>
    <row r="11" spans="2:12" s="1" customFormat="1" ht="37" customHeight="1">
      <c r="B11" s="30"/>
      <c r="E11" s="220" t="s">
        <v>911</v>
      </c>
      <c r="F11" s="219"/>
      <c r="G11" s="219"/>
      <c r="H11" s="219"/>
      <c r="I11" s="92"/>
      <c r="L11" s="30"/>
    </row>
    <row r="12" spans="2:12" s="1" customFormat="1" ht="10">
      <c r="B12" s="30"/>
      <c r="I12" s="92"/>
      <c r="L12" s="30"/>
    </row>
    <row r="13" spans="2:12" s="1" customFormat="1" ht="12" customHeight="1">
      <c r="B13" s="30"/>
      <c r="D13" s="25" t="s">
        <v>18</v>
      </c>
      <c r="F13" s="16" t="s">
        <v>1</v>
      </c>
      <c r="I13" s="93" t="s">
        <v>19</v>
      </c>
      <c r="J13" s="16" t="s">
        <v>1</v>
      </c>
      <c r="L13" s="30"/>
    </row>
    <row r="14" spans="2:12" s="1" customFormat="1" ht="12" customHeight="1">
      <c r="B14" s="30"/>
      <c r="D14" s="25" t="s">
        <v>20</v>
      </c>
      <c r="F14" s="16" t="s">
        <v>26</v>
      </c>
      <c r="I14" s="93" t="s">
        <v>22</v>
      </c>
      <c r="J14" s="46" t="str">
        <f>'Rekapitulace stavby'!AN8</f>
        <v>14. 3. 2018</v>
      </c>
      <c r="L14" s="30"/>
    </row>
    <row r="15" spans="2:12" s="1" customFormat="1" ht="10.75" customHeight="1">
      <c r="B15" s="30"/>
      <c r="I15" s="92"/>
      <c r="L15" s="30"/>
    </row>
    <row r="16" spans="2:12" s="1" customFormat="1" ht="12" customHeight="1">
      <c r="B16" s="30"/>
      <c r="D16" s="25" t="s">
        <v>24</v>
      </c>
      <c r="I16" s="93" t="s">
        <v>25</v>
      </c>
      <c r="J16" s="16" t="str">
        <f>IF('Rekapitulace stavby'!AN10="","",'Rekapitulace stavby'!AN10)</f>
        <v/>
      </c>
      <c r="L16" s="30"/>
    </row>
    <row r="17" spans="2:12" s="1" customFormat="1" ht="18" customHeight="1">
      <c r="B17" s="30"/>
      <c r="E17" s="16" t="str">
        <f>IF('Rekapitulace stavby'!E11="","",'Rekapitulace stavby'!E11)</f>
        <v xml:space="preserve"> </v>
      </c>
      <c r="I17" s="93" t="s">
        <v>27</v>
      </c>
      <c r="J17" s="16" t="str">
        <f>IF('Rekapitulace stavby'!AN11="","",'Rekapitulace stavby'!AN11)</f>
        <v/>
      </c>
      <c r="L17" s="30"/>
    </row>
    <row r="18" spans="2:12" s="1" customFormat="1" ht="7" customHeight="1">
      <c r="B18" s="30"/>
      <c r="I18" s="92"/>
      <c r="L18" s="30"/>
    </row>
    <row r="19" spans="2:12" s="1" customFormat="1" ht="12" customHeight="1">
      <c r="B19" s="30"/>
      <c r="D19" s="25" t="s">
        <v>28</v>
      </c>
      <c r="I19" s="93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6" t="str">
        <f>'Rekapitulace stavby'!E14</f>
        <v>Vyplň údaj</v>
      </c>
      <c r="F20" s="223"/>
      <c r="G20" s="223"/>
      <c r="H20" s="223"/>
      <c r="I20" s="93" t="s">
        <v>27</v>
      </c>
      <c r="J20" s="26" t="str">
        <f>'Rekapitulace stavby'!AN14</f>
        <v>Vyplň údaj</v>
      </c>
      <c r="L20" s="30"/>
    </row>
    <row r="21" spans="2:12" s="1" customFormat="1" ht="7" customHeight="1">
      <c r="B21" s="30"/>
      <c r="I21" s="92"/>
      <c r="L21" s="30"/>
    </row>
    <row r="22" spans="2:12" s="1" customFormat="1" ht="12" customHeight="1">
      <c r="B22" s="30"/>
      <c r="D22" s="25" t="s">
        <v>30</v>
      </c>
      <c r="I22" s="93" t="s">
        <v>25</v>
      </c>
      <c r="J22" s="16" t="str">
        <f>IF('Rekapitulace stavby'!AN16="","",'Rekapitulace stavby'!AN16)</f>
        <v/>
      </c>
      <c r="L22" s="30"/>
    </row>
    <row r="23" spans="2:12" s="1" customFormat="1" ht="18" customHeight="1">
      <c r="B23" s="30"/>
      <c r="E23" s="16" t="str">
        <f>IF('Rekapitulace stavby'!E17="","",'Rekapitulace stavby'!E17)</f>
        <v xml:space="preserve"> </v>
      </c>
      <c r="I23" s="93" t="s">
        <v>27</v>
      </c>
      <c r="J23" s="16" t="str">
        <f>IF('Rekapitulace stavby'!AN17="","",'Rekapitulace stavby'!AN17)</f>
        <v/>
      </c>
      <c r="L23" s="30"/>
    </row>
    <row r="24" spans="2:12" s="1" customFormat="1" ht="7" customHeight="1">
      <c r="B24" s="30"/>
      <c r="I24" s="92"/>
      <c r="L24" s="30"/>
    </row>
    <row r="25" spans="2:12" s="1" customFormat="1" ht="12" customHeight="1">
      <c r="B25" s="30"/>
      <c r="D25" s="25" t="s">
        <v>32</v>
      </c>
      <c r="I25" s="93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3" t="s">
        <v>27</v>
      </c>
      <c r="J26" s="16" t="str">
        <f>IF('Rekapitulace stavby'!AN20="","",'Rekapitulace stavby'!AN20)</f>
        <v/>
      </c>
      <c r="L26" s="30"/>
    </row>
    <row r="27" spans="2:12" s="1" customFormat="1" ht="7" customHeight="1">
      <c r="B27" s="30"/>
      <c r="I27" s="92"/>
      <c r="L27" s="30"/>
    </row>
    <row r="28" spans="2:12" s="1" customFormat="1" ht="12" customHeight="1">
      <c r="B28" s="30"/>
      <c r="D28" s="25" t="s">
        <v>33</v>
      </c>
      <c r="I28" s="92"/>
      <c r="L28" s="30"/>
    </row>
    <row r="29" spans="2:12" s="7" customFormat="1" ht="19" customHeight="1">
      <c r="B29" s="94"/>
      <c r="E29" s="227" t="s">
        <v>912</v>
      </c>
      <c r="F29" s="227"/>
      <c r="G29" s="227"/>
      <c r="H29" s="227"/>
      <c r="I29" s="95"/>
      <c r="L29" s="94"/>
    </row>
    <row r="30" spans="2:12" s="1" customFormat="1" ht="7" customHeight="1">
      <c r="B30" s="30"/>
      <c r="I30" s="92"/>
      <c r="L30" s="30"/>
    </row>
    <row r="31" spans="2:12" s="1" customFormat="1" ht="7" customHeight="1">
      <c r="B31" s="30"/>
      <c r="D31" s="47"/>
      <c r="E31" s="47"/>
      <c r="F31" s="47"/>
      <c r="G31" s="47"/>
      <c r="H31" s="47"/>
      <c r="I31" s="96"/>
      <c r="J31" s="47"/>
      <c r="K31" s="47"/>
      <c r="L31" s="30"/>
    </row>
    <row r="32" spans="2:12" s="1" customFormat="1" ht="25.4" customHeight="1">
      <c r="B32" s="30"/>
      <c r="D32" s="97" t="s">
        <v>34</v>
      </c>
      <c r="I32" s="92"/>
      <c r="J32" s="60">
        <f>ROUND(J92,2)</f>
        <v>0</v>
      </c>
      <c r="L32" s="30"/>
    </row>
    <row r="33" spans="2:12" s="1" customFormat="1" ht="7" customHeight="1">
      <c r="B33" s="30"/>
      <c r="D33" s="47"/>
      <c r="E33" s="47"/>
      <c r="F33" s="47"/>
      <c r="G33" s="47"/>
      <c r="H33" s="47"/>
      <c r="I33" s="96"/>
      <c r="J33" s="47"/>
      <c r="K33" s="47"/>
      <c r="L33" s="30"/>
    </row>
    <row r="34" spans="2:12" s="1" customFormat="1" ht="14.4" customHeight="1">
      <c r="B34" s="30"/>
      <c r="F34" s="33" t="s">
        <v>36</v>
      </c>
      <c r="I34" s="98" t="s">
        <v>35</v>
      </c>
      <c r="J34" s="33" t="s">
        <v>37</v>
      </c>
      <c r="L34" s="30"/>
    </row>
    <row r="35" spans="2:12" s="1" customFormat="1" ht="14.4" customHeight="1">
      <c r="B35" s="30"/>
      <c r="D35" s="25" t="s">
        <v>38</v>
      </c>
      <c r="E35" s="25" t="s">
        <v>39</v>
      </c>
      <c r="F35" s="99">
        <f>ROUND((SUM(BE92:BE170)),2)</f>
        <v>0</v>
      </c>
      <c r="I35" s="100">
        <v>0.21</v>
      </c>
      <c r="J35" s="99">
        <f>ROUND(((SUM(BE92:BE170))*I35),2)</f>
        <v>0</v>
      </c>
      <c r="L35" s="30"/>
    </row>
    <row r="36" spans="2:12" s="1" customFormat="1" ht="14.4" customHeight="1">
      <c r="B36" s="30"/>
      <c r="E36" s="25" t="s">
        <v>40</v>
      </c>
      <c r="F36" s="99">
        <f>ROUND((SUM(BF92:BF170)),2)</f>
        <v>0</v>
      </c>
      <c r="I36" s="100">
        <v>0.15</v>
      </c>
      <c r="J36" s="99">
        <f>ROUND(((SUM(BF92:BF170))*I36),2)</f>
        <v>0</v>
      </c>
      <c r="L36" s="30"/>
    </row>
    <row r="37" spans="2:12" s="1" customFormat="1" ht="14.4" customHeight="1" hidden="1">
      <c r="B37" s="30"/>
      <c r="E37" s="25" t="s">
        <v>41</v>
      </c>
      <c r="F37" s="99">
        <f>ROUND((SUM(BG92:BG170)),2)</f>
        <v>0</v>
      </c>
      <c r="I37" s="100">
        <v>0.21</v>
      </c>
      <c r="J37" s="99">
        <f>0</f>
        <v>0</v>
      </c>
      <c r="L37" s="30"/>
    </row>
    <row r="38" spans="2:12" s="1" customFormat="1" ht="14.4" customHeight="1" hidden="1">
      <c r="B38" s="30"/>
      <c r="E38" s="25" t="s">
        <v>42</v>
      </c>
      <c r="F38" s="99">
        <f>ROUND((SUM(BH92:BH170)),2)</f>
        <v>0</v>
      </c>
      <c r="I38" s="100">
        <v>0.15</v>
      </c>
      <c r="J38" s="99">
        <f>0</f>
        <v>0</v>
      </c>
      <c r="L38" s="30"/>
    </row>
    <row r="39" spans="2:12" s="1" customFormat="1" ht="14.4" customHeight="1" hidden="1">
      <c r="B39" s="30"/>
      <c r="E39" s="25" t="s">
        <v>43</v>
      </c>
      <c r="F39" s="99">
        <f>ROUND((SUM(BI92:BI170)),2)</f>
        <v>0</v>
      </c>
      <c r="I39" s="100">
        <v>0</v>
      </c>
      <c r="J39" s="99">
        <f>0</f>
        <v>0</v>
      </c>
      <c r="L39" s="30"/>
    </row>
    <row r="40" spans="2:12" s="1" customFormat="1" ht="7" customHeight="1">
      <c r="B40" s="30"/>
      <c r="I40" s="92"/>
      <c r="L40" s="30"/>
    </row>
    <row r="41" spans="2:12" s="1" customFormat="1" ht="25.4" customHeight="1">
      <c r="B41" s="30"/>
      <c r="C41" s="101"/>
      <c r="D41" s="102" t="s">
        <v>44</v>
      </c>
      <c r="E41" s="51"/>
      <c r="F41" s="51"/>
      <c r="G41" s="103" t="s">
        <v>45</v>
      </c>
      <c r="H41" s="104" t="s">
        <v>46</v>
      </c>
      <c r="I41" s="105"/>
      <c r="J41" s="106">
        <f>SUM(J32:J39)</f>
        <v>0</v>
      </c>
      <c r="K41" s="107"/>
      <c r="L41" s="30"/>
    </row>
    <row r="42" spans="2:12" s="1" customFormat="1" ht="14.4" customHeight="1">
      <c r="B42" s="39"/>
      <c r="C42" s="40"/>
      <c r="D42" s="40"/>
      <c r="E42" s="40"/>
      <c r="F42" s="40"/>
      <c r="G42" s="40"/>
      <c r="H42" s="40"/>
      <c r="I42" s="108"/>
      <c r="J42" s="40"/>
      <c r="K42" s="40"/>
      <c r="L42" s="30"/>
    </row>
    <row r="46" spans="2:12" s="1" customFormat="1" ht="7" customHeight="1">
      <c r="B46" s="41"/>
      <c r="C46" s="42"/>
      <c r="D46" s="42"/>
      <c r="E46" s="42"/>
      <c r="F46" s="42"/>
      <c r="G46" s="42"/>
      <c r="H46" s="42"/>
      <c r="I46" s="109"/>
      <c r="J46" s="42"/>
      <c r="K46" s="42"/>
      <c r="L46" s="30"/>
    </row>
    <row r="47" spans="2:12" s="1" customFormat="1" ht="25" customHeight="1">
      <c r="B47" s="30"/>
      <c r="C47" s="20" t="s">
        <v>127</v>
      </c>
      <c r="I47" s="92"/>
      <c r="L47" s="30"/>
    </row>
    <row r="48" spans="2:12" s="1" customFormat="1" ht="7" customHeight="1">
      <c r="B48" s="30"/>
      <c r="I48" s="92"/>
      <c r="L48" s="30"/>
    </row>
    <row r="49" spans="2:12" s="1" customFormat="1" ht="12" customHeight="1">
      <c r="B49" s="30"/>
      <c r="C49" s="25" t="s">
        <v>16</v>
      </c>
      <c r="I49" s="92"/>
      <c r="L49" s="30"/>
    </row>
    <row r="50" spans="2:12" s="1" customFormat="1" ht="14.5" customHeight="1">
      <c r="B50" s="30"/>
      <c r="E50" s="244" t="str">
        <f>E7</f>
        <v>Rekonstrukce objektu dílny učiliště chladírenské a klimatizační techniky</v>
      </c>
      <c r="F50" s="245"/>
      <c r="G50" s="245"/>
      <c r="H50" s="245"/>
      <c r="I50" s="92"/>
      <c r="L50" s="30"/>
    </row>
    <row r="51" spans="2:12" ht="12" customHeight="1">
      <c r="B51" s="19"/>
      <c r="C51" s="25" t="s">
        <v>105</v>
      </c>
      <c r="L51" s="19"/>
    </row>
    <row r="52" spans="2:12" s="1" customFormat="1" ht="14.5" customHeight="1">
      <c r="B52" s="30"/>
      <c r="E52" s="244" t="s">
        <v>108</v>
      </c>
      <c r="F52" s="219"/>
      <c r="G52" s="219"/>
      <c r="H52" s="219"/>
      <c r="I52" s="92"/>
      <c r="L52" s="30"/>
    </row>
    <row r="53" spans="2:12" s="1" customFormat="1" ht="12" customHeight="1">
      <c r="B53" s="30"/>
      <c r="C53" s="25" t="s">
        <v>111</v>
      </c>
      <c r="I53" s="92"/>
      <c r="L53" s="30"/>
    </row>
    <row r="54" spans="2:12" s="1" customFormat="1" ht="14.5" customHeight="1">
      <c r="B54" s="30"/>
      <c r="E54" s="220" t="str">
        <f>E11</f>
        <v>el - Elektroinstalace</v>
      </c>
      <c r="F54" s="219"/>
      <c r="G54" s="219"/>
      <c r="H54" s="219"/>
      <c r="I54" s="92"/>
      <c r="L54" s="30"/>
    </row>
    <row r="55" spans="2:12" s="1" customFormat="1" ht="7" customHeight="1">
      <c r="B55" s="30"/>
      <c r="I55" s="92"/>
      <c r="L55" s="30"/>
    </row>
    <row r="56" spans="2:12" s="1" customFormat="1" ht="12" customHeight="1">
      <c r="B56" s="30"/>
      <c r="C56" s="25" t="s">
        <v>20</v>
      </c>
      <c r="F56" s="16" t="str">
        <f>F14</f>
        <v xml:space="preserve"> </v>
      </c>
      <c r="I56" s="93" t="s">
        <v>22</v>
      </c>
      <c r="J56" s="46" t="str">
        <f>IF(J14="","",J14)</f>
        <v>14. 3. 2018</v>
      </c>
      <c r="L56" s="30"/>
    </row>
    <row r="57" spans="2:12" s="1" customFormat="1" ht="7" customHeight="1">
      <c r="B57" s="30"/>
      <c r="I57" s="92"/>
      <c r="L57" s="30"/>
    </row>
    <row r="58" spans="2:12" s="1" customFormat="1" ht="12.4" customHeight="1">
      <c r="B58" s="30"/>
      <c r="C58" s="25" t="s">
        <v>24</v>
      </c>
      <c r="F58" s="16" t="str">
        <f>E17</f>
        <v xml:space="preserve"> </v>
      </c>
      <c r="I58" s="93" t="s">
        <v>30</v>
      </c>
      <c r="J58" s="28" t="str">
        <f>E23</f>
        <v xml:space="preserve"> </v>
      </c>
      <c r="L58" s="30"/>
    </row>
    <row r="59" spans="2:12" s="1" customFormat="1" ht="12.4" customHeight="1">
      <c r="B59" s="30"/>
      <c r="C59" s="25" t="s">
        <v>28</v>
      </c>
      <c r="F59" s="16" t="str">
        <f>IF(E20="","",E20)</f>
        <v>Vyplň údaj</v>
      </c>
      <c r="I59" s="93" t="s">
        <v>32</v>
      </c>
      <c r="J59" s="28" t="str">
        <f>E26</f>
        <v xml:space="preserve"> </v>
      </c>
      <c r="L59" s="30"/>
    </row>
    <row r="60" spans="2:12" s="1" customFormat="1" ht="10.25" customHeight="1">
      <c r="B60" s="30"/>
      <c r="I60" s="92"/>
      <c r="L60" s="30"/>
    </row>
    <row r="61" spans="2:12" s="1" customFormat="1" ht="29.25" customHeight="1">
      <c r="B61" s="30"/>
      <c r="C61" s="110" t="s">
        <v>128</v>
      </c>
      <c r="D61" s="101"/>
      <c r="E61" s="101"/>
      <c r="F61" s="101"/>
      <c r="G61" s="101"/>
      <c r="H61" s="101"/>
      <c r="I61" s="111"/>
      <c r="J61" s="112" t="s">
        <v>129</v>
      </c>
      <c r="K61" s="101"/>
      <c r="L61" s="30"/>
    </row>
    <row r="62" spans="2:12" s="1" customFormat="1" ht="10.25" customHeight="1">
      <c r="B62" s="30"/>
      <c r="I62" s="92"/>
      <c r="L62" s="30"/>
    </row>
    <row r="63" spans="2:47" s="1" customFormat="1" ht="22.75" customHeight="1">
      <c r="B63" s="30"/>
      <c r="C63" s="113" t="s">
        <v>130</v>
      </c>
      <c r="I63" s="92"/>
      <c r="J63" s="60">
        <f>J92</f>
        <v>0</v>
      </c>
      <c r="L63" s="30"/>
      <c r="AU63" s="16" t="s">
        <v>131</v>
      </c>
    </row>
    <row r="64" spans="2:12" s="8" customFormat="1" ht="25" customHeight="1">
      <c r="B64" s="114"/>
      <c r="D64" s="115" t="s">
        <v>913</v>
      </c>
      <c r="E64" s="116"/>
      <c r="F64" s="116"/>
      <c r="G64" s="116"/>
      <c r="H64" s="116"/>
      <c r="I64" s="117"/>
      <c r="J64" s="118">
        <f>J93</f>
        <v>0</v>
      </c>
      <c r="L64" s="114"/>
    </row>
    <row r="65" spans="2:12" s="8" customFormat="1" ht="25" customHeight="1">
      <c r="B65" s="114"/>
      <c r="D65" s="115" t="s">
        <v>914</v>
      </c>
      <c r="E65" s="116"/>
      <c r="F65" s="116"/>
      <c r="G65" s="116"/>
      <c r="H65" s="116"/>
      <c r="I65" s="117"/>
      <c r="J65" s="118">
        <f>J98</f>
        <v>0</v>
      </c>
      <c r="L65" s="114"/>
    </row>
    <row r="66" spans="2:12" s="8" customFormat="1" ht="25" customHeight="1">
      <c r="B66" s="114"/>
      <c r="D66" s="115" t="s">
        <v>915</v>
      </c>
      <c r="E66" s="116"/>
      <c r="F66" s="116"/>
      <c r="G66" s="116"/>
      <c r="H66" s="116"/>
      <c r="I66" s="117"/>
      <c r="J66" s="118">
        <f>J115</f>
        <v>0</v>
      </c>
      <c r="L66" s="114"/>
    </row>
    <row r="67" spans="2:12" s="8" customFormat="1" ht="25" customHeight="1">
      <c r="B67" s="114"/>
      <c r="D67" s="115" t="s">
        <v>916</v>
      </c>
      <c r="E67" s="116"/>
      <c r="F67" s="116"/>
      <c r="G67" s="116"/>
      <c r="H67" s="116"/>
      <c r="I67" s="117"/>
      <c r="J67" s="118">
        <f>J128</f>
        <v>0</v>
      </c>
      <c r="L67" s="114"/>
    </row>
    <row r="68" spans="2:12" s="8" customFormat="1" ht="25" customHeight="1">
      <c r="B68" s="114"/>
      <c r="D68" s="115" t="s">
        <v>917</v>
      </c>
      <c r="E68" s="116"/>
      <c r="F68" s="116"/>
      <c r="G68" s="116"/>
      <c r="H68" s="116"/>
      <c r="I68" s="117"/>
      <c r="J68" s="118">
        <f>J135</f>
        <v>0</v>
      </c>
      <c r="L68" s="114"/>
    </row>
    <row r="69" spans="2:12" s="8" customFormat="1" ht="25" customHeight="1">
      <c r="B69" s="114"/>
      <c r="D69" s="115" t="s">
        <v>918</v>
      </c>
      <c r="E69" s="116"/>
      <c r="F69" s="116"/>
      <c r="G69" s="116"/>
      <c r="H69" s="116"/>
      <c r="I69" s="117"/>
      <c r="J69" s="118">
        <f>J142</f>
        <v>0</v>
      </c>
      <c r="L69" s="114"/>
    </row>
    <row r="70" spans="2:12" s="8" customFormat="1" ht="25" customHeight="1">
      <c r="B70" s="114"/>
      <c r="D70" s="115" t="s">
        <v>919</v>
      </c>
      <c r="E70" s="116"/>
      <c r="F70" s="116"/>
      <c r="G70" s="116"/>
      <c r="H70" s="116"/>
      <c r="I70" s="117"/>
      <c r="J70" s="118">
        <f>J160</f>
        <v>0</v>
      </c>
      <c r="L70" s="114"/>
    </row>
    <row r="71" spans="2:12" s="1" customFormat="1" ht="21.75" customHeight="1">
      <c r="B71" s="30"/>
      <c r="I71" s="92"/>
      <c r="L71" s="30"/>
    </row>
    <row r="72" spans="2:12" s="1" customFormat="1" ht="7" customHeight="1">
      <c r="B72" s="39"/>
      <c r="C72" s="40"/>
      <c r="D72" s="40"/>
      <c r="E72" s="40"/>
      <c r="F72" s="40"/>
      <c r="G72" s="40"/>
      <c r="H72" s="40"/>
      <c r="I72" s="108"/>
      <c r="J72" s="40"/>
      <c r="K72" s="40"/>
      <c r="L72" s="30"/>
    </row>
    <row r="76" spans="2:12" s="1" customFormat="1" ht="7" customHeight="1">
      <c r="B76" s="41"/>
      <c r="C76" s="42"/>
      <c r="D76" s="42"/>
      <c r="E76" s="42"/>
      <c r="F76" s="42"/>
      <c r="G76" s="42"/>
      <c r="H76" s="42"/>
      <c r="I76" s="109"/>
      <c r="J76" s="42"/>
      <c r="K76" s="42"/>
      <c r="L76" s="30"/>
    </row>
    <row r="77" spans="2:12" s="1" customFormat="1" ht="25" customHeight="1">
      <c r="B77" s="30"/>
      <c r="C77" s="20" t="s">
        <v>151</v>
      </c>
      <c r="I77" s="92"/>
      <c r="L77" s="30"/>
    </row>
    <row r="78" spans="2:12" s="1" customFormat="1" ht="7" customHeight="1">
      <c r="B78" s="30"/>
      <c r="I78" s="92"/>
      <c r="L78" s="30"/>
    </row>
    <row r="79" spans="2:12" s="1" customFormat="1" ht="12" customHeight="1">
      <c r="B79" s="30"/>
      <c r="C79" s="25" t="s">
        <v>16</v>
      </c>
      <c r="I79" s="92"/>
      <c r="L79" s="30"/>
    </row>
    <row r="80" spans="2:12" s="1" customFormat="1" ht="14.5" customHeight="1">
      <c r="B80" s="30"/>
      <c r="E80" s="244" t="str">
        <f>E7</f>
        <v>Rekonstrukce objektu dílny učiliště chladírenské a klimatizační techniky</v>
      </c>
      <c r="F80" s="245"/>
      <c r="G80" s="245"/>
      <c r="H80" s="245"/>
      <c r="I80" s="92"/>
      <c r="L80" s="30"/>
    </row>
    <row r="81" spans="2:12" ht="12" customHeight="1">
      <c r="B81" s="19"/>
      <c r="C81" s="25" t="s">
        <v>105</v>
      </c>
      <c r="L81" s="19"/>
    </row>
    <row r="82" spans="2:12" s="1" customFormat="1" ht="14.5" customHeight="1">
      <c r="B82" s="30"/>
      <c r="E82" s="244" t="s">
        <v>108</v>
      </c>
      <c r="F82" s="219"/>
      <c r="G82" s="219"/>
      <c r="H82" s="219"/>
      <c r="I82" s="92"/>
      <c r="L82" s="30"/>
    </row>
    <row r="83" spans="2:12" s="1" customFormat="1" ht="12" customHeight="1">
      <c r="B83" s="30"/>
      <c r="C83" s="25" t="s">
        <v>111</v>
      </c>
      <c r="I83" s="92"/>
      <c r="L83" s="30"/>
    </row>
    <row r="84" spans="2:12" s="1" customFormat="1" ht="14.5" customHeight="1">
      <c r="B84" s="30"/>
      <c r="E84" s="220" t="str">
        <f>E11</f>
        <v>el - Elektroinstalace</v>
      </c>
      <c r="F84" s="219"/>
      <c r="G84" s="219"/>
      <c r="H84" s="219"/>
      <c r="I84" s="92"/>
      <c r="L84" s="30"/>
    </row>
    <row r="85" spans="2:12" s="1" customFormat="1" ht="7" customHeight="1">
      <c r="B85" s="30"/>
      <c r="I85" s="92"/>
      <c r="L85" s="30"/>
    </row>
    <row r="86" spans="2:12" s="1" customFormat="1" ht="12" customHeight="1">
      <c r="B86" s="30"/>
      <c r="C86" s="25" t="s">
        <v>20</v>
      </c>
      <c r="F86" s="16" t="str">
        <f>F14</f>
        <v xml:space="preserve"> </v>
      </c>
      <c r="I86" s="93" t="s">
        <v>22</v>
      </c>
      <c r="J86" s="46" t="str">
        <f>IF(J14="","",J14)</f>
        <v>14. 3. 2018</v>
      </c>
      <c r="L86" s="30"/>
    </row>
    <row r="87" spans="2:12" s="1" customFormat="1" ht="7" customHeight="1">
      <c r="B87" s="30"/>
      <c r="I87" s="92"/>
      <c r="L87" s="30"/>
    </row>
    <row r="88" spans="2:12" s="1" customFormat="1" ht="12.4" customHeight="1">
      <c r="B88" s="30"/>
      <c r="C88" s="25" t="s">
        <v>24</v>
      </c>
      <c r="F88" s="16" t="str">
        <f>E17</f>
        <v xml:space="preserve"> </v>
      </c>
      <c r="I88" s="93" t="s">
        <v>30</v>
      </c>
      <c r="J88" s="28" t="str">
        <f>E23</f>
        <v xml:space="preserve"> </v>
      </c>
      <c r="L88" s="30"/>
    </row>
    <row r="89" spans="2:12" s="1" customFormat="1" ht="12.4" customHeight="1">
      <c r="B89" s="30"/>
      <c r="C89" s="25" t="s">
        <v>28</v>
      </c>
      <c r="F89" s="16" t="str">
        <f>IF(E20="","",E20)</f>
        <v>Vyplň údaj</v>
      </c>
      <c r="I89" s="93" t="s">
        <v>32</v>
      </c>
      <c r="J89" s="28" t="str">
        <f>E26</f>
        <v xml:space="preserve"> </v>
      </c>
      <c r="L89" s="30"/>
    </row>
    <row r="90" spans="2:12" s="1" customFormat="1" ht="10.25" customHeight="1">
      <c r="B90" s="30"/>
      <c r="I90" s="92"/>
      <c r="L90" s="30"/>
    </row>
    <row r="91" spans="2:20" s="10" customFormat="1" ht="29.25" customHeight="1">
      <c r="B91" s="124"/>
      <c r="C91" s="125" t="s">
        <v>152</v>
      </c>
      <c r="D91" s="126" t="s">
        <v>53</v>
      </c>
      <c r="E91" s="126" t="s">
        <v>49</v>
      </c>
      <c r="F91" s="126" t="s">
        <v>50</v>
      </c>
      <c r="G91" s="126" t="s">
        <v>153</v>
      </c>
      <c r="H91" s="126" t="s">
        <v>154</v>
      </c>
      <c r="I91" s="127" t="s">
        <v>155</v>
      </c>
      <c r="J91" s="126" t="s">
        <v>129</v>
      </c>
      <c r="K91" s="128" t="s">
        <v>156</v>
      </c>
      <c r="L91" s="124"/>
      <c r="M91" s="53" t="s">
        <v>1</v>
      </c>
      <c r="N91" s="54" t="s">
        <v>38</v>
      </c>
      <c r="O91" s="54" t="s">
        <v>157</v>
      </c>
      <c r="P91" s="54" t="s">
        <v>158</v>
      </c>
      <c r="Q91" s="54" t="s">
        <v>159</v>
      </c>
      <c r="R91" s="54" t="s">
        <v>160</v>
      </c>
      <c r="S91" s="54" t="s">
        <v>161</v>
      </c>
      <c r="T91" s="55" t="s">
        <v>162</v>
      </c>
    </row>
    <row r="92" spans="2:63" s="1" customFormat="1" ht="22.75" customHeight="1">
      <c r="B92" s="30"/>
      <c r="C92" s="58" t="s">
        <v>163</v>
      </c>
      <c r="I92" s="92"/>
      <c r="J92" s="129">
        <f>BK92</f>
        <v>0</v>
      </c>
      <c r="L92" s="30"/>
      <c r="M92" s="56"/>
      <c r="N92" s="47"/>
      <c r="O92" s="47"/>
      <c r="P92" s="130">
        <f>P93+P98+P115+P128+P135+P142+P160</f>
        <v>0</v>
      </c>
      <c r="Q92" s="47"/>
      <c r="R92" s="130">
        <f>R93+R98+R115+R128+R135+R142+R160</f>
        <v>0</v>
      </c>
      <c r="S92" s="47"/>
      <c r="T92" s="131">
        <f>T93+T98+T115+T128+T135+T142+T160</f>
        <v>0</v>
      </c>
      <c r="AT92" s="16" t="s">
        <v>67</v>
      </c>
      <c r="AU92" s="16" t="s">
        <v>131</v>
      </c>
      <c r="BK92" s="132">
        <f>BK93+BK98+BK115+BK128+BK135+BK142+BK160</f>
        <v>0</v>
      </c>
    </row>
    <row r="93" spans="2:63" s="11" customFormat="1" ht="25.9" customHeight="1">
      <c r="B93" s="133"/>
      <c r="D93" s="134" t="s">
        <v>67</v>
      </c>
      <c r="E93" s="135" t="s">
        <v>920</v>
      </c>
      <c r="F93" s="135" t="s">
        <v>921</v>
      </c>
      <c r="I93" s="136"/>
      <c r="J93" s="137">
        <f>BK93</f>
        <v>0</v>
      </c>
      <c r="L93" s="133"/>
      <c r="M93" s="138"/>
      <c r="N93" s="139"/>
      <c r="O93" s="139"/>
      <c r="P93" s="140">
        <f>SUM(P94:P97)</f>
        <v>0</v>
      </c>
      <c r="Q93" s="139"/>
      <c r="R93" s="140">
        <f>SUM(R94:R97)</f>
        <v>0</v>
      </c>
      <c r="S93" s="139"/>
      <c r="T93" s="141">
        <f>SUM(T94:T97)</f>
        <v>0</v>
      </c>
      <c r="AR93" s="134" t="s">
        <v>75</v>
      </c>
      <c r="AT93" s="142" t="s">
        <v>67</v>
      </c>
      <c r="AU93" s="142" t="s">
        <v>68</v>
      </c>
      <c r="AY93" s="134" t="s">
        <v>166</v>
      </c>
      <c r="BK93" s="143">
        <f>SUM(BK94:BK97)</f>
        <v>0</v>
      </c>
    </row>
    <row r="94" spans="2:65" s="1" customFormat="1" ht="14.5" customHeight="1">
      <c r="B94" s="146"/>
      <c r="C94" s="147" t="s">
        <v>75</v>
      </c>
      <c r="D94" s="147" t="s">
        <v>169</v>
      </c>
      <c r="E94" s="148" t="s">
        <v>922</v>
      </c>
      <c r="F94" s="149" t="s">
        <v>923</v>
      </c>
      <c r="G94" s="150" t="s">
        <v>187</v>
      </c>
      <c r="H94" s="151">
        <v>130</v>
      </c>
      <c r="I94" s="152"/>
      <c r="J94" s="153">
        <f>ROUND(I94*H94,2)</f>
        <v>0</v>
      </c>
      <c r="K94" s="149" t="s">
        <v>1</v>
      </c>
      <c r="L94" s="30"/>
      <c r="M94" s="154" t="s">
        <v>1</v>
      </c>
      <c r="N94" s="155" t="s">
        <v>39</v>
      </c>
      <c r="O94" s="49"/>
      <c r="P94" s="156">
        <f>O94*H94</f>
        <v>0</v>
      </c>
      <c r="Q94" s="156">
        <v>0</v>
      </c>
      <c r="R94" s="156">
        <f>Q94*H94</f>
        <v>0</v>
      </c>
      <c r="S94" s="156">
        <v>0</v>
      </c>
      <c r="T94" s="157">
        <f>S94*H94</f>
        <v>0</v>
      </c>
      <c r="AR94" s="16" t="s">
        <v>174</v>
      </c>
      <c r="AT94" s="16" t="s">
        <v>169</v>
      </c>
      <c r="AU94" s="16" t="s">
        <v>75</v>
      </c>
      <c r="AY94" s="16" t="s">
        <v>166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6" t="s">
        <v>75</v>
      </c>
      <c r="BK94" s="158">
        <f>ROUND(I94*H94,2)</f>
        <v>0</v>
      </c>
      <c r="BL94" s="16" t="s">
        <v>174</v>
      </c>
      <c r="BM94" s="16" t="s">
        <v>924</v>
      </c>
    </row>
    <row r="95" spans="2:47" s="1" customFormat="1" ht="10">
      <c r="B95" s="30"/>
      <c r="D95" s="159" t="s">
        <v>176</v>
      </c>
      <c r="F95" s="160" t="s">
        <v>923</v>
      </c>
      <c r="I95" s="92"/>
      <c r="L95" s="30"/>
      <c r="M95" s="161"/>
      <c r="N95" s="49"/>
      <c r="O95" s="49"/>
      <c r="P95" s="49"/>
      <c r="Q95" s="49"/>
      <c r="R95" s="49"/>
      <c r="S95" s="49"/>
      <c r="T95" s="50"/>
      <c r="AT95" s="16" t="s">
        <v>176</v>
      </c>
      <c r="AU95" s="16" t="s">
        <v>75</v>
      </c>
    </row>
    <row r="96" spans="2:65" s="1" customFormat="1" ht="14.5" customHeight="1">
      <c r="B96" s="146"/>
      <c r="C96" s="147" t="s">
        <v>77</v>
      </c>
      <c r="D96" s="147" t="s">
        <v>169</v>
      </c>
      <c r="E96" s="148" t="s">
        <v>925</v>
      </c>
      <c r="F96" s="149" t="s">
        <v>926</v>
      </c>
      <c r="G96" s="150" t="s">
        <v>255</v>
      </c>
      <c r="H96" s="151">
        <v>0.3</v>
      </c>
      <c r="I96" s="152"/>
      <c r="J96" s="153">
        <f>ROUND(I96*H96,2)</f>
        <v>0</v>
      </c>
      <c r="K96" s="149" t="s">
        <v>1</v>
      </c>
      <c r="L96" s="30"/>
      <c r="M96" s="154" t="s">
        <v>1</v>
      </c>
      <c r="N96" s="155" t="s">
        <v>39</v>
      </c>
      <c r="O96" s="49"/>
      <c r="P96" s="156">
        <f>O96*H96</f>
        <v>0</v>
      </c>
      <c r="Q96" s="156">
        <v>0</v>
      </c>
      <c r="R96" s="156">
        <f>Q96*H96</f>
        <v>0</v>
      </c>
      <c r="S96" s="156">
        <v>0</v>
      </c>
      <c r="T96" s="157">
        <f>S96*H96</f>
        <v>0</v>
      </c>
      <c r="AR96" s="16" t="s">
        <v>174</v>
      </c>
      <c r="AT96" s="16" t="s">
        <v>169</v>
      </c>
      <c r="AU96" s="16" t="s">
        <v>75</v>
      </c>
      <c r="AY96" s="16" t="s">
        <v>166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6" t="s">
        <v>75</v>
      </c>
      <c r="BK96" s="158">
        <f>ROUND(I96*H96,2)</f>
        <v>0</v>
      </c>
      <c r="BL96" s="16" t="s">
        <v>174</v>
      </c>
      <c r="BM96" s="16" t="s">
        <v>77</v>
      </c>
    </row>
    <row r="97" spans="2:47" s="1" customFormat="1" ht="10">
      <c r="B97" s="30"/>
      <c r="D97" s="159" t="s">
        <v>176</v>
      </c>
      <c r="F97" s="160" t="s">
        <v>926</v>
      </c>
      <c r="I97" s="92"/>
      <c r="L97" s="30"/>
      <c r="M97" s="161"/>
      <c r="N97" s="49"/>
      <c r="O97" s="49"/>
      <c r="P97" s="49"/>
      <c r="Q97" s="49"/>
      <c r="R97" s="49"/>
      <c r="S97" s="49"/>
      <c r="T97" s="50"/>
      <c r="AT97" s="16" t="s">
        <v>176</v>
      </c>
      <c r="AU97" s="16" t="s">
        <v>75</v>
      </c>
    </row>
    <row r="98" spans="2:63" s="11" customFormat="1" ht="25.9" customHeight="1">
      <c r="B98" s="133"/>
      <c r="D98" s="134" t="s">
        <v>67</v>
      </c>
      <c r="E98" s="135" t="s">
        <v>927</v>
      </c>
      <c r="F98" s="135" t="s">
        <v>928</v>
      </c>
      <c r="I98" s="136"/>
      <c r="J98" s="137">
        <f>BK98</f>
        <v>0</v>
      </c>
      <c r="L98" s="133"/>
      <c r="M98" s="138"/>
      <c r="N98" s="139"/>
      <c r="O98" s="139"/>
      <c r="P98" s="140">
        <f>SUM(P99:P114)</f>
        <v>0</v>
      </c>
      <c r="Q98" s="139"/>
      <c r="R98" s="140">
        <f>SUM(R99:R114)</f>
        <v>0</v>
      </c>
      <c r="S98" s="139"/>
      <c r="T98" s="141">
        <f>SUM(T99:T114)</f>
        <v>0</v>
      </c>
      <c r="AR98" s="134" t="s">
        <v>75</v>
      </c>
      <c r="AT98" s="142" t="s">
        <v>67</v>
      </c>
      <c r="AU98" s="142" t="s">
        <v>68</v>
      </c>
      <c r="AY98" s="134" t="s">
        <v>166</v>
      </c>
      <c r="BK98" s="143">
        <f>SUM(BK99:BK114)</f>
        <v>0</v>
      </c>
    </row>
    <row r="99" spans="2:65" s="1" customFormat="1" ht="14.5" customHeight="1">
      <c r="B99" s="146"/>
      <c r="C99" s="147" t="s">
        <v>167</v>
      </c>
      <c r="D99" s="147" t="s">
        <v>169</v>
      </c>
      <c r="E99" s="148" t="s">
        <v>929</v>
      </c>
      <c r="F99" s="149" t="s">
        <v>930</v>
      </c>
      <c r="G99" s="150" t="s">
        <v>187</v>
      </c>
      <c r="H99" s="151">
        <v>80</v>
      </c>
      <c r="I99" s="152"/>
      <c r="J99" s="153">
        <f>ROUND(I99*H99,2)</f>
        <v>0</v>
      </c>
      <c r="K99" s="149" t="s">
        <v>1</v>
      </c>
      <c r="L99" s="30"/>
      <c r="M99" s="154" t="s">
        <v>1</v>
      </c>
      <c r="N99" s="155" t="s">
        <v>39</v>
      </c>
      <c r="O99" s="49"/>
      <c r="P99" s="156">
        <f>O99*H99</f>
        <v>0</v>
      </c>
      <c r="Q99" s="156">
        <v>0</v>
      </c>
      <c r="R99" s="156">
        <f>Q99*H99</f>
        <v>0</v>
      </c>
      <c r="S99" s="156">
        <v>0</v>
      </c>
      <c r="T99" s="157">
        <f>S99*H99</f>
        <v>0</v>
      </c>
      <c r="AR99" s="16" t="s">
        <v>174</v>
      </c>
      <c r="AT99" s="16" t="s">
        <v>169</v>
      </c>
      <c r="AU99" s="16" t="s">
        <v>75</v>
      </c>
      <c r="AY99" s="16" t="s">
        <v>166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6" t="s">
        <v>75</v>
      </c>
      <c r="BK99" s="158">
        <f>ROUND(I99*H99,2)</f>
        <v>0</v>
      </c>
      <c r="BL99" s="16" t="s">
        <v>174</v>
      </c>
      <c r="BM99" s="16" t="s">
        <v>174</v>
      </c>
    </row>
    <row r="100" spans="2:47" s="1" customFormat="1" ht="10">
      <c r="B100" s="30"/>
      <c r="D100" s="159" t="s">
        <v>176</v>
      </c>
      <c r="F100" s="160" t="s">
        <v>930</v>
      </c>
      <c r="I100" s="92"/>
      <c r="L100" s="30"/>
      <c r="M100" s="161"/>
      <c r="N100" s="49"/>
      <c r="O100" s="49"/>
      <c r="P100" s="49"/>
      <c r="Q100" s="49"/>
      <c r="R100" s="49"/>
      <c r="S100" s="49"/>
      <c r="T100" s="50"/>
      <c r="AT100" s="16" t="s">
        <v>176</v>
      </c>
      <c r="AU100" s="16" t="s">
        <v>75</v>
      </c>
    </row>
    <row r="101" spans="2:65" s="1" customFormat="1" ht="14.5" customHeight="1">
      <c r="B101" s="146"/>
      <c r="C101" s="147" t="s">
        <v>174</v>
      </c>
      <c r="D101" s="147" t="s">
        <v>169</v>
      </c>
      <c r="E101" s="148" t="s">
        <v>931</v>
      </c>
      <c r="F101" s="149" t="s">
        <v>932</v>
      </c>
      <c r="G101" s="150" t="s">
        <v>187</v>
      </c>
      <c r="H101" s="151">
        <v>40</v>
      </c>
      <c r="I101" s="152"/>
      <c r="J101" s="153">
        <f>ROUND(I101*H101,2)</f>
        <v>0</v>
      </c>
      <c r="K101" s="149" t="s">
        <v>1</v>
      </c>
      <c r="L101" s="30"/>
      <c r="M101" s="154" t="s">
        <v>1</v>
      </c>
      <c r="N101" s="155" t="s">
        <v>39</v>
      </c>
      <c r="O101" s="49"/>
      <c r="P101" s="156">
        <f>O101*H101</f>
        <v>0</v>
      </c>
      <c r="Q101" s="156">
        <v>0</v>
      </c>
      <c r="R101" s="156">
        <f>Q101*H101</f>
        <v>0</v>
      </c>
      <c r="S101" s="156">
        <v>0</v>
      </c>
      <c r="T101" s="157">
        <f>S101*H101</f>
        <v>0</v>
      </c>
      <c r="AR101" s="16" t="s">
        <v>174</v>
      </c>
      <c r="AT101" s="16" t="s">
        <v>169</v>
      </c>
      <c r="AU101" s="16" t="s">
        <v>75</v>
      </c>
      <c r="AY101" s="16" t="s">
        <v>166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6" t="s">
        <v>75</v>
      </c>
      <c r="BK101" s="158">
        <f>ROUND(I101*H101,2)</f>
        <v>0</v>
      </c>
      <c r="BL101" s="16" t="s">
        <v>174</v>
      </c>
      <c r="BM101" s="16" t="s">
        <v>195</v>
      </c>
    </row>
    <row r="102" spans="2:47" s="1" customFormat="1" ht="10">
      <c r="B102" s="30"/>
      <c r="D102" s="159" t="s">
        <v>176</v>
      </c>
      <c r="F102" s="160" t="s">
        <v>932</v>
      </c>
      <c r="I102" s="92"/>
      <c r="L102" s="30"/>
      <c r="M102" s="161"/>
      <c r="N102" s="49"/>
      <c r="O102" s="49"/>
      <c r="P102" s="49"/>
      <c r="Q102" s="49"/>
      <c r="R102" s="49"/>
      <c r="S102" s="49"/>
      <c r="T102" s="50"/>
      <c r="AT102" s="16" t="s">
        <v>176</v>
      </c>
      <c r="AU102" s="16" t="s">
        <v>75</v>
      </c>
    </row>
    <row r="103" spans="2:65" s="1" customFormat="1" ht="14.5" customHeight="1">
      <c r="B103" s="146"/>
      <c r="C103" s="147" t="s">
        <v>197</v>
      </c>
      <c r="D103" s="147" t="s">
        <v>169</v>
      </c>
      <c r="E103" s="148" t="s">
        <v>933</v>
      </c>
      <c r="F103" s="149" t="s">
        <v>934</v>
      </c>
      <c r="G103" s="150" t="s">
        <v>187</v>
      </c>
      <c r="H103" s="151">
        <v>50</v>
      </c>
      <c r="I103" s="152"/>
      <c r="J103" s="153">
        <f>ROUND(I103*H103,2)</f>
        <v>0</v>
      </c>
      <c r="K103" s="149" t="s">
        <v>1</v>
      </c>
      <c r="L103" s="30"/>
      <c r="M103" s="154" t="s">
        <v>1</v>
      </c>
      <c r="N103" s="155" t="s">
        <v>39</v>
      </c>
      <c r="O103" s="49"/>
      <c r="P103" s="156">
        <f>O103*H103</f>
        <v>0</v>
      </c>
      <c r="Q103" s="156">
        <v>0</v>
      </c>
      <c r="R103" s="156">
        <f>Q103*H103</f>
        <v>0</v>
      </c>
      <c r="S103" s="156">
        <v>0</v>
      </c>
      <c r="T103" s="157">
        <f>S103*H103</f>
        <v>0</v>
      </c>
      <c r="AR103" s="16" t="s">
        <v>174</v>
      </c>
      <c r="AT103" s="16" t="s">
        <v>169</v>
      </c>
      <c r="AU103" s="16" t="s">
        <v>75</v>
      </c>
      <c r="AY103" s="16" t="s">
        <v>166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6" t="s">
        <v>75</v>
      </c>
      <c r="BK103" s="158">
        <f>ROUND(I103*H103,2)</f>
        <v>0</v>
      </c>
      <c r="BL103" s="16" t="s">
        <v>174</v>
      </c>
      <c r="BM103" s="16" t="s">
        <v>218</v>
      </c>
    </row>
    <row r="104" spans="2:47" s="1" customFormat="1" ht="10">
      <c r="B104" s="30"/>
      <c r="D104" s="159" t="s">
        <v>176</v>
      </c>
      <c r="F104" s="160" t="s">
        <v>934</v>
      </c>
      <c r="I104" s="92"/>
      <c r="L104" s="30"/>
      <c r="M104" s="161"/>
      <c r="N104" s="49"/>
      <c r="O104" s="49"/>
      <c r="P104" s="49"/>
      <c r="Q104" s="49"/>
      <c r="R104" s="49"/>
      <c r="S104" s="49"/>
      <c r="T104" s="50"/>
      <c r="AT104" s="16" t="s">
        <v>176</v>
      </c>
      <c r="AU104" s="16" t="s">
        <v>75</v>
      </c>
    </row>
    <row r="105" spans="2:65" s="1" customFormat="1" ht="14.5" customHeight="1">
      <c r="B105" s="146"/>
      <c r="C105" s="147" t="s">
        <v>195</v>
      </c>
      <c r="D105" s="147" t="s">
        <v>169</v>
      </c>
      <c r="E105" s="148" t="s">
        <v>935</v>
      </c>
      <c r="F105" s="149" t="s">
        <v>936</v>
      </c>
      <c r="G105" s="150" t="s">
        <v>187</v>
      </c>
      <c r="H105" s="151">
        <v>310</v>
      </c>
      <c r="I105" s="152"/>
      <c r="J105" s="153">
        <f>ROUND(I105*H105,2)</f>
        <v>0</v>
      </c>
      <c r="K105" s="149" t="s">
        <v>1</v>
      </c>
      <c r="L105" s="30"/>
      <c r="M105" s="154" t="s">
        <v>1</v>
      </c>
      <c r="N105" s="155" t="s">
        <v>39</v>
      </c>
      <c r="O105" s="49"/>
      <c r="P105" s="156">
        <f>O105*H105</f>
        <v>0</v>
      </c>
      <c r="Q105" s="156">
        <v>0</v>
      </c>
      <c r="R105" s="156">
        <f>Q105*H105</f>
        <v>0</v>
      </c>
      <c r="S105" s="156">
        <v>0</v>
      </c>
      <c r="T105" s="157">
        <f>S105*H105</f>
        <v>0</v>
      </c>
      <c r="AR105" s="16" t="s">
        <v>174</v>
      </c>
      <c r="AT105" s="16" t="s">
        <v>169</v>
      </c>
      <c r="AU105" s="16" t="s">
        <v>75</v>
      </c>
      <c r="AY105" s="16" t="s">
        <v>166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6" t="s">
        <v>75</v>
      </c>
      <c r="BK105" s="158">
        <f>ROUND(I105*H105,2)</f>
        <v>0</v>
      </c>
      <c r="BL105" s="16" t="s">
        <v>174</v>
      </c>
      <c r="BM105" s="16" t="s">
        <v>228</v>
      </c>
    </row>
    <row r="106" spans="2:47" s="1" customFormat="1" ht="10">
      <c r="B106" s="30"/>
      <c r="D106" s="159" t="s">
        <v>176</v>
      </c>
      <c r="F106" s="160" t="s">
        <v>936</v>
      </c>
      <c r="I106" s="92"/>
      <c r="L106" s="30"/>
      <c r="M106" s="161"/>
      <c r="N106" s="49"/>
      <c r="O106" s="49"/>
      <c r="P106" s="49"/>
      <c r="Q106" s="49"/>
      <c r="R106" s="49"/>
      <c r="S106" s="49"/>
      <c r="T106" s="50"/>
      <c r="AT106" s="16" t="s">
        <v>176</v>
      </c>
      <c r="AU106" s="16" t="s">
        <v>75</v>
      </c>
    </row>
    <row r="107" spans="2:65" s="1" customFormat="1" ht="14.5" customHeight="1">
      <c r="B107" s="146"/>
      <c r="C107" s="147" t="s">
        <v>212</v>
      </c>
      <c r="D107" s="147" t="s">
        <v>169</v>
      </c>
      <c r="E107" s="148" t="s">
        <v>937</v>
      </c>
      <c r="F107" s="149" t="s">
        <v>938</v>
      </c>
      <c r="G107" s="150" t="s">
        <v>187</v>
      </c>
      <c r="H107" s="151">
        <v>90</v>
      </c>
      <c r="I107" s="152"/>
      <c r="J107" s="153">
        <f>ROUND(I107*H107,2)</f>
        <v>0</v>
      </c>
      <c r="K107" s="149" t="s">
        <v>1</v>
      </c>
      <c r="L107" s="30"/>
      <c r="M107" s="154" t="s">
        <v>1</v>
      </c>
      <c r="N107" s="155" t="s">
        <v>39</v>
      </c>
      <c r="O107" s="49"/>
      <c r="P107" s="156">
        <f>O107*H107</f>
        <v>0</v>
      </c>
      <c r="Q107" s="156">
        <v>0</v>
      </c>
      <c r="R107" s="156">
        <f>Q107*H107</f>
        <v>0</v>
      </c>
      <c r="S107" s="156">
        <v>0</v>
      </c>
      <c r="T107" s="157">
        <f>S107*H107</f>
        <v>0</v>
      </c>
      <c r="AR107" s="16" t="s">
        <v>174</v>
      </c>
      <c r="AT107" s="16" t="s">
        <v>169</v>
      </c>
      <c r="AU107" s="16" t="s">
        <v>75</v>
      </c>
      <c r="AY107" s="16" t="s">
        <v>166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6" t="s">
        <v>75</v>
      </c>
      <c r="BK107" s="158">
        <f>ROUND(I107*H107,2)</f>
        <v>0</v>
      </c>
      <c r="BL107" s="16" t="s">
        <v>174</v>
      </c>
      <c r="BM107" s="16" t="s">
        <v>241</v>
      </c>
    </row>
    <row r="108" spans="2:47" s="1" customFormat="1" ht="10">
      <c r="B108" s="30"/>
      <c r="D108" s="159" t="s">
        <v>176</v>
      </c>
      <c r="F108" s="160" t="s">
        <v>938</v>
      </c>
      <c r="I108" s="92"/>
      <c r="L108" s="30"/>
      <c r="M108" s="161"/>
      <c r="N108" s="49"/>
      <c r="O108" s="49"/>
      <c r="P108" s="49"/>
      <c r="Q108" s="49"/>
      <c r="R108" s="49"/>
      <c r="S108" s="49"/>
      <c r="T108" s="50"/>
      <c r="AT108" s="16" t="s">
        <v>176</v>
      </c>
      <c r="AU108" s="16" t="s">
        <v>75</v>
      </c>
    </row>
    <row r="109" spans="2:65" s="1" customFormat="1" ht="14.5" customHeight="1">
      <c r="B109" s="146"/>
      <c r="C109" s="147" t="s">
        <v>218</v>
      </c>
      <c r="D109" s="147" t="s">
        <v>169</v>
      </c>
      <c r="E109" s="148" t="s">
        <v>939</v>
      </c>
      <c r="F109" s="149" t="s">
        <v>940</v>
      </c>
      <c r="G109" s="150" t="s">
        <v>187</v>
      </c>
      <c r="H109" s="151">
        <v>110</v>
      </c>
      <c r="I109" s="152"/>
      <c r="J109" s="153">
        <f>ROUND(I109*H109,2)</f>
        <v>0</v>
      </c>
      <c r="K109" s="149" t="s">
        <v>1</v>
      </c>
      <c r="L109" s="30"/>
      <c r="M109" s="154" t="s">
        <v>1</v>
      </c>
      <c r="N109" s="155" t="s">
        <v>39</v>
      </c>
      <c r="O109" s="49"/>
      <c r="P109" s="156">
        <f>O109*H109</f>
        <v>0</v>
      </c>
      <c r="Q109" s="156">
        <v>0</v>
      </c>
      <c r="R109" s="156">
        <f>Q109*H109</f>
        <v>0</v>
      </c>
      <c r="S109" s="156">
        <v>0</v>
      </c>
      <c r="T109" s="157">
        <f>S109*H109</f>
        <v>0</v>
      </c>
      <c r="AR109" s="16" t="s">
        <v>174</v>
      </c>
      <c r="AT109" s="16" t="s">
        <v>169</v>
      </c>
      <c r="AU109" s="16" t="s">
        <v>75</v>
      </c>
      <c r="AY109" s="16" t="s">
        <v>166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6" t="s">
        <v>75</v>
      </c>
      <c r="BK109" s="158">
        <f>ROUND(I109*H109,2)</f>
        <v>0</v>
      </c>
      <c r="BL109" s="16" t="s">
        <v>174</v>
      </c>
      <c r="BM109" s="16" t="s">
        <v>252</v>
      </c>
    </row>
    <row r="110" spans="2:47" s="1" customFormat="1" ht="10">
      <c r="B110" s="30"/>
      <c r="D110" s="159" t="s">
        <v>176</v>
      </c>
      <c r="F110" s="160" t="s">
        <v>940</v>
      </c>
      <c r="I110" s="92"/>
      <c r="L110" s="30"/>
      <c r="M110" s="161"/>
      <c r="N110" s="49"/>
      <c r="O110" s="49"/>
      <c r="P110" s="49"/>
      <c r="Q110" s="49"/>
      <c r="R110" s="49"/>
      <c r="S110" s="49"/>
      <c r="T110" s="50"/>
      <c r="AT110" s="16" t="s">
        <v>176</v>
      </c>
      <c r="AU110" s="16" t="s">
        <v>75</v>
      </c>
    </row>
    <row r="111" spans="2:65" s="1" customFormat="1" ht="14.5" customHeight="1">
      <c r="B111" s="146"/>
      <c r="C111" s="147" t="s">
        <v>223</v>
      </c>
      <c r="D111" s="147" t="s">
        <v>169</v>
      </c>
      <c r="E111" s="148" t="s">
        <v>941</v>
      </c>
      <c r="F111" s="149" t="s">
        <v>942</v>
      </c>
      <c r="G111" s="150" t="s">
        <v>187</v>
      </c>
      <c r="H111" s="151">
        <v>65</v>
      </c>
      <c r="I111" s="152"/>
      <c r="J111" s="153">
        <f>ROUND(I111*H111,2)</f>
        <v>0</v>
      </c>
      <c r="K111" s="149" t="s">
        <v>1</v>
      </c>
      <c r="L111" s="30"/>
      <c r="M111" s="154" t="s">
        <v>1</v>
      </c>
      <c r="N111" s="155" t="s">
        <v>39</v>
      </c>
      <c r="O111" s="49"/>
      <c r="P111" s="156">
        <f>O111*H111</f>
        <v>0</v>
      </c>
      <c r="Q111" s="156">
        <v>0</v>
      </c>
      <c r="R111" s="156">
        <f>Q111*H111</f>
        <v>0</v>
      </c>
      <c r="S111" s="156">
        <v>0</v>
      </c>
      <c r="T111" s="157">
        <f>S111*H111</f>
        <v>0</v>
      </c>
      <c r="AR111" s="16" t="s">
        <v>174</v>
      </c>
      <c r="AT111" s="16" t="s">
        <v>169</v>
      </c>
      <c r="AU111" s="16" t="s">
        <v>75</v>
      </c>
      <c r="AY111" s="16" t="s">
        <v>166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6" t="s">
        <v>75</v>
      </c>
      <c r="BK111" s="158">
        <f>ROUND(I111*H111,2)</f>
        <v>0</v>
      </c>
      <c r="BL111" s="16" t="s">
        <v>174</v>
      </c>
      <c r="BM111" s="16" t="s">
        <v>265</v>
      </c>
    </row>
    <row r="112" spans="2:47" s="1" customFormat="1" ht="10">
      <c r="B112" s="30"/>
      <c r="D112" s="159" t="s">
        <v>176</v>
      </c>
      <c r="F112" s="160" t="s">
        <v>942</v>
      </c>
      <c r="I112" s="92"/>
      <c r="L112" s="30"/>
      <c r="M112" s="161"/>
      <c r="N112" s="49"/>
      <c r="O112" s="49"/>
      <c r="P112" s="49"/>
      <c r="Q112" s="49"/>
      <c r="R112" s="49"/>
      <c r="S112" s="49"/>
      <c r="T112" s="50"/>
      <c r="AT112" s="16" t="s">
        <v>176</v>
      </c>
      <c r="AU112" s="16" t="s">
        <v>75</v>
      </c>
    </row>
    <row r="113" spans="2:65" s="1" customFormat="1" ht="14.5" customHeight="1">
      <c r="B113" s="146"/>
      <c r="C113" s="147" t="s">
        <v>228</v>
      </c>
      <c r="D113" s="147" t="s">
        <v>169</v>
      </c>
      <c r="E113" s="148" t="s">
        <v>943</v>
      </c>
      <c r="F113" s="149" t="s">
        <v>944</v>
      </c>
      <c r="G113" s="150" t="s">
        <v>945</v>
      </c>
      <c r="H113" s="151">
        <v>1</v>
      </c>
      <c r="I113" s="152"/>
      <c r="J113" s="153">
        <f>ROUND(I113*H113,2)</f>
        <v>0</v>
      </c>
      <c r="K113" s="149" t="s">
        <v>1</v>
      </c>
      <c r="L113" s="30"/>
      <c r="M113" s="154" t="s">
        <v>1</v>
      </c>
      <c r="N113" s="155" t="s">
        <v>39</v>
      </c>
      <c r="O113" s="49"/>
      <c r="P113" s="156">
        <f>O113*H113</f>
        <v>0</v>
      </c>
      <c r="Q113" s="156">
        <v>0</v>
      </c>
      <c r="R113" s="156">
        <f>Q113*H113</f>
        <v>0</v>
      </c>
      <c r="S113" s="156">
        <v>0</v>
      </c>
      <c r="T113" s="157">
        <f>S113*H113</f>
        <v>0</v>
      </c>
      <c r="AR113" s="16" t="s">
        <v>174</v>
      </c>
      <c r="AT113" s="16" t="s">
        <v>169</v>
      </c>
      <c r="AU113" s="16" t="s">
        <v>75</v>
      </c>
      <c r="AY113" s="16" t="s">
        <v>166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6" t="s">
        <v>75</v>
      </c>
      <c r="BK113" s="158">
        <f>ROUND(I113*H113,2)</f>
        <v>0</v>
      </c>
      <c r="BL113" s="16" t="s">
        <v>174</v>
      </c>
      <c r="BM113" s="16" t="s">
        <v>276</v>
      </c>
    </row>
    <row r="114" spans="2:47" s="1" customFormat="1" ht="10">
      <c r="B114" s="30"/>
      <c r="D114" s="159" t="s">
        <v>176</v>
      </c>
      <c r="F114" s="160" t="s">
        <v>944</v>
      </c>
      <c r="I114" s="92"/>
      <c r="L114" s="30"/>
      <c r="M114" s="161"/>
      <c r="N114" s="49"/>
      <c r="O114" s="49"/>
      <c r="P114" s="49"/>
      <c r="Q114" s="49"/>
      <c r="R114" s="49"/>
      <c r="S114" s="49"/>
      <c r="T114" s="50"/>
      <c r="AT114" s="16" t="s">
        <v>176</v>
      </c>
      <c r="AU114" s="16" t="s">
        <v>75</v>
      </c>
    </row>
    <row r="115" spans="2:63" s="11" customFormat="1" ht="25.9" customHeight="1">
      <c r="B115" s="133"/>
      <c r="D115" s="134" t="s">
        <v>67</v>
      </c>
      <c r="E115" s="135" t="s">
        <v>946</v>
      </c>
      <c r="F115" s="135" t="s">
        <v>947</v>
      </c>
      <c r="I115" s="136"/>
      <c r="J115" s="137">
        <f>BK115</f>
        <v>0</v>
      </c>
      <c r="L115" s="133"/>
      <c r="M115" s="138"/>
      <c r="N115" s="139"/>
      <c r="O115" s="139"/>
      <c r="P115" s="140">
        <f>SUM(P116:P127)</f>
        <v>0</v>
      </c>
      <c r="Q115" s="139"/>
      <c r="R115" s="140">
        <f>SUM(R116:R127)</f>
        <v>0</v>
      </c>
      <c r="S115" s="139"/>
      <c r="T115" s="141">
        <f>SUM(T116:T127)</f>
        <v>0</v>
      </c>
      <c r="AR115" s="134" t="s">
        <v>75</v>
      </c>
      <c r="AT115" s="142" t="s">
        <v>67</v>
      </c>
      <c r="AU115" s="142" t="s">
        <v>68</v>
      </c>
      <c r="AY115" s="134" t="s">
        <v>166</v>
      </c>
      <c r="BK115" s="143">
        <f>SUM(BK116:BK127)</f>
        <v>0</v>
      </c>
    </row>
    <row r="116" spans="2:65" s="1" customFormat="1" ht="14.5" customHeight="1">
      <c r="B116" s="146"/>
      <c r="C116" s="147" t="s">
        <v>235</v>
      </c>
      <c r="D116" s="147" t="s">
        <v>169</v>
      </c>
      <c r="E116" s="148" t="s">
        <v>948</v>
      </c>
      <c r="F116" s="149" t="s">
        <v>949</v>
      </c>
      <c r="G116" s="150" t="s">
        <v>950</v>
      </c>
      <c r="H116" s="151">
        <v>6</v>
      </c>
      <c r="I116" s="152"/>
      <c r="J116" s="153">
        <f>ROUND(I116*H116,2)</f>
        <v>0</v>
      </c>
      <c r="K116" s="149" t="s">
        <v>1</v>
      </c>
      <c r="L116" s="30"/>
      <c r="M116" s="154" t="s">
        <v>1</v>
      </c>
      <c r="N116" s="155" t="s">
        <v>39</v>
      </c>
      <c r="O116" s="49"/>
      <c r="P116" s="156">
        <f>O116*H116</f>
        <v>0</v>
      </c>
      <c r="Q116" s="156">
        <v>0</v>
      </c>
      <c r="R116" s="156">
        <f>Q116*H116</f>
        <v>0</v>
      </c>
      <c r="S116" s="156">
        <v>0</v>
      </c>
      <c r="T116" s="157">
        <f>S116*H116</f>
        <v>0</v>
      </c>
      <c r="AR116" s="16" t="s">
        <v>174</v>
      </c>
      <c r="AT116" s="16" t="s">
        <v>169</v>
      </c>
      <c r="AU116" s="16" t="s">
        <v>75</v>
      </c>
      <c r="AY116" s="16" t="s">
        <v>166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6" t="s">
        <v>75</v>
      </c>
      <c r="BK116" s="158">
        <f>ROUND(I116*H116,2)</f>
        <v>0</v>
      </c>
      <c r="BL116" s="16" t="s">
        <v>174</v>
      </c>
      <c r="BM116" s="16" t="s">
        <v>288</v>
      </c>
    </row>
    <row r="117" spans="2:47" s="1" customFormat="1" ht="10">
      <c r="B117" s="30"/>
      <c r="D117" s="159" t="s">
        <v>176</v>
      </c>
      <c r="F117" s="160" t="s">
        <v>949</v>
      </c>
      <c r="I117" s="92"/>
      <c r="L117" s="30"/>
      <c r="M117" s="161"/>
      <c r="N117" s="49"/>
      <c r="O117" s="49"/>
      <c r="P117" s="49"/>
      <c r="Q117" s="49"/>
      <c r="R117" s="49"/>
      <c r="S117" s="49"/>
      <c r="T117" s="50"/>
      <c r="AT117" s="16" t="s">
        <v>176</v>
      </c>
      <c r="AU117" s="16" t="s">
        <v>75</v>
      </c>
    </row>
    <row r="118" spans="2:65" s="1" customFormat="1" ht="14.5" customHeight="1">
      <c r="B118" s="146"/>
      <c r="C118" s="147" t="s">
        <v>241</v>
      </c>
      <c r="D118" s="147" t="s">
        <v>169</v>
      </c>
      <c r="E118" s="148" t="s">
        <v>951</v>
      </c>
      <c r="F118" s="149" t="s">
        <v>952</v>
      </c>
      <c r="G118" s="150" t="s">
        <v>950</v>
      </c>
      <c r="H118" s="151">
        <v>10</v>
      </c>
      <c r="I118" s="152"/>
      <c r="J118" s="153">
        <f>ROUND(I118*H118,2)</f>
        <v>0</v>
      </c>
      <c r="K118" s="149" t="s">
        <v>1</v>
      </c>
      <c r="L118" s="30"/>
      <c r="M118" s="154" t="s">
        <v>1</v>
      </c>
      <c r="N118" s="155" t="s">
        <v>39</v>
      </c>
      <c r="O118" s="49"/>
      <c r="P118" s="156">
        <f>O118*H118</f>
        <v>0</v>
      </c>
      <c r="Q118" s="156">
        <v>0</v>
      </c>
      <c r="R118" s="156">
        <f>Q118*H118</f>
        <v>0</v>
      </c>
      <c r="S118" s="156">
        <v>0</v>
      </c>
      <c r="T118" s="157">
        <f>S118*H118</f>
        <v>0</v>
      </c>
      <c r="AR118" s="16" t="s">
        <v>174</v>
      </c>
      <c r="AT118" s="16" t="s">
        <v>169</v>
      </c>
      <c r="AU118" s="16" t="s">
        <v>75</v>
      </c>
      <c r="AY118" s="16" t="s">
        <v>166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6" t="s">
        <v>75</v>
      </c>
      <c r="BK118" s="158">
        <f>ROUND(I118*H118,2)</f>
        <v>0</v>
      </c>
      <c r="BL118" s="16" t="s">
        <v>174</v>
      </c>
      <c r="BM118" s="16" t="s">
        <v>297</v>
      </c>
    </row>
    <row r="119" spans="2:47" s="1" customFormat="1" ht="10">
      <c r="B119" s="30"/>
      <c r="D119" s="159" t="s">
        <v>176</v>
      </c>
      <c r="F119" s="160" t="s">
        <v>952</v>
      </c>
      <c r="I119" s="92"/>
      <c r="L119" s="30"/>
      <c r="M119" s="161"/>
      <c r="N119" s="49"/>
      <c r="O119" s="49"/>
      <c r="P119" s="49"/>
      <c r="Q119" s="49"/>
      <c r="R119" s="49"/>
      <c r="S119" s="49"/>
      <c r="T119" s="50"/>
      <c r="AT119" s="16" t="s">
        <v>176</v>
      </c>
      <c r="AU119" s="16" t="s">
        <v>75</v>
      </c>
    </row>
    <row r="120" spans="2:65" s="1" customFormat="1" ht="14.5" customHeight="1">
      <c r="B120" s="146"/>
      <c r="C120" s="147" t="s">
        <v>247</v>
      </c>
      <c r="D120" s="147" t="s">
        <v>169</v>
      </c>
      <c r="E120" s="148" t="s">
        <v>953</v>
      </c>
      <c r="F120" s="149" t="s">
        <v>954</v>
      </c>
      <c r="G120" s="150" t="s">
        <v>950</v>
      </c>
      <c r="H120" s="151">
        <v>1</v>
      </c>
      <c r="I120" s="152"/>
      <c r="J120" s="153">
        <f>ROUND(I120*H120,2)</f>
        <v>0</v>
      </c>
      <c r="K120" s="149" t="s">
        <v>1</v>
      </c>
      <c r="L120" s="30"/>
      <c r="M120" s="154" t="s">
        <v>1</v>
      </c>
      <c r="N120" s="155" t="s">
        <v>39</v>
      </c>
      <c r="O120" s="49"/>
      <c r="P120" s="156">
        <f>O120*H120</f>
        <v>0</v>
      </c>
      <c r="Q120" s="156">
        <v>0</v>
      </c>
      <c r="R120" s="156">
        <f>Q120*H120</f>
        <v>0</v>
      </c>
      <c r="S120" s="156">
        <v>0</v>
      </c>
      <c r="T120" s="157">
        <f>S120*H120</f>
        <v>0</v>
      </c>
      <c r="AR120" s="16" t="s">
        <v>174</v>
      </c>
      <c r="AT120" s="16" t="s">
        <v>169</v>
      </c>
      <c r="AU120" s="16" t="s">
        <v>75</v>
      </c>
      <c r="AY120" s="16" t="s">
        <v>166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6" t="s">
        <v>75</v>
      </c>
      <c r="BK120" s="158">
        <f>ROUND(I120*H120,2)</f>
        <v>0</v>
      </c>
      <c r="BL120" s="16" t="s">
        <v>174</v>
      </c>
      <c r="BM120" s="16" t="s">
        <v>306</v>
      </c>
    </row>
    <row r="121" spans="2:47" s="1" customFormat="1" ht="10">
      <c r="B121" s="30"/>
      <c r="D121" s="159" t="s">
        <v>176</v>
      </c>
      <c r="F121" s="160" t="s">
        <v>954</v>
      </c>
      <c r="I121" s="92"/>
      <c r="L121" s="30"/>
      <c r="M121" s="161"/>
      <c r="N121" s="49"/>
      <c r="O121" s="49"/>
      <c r="P121" s="49"/>
      <c r="Q121" s="49"/>
      <c r="R121" s="49"/>
      <c r="S121" s="49"/>
      <c r="T121" s="50"/>
      <c r="AT121" s="16" t="s">
        <v>176</v>
      </c>
      <c r="AU121" s="16" t="s">
        <v>75</v>
      </c>
    </row>
    <row r="122" spans="2:65" s="1" customFormat="1" ht="19" customHeight="1">
      <c r="B122" s="146"/>
      <c r="C122" s="147" t="s">
        <v>252</v>
      </c>
      <c r="D122" s="147" t="s">
        <v>169</v>
      </c>
      <c r="E122" s="148" t="s">
        <v>955</v>
      </c>
      <c r="F122" s="149" t="s">
        <v>956</v>
      </c>
      <c r="G122" s="150" t="s">
        <v>945</v>
      </c>
      <c r="H122" s="151">
        <v>2</v>
      </c>
      <c r="I122" s="152"/>
      <c r="J122" s="153">
        <f>ROUND(I122*H122,2)</f>
        <v>0</v>
      </c>
      <c r="K122" s="149" t="s">
        <v>1</v>
      </c>
      <c r="L122" s="30"/>
      <c r="M122" s="154" t="s">
        <v>1</v>
      </c>
      <c r="N122" s="155" t="s">
        <v>39</v>
      </c>
      <c r="O122" s="49"/>
      <c r="P122" s="156">
        <f>O122*H122</f>
        <v>0</v>
      </c>
      <c r="Q122" s="156">
        <v>0</v>
      </c>
      <c r="R122" s="156">
        <f>Q122*H122</f>
        <v>0</v>
      </c>
      <c r="S122" s="156">
        <v>0</v>
      </c>
      <c r="T122" s="157">
        <f>S122*H122</f>
        <v>0</v>
      </c>
      <c r="AR122" s="16" t="s">
        <v>174</v>
      </c>
      <c r="AT122" s="16" t="s">
        <v>169</v>
      </c>
      <c r="AU122" s="16" t="s">
        <v>75</v>
      </c>
      <c r="AY122" s="16" t="s">
        <v>166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6" t="s">
        <v>75</v>
      </c>
      <c r="BK122" s="158">
        <f>ROUND(I122*H122,2)</f>
        <v>0</v>
      </c>
      <c r="BL122" s="16" t="s">
        <v>174</v>
      </c>
      <c r="BM122" s="16" t="s">
        <v>317</v>
      </c>
    </row>
    <row r="123" spans="2:47" s="1" customFormat="1" ht="18">
      <c r="B123" s="30"/>
      <c r="D123" s="159" t="s">
        <v>176</v>
      </c>
      <c r="F123" s="160" t="s">
        <v>956</v>
      </c>
      <c r="I123" s="92"/>
      <c r="L123" s="30"/>
      <c r="M123" s="161"/>
      <c r="N123" s="49"/>
      <c r="O123" s="49"/>
      <c r="P123" s="49"/>
      <c r="Q123" s="49"/>
      <c r="R123" s="49"/>
      <c r="S123" s="49"/>
      <c r="T123" s="50"/>
      <c r="AT123" s="16" t="s">
        <v>176</v>
      </c>
      <c r="AU123" s="16" t="s">
        <v>75</v>
      </c>
    </row>
    <row r="124" spans="2:65" s="1" customFormat="1" ht="19" customHeight="1">
      <c r="B124" s="146"/>
      <c r="C124" s="147" t="s">
        <v>8</v>
      </c>
      <c r="D124" s="147" t="s">
        <v>169</v>
      </c>
      <c r="E124" s="148" t="s">
        <v>957</v>
      </c>
      <c r="F124" s="149" t="s">
        <v>958</v>
      </c>
      <c r="G124" s="150" t="s">
        <v>950</v>
      </c>
      <c r="H124" s="151">
        <v>2</v>
      </c>
      <c r="I124" s="152"/>
      <c r="J124" s="153">
        <f>ROUND(I124*H124,2)</f>
        <v>0</v>
      </c>
      <c r="K124" s="149" t="s">
        <v>1</v>
      </c>
      <c r="L124" s="30"/>
      <c r="M124" s="154" t="s">
        <v>1</v>
      </c>
      <c r="N124" s="155" t="s">
        <v>39</v>
      </c>
      <c r="O124" s="49"/>
      <c r="P124" s="156">
        <f>O124*H124</f>
        <v>0</v>
      </c>
      <c r="Q124" s="156">
        <v>0</v>
      </c>
      <c r="R124" s="156">
        <f>Q124*H124</f>
        <v>0</v>
      </c>
      <c r="S124" s="156">
        <v>0</v>
      </c>
      <c r="T124" s="157">
        <f>S124*H124</f>
        <v>0</v>
      </c>
      <c r="AR124" s="16" t="s">
        <v>174</v>
      </c>
      <c r="AT124" s="16" t="s">
        <v>169</v>
      </c>
      <c r="AU124" s="16" t="s">
        <v>75</v>
      </c>
      <c r="AY124" s="16" t="s">
        <v>166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6" t="s">
        <v>75</v>
      </c>
      <c r="BK124" s="158">
        <f>ROUND(I124*H124,2)</f>
        <v>0</v>
      </c>
      <c r="BL124" s="16" t="s">
        <v>174</v>
      </c>
      <c r="BM124" s="16" t="s">
        <v>327</v>
      </c>
    </row>
    <row r="125" spans="2:47" s="1" customFormat="1" ht="18">
      <c r="B125" s="30"/>
      <c r="D125" s="159" t="s">
        <v>176</v>
      </c>
      <c r="F125" s="160" t="s">
        <v>958</v>
      </c>
      <c r="I125" s="92"/>
      <c r="L125" s="30"/>
      <c r="M125" s="161"/>
      <c r="N125" s="49"/>
      <c r="O125" s="49"/>
      <c r="P125" s="49"/>
      <c r="Q125" s="49"/>
      <c r="R125" s="49"/>
      <c r="S125" s="49"/>
      <c r="T125" s="50"/>
      <c r="AT125" s="16" t="s">
        <v>176</v>
      </c>
      <c r="AU125" s="16" t="s">
        <v>75</v>
      </c>
    </row>
    <row r="126" spans="2:65" s="1" customFormat="1" ht="14.5" customHeight="1">
      <c r="B126" s="146"/>
      <c r="C126" s="147" t="s">
        <v>265</v>
      </c>
      <c r="D126" s="147" t="s">
        <v>169</v>
      </c>
      <c r="E126" s="148" t="s">
        <v>959</v>
      </c>
      <c r="F126" s="149" t="s">
        <v>960</v>
      </c>
      <c r="G126" s="150" t="s">
        <v>950</v>
      </c>
      <c r="H126" s="151">
        <v>1</v>
      </c>
      <c r="I126" s="152"/>
      <c r="J126" s="153">
        <f>ROUND(I126*H126,2)</f>
        <v>0</v>
      </c>
      <c r="K126" s="149" t="s">
        <v>1</v>
      </c>
      <c r="L126" s="30"/>
      <c r="M126" s="154" t="s">
        <v>1</v>
      </c>
      <c r="N126" s="155" t="s">
        <v>39</v>
      </c>
      <c r="O126" s="49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AR126" s="16" t="s">
        <v>174</v>
      </c>
      <c r="AT126" s="16" t="s">
        <v>169</v>
      </c>
      <c r="AU126" s="16" t="s">
        <v>75</v>
      </c>
      <c r="AY126" s="16" t="s">
        <v>166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6" t="s">
        <v>75</v>
      </c>
      <c r="BK126" s="158">
        <f>ROUND(I126*H126,2)</f>
        <v>0</v>
      </c>
      <c r="BL126" s="16" t="s">
        <v>174</v>
      </c>
      <c r="BM126" s="16" t="s">
        <v>336</v>
      </c>
    </row>
    <row r="127" spans="2:47" s="1" customFormat="1" ht="10">
      <c r="B127" s="30"/>
      <c r="D127" s="159" t="s">
        <v>176</v>
      </c>
      <c r="F127" s="160" t="s">
        <v>960</v>
      </c>
      <c r="I127" s="92"/>
      <c r="L127" s="30"/>
      <c r="M127" s="161"/>
      <c r="N127" s="49"/>
      <c r="O127" s="49"/>
      <c r="P127" s="49"/>
      <c r="Q127" s="49"/>
      <c r="R127" s="49"/>
      <c r="S127" s="49"/>
      <c r="T127" s="50"/>
      <c r="AT127" s="16" t="s">
        <v>176</v>
      </c>
      <c r="AU127" s="16" t="s">
        <v>75</v>
      </c>
    </row>
    <row r="128" spans="2:63" s="11" customFormat="1" ht="25.9" customHeight="1">
      <c r="B128" s="133"/>
      <c r="D128" s="134" t="s">
        <v>67</v>
      </c>
      <c r="E128" s="135" t="s">
        <v>961</v>
      </c>
      <c r="F128" s="135" t="s">
        <v>962</v>
      </c>
      <c r="I128" s="136"/>
      <c r="J128" s="137">
        <f>BK128</f>
        <v>0</v>
      </c>
      <c r="L128" s="133"/>
      <c r="M128" s="138"/>
      <c r="N128" s="139"/>
      <c r="O128" s="139"/>
      <c r="P128" s="140">
        <f>SUM(P129:P134)</f>
        <v>0</v>
      </c>
      <c r="Q128" s="139"/>
      <c r="R128" s="140">
        <f>SUM(R129:R134)</f>
        <v>0</v>
      </c>
      <c r="S128" s="139"/>
      <c r="T128" s="141">
        <f>SUM(T129:T134)</f>
        <v>0</v>
      </c>
      <c r="AR128" s="134" t="s">
        <v>75</v>
      </c>
      <c r="AT128" s="142" t="s">
        <v>67</v>
      </c>
      <c r="AU128" s="142" t="s">
        <v>68</v>
      </c>
      <c r="AY128" s="134" t="s">
        <v>166</v>
      </c>
      <c r="BK128" s="143">
        <f>SUM(BK129:BK134)</f>
        <v>0</v>
      </c>
    </row>
    <row r="129" spans="2:65" s="1" customFormat="1" ht="14.5" customHeight="1">
      <c r="B129" s="146"/>
      <c r="C129" s="147" t="s">
        <v>271</v>
      </c>
      <c r="D129" s="147" t="s">
        <v>169</v>
      </c>
      <c r="E129" s="148" t="s">
        <v>963</v>
      </c>
      <c r="F129" s="149" t="s">
        <v>964</v>
      </c>
      <c r="G129" s="150" t="s">
        <v>950</v>
      </c>
      <c r="H129" s="151">
        <v>22</v>
      </c>
      <c r="I129" s="152"/>
      <c r="J129" s="153">
        <f>ROUND(I129*H129,2)</f>
        <v>0</v>
      </c>
      <c r="K129" s="149" t="s">
        <v>1</v>
      </c>
      <c r="L129" s="30"/>
      <c r="M129" s="154" t="s">
        <v>1</v>
      </c>
      <c r="N129" s="155" t="s">
        <v>39</v>
      </c>
      <c r="O129" s="49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AR129" s="16" t="s">
        <v>174</v>
      </c>
      <c r="AT129" s="16" t="s">
        <v>169</v>
      </c>
      <c r="AU129" s="16" t="s">
        <v>75</v>
      </c>
      <c r="AY129" s="16" t="s">
        <v>166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6" t="s">
        <v>75</v>
      </c>
      <c r="BK129" s="158">
        <f>ROUND(I129*H129,2)</f>
        <v>0</v>
      </c>
      <c r="BL129" s="16" t="s">
        <v>174</v>
      </c>
      <c r="BM129" s="16" t="s">
        <v>345</v>
      </c>
    </row>
    <row r="130" spans="2:47" s="1" customFormat="1" ht="10">
      <c r="B130" s="30"/>
      <c r="D130" s="159" t="s">
        <v>176</v>
      </c>
      <c r="F130" s="160" t="s">
        <v>964</v>
      </c>
      <c r="I130" s="92"/>
      <c r="L130" s="30"/>
      <c r="M130" s="161"/>
      <c r="N130" s="49"/>
      <c r="O130" s="49"/>
      <c r="P130" s="49"/>
      <c r="Q130" s="49"/>
      <c r="R130" s="49"/>
      <c r="S130" s="49"/>
      <c r="T130" s="50"/>
      <c r="AT130" s="16" t="s">
        <v>176</v>
      </c>
      <c r="AU130" s="16" t="s">
        <v>75</v>
      </c>
    </row>
    <row r="131" spans="2:65" s="1" customFormat="1" ht="14.5" customHeight="1">
      <c r="B131" s="146"/>
      <c r="C131" s="147" t="s">
        <v>276</v>
      </c>
      <c r="D131" s="147" t="s">
        <v>169</v>
      </c>
      <c r="E131" s="148" t="s">
        <v>965</v>
      </c>
      <c r="F131" s="149" t="s">
        <v>966</v>
      </c>
      <c r="G131" s="150" t="s">
        <v>950</v>
      </c>
      <c r="H131" s="151">
        <v>20</v>
      </c>
      <c r="I131" s="152"/>
      <c r="J131" s="153">
        <f>ROUND(I131*H131,2)</f>
        <v>0</v>
      </c>
      <c r="K131" s="149" t="s">
        <v>1</v>
      </c>
      <c r="L131" s="30"/>
      <c r="M131" s="154" t="s">
        <v>1</v>
      </c>
      <c r="N131" s="155" t="s">
        <v>39</v>
      </c>
      <c r="O131" s="4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AR131" s="16" t="s">
        <v>174</v>
      </c>
      <c r="AT131" s="16" t="s">
        <v>169</v>
      </c>
      <c r="AU131" s="16" t="s">
        <v>75</v>
      </c>
      <c r="AY131" s="16" t="s">
        <v>166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6" t="s">
        <v>75</v>
      </c>
      <c r="BK131" s="158">
        <f>ROUND(I131*H131,2)</f>
        <v>0</v>
      </c>
      <c r="BL131" s="16" t="s">
        <v>174</v>
      </c>
      <c r="BM131" s="16" t="s">
        <v>357</v>
      </c>
    </row>
    <row r="132" spans="2:47" s="1" customFormat="1" ht="10">
      <c r="B132" s="30"/>
      <c r="D132" s="159" t="s">
        <v>176</v>
      </c>
      <c r="F132" s="160" t="s">
        <v>966</v>
      </c>
      <c r="I132" s="92"/>
      <c r="L132" s="30"/>
      <c r="M132" s="161"/>
      <c r="N132" s="49"/>
      <c r="O132" s="49"/>
      <c r="P132" s="49"/>
      <c r="Q132" s="49"/>
      <c r="R132" s="49"/>
      <c r="S132" s="49"/>
      <c r="T132" s="50"/>
      <c r="AT132" s="16" t="s">
        <v>176</v>
      </c>
      <c r="AU132" s="16" t="s">
        <v>75</v>
      </c>
    </row>
    <row r="133" spans="2:65" s="1" customFormat="1" ht="14.5" customHeight="1">
      <c r="B133" s="146"/>
      <c r="C133" s="147" t="s">
        <v>283</v>
      </c>
      <c r="D133" s="147" t="s">
        <v>169</v>
      </c>
      <c r="E133" s="148" t="s">
        <v>967</v>
      </c>
      <c r="F133" s="149" t="s">
        <v>968</v>
      </c>
      <c r="G133" s="150" t="s">
        <v>950</v>
      </c>
      <c r="H133" s="151">
        <v>300</v>
      </c>
      <c r="I133" s="152"/>
      <c r="J133" s="153">
        <f>ROUND(I133*H133,2)</f>
        <v>0</v>
      </c>
      <c r="K133" s="149" t="s">
        <v>1</v>
      </c>
      <c r="L133" s="30"/>
      <c r="M133" s="154" t="s">
        <v>1</v>
      </c>
      <c r="N133" s="155" t="s">
        <v>39</v>
      </c>
      <c r="O133" s="4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AR133" s="16" t="s">
        <v>174</v>
      </c>
      <c r="AT133" s="16" t="s">
        <v>169</v>
      </c>
      <c r="AU133" s="16" t="s">
        <v>75</v>
      </c>
      <c r="AY133" s="16" t="s">
        <v>166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6" t="s">
        <v>75</v>
      </c>
      <c r="BK133" s="158">
        <f>ROUND(I133*H133,2)</f>
        <v>0</v>
      </c>
      <c r="BL133" s="16" t="s">
        <v>174</v>
      </c>
      <c r="BM133" s="16" t="s">
        <v>369</v>
      </c>
    </row>
    <row r="134" spans="2:47" s="1" customFormat="1" ht="10">
      <c r="B134" s="30"/>
      <c r="D134" s="159" t="s">
        <v>176</v>
      </c>
      <c r="F134" s="160" t="s">
        <v>968</v>
      </c>
      <c r="I134" s="92"/>
      <c r="L134" s="30"/>
      <c r="M134" s="161"/>
      <c r="N134" s="49"/>
      <c r="O134" s="49"/>
      <c r="P134" s="49"/>
      <c r="Q134" s="49"/>
      <c r="R134" s="49"/>
      <c r="S134" s="49"/>
      <c r="T134" s="50"/>
      <c r="AT134" s="16" t="s">
        <v>176</v>
      </c>
      <c r="AU134" s="16" t="s">
        <v>75</v>
      </c>
    </row>
    <row r="135" spans="2:63" s="11" customFormat="1" ht="25.9" customHeight="1">
      <c r="B135" s="133"/>
      <c r="D135" s="134" t="s">
        <v>67</v>
      </c>
      <c r="E135" s="135" t="s">
        <v>969</v>
      </c>
      <c r="F135" s="135" t="s">
        <v>970</v>
      </c>
      <c r="I135" s="136"/>
      <c r="J135" s="137">
        <f>BK135</f>
        <v>0</v>
      </c>
      <c r="L135" s="133"/>
      <c r="M135" s="138"/>
      <c r="N135" s="139"/>
      <c r="O135" s="139"/>
      <c r="P135" s="140">
        <f>SUM(P136:P141)</f>
        <v>0</v>
      </c>
      <c r="Q135" s="139"/>
      <c r="R135" s="140">
        <f>SUM(R136:R141)</f>
        <v>0</v>
      </c>
      <c r="S135" s="139"/>
      <c r="T135" s="141">
        <f>SUM(T136:T141)</f>
        <v>0</v>
      </c>
      <c r="AR135" s="134" t="s">
        <v>75</v>
      </c>
      <c r="AT135" s="142" t="s">
        <v>67</v>
      </c>
      <c r="AU135" s="142" t="s">
        <v>68</v>
      </c>
      <c r="AY135" s="134" t="s">
        <v>166</v>
      </c>
      <c r="BK135" s="143">
        <f>SUM(BK136:BK141)</f>
        <v>0</v>
      </c>
    </row>
    <row r="136" spans="2:65" s="1" customFormat="1" ht="14.5" customHeight="1">
      <c r="B136" s="146"/>
      <c r="C136" s="147" t="s">
        <v>288</v>
      </c>
      <c r="D136" s="147" t="s">
        <v>169</v>
      </c>
      <c r="E136" s="148" t="s">
        <v>971</v>
      </c>
      <c r="F136" s="149" t="s">
        <v>972</v>
      </c>
      <c r="G136" s="150" t="s">
        <v>950</v>
      </c>
      <c r="H136" s="151">
        <v>160</v>
      </c>
      <c r="I136" s="152"/>
      <c r="J136" s="153">
        <f>ROUND(I136*H136,2)</f>
        <v>0</v>
      </c>
      <c r="K136" s="149" t="s">
        <v>1</v>
      </c>
      <c r="L136" s="30"/>
      <c r="M136" s="154" t="s">
        <v>1</v>
      </c>
      <c r="N136" s="155" t="s">
        <v>39</v>
      </c>
      <c r="O136" s="49"/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AR136" s="16" t="s">
        <v>174</v>
      </c>
      <c r="AT136" s="16" t="s">
        <v>169</v>
      </c>
      <c r="AU136" s="16" t="s">
        <v>75</v>
      </c>
      <c r="AY136" s="16" t="s">
        <v>166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6" t="s">
        <v>75</v>
      </c>
      <c r="BK136" s="158">
        <f>ROUND(I136*H136,2)</f>
        <v>0</v>
      </c>
      <c r="BL136" s="16" t="s">
        <v>174</v>
      </c>
      <c r="BM136" s="16" t="s">
        <v>380</v>
      </c>
    </row>
    <row r="137" spans="2:47" s="1" customFormat="1" ht="10">
      <c r="B137" s="30"/>
      <c r="D137" s="159" t="s">
        <v>176</v>
      </c>
      <c r="F137" s="160" t="s">
        <v>972</v>
      </c>
      <c r="I137" s="92"/>
      <c r="L137" s="30"/>
      <c r="M137" s="161"/>
      <c r="N137" s="49"/>
      <c r="O137" s="49"/>
      <c r="P137" s="49"/>
      <c r="Q137" s="49"/>
      <c r="R137" s="49"/>
      <c r="S137" s="49"/>
      <c r="T137" s="50"/>
      <c r="AT137" s="16" t="s">
        <v>176</v>
      </c>
      <c r="AU137" s="16" t="s">
        <v>75</v>
      </c>
    </row>
    <row r="138" spans="2:65" s="1" customFormat="1" ht="14.5" customHeight="1">
      <c r="B138" s="146"/>
      <c r="C138" s="147" t="s">
        <v>7</v>
      </c>
      <c r="D138" s="147" t="s">
        <v>169</v>
      </c>
      <c r="E138" s="148" t="s">
        <v>973</v>
      </c>
      <c r="F138" s="149" t="s">
        <v>974</v>
      </c>
      <c r="G138" s="150" t="s">
        <v>187</v>
      </c>
      <c r="H138" s="151">
        <v>15</v>
      </c>
      <c r="I138" s="152"/>
      <c r="J138" s="153">
        <f>ROUND(I138*H138,2)</f>
        <v>0</v>
      </c>
      <c r="K138" s="149" t="s">
        <v>1</v>
      </c>
      <c r="L138" s="30"/>
      <c r="M138" s="154" t="s">
        <v>1</v>
      </c>
      <c r="N138" s="155" t="s">
        <v>39</v>
      </c>
      <c r="O138" s="49"/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AR138" s="16" t="s">
        <v>174</v>
      </c>
      <c r="AT138" s="16" t="s">
        <v>169</v>
      </c>
      <c r="AU138" s="16" t="s">
        <v>75</v>
      </c>
      <c r="AY138" s="16" t="s">
        <v>166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6" t="s">
        <v>75</v>
      </c>
      <c r="BK138" s="158">
        <f>ROUND(I138*H138,2)</f>
        <v>0</v>
      </c>
      <c r="BL138" s="16" t="s">
        <v>174</v>
      </c>
      <c r="BM138" s="16" t="s">
        <v>391</v>
      </c>
    </row>
    <row r="139" spans="2:47" s="1" customFormat="1" ht="10">
      <c r="B139" s="30"/>
      <c r="D139" s="159" t="s">
        <v>176</v>
      </c>
      <c r="F139" s="160" t="s">
        <v>974</v>
      </c>
      <c r="I139" s="92"/>
      <c r="L139" s="30"/>
      <c r="M139" s="161"/>
      <c r="N139" s="49"/>
      <c r="O139" s="49"/>
      <c r="P139" s="49"/>
      <c r="Q139" s="49"/>
      <c r="R139" s="49"/>
      <c r="S139" s="49"/>
      <c r="T139" s="50"/>
      <c r="AT139" s="16" t="s">
        <v>176</v>
      </c>
      <c r="AU139" s="16" t="s">
        <v>75</v>
      </c>
    </row>
    <row r="140" spans="2:65" s="1" customFormat="1" ht="14.5" customHeight="1">
      <c r="B140" s="146"/>
      <c r="C140" s="147" t="s">
        <v>297</v>
      </c>
      <c r="D140" s="147" t="s">
        <v>169</v>
      </c>
      <c r="E140" s="148" t="s">
        <v>975</v>
      </c>
      <c r="F140" s="149" t="s">
        <v>976</v>
      </c>
      <c r="G140" s="150" t="s">
        <v>950</v>
      </c>
      <c r="H140" s="151">
        <v>3</v>
      </c>
      <c r="I140" s="152"/>
      <c r="J140" s="153">
        <f>ROUND(I140*H140,2)</f>
        <v>0</v>
      </c>
      <c r="K140" s="149" t="s">
        <v>1</v>
      </c>
      <c r="L140" s="30"/>
      <c r="M140" s="154" t="s">
        <v>1</v>
      </c>
      <c r="N140" s="155" t="s">
        <v>39</v>
      </c>
      <c r="O140" s="49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AR140" s="16" t="s">
        <v>174</v>
      </c>
      <c r="AT140" s="16" t="s">
        <v>169</v>
      </c>
      <c r="AU140" s="16" t="s">
        <v>75</v>
      </c>
      <c r="AY140" s="16" t="s">
        <v>166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6" t="s">
        <v>75</v>
      </c>
      <c r="BK140" s="158">
        <f>ROUND(I140*H140,2)</f>
        <v>0</v>
      </c>
      <c r="BL140" s="16" t="s">
        <v>174</v>
      </c>
      <c r="BM140" s="16" t="s">
        <v>399</v>
      </c>
    </row>
    <row r="141" spans="2:47" s="1" customFormat="1" ht="18">
      <c r="B141" s="30"/>
      <c r="D141" s="159" t="s">
        <v>176</v>
      </c>
      <c r="F141" s="160" t="s">
        <v>977</v>
      </c>
      <c r="I141" s="92"/>
      <c r="L141" s="30"/>
      <c r="M141" s="161"/>
      <c r="N141" s="49"/>
      <c r="O141" s="49"/>
      <c r="P141" s="49"/>
      <c r="Q141" s="49"/>
      <c r="R141" s="49"/>
      <c r="S141" s="49"/>
      <c r="T141" s="50"/>
      <c r="AT141" s="16" t="s">
        <v>176</v>
      </c>
      <c r="AU141" s="16" t="s">
        <v>75</v>
      </c>
    </row>
    <row r="142" spans="2:63" s="11" customFormat="1" ht="25.9" customHeight="1">
      <c r="B142" s="133"/>
      <c r="D142" s="134" t="s">
        <v>67</v>
      </c>
      <c r="E142" s="135" t="s">
        <v>978</v>
      </c>
      <c r="F142" s="135" t="s">
        <v>979</v>
      </c>
      <c r="I142" s="136"/>
      <c r="J142" s="137">
        <f>BK142</f>
        <v>0</v>
      </c>
      <c r="L142" s="133"/>
      <c r="M142" s="138"/>
      <c r="N142" s="139"/>
      <c r="O142" s="139"/>
      <c r="P142" s="140">
        <f>SUM(P143:P159)</f>
        <v>0</v>
      </c>
      <c r="Q142" s="139"/>
      <c r="R142" s="140">
        <f>SUM(R143:R159)</f>
        <v>0</v>
      </c>
      <c r="S142" s="139"/>
      <c r="T142" s="141">
        <f>SUM(T143:T159)</f>
        <v>0</v>
      </c>
      <c r="AR142" s="134" t="s">
        <v>75</v>
      </c>
      <c r="AT142" s="142" t="s">
        <v>67</v>
      </c>
      <c r="AU142" s="142" t="s">
        <v>68</v>
      </c>
      <c r="AY142" s="134" t="s">
        <v>166</v>
      </c>
      <c r="BK142" s="143">
        <f>SUM(BK143:BK159)</f>
        <v>0</v>
      </c>
    </row>
    <row r="143" spans="2:65" s="1" customFormat="1" ht="14.5" customHeight="1">
      <c r="B143" s="146"/>
      <c r="C143" s="147" t="s">
        <v>301</v>
      </c>
      <c r="D143" s="147" t="s">
        <v>169</v>
      </c>
      <c r="E143" s="148" t="s">
        <v>980</v>
      </c>
      <c r="F143" s="149" t="s">
        <v>981</v>
      </c>
      <c r="G143" s="150" t="s">
        <v>950</v>
      </c>
      <c r="H143" s="151">
        <v>3</v>
      </c>
      <c r="I143" s="152"/>
      <c r="J143" s="153">
        <f>ROUND(I143*H143,2)</f>
        <v>0</v>
      </c>
      <c r="K143" s="149" t="s">
        <v>1</v>
      </c>
      <c r="L143" s="30"/>
      <c r="M143" s="154" t="s">
        <v>1</v>
      </c>
      <c r="N143" s="155" t="s">
        <v>39</v>
      </c>
      <c r="O143" s="49"/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AR143" s="16" t="s">
        <v>174</v>
      </c>
      <c r="AT143" s="16" t="s">
        <v>169</v>
      </c>
      <c r="AU143" s="16" t="s">
        <v>75</v>
      </c>
      <c r="AY143" s="16" t="s">
        <v>166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6" t="s">
        <v>75</v>
      </c>
      <c r="BK143" s="158">
        <f>ROUND(I143*H143,2)</f>
        <v>0</v>
      </c>
      <c r="BL143" s="16" t="s">
        <v>174</v>
      </c>
      <c r="BM143" s="16" t="s">
        <v>418</v>
      </c>
    </row>
    <row r="144" spans="2:47" s="1" customFormat="1" ht="10">
      <c r="B144" s="30"/>
      <c r="D144" s="159" t="s">
        <v>176</v>
      </c>
      <c r="F144" s="160" t="s">
        <v>981</v>
      </c>
      <c r="I144" s="92"/>
      <c r="L144" s="30"/>
      <c r="M144" s="161"/>
      <c r="N144" s="49"/>
      <c r="O144" s="49"/>
      <c r="P144" s="49"/>
      <c r="Q144" s="49"/>
      <c r="R144" s="49"/>
      <c r="S144" s="49"/>
      <c r="T144" s="50"/>
      <c r="AT144" s="16" t="s">
        <v>176</v>
      </c>
      <c r="AU144" s="16" t="s">
        <v>75</v>
      </c>
    </row>
    <row r="145" spans="2:65" s="1" customFormat="1" ht="19" customHeight="1">
      <c r="B145" s="146"/>
      <c r="C145" s="147" t="s">
        <v>306</v>
      </c>
      <c r="D145" s="147" t="s">
        <v>169</v>
      </c>
      <c r="E145" s="148" t="s">
        <v>982</v>
      </c>
      <c r="F145" s="149" t="s">
        <v>983</v>
      </c>
      <c r="G145" s="150" t="s">
        <v>950</v>
      </c>
      <c r="H145" s="151">
        <v>3</v>
      </c>
      <c r="I145" s="152"/>
      <c r="J145" s="153">
        <f>ROUND(I145*H145,2)</f>
        <v>0</v>
      </c>
      <c r="K145" s="149" t="s">
        <v>1</v>
      </c>
      <c r="L145" s="30"/>
      <c r="M145" s="154" t="s">
        <v>1</v>
      </c>
      <c r="N145" s="155" t="s">
        <v>39</v>
      </c>
      <c r="O145" s="49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AR145" s="16" t="s">
        <v>174</v>
      </c>
      <c r="AT145" s="16" t="s">
        <v>169</v>
      </c>
      <c r="AU145" s="16" t="s">
        <v>75</v>
      </c>
      <c r="AY145" s="16" t="s">
        <v>166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6" t="s">
        <v>75</v>
      </c>
      <c r="BK145" s="158">
        <f>ROUND(I145*H145,2)</f>
        <v>0</v>
      </c>
      <c r="BL145" s="16" t="s">
        <v>174</v>
      </c>
      <c r="BM145" s="16" t="s">
        <v>427</v>
      </c>
    </row>
    <row r="146" spans="2:47" s="1" customFormat="1" ht="18">
      <c r="B146" s="30"/>
      <c r="D146" s="159" t="s">
        <v>176</v>
      </c>
      <c r="F146" s="160" t="s">
        <v>983</v>
      </c>
      <c r="I146" s="92"/>
      <c r="L146" s="30"/>
      <c r="M146" s="161"/>
      <c r="N146" s="49"/>
      <c r="O146" s="49"/>
      <c r="P146" s="49"/>
      <c r="Q146" s="49"/>
      <c r="R146" s="49"/>
      <c r="S146" s="49"/>
      <c r="T146" s="50"/>
      <c r="AT146" s="16" t="s">
        <v>176</v>
      </c>
      <c r="AU146" s="16" t="s">
        <v>75</v>
      </c>
    </row>
    <row r="147" spans="2:65" s="1" customFormat="1" ht="14.5" customHeight="1">
      <c r="B147" s="146"/>
      <c r="C147" s="147" t="s">
        <v>311</v>
      </c>
      <c r="D147" s="147" t="s">
        <v>169</v>
      </c>
      <c r="E147" s="148" t="s">
        <v>984</v>
      </c>
      <c r="F147" s="149" t="s">
        <v>985</v>
      </c>
      <c r="G147" s="150" t="s">
        <v>950</v>
      </c>
      <c r="H147" s="151">
        <v>2</v>
      </c>
      <c r="I147" s="152"/>
      <c r="J147" s="153">
        <f>ROUND(I147*H147,2)</f>
        <v>0</v>
      </c>
      <c r="K147" s="149" t="s">
        <v>1</v>
      </c>
      <c r="L147" s="30"/>
      <c r="M147" s="154" t="s">
        <v>1</v>
      </c>
      <c r="N147" s="155" t="s">
        <v>39</v>
      </c>
      <c r="O147" s="49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AR147" s="16" t="s">
        <v>174</v>
      </c>
      <c r="AT147" s="16" t="s">
        <v>169</v>
      </c>
      <c r="AU147" s="16" t="s">
        <v>75</v>
      </c>
      <c r="AY147" s="16" t="s">
        <v>166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6" t="s">
        <v>75</v>
      </c>
      <c r="BK147" s="158">
        <f>ROUND(I147*H147,2)</f>
        <v>0</v>
      </c>
      <c r="BL147" s="16" t="s">
        <v>174</v>
      </c>
      <c r="BM147" s="16" t="s">
        <v>438</v>
      </c>
    </row>
    <row r="148" spans="2:47" s="1" customFormat="1" ht="10">
      <c r="B148" s="30"/>
      <c r="D148" s="159" t="s">
        <v>176</v>
      </c>
      <c r="F148" s="160" t="s">
        <v>985</v>
      </c>
      <c r="I148" s="92"/>
      <c r="L148" s="30"/>
      <c r="M148" s="161"/>
      <c r="N148" s="49"/>
      <c r="O148" s="49"/>
      <c r="P148" s="49"/>
      <c r="Q148" s="49"/>
      <c r="R148" s="49"/>
      <c r="S148" s="49"/>
      <c r="T148" s="50"/>
      <c r="AT148" s="16" t="s">
        <v>176</v>
      </c>
      <c r="AU148" s="16" t="s">
        <v>75</v>
      </c>
    </row>
    <row r="149" spans="2:65" s="1" customFormat="1" ht="14.5" customHeight="1">
      <c r="B149" s="146"/>
      <c r="C149" s="147" t="s">
        <v>317</v>
      </c>
      <c r="D149" s="147" t="s">
        <v>169</v>
      </c>
      <c r="E149" s="148" t="s">
        <v>986</v>
      </c>
      <c r="F149" s="149" t="s">
        <v>987</v>
      </c>
      <c r="G149" s="150" t="s">
        <v>950</v>
      </c>
      <c r="H149" s="151">
        <v>13</v>
      </c>
      <c r="I149" s="152"/>
      <c r="J149" s="153">
        <f>ROUND(I149*H149,2)</f>
        <v>0</v>
      </c>
      <c r="K149" s="149" t="s">
        <v>1</v>
      </c>
      <c r="L149" s="30"/>
      <c r="M149" s="154" t="s">
        <v>1</v>
      </c>
      <c r="N149" s="155" t="s">
        <v>39</v>
      </c>
      <c r="O149" s="49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AR149" s="16" t="s">
        <v>174</v>
      </c>
      <c r="AT149" s="16" t="s">
        <v>169</v>
      </c>
      <c r="AU149" s="16" t="s">
        <v>75</v>
      </c>
      <c r="AY149" s="16" t="s">
        <v>166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6" t="s">
        <v>75</v>
      </c>
      <c r="BK149" s="158">
        <f>ROUND(I149*H149,2)</f>
        <v>0</v>
      </c>
      <c r="BL149" s="16" t="s">
        <v>174</v>
      </c>
      <c r="BM149" s="16" t="s">
        <v>449</v>
      </c>
    </row>
    <row r="150" spans="2:47" s="1" customFormat="1" ht="10">
      <c r="B150" s="30"/>
      <c r="D150" s="159" t="s">
        <v>176</v>
      </c>
      <c r="F150" s="160" t="s">
        <v>987</v>
      </c>
      <c r="I150" s="92"/>
      <c r="L150" s="30"/>
      <c r="M150" s="161"/>
      <c r="N150" s="49"/>
      <c r="O150" s="49"/>
      <c r="P150" s="49"/>
      <c r="Q150" s="49"/>
      <c r="R150" s="49"/>
      <c r="S150" s="49"/>
      <c r="T150" s="50"/>
      <c r="AT150" s="16" t="s">
        <v>176</v>
      </c>
      <c r="AU150" s="16" t="s">
        <v>75</v>
      </c>
    </row>
    <row r="151" spans="2:65" s="1" customFormat="1" ht="19" customHeight="1">
      <c r="B151" s="146"/>
      <c r="C151" s="147" t="s">
        <v>323</v>
      </c>
      <c r="D151" s="147" t="s">
        <v>169</v>
      </c>
      <c r="E151" s="148" t="s">
        <v>988</v>
      </c>
      <c r="F151" s="149" t="s">
        <v>989</v>
      </c>
      <c r="G151" s="150" t="s">
        <v>950</v>
      </c>
      <c r="H151" s="151">
        <v>3</v>
      </c>
      <c r="I151" s="152"/>
      <c r="J151" s="153">
        <f>ROUND(I151*H151,2)</f>
        <v>0</v>
      </c>
      <c r="K151" s="149" t="s">
        <v>1</v>
      </c>
      <c r="L151" s="30"/>
      <c r="M151" s="154" t="s">
        <v>1</v>
      </c>
      <c r="N151" s="155" t="s">
        <v>39</v>
      </c>
      <c r="O151" s="49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AR151" s="16" t="s">
        <v>174</v>
      </c>
      <c r="AT151" s="16" t="s">
        <v>169</v>
      </c>
      <c r="AU151" s="16" t="s">
        <v>75</v>
      </c>
      <c r="AY151" s="16" t="s">
        <v>166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6" t="s">
        <v>75</v>
      </c>
      <c r="BK151" s="158">
        <f>ROUND(I151*H151,2)</f>
        <v>0</v>
      </c>
      <c r="BL151" s="16" t="s">
        <v>174</v>
      </c>
      <c r="BM151" s="16" t="s">
        <v>465</v>
      </c>
    </row>
    <row r="152" spans="2:47" s="1" customFormat="1" ht="18">
      <c r="B152" s="30"/>
      <c r="D152" s="159" t="s">
        <v>176</v>
      </c>
      <c r="F152" s="160" t="s">
        <v>989</v>
      </c>
      <c r="I152" s="92"/>
      <c r="L152" s="30"/>
      <c r="M152" s="161"/>
      <c r="N152" s="49"/>
      <c r="O152" s="49"/>
      <c r="P152" s="49"/>
      <c r="Q152" s="49"/>
      <c r="R152" s="49"/>
      <c r="S152" s="49"/>
      <c r="T152" s="50"/>
      <c r="AT152" s="16" t="s">
        <v>176</v>
      </c>
      <c r="AU152" s="16" t="s">
        <v>75</v>
      </c>
    </row>
    <row r="153" spans="2:65" s="1" customFormat="1" ht="14.5" customHeight="1">
      <c r="B153" s="146"/>
      <c r="C153" s="147" t="s">
        <v>327</v>
      </c>
      <c r="D153" s="147" t="s">
        <v>169</v>
      </c>
      <c r="E153" s="148" t="s">
        <v>990</v>
      </c>
      <c r="F153" s="149" t="s">
        <v>991</v>
      </c>
      <c r="G153" s="150" t="s">
        <v>950</v>
      </c>
      <c r="H153" s="151">
        <v>2</v>
      </c>
      <c r="I153" s="152"/>
      <c r="J153" s="153">
        <f>ROUND(I153*H153,2)</f>
        <v>0</v>
      </c>
      <c r="K153" s="149" t="s">
        <v>1</v>
      </c>
      <c r="L153" s="30"/>
      <c r="M153" s="154" t="s">
        <v>1</v>
      </c>
      <c r="N153" s="155" t="s">
        <v>39</v>
      </c>
      <c r="O153" s="49"/>
      <c r="P153" s="156">
        <f>O153*H153</f>
        <v>0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AR153" s="16" t="s">
        <v>174</v>
      </c>
      <c r="AT153" s="16" t="s">
        <v>169</v>
      </c>
      <c r="AU153" s="16" t="s">
        <v>75</v>
      </c>
      <c r="AY153" s="16" t="s">
        <v>166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6" t="s">
        <v>75</v>
      </c>
      <c r="BK153" s="158">
        <f>ROUND(I153*H153,2)</f>
        <v>0</v>
      </c>
      <c r="BL153" s="16" t="s">
        <v>174</v>
      </c>
      <c r="BM153" s="16" t="s">
        <v>477</v>
      </c>
    </row>
    <row r="154" spans="2:47" s="1" customFormat="1" ht="10">
      <c r="B154" s="30"/>
      <c r="D154" s="159" t="s">
        <v>176</v>
      </c>
      <c r="F154" s="160" t="s">
        <v>991</v>
      </c>
      <c r="I154" s="92"/>
      <c r="L154" s="30"/>
      <c r="M154" s="161"/>
      <c r="N154" s="49"/>
      <c r="O154" s="49"/>
      <c r="P154" s="49"/>
      <c r="Q154" s="49"/>
      <c r="R154" s="49"/>
      <c r="S154" s="49"/>
      <c r="T154" s="50"/>
      <c r="AT154" s="16" t="s">
        <v>176</v>
      </c>
      <c r="AU154" s="16" t="s">
        <v>75</v>
      </c>
    </row>
    <row r="155" spans="2:65" s="1" customFormat="1" ht="14.5" customHeight="1">
      <c r="B155" s="146"/>
      <c r="C155" s="147" t="s">
        <v>332</v>
      </c>
      <c r="D155" s="147" t="s">
        <v>169</v>
      </c>
      <c r="E155" s="148" t="s">
        <v>992</v>
      </c>
      <c r="F155" s="149" t="s">
        <v>993</v>
      </c>
      <c r="G155" s="150" t="s">
        <v>950</v>
      </c>
      <c r="H155" s="151">
        <v>5</v>
      </c>
      <c r="I155" s="152"/>
      <c r="J155" s="153">
        <f>ROUND(I155*H155,2)</f>
        <v>0</v>
      </c>
      <c r="K155" s="149" t="s">
        <v>1</v>
      </c>
      <c r="L155" s="30"/>
      <c r="M155" s="154" t="s">
        <v>1</v>
      </c>
      <c r="N155" s="155" t="s">
        <v>39</v>
      </c>
      <c r="O155" s="49"/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AR155" s="16" t="s">
        <v>174</v>
      </c>
      <c r="AT155" s="16" t="s">
        <v>169</v>
      </c>
      <c r="AU155" s="16" t="s">
        <v>75</v>
      </c>
      <c r="AY155" s="16" t="s">
        <v>166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6" t="s">
        <v>75</v>
      </c>
      <c r="BK155" s="158">
        <f>ROUND(I155*H155,2)</f>
        <v>0</v>
      </c>
      <c r="BL155" s="16" t="s">
        <v>174</v>
      </c>
      <c r="BM155" s="16" t="s">
        <v>489</v>
      </c>
    </row>
    <row r="156" spans="2:47" s="1" customFormat="1" ht="10">
      <c r="B156" s="30"/>
      <c r="D156" s="159" t="s">
        <v>176</v>
      </c>
      <c r="F156" s="160" t="s">
        <v>993</v>
      </c>
      <c r="I156" s="92"/>
      <c r="L156" s="30"/>
      <c r="M156" s="161"/>
      <c r="N156" s="49"/>
      <c r="O156" s="49"/>
      <c r="P156" s="49"/>
      <c r="Q156" s="49"/>
      <c r="R156" s="49"/>
      <c r="S156" s="49"/>
      <c r="T156" s="50"/>
      <c r="AT156" s="16" t="s">
        <v>176</v>
      </c>
      <c r="AU156" s="16" t="s">
        <v>75</v>
      </c>
    </row>
    <row r="157" spans="2:65" s="1" customFormat="1" ht="14.5" customHeight="1">
      <c r="B157" s="146"/>
      <c r="C157" s="147" t="s">
        <v>336</v>
      </c>
      <c r="D157" s="147" t="s">
        <v>169</v>
      </c>
      <c r="E157" s="148" t="s">
        <v>994</v>
      </c>
      <c r="F157" s="149" t="s">
        <v>995</v>
      </c>
      <c r="G157" s="150" t="s">
        <v>950</v>
      </c>
      <c r="H157" s="151">
        <v>4</v>
      </c>
      <c r="I157" s="152"/>
      <c r="J157" s="153">
        <f>ROUND(I157*H157,2)</f>
        <v>0</v>
      </c>
      <c r="K157" s="149" t="s">
        <v>1</v>
      </c>
      <c r="L157" s="30"/>
      <c r="M157" s="154" t="s">
        <v>1</v>
      </c>
      <c r="N157" s="155" t="s">
        <v>39</v>
      </c>
      <c r="O157" s="49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AR157" s="16" t="s">
        <v>174</v>
      </c>
      <c r="AT157" s="16" t="s">
        <v>169</v>
      </c>
      <c r="AU157" s="16" t="s">
        <v>75</v>
      </c>
      <c r="AY157" s="16" t="s">
        <v>166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6" t="s">
        <v>75</v>
      </c>
      <c r="BK157" s="158">
        <f>ROUND(I157*H157,2)</f>
        <v>0</v>
      </c>
      <c r="BL157" s="16" t="s">
        <v>174</v>
      </c>
      <c r="BM157" s="16" t="s">
        <v>500</v>
      </c>
    </row>
    <row r="158" spans="2:47" s="1" customFormat="1" ht="10">
      <c r="B158" s="30"/>
      <c r="D158" s="159" t="s">
        <v>176</v>
      </c>
      <c r="F158" s="160" t="s">
        <v>995</v>
      </c>
      <c r="I158" s="92"/>
      <c r="L158" s="30"/>
      <c r="M158" s="161"/>
      <c r="N158" s="49"/>
      <c r="O158" s="49"/>
      <c r="P158" s="49"/>
      <c r="Q158" s="49"/>
      <c r="R158" s="49"/>
      <c r="S158" s="49"/>
      <c r="T158" s="50"/>
      <c r="AT158" s="16" t="s">
        <v>176</v>
      </c>
      <c r="AU158" s="16" t="s">
        <v>75</v>
      </c>
    </row>
    <row r="159" spans="2:47" s="1" customFormat="1" ht="27">
      <c r="B159" s="30"/>
      <c r="D159" s="159" t="s">
        <v>871</v>
      </c>
      <c r="F159" s="198" t="s">
        <v>996</v>
      </c>
      <c r="I159" s="92"/>
      <c r="L159" s="30"/>
      <c r="M159" s="161"/>
      <c r="N159" s="49"/>
      <c r="O159" s="49"/>
      <c r="P159" s="49"/>
      <c r="Q159" s="49"/>
      <c r="R159" s="49"/>
      <c r="S159" s="49"/>
      <c r="T159" s="50"/>
      <c r="AT159" s="16" t="s">
        <v>871</v>
      </c>
      <c r="AU159" s="16" t="s">
        <v>75</v>
      </c>
    </row>
    <row r="160" spans="2:63" s="11" customFormat="1" ht="25.9" customHeight="1">
      <c r="B160" s="133"/>
      <c r="D160" s="134" t="s">
        <v>67</v>
      </c>
      <c r="E160" s="135" t="s">
        <v>997</v>
      </c>
      <c r="F160" s="135" t="s">
        <v>998</v>
      </c>
      <c r="I160" s="136"/>
      <c r="J160" s="137">
        <f>BK160</f>
        <v>0</v>
      </c>
      <c r="L160" s="133"/>
      <c r="M160" s="138"/>
      <c r="N160" s="139"/>
      <c r="O160" s="139"/>
      <c r="P160" s="140">
        <f>SUM(P161:P170)</f>
        <v>0</v>
      </c>
      <c r="Q160" s="139"/>
      <c r="R160" s="140">
        <f>SUM(R161:R170)</f>
        <v>0</v>
      </c>
      <c r="S160" s="139"/>
      <c r="T160" s="141">
        <f>SUM(T161:T170)</f>
        <v>0</v>
      </c>
      <c r="AR160" s="134" t="s">
        <v>75</v>
      </c>
      <c r="AT160" s="142" t="s">
        <v>67</v>
      </c>
      <c r="AU160" s="142" t="s">
        <v>68</v>
      </c>
      <c r="AY160" s="134" t="s">
        <v>166</v>
      </c>
      <c r="BK160" s="143">
        <f>SUM(BK161:BK170)</f>
        <v>0</v>
      </c>
    </row>
    <row r="161" spans="2:65" s="1" customFormat="1" ht="14.5" customHeight="1">
      <c r="B161" s="146"/>
      <c r="C161" s="147" t="s">
        <v>341</v>
      </c>
      <c r="D161" s="147" t="s">
        <v>169</v>
      </c>
      <c r="E161" s="148" t="s">
        <v>999</v>
      </c>
      <c r="F161" s="149" t="s">
        <v>1000</v>
      </c>
      <c r="G161" s="150" t="s">
        <v>945</v>
      </c>
      <c r="H161" s="151">
        <v>1</v>
      </c>
      <c r="I161" s="152"/>
      <c r="J161" s="153">
        <f>ROUND(I161*H161,2)</f>
        <v>0</v>
      </c>
      <c r="K161" s="149" t="s">
        <v>1</v>
      </c>
      <c r="L161" s="30"/>
      <c r="M161" s="154" t="s">
        <v>1</v>
      </c>
      <c r="N161" s="155" t="s">
        <v>39</v>
      </c>
      <c r="O161" s="49"/>
      <c r="P161" s="156">
        <f>O161*H161</f>
        <v>0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AR161" s="16" t="s">
        <v>174</v>
      </c>
      <c r="AT161" s="16" t="s">
        <v>169</v>
      </c>
      <c r="AU161" s="16" t="s">
        <v>75</v>
      </c>
      <c r="AY161" s="16" t="s">
        <v>166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6" t="s">
        <v>75</v>
      </c>
      <c r="BK161" s="158">
        <f>ROUND(I161*H161,2)</f>
        <v>0</v>
      </c>
      <c r="BL161" s="16" t="s">
        <v>174</v>
      </c>
      <c r="BM161" s="16" t="s">
        <v>512</v>
      </c>
    </row>
    <row r="162" spans="2:47" s="1" customFormat="1" ht="10">
      <c r="B162" s="30"/>
      <c r="D162" s="159" t="s">
        <v>176</v>
      </c>
      <c r="F162" s="160" t="s">
        <v>1000</v>
      </c>
      <c r="I162" s="92"/>
      <c r="L162" s="30"/>
      <c r="M162" s="161"/>
      <c r="N162" s="49"/>
      <c r="O162" s="49"/>
      <c r="P162" s="49"/>
      <c r="Q162" s="49"/>
      <c r="R162" s="49"/>
      <c r="S162" s="49"/>
      <c r="T162" s="50"/>
      <c r="AT162" s="16" t="s">
        <v>176</v>
      </c>
      <c r="AU162" s="16" t="s">
        <v>75</v>
      </c>
    </row>
    <row r="163" spans="2:65" s="1" customFormat="1" ht="14.5" customHeight="1">
      <c r="B163" s="146"/>
      <c r="C163" s="147" t="s">
        <v>345</v>
      </c>
      <c r="D163" s="147" t="s">
        <v>169</v>
      </c>
      <c r="E163" s="148" t="s">
        <v>1001</v>
      </c>
      <c r="F163" s="149" t="s">
        <v>1002</v>
      </c>
      <c r="G163" s="150" t="s">
        <v>1003</v>
      </c>
      <c r="H163" s="151">
        <v>40</v>
      </c>
      <c r="I163" s="152"/>
      <c r="J163" s="153">
        <f>ROUND(I163*H163,2)</f>
        <v>0</v>
      </c>
      <c r="K163" s="149" t="s">
        <v>1</v>
      </c>
      <c r="L163" s="30"/>
      <c r="M163" s="154" t="s">
        <v>1</v>
      </c>
      <c r="N163" s="155" t="s">
        <v>39</v>
      </c>
      <c r="O163" s="49"/>
      <c r="P163" s="156">
        <f>O163*H163</f>
        <v>0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AR163" s="16" t="s">
        <v>174</v>
      </c>
      <c r="AT163" s="16" t="s">
        <v>169</v>
      </c>
      <c r="AU163" s="16" t="s">
        <v>75</v>
      </c>
      <c r="AY163" s="16" t="s">
        <v>166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6" t="s">
        <v>75</v>
      </c>
      <c r="BK163" s="158">
        <f>ROUND(I163*H163,2)</f>
        <v>0</v>
      </c>
      <c r="BL163" s="16" t="s">
        <v>174</v>
      </c>
      <c r="BM163" s="16" t="s">
        <v>524</v>
      </c>
    </row>
    <row r="164" spans="2:47" s="1" customFormat="1" ht="10">
      <c r="B164" s="30"/>
      <c r="D164" s="159" t="s">
        <v>176</v>
      </c>
      <c r="F164" s="160" t="s">
        <v>1002</v>
      </c>
      <c r="I164" s="92"/>
      <c r="L164" s="30"/>
      <c r="M164" s="161"/>
      <c r="N164" s="49"/>
      <c r="O164" s="49"/>
      <c r="P164" s="49"/>
      <c r="Q164" s="49"/>
      <c r="R164" s="49"/>
      <c r="S164" s="49"/>
      <c r="T164" s="50"/>
      <c r="AT164" s="16" t="s">
        <v>176</v>
      </c>
      <c r="AU164" s="16" t="s">
        <v>75</v>
      </c>
    </row>
    <row r="165" spans="2:65" s="1" customFormat="1" ht="14.5" customHeight="1">
      <c r="B165" s="146"/>
      <c r="C165" s="147" t="s">
        <v>351</v>
      </c>
      <c r="D165" s="147" t="s">
        <v>169</v>
      </c>
      <c r="E165" s="148" t="s">
        <v>1004</v>
      </c>
      <c r="F165" s="149" t="s">
        <v>1005</v>
      </c>
      <c r="G165" s="150" t="s">
        <v>1003</v>
      </c>
      <c r="H165" s="151">
        <v>160</v>
      </c>
      <c r="I165" s="152"/>
      <c r="J165" s="153">
        <f>ROUND(I165*H165,2)</f>
        <v>0</v>
      </c>
      <c r="K165" s="149" t="s">
        <v>1</v>
      </c>
      <c r="L165" s="30"/>
      <c r="M165" s="154" t="s">
        <v>1</v>
      </c>
      <c r="N165" s="155" t="s">
        <v>39</v>
      </c>
      <c r="O165" s="49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AR165" s="16" t="s">
        <v>174</v>
      </c>
      <c r="AT165" s="16" t="s">
        <v>169</v>
      </c>
      <c r="AU165" s="16" t="s">
        <v>75</v>
      </c>
      <c r="AY165" s="16" t="s">
        <v>166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6" t="s">
        <v>75</v>
      </c>
      <c r="BK165" s="158">
        <f>ROUND(I165*H165,2)</f>
        <v>0</v>
      </c>
      <c r="BL165" s="16" t="s">
        <v>174</v>
      </c>
      <c r="BM165" s="16" t="s">
        <v>534</v>
      </c>
    </row>
    <row r="166" spans="2:47" s="1" customFormat="1" ht="10">
      <c r="B166" s="30"/>
      <c r="D166" s="159" t="s">
        <v>176</v>
      </c>
      <c r="F166" s="160" t="s">
        <v>1005</v>
      </c>
      <c r="I166" s="92"/>
      <c r="L166" s="30"/>
      <c r="M166" s="161"/>
      <c r="N166" s="49"/>
      <c r="O166" s="49"/>
      <c r="P166" s="49"/>
      <c r="Q166" s="49"/>
      <c r="R166" s="49"/>
      <c r="S166" s="49"/>
      <c r="T166" s="50"/>
      <c r="AT166" s="16" t="s">
        <v>176</v>
      </c>
      <c r="AU166" s="16" t="s">
        <v>75</v>
      </c>
    </row>
    <row r="167" spans="2:65" s="1" customFormat="1" ht="14.5" customHeight="1">
      <c r="B167" s="146"/>
      <c r="C167" s="147" t="s">
        <v>357</v>
      </c>
      <c r="D167" s="147" t="s">
        <v>169</v>
      </c>
      <c r="E167" s="148" t="s">
        <v>1006</v>
      </c>
      <c r="F167" s="149" t="s">
        <v>1007</v>
      </c>
      <c r="G167" s="150" t="s">
        <v>255</v>
      </c>
      <c r="H167" s="151">
        <v>1.2</v>
      </c>
      <c r="I167" s="152"/>
      <c r="J167" s="153">
        <f>ROUND(I167*H167,2)</f>
        <v>0</v>
      </c>
      <c r="K167" s="149" t="s">
        <v>1</v>
      </c>
      <c r="L167" s="30"/>
      <c r="M167" s="154" t="s">
        <v>1</v>
      </c>
      <c r="N167" s="155" t="s">
        <v>39</v>
      </c>
      <c r="O167" s="49"/>
      <c r="P167" s="156">
        <f>O167*H167</f>
        <v>0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AR167" s="16" t="s">
        <v>174</v>
      </c>
      <c r="AT167" s="16" t="s">
        <v>169</v>
      </c>
      <c r="AU167" s="16" t="s">
        <v>75</v>
      </c>
      <c r="AY167" s="16" t="s">
        <v>166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6" t="s">
        <v>75</v>
      </c>
      <c r="BK167" s="158">
        <f>ROUND(I167*H167,2)</f>
        <v>0</v>
      </c>
      <c r="BL167" s="16" t="s">
        <v>174</v>
      </c>
      <c r="BM167" s="16" t="s">
        <v>549</v>
      </c>
    </row>
    <row r="168" spans="2:47" s="1" customFormat="1" ht="10">
      <c r="B168" s="30"/>
      <c r="D168" s="159" t="s">
        <v>176</v>
      </c>
      <c r="F168" s="160" t="s">
        <v>1007</v>
      </c>
      <c r="I168" s="92"/>
      <c r="L168" s="30"/>
      <c r="M168" s="161"/>
      <c r="N168" s="49"/>
      <c r="O168" s="49"/>
      <c r="P168" s="49"/>
      <c r="Q168" s="49"/>
      <c r="R168" s="49"/>
      <c r="S168" s="49"/>
      <c r="T168" s="50"/>
      <c r="AT168" s="16" t="s">
        <v>176</v>
      </c>
      <c r="AU168" s="16" t="s">
        <v>75</v>
      </c>
    </row>
    <row r="169" spans="2:65" s="1" customFormat="1" ht="14.5" customHeight="1">
      <c r="B169" s="146"/>
      <c r="C169" s="147" t="s">
        <v>363</v>
      </c>
      <c r="D169" s="147" t="s">
        <v>169</v>
      </c>
      <c r="E169" s="148" t="s">
        <v>1008</v>
      </c>
      <c r="F169" s="149" t="s">
        <v>1009</v>
      </c>
      <c r="G169" s="150" t="s">
        <v>945</v>
      </c>
      <c r="H169" s="151">
        <v>1</v>
      </c>
      <c r="I169" s="152"/>
      <c r="J169" s="153">
        <f>ROUND(I169*H169,2)</f>
        <v>0</v>
      </c>
      <c r="K169" s="149" t="s">
        <v>1</v>
      </c>
      <c r="L169" s="30"/>
      <c r="M169" s="154" t="s">
        <v>1</v>
      </c>
      <c r="N169" s="155" t="s">
        <v>39</v>
      </c>
      <c r="O169" s="49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AR169" s="16" t="s">
        <v>174</v>
      </c>
      <c r="AT169" s="16" t="s">
        <v>169</v>
      </c>
      <c r="AU169" s="16" t="s">
        <v>75</v>
      </c>
      <c r="AY169" s="16" t="s">
        <v>166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6" t="s">
        <v>75</v>
      </c>
      <c r="BK169" s="158">
        <f>ROUND(I169*H169,2)</f>
        <v>0</v>
      </c>
      <c r="BL169" s="16" t="s">
        <v>174</v>
      </c>
      <c r="BM169" s="16" t="s">
        <v>561</v>
      </c>
    </row>
    <row r="170" spans="2:47" s="1" customFormat="1" ht="10">
      <c r="B170" s="30"/>
      <c r="D170" s="159" t="s">
        <v>176</v>
      </c>
      <c r="F170" s="160" t="s">
        <v>1009</v>
      </c>
      <c r="I170" s="92"/>
      <c r="L170" s="30"/>
      <c r="M170" s="199"/>
      <c r="N170" s="200"/>
      <c r="O170" s="200"/>
      <c r="P170" s="200"/>
      <c r="Q170" s="200"/>
      <c r="R170" s="200"/>
      <c r="S170" s="200"/>
      <c r="T170" s="201"/>
      <c r="AT170" s="16" t="s">
        <v>176</v>
      </c>
      <c r="AU170" s="16" t="s">
        <v>75</v>
      </c>
    </row>
    <row r="171" spans="2:12" s="1" customFormat="1" ht="7" customHeight="1">
      <c r="B171" s="39"/>
      <c r="C171" s="40"/>
      <c r="D171" s="40"/>
      <c r="E171" s="40"/>
      <c r="F171" s="40"/>
      <c r="G171" s="40"/>
      <c r="H171" s="40"/>
      <c r="I171" s="108"/>
      <c r="J171" s="40"/>
      <c r="K171" s="40"/>
      <c r="L171" s="30"/>
    </row>
  </sheetData>
  <autoFilter ref="C91:K17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7.421875" style="0" customWidth="1"/>
    <col min="9" max="9" width="9.421875" style="89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91</v>
      </c>
    </row>
    <row r="3" spans="2:46" ht="7" customHeight="1">
      <c r="B3" s="17"/>
      <c r="C3" s="18"/>
      <c r="D3" s="18"/>
      <c r="E3" s="18"/>
      <c r="F3" s="18"/>
      <c r="G3" s="18"/>
      <c r="H3" s="18"/>
      <c r="I3" s="91"/>
      <c r="J3" s="18"/>
      <c r="K3" s="18"/>
      <c r="L3" s="19"/>
      <c r="AT3" s="16" t="s">
        <v>77</v>
      </c>
    </row>
    <row r="4" spans="2:46" ht="25" customHeight="1">
      <c r="B4" s="19"/>
      <c r="D4" s="20" t="s">
        <v>96</v>
      </c>
      <c r="L4" s="19"/>
      <c r="M4" s="21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4.5" customHeight="1">
      <c r="B7" s="19"/>
      <c r="E7" s="244" t="str">
        <f>'Rekapitulace stavby'!K6</f>
        <v>Rekonstrukce objektu dílny učiliště chladírenské a klimatizační techniky</v>
      </c>
      <c r="F7" s="245"/>
      <c r="G7" s="245"/>
      <c r="H7" s="245"/>
      <c r="L7" s="19"/>
    </row>
    <row r="8" spans="2:12" ht="12" customHeight="1">
      <c r="B8" s="19"/>
      <c r="D8" s="25" t="s">
        <v>105</v>
      </c>
      <c r="L8" s="19"/>
    </row>
    <row r="9" spans="2:12" s="1" customFormat="1" ht="14.5" customHeight="1">
      <c r="B9" s="30"/>
      <c r="E9" s="244" t="s">
        <v>108</v>
      </c>
      <c r="F9" s="219"/>
      <c r="G9" s="219"/>
      <c r="H9" s="219"/>
      <c r="I9" s="92"/>
      <c r="L9" s="30"/>
    </row>
    <row r="10" spans="2:12" s="1" customFormat="1" ht="12" customHeight="1">
      <c r="B10" s="30"/>
      <c r="D10" s="25" t="s">
        <v>111</v>
      </c>
      <c r="I10" s="92"/>
      <c r="L10" s="30"/>
    </row>
    <row r="11" spans="2:12" s="1" customFormat="1" ht="37" customHeight="1">
      <c r="B11" s="30"/>
      <c r="E11" s="220" t="s">
        <v>1010</v>
      </c>
      <c r="F11" s="219"/>
      <c r="G11" s="219"/>
      <c r="H11" s="219"/>
      <c r="I11" s="92"/>
      <c r="L11" s="30"/>
    </row>
    <row r="12" spans="2:12" s="1" customFormat="1" ht="10">
      <c r="B12" s="30"/>
      <c r="I12" s="92"/>
      <c r="L12" s="30"/>
    </row>
    <row r="13" spans="2:12" s="1" customFormat="1" ht="12" customHeight="1">
      <c r="B13" s="30"/>
      <c r="D13" s="25" t="s">
        <v>18</v>
      </c>
      <c r="F13" s="16" t="s">
        <v>1</v>
      </c>
      <c r="I13" s="93" t="s">
        <v>19</v>
      </c>
      <c r="J13" s="16" t="s">
        <v>1</v>
      </c>
      <c r="L13" s="30"/>
    </row>
    <row r="14" spans="2:12" s="1" customFormat="1" ht="12" customHeight="1">
      <c r="B14" s="30"/>
      <c r="D14" s="25" t="s">
        <v>20</v>
      </c>
      <c r="F14" s="16" t="s">
        <v>21</v>
      </c>
      <c r="I14" s="93" t="s">
        <v>22</v>
      </c>
      <c r="J14" s="46" t="str">
        <f>'Rekapitulace stavby'!AN8</f>
        <v>14. 3. 2018</v>
      </c>
      <c r="L14" s="30"/>
    </row>
    <row r="15" spans="2:12" s="1" customFormat="1" ht="10.75" customHeight="1">
      <c r="B15" s="30"/>
      <c r="I15" s="92"/>
      <c r="L15" s="30"/>
    </row>
    <row r="16" spans="2:12" s="1" customFormat="1" ht="12" customHeight="1">
      <c r="B16" s="30"/>
      <c r="D16" s="25" t="s">
        <v>24</v>
      </c>
      <c r="I16" s="93" t="s">
        <v>25</v>
      </c>
      <c r="J16" s="16" t="str">
        <f>IF('Rekapitulace stavby'!AN10="","",'Rekapitulace stavby'!AN10)</f>
        <v/>
      </c>
      <c r="L16" s="30"/>
    </row>
    <row r="17" spans="2:12" s="1" customFormat="1" ht="18" customHeight="1">
      <c r="B17" s="30"/>
      <c r="E17" s="16" t="str">
        <f>IF('Rekapitulace stavby'!E11="","",'Rekapitulace stavby'!E11)</f>
        <v xml:space="preserve"> </v>
      </c>
      <c r="I17" s="93" t="s">
        <v>27</v>
      </c>
      <c r="J17" s="16" t="str">
        <f>IF('Rekapitulace stavby'!AN11="","",'Rekapitulace stavby'!AN11)</f>
        <v/>
      </c>
      <c r="L17" s="30"/>
    </row>
    <row r="18" spans="2:12" s="1" customFormat="1" ht="7" customHeight="1">
      <c r="B18" s="30"/>
      <c r="I18" s="92"/>
      <c r="L18" s="30"/>
    </row>
    <row r="19" spans="2:12" s="1" customFormat="1" ht="12" customHeight="1">
      <c r="B19" s="30"/>
      <c r="D19" s="25" t="s">
        <v>28</v>
      </c>
      <c r="I19" s="93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6" t="str">
        <f>'Rekapitulace stavby'!E14</f>
        <v>Vyplň údaj</v>
      </c>
      <c r="F20" s="223"/>
      <c r="G20" s="223"/>
      <c r="H20" s="223"/>
      <c r="I20" s="93" t="s">
        <v>27</v>
      </c>
      <c r="J20" s="26" t="str">
        <f>'Rekapitulace stavby'!AN14</f>
        <v>Vyplň údaj</v>
      </c>
      <c r="L20" s="30"/>
    </row>
    <row r="21" spans="2:12" s="1" customFormat="1" ht="7" customHeight="1">
      <c r="B21" s="30"/>
      <c r="I21" s="92"/>
      <c r="L21" s="30"/>
    </row>
    <row r="22" spans="2:12" s="1" customFormat="1" ht="12" customHeight="1">
      <c r="B22" s="30"/>
      <c r="D22" s="25" t="s">
        <v>30</v>
      </c>
      <c r="I22" s="93" t="s">
        <v>25</v>
      </c>
      <c r="J22" s="16" t="str">
        <f>IF('Rekapitulace stavby'!AN16="","",'Rekapitulace stavby'!AN16)</f>
        <v/>
      </c>
      <c r="L22" s="30"/>
    </row>
    <row r="23" spans="2:12" s="1" customFormat="1" ht="18" customHeight="1">
      <c r="B23" s="30"/>
      <c r="E23" s="16" t="str">
        <f>IF('Rekapitulace stavby'!E17="","",'Rekapitulace stavby'!E17)</f>
        <v xml:space="preserve"> </v>
      </c>
      <c r="I23" s="93" t="s">
        <v>27</v>
      </c>
      <c r="J23" s="16" t="str">
        <f>IF('Rekapitulace stavby'!AN17="","",'Rekapitulace stavby'!AN17)</f>
        <v/>
      </c>
      <c r="L23" s="30"/>
    </row>
    <row r="24" spans="2:12" s="1" customFormat="1" ht="7" customHeight="1">
      <c r="B24" s="30"/>
      <c r="I24" s="92"/>
      <c r="L24" s="30"/>
    </row>
    <row r="25" spans="2:12" s="1" customFormat="1" ht="12" customHeight="1">
      <c r="B25" s="30"/>
      <c r="D25" s="25" t="s">
        <v>32</v>
      </c>
      <c r="I25" s="93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3" t="s">
        <v>27</v>
      </c>
      <c r="J26" s="16" t="str">
        <f>IF('Rekapitulace stavby'!AN20="","",'Rekapitulace stavby'!AN20)</f>
        <v/>
      </c>
      <c r="L26" s="30"/>
    </row>
    <row r="27" spans="2:12" s="1" customFormat="1" ht="7" customHeight="1">
      <c r="B27" s="30"/>
      <c r="I27" s="92"/>
      <c r="L27" s="30"/>
    </row>
    <row r="28" spans="2:12" s="1" customFormat="1" ht="12" customHeight="1">
      <c r="B28" s="30"/>
      <c r="D28" s="25" t="s">
        <v>33</v>
      </c>
      <c r="I28" s="92"/>
      <c r="L28" s="30"/>
    </row>
    <row r="29" spans="2:12" s="7" customFormat="1" ht="14.5" customHeight="1">
      <c r="B29" s="94"/>
      <c r="E29" s="227" t="s">
        <v>1</v>
      </c>
      <c r="F29" s="227"/>
      <c r="G29" s="227"/>
      <c r="H29" s="227"/>
      <c r="I29" s="95"/>
      <c r="L29" s="94"/>
    </row>
    <row r="30" spans="2:12" s="1" customFormat="1" ht="7" customHeight="1">
      <c r="B30" s="30"/>
      <c r="I30" s="92"/>
      <c r="L30" s="30"/>
    </row>
    <row r="31" spans="2:12" s="1" customFormat="1" ht="7" customHeight="1">
      <c r="B31" s="30"/>
      <c r="D31" s="47"/>
      <c r="E31" s="47"/>
      <c r="F31" s="47"/>
      <c r="G31" s="47"/>
      <c r="H31" s="47"/>
      <c r="I31" s="96"/>
      <c r="J31" s="47"/>
      <c r="K31" s="47"/>
      <c r="L31" s="30"/>
    </row>
    <row r="32" spans="2:12" s="1" customFormat="1" ht="25.4" customHeight="1">
      <c r="B32" s="30"/>
      <c r="D32" s="97" t="s">
        <v>34</v>
      </c>
      <c r="I32" s="92"/>
      <c r="J32" s="60">
        <f>ROUND(J90,2)</f>
        <v>0</v>
      </c>
      <c r="L32" s="30"/>
    </row>
    <row r="33" spans="2:12" s="1" customFormat="1" ht="7" customHeight="1">
      <c r="B33" s="30"/>
      <c r="D33" s="47"/>
      <c r="E33" s="47"/>
      <c r="F33" s="47"/>
      <c r="G33" s="47"/>
      <c r="H33" s="47"/>
      <c r="I33" s="96"/>
      <c r="J33" s="47"/>
      <c r="K33" s="47"/>
      <c r="L33" s="30"/>
    </row>
    <row r="34" spans="2:12" s="1" customFormat="1" ht="14.4" customHeight="1">
      <c r="B34" s="30"/>
      <c r="F34" s="33" t="s">
        <v>36</v>
      </c>
      <c r="I34" s="98" t="s">
        <v>35</v>
      </c>
      <c r="J34" s="33" t="s">
        <v>37</v>
      </c>
      <c r="L34" s="30"/>
    </row>
    <row r="35" spans="2:12" s="1" customFormat="1" ht="14.4" customHeight="1">
      <c r="B35" s="30"/>
      <c r="D35" s="25" t="s">
        <v>38</v>
      </c>
      <c r="E35" s="25" t="s">
        <v>39</v>
      </c>
      <c r="F35" s="99">
        <f>ROUND((SUM(BE90:BE103)),2)</f>
        <v>0</v>
      </c>
      <c r="I35" s="100">
        <v>0.21</v>
      </c>
      <c r="J35" s="99">
        <f>ROUND(((SUM(BE90:BE103))*I35),2)</f>
        <v>0</v>
      </c>
      <c r="L35" s="30"/>
    </row>
    <row r="36" spans="2:12" s="1" customFormat="1" ht="14.4" customHeight="1">
      <c r="B36" s="30"/>
      <c r="E36" s="25" t="s">
        <v>40</v>
      </c>
      <c r="F36" s="99">
        <f>ROUND((SUM(BF90:BF103)),2)</f>
        <v>0</v>
      </c>
      <c r="I36" s="100">
        <v>0.15</v>
      </c>
      <c r="J36" s="99">
        <f>ROUND(((SUM(BF90:BF103))*I36),2)</f>
        <v>0</v>
      </c>
      <c r="L36" s="30"/>
    </row>
    <row r="37" spans="2:12" s="1" customFormat="1" ht="14.4" customHeight="1" hidden="1">
      <c r="B37" s="30"/>
      <c r="E37" s="25" t="s">
        <v>41</v>
      </c>
      <c r="F37" s="99">
        <f>ROUND((SUM(BG90:BG103)),2)</f>
        <v>0</v>
      </c>
      <c r="I37" s="100">
        <v>0.21</v>
      </c>
      <c r="J37" s="99">
        <f>0</f>
        <v>0</v>
      </c>
      <c r="L37" s="30"/>
    </row>
    <row r="38" spans="2:12" s="1" customFormat="1" ht="14.4" customHeight="1" hidden="1">
      <c r="B38" s="30"/>
      <c r="E38" s="25" t="s">
        <v>42</v>
      </c>
      <c r="F38" s="99">
        <f>ROUND((SUM(BH90:BH103)),2)</f>
        <v>0</v>
      </c>
      <c r="I38" s="100">
        <v>0.15</v>
      </c>
      <c r="J38" s="99">
        <f>0</f>
        <v>0</v>
      </c>
      <c r="L38" s="30"/>
    </row>
    <row r="39" spans="2:12" s="1" customFormat="1" ht="14.4" customHeight="1" hidden="1">
      <c r="B39" s="30"/>
      <c r="E39" s="25" t="s">
        <v>43</v>
      </c>
      <c r="F39" s="99">
        <f>ROUND((SUM(BI90:BI103)),2)</f>
        <v>0</v>
      </c>
      <c r="I39" s="100">
        <v>0</v>
      </c>
      <c r="J39" s="99">
        <f>0</f>
        <v>0</v>
      </c>
      <c r="L39" s="30"/>
    </row>
    <row r="40" spans="2:12" s="1" customFormat="1" ht="7" customHeight="1">
      <c r="B40" s="30"/>
      <c r="I40" s="92"/>
      <c r="L40" s="30"/>
    </row>
    <row r="41" spans="2:12" s="1" customFormat="1" ht="25.4" customHeight="1">
      <c r="B41" s="30"/>
      <c r="C41" s="101"/>
      <c r="D41" s="102" t="s">
        <v>44</v>
      </c>
      <c r="E41" s="51"/>
      <c r="F41" s="51"/>
      <c r="G41" s="103" t="s">
        <v>45</v>
      </c>
      <c r="H41" s="104" t="s">
        <v>46</v>
      </c>
      <c r="I41" s="105"/>
      <c r="J41" s="106">
        <f>SUM(J32:J39)</f>
        <v>0</v>
      </c>
      <c r="K41" s="107"/>
      <c r="L41" s="30"/>
    </row>
    <row r="42" spans="2:12" s="1" customFormat="1" ht="14.4" customHeight="1">
      <c r="B42" s="39"/>
      <c r="C42" s="40"/>
      <c r="D42" s="40"/>
      <c r="E42" s="40"/>
      <c r="F42" s="40"/>
      <c r="G42" s="40"/>
      <c r="H42" s="40"/>
      <c r="I42" s="108"/>
      <c r="J42" s="40"/>
      <c r="K42" s="40"/>
      <c r="L42" s="30"/>
    </row>
    <row r="46" spans="2:12" s="1" customFormat="1" ht="7" customHeight="1">
      <c r="B46" s="41"/>
      <c r="C46" s="42"/>
      <c r="D46" s="42"/>
      <c r="E46" s="42"/>
      <c r="F46" s="42"/>
      <c r="G46" s="42"/>
      <c r="H46" s="42"/>
      <c r="I46" s="109"/>
      <c r="J46" s="42"/>
      <c r="K46" s="42"/>
      <c r="L46" s="30"/>
    </row>
    <row r="47" spans="2:12" s="1" customFormat="1" ht="25" customHeight="1">
      <c r="B47" s="30"/>
      <c r="C47" s="20" t="s">
        <v>127</v>
      </c>
      <c r="I47" s="92"/>
      <c r="L47" s="30"/>
    </row>
    <row r="48" spans="2:12" s="1" customFormat="1" ht="7" customHeight="1">
      <c r="B48" s="30"/>
      <c r="I48" s="92"/>
      <c r="L48" s="30"/>
    </row>
    <row r="49" spans="2:12" s="1" customFormat="1" ht="12" customHeight="1">
      <c r="B49" s="30"/>
      <c r="C49" s="25" t="s">
        <v>16</v>
      </c>
      <c r="I49" s="92"/>
      <c r="L49" s="30"/>
    </row>
    <row r="50" spans="2:12" s="1" customFormat="1" ht="14.5" customHeight="1">
      <c r="B50" s="30"/>
      <c r="E50" s="244" t="str">
        <f>E7</f>
        <v>Rekonstrukce objektu dílny učiliště chladírenské a klimatizační techniky</v>
      </c>
      <c r="F50" s="245"/>
      <c r="G50" s="245"/>
      <c r="H50" s="245"/>
      <c r="I50" s="92"/>
      <c r="L50" s="30"/>
    </row>
    <row r="51" spans="2:12" ht="12" customHeight="1">
      <c r="B51" s="19"/>
      <c r="C51" s="25" t="s">
        <v>105</v>
      </c>
      <c r="L51" s="19"/>
    </row>
    <row r="52" spans="2:12" s="1" customFormat="1" ht="14.5" customHeight="1">
      <c r="B52" s="30"/>
      <c r="E52" s="244" t="s">
        <v>108</v>
      </c>
      <c r="F52" s="219"/>
      <c r="G52" s="219"/>
      <c r="H52" s="219"/>
      <c r="I52" s="92"/>
      <c r="L52" s="30"/>
    </row>
    <row r="53" spans="2:12" s="1" customFormat="1" ht="12" customHeight="1">
      <c r="B53" s="30"/>
      <c r="C53" s="25" t="s">
        <v>111</v>
      </c>
      <c r="I53" s="92"/>
      <c r="L53" s="30"/>
    </row>
    <row r="54" spans="2:12" s="1" customFormat="1" ht="14.5" customHeight="1">
      <c r="B54" s="30"/>
      <c r="E54" s="220" t="str">
        <f>E11</f>
        <v>vrn - Vedlejší a ostatní náklady</v>
      </c>
      <c r="F54" s="219"/>
      <c r="G54" s="219"/>
      <c r="H54" s="219"/>
      <c r="I54" s="92"/>
      <c r="L54" s="30"/>
    </row>
    <row r="55" spans="2:12" s="1" customFormat="1" ht="7" customHeight="1">
      <c r="B55" s="30"/>
      <c r="I55" s="92"/>
      <c r="L55" s="30"/>
    </row>
    <row r="56" spans="2:12" s="1" customFormat="1" ht="12" customHeight="1">
      <c r="B56" s="30"/>
      <c r="C56" s="25" t="s">
        <v>20</v>
      </c>
      <c r="F56" s="16" t="str">
        <f>F14</f>
        <v>Kostelec nad Orlicí, Havlíčkova 156</v>
      </c>
      <c r="I56" s="93" t="s">
        <v>22</v>
      </c>
      <c r="J56" s="46" t="str">
        <f>IF(J14="","",J14)</f>
        <v>14. 3. 2018</v>
      </c>
      <c r="L56" s="30"/>
    </row>
    <row r="57" spans="2:12" s="1" customFormat="1" ht="7" customHeight="1">
      <c r="B57" s="30"/>
      <c r="I57" s="92"/>
      <c r="L57" s="30"/>
    </row>
    <row r="58" spans="2:12" s="1" customFormat="1" ht="12.4" customHeight="1">
      <c r="B58" s="30"/>
      <c r="C58" s="25" t="s">
        <v>24</v>
      </c>
      <c r="F58" s="16" t="str">
        <f>E17</f>
        <v xml:space="preserve"> </v>
      </c>
      <c r="I58" s="93" t="s">
        <v>30</v>
      </c>
      <c r="J58" s="28" t="str">
        <f>E23</f>
        <v xml:space="preserve"> </v>
      </c>
      <c r="L58" s="30"/>
    </row>
    <row r="59" spans="2:12" s="1" customFormat="1" ht="12.4" customHeight="1">
      <c r="B59" s="30"/>
      <c r="C59" s="25" t="s">
        <v>28</v>
      </c>
      <c r="F59" s="16" t="str">
        <f>IF(E20="","",E20)</f>
        <v>Vyplň údaj</v>
      </c>
      <c r="I59" s="93" t="s">
        <v>32</v>
      </c>
      <c r="J59" s="28" t="str">
        <f>E26</f>
        <v xml:space="preserve"> </v>
      </c>
      <c r="L59" s="30"/>
    </row>
    <row r="60" spans="2:12" s="1" customFormat="1" ht="10.25" customHeight="1">
      <c r="B60" s="30"/>
      <c r="I60" s="92"/>
      <c r="L60" s="30"/>
    </row>
    <row r="61" spans="2:12" s="1" customFormat="1" ht="29.25" customHeight="1">
      <c r="B61" s="30"/>
      <c r="C61" s="110" t="s">
        <v>128</v>
      </c>
      <c r="D61" s="101"/>
      <c r="E61" s="101"/>
      <c r="F61" s="101"/>
      <c r="G61" s="101"/>
      <c r="H61" s="101"/>
      <c r="I61" s="111"/>
      <c r="J61" s="112" t="s">
        <v>129</v>
      </c>
      <c r="K61" s="101"/>
      <c r="L61" s="30"/>
    </row>
    <row r="62" spans="2:12" s="1" customFormat="1" ht="10.25" customHeight="1">
      <c r="B62" s="30"/>
      <c r="I62" s="92"/>
      <c r="L62" s="30"/>
    </row>
    <row r="63" spans="2:47" s="1" customFormat="1" ht="22.75" customHeight="1">
      <c r="B63" s="30"/>
      <c r="C63" s="113" t="s">
        <v>130</v>
      </c>
      <c r="I63" s="92"/>
      <c r="J63" s="60">
        <f>J90</f>
        <v>0</v>
      </c>
      <c r="L63" s="30"/>
      <c r="AU63" s="16" t="s">
        <v>131</v>
      </c>
    </row>
    <row r="64" spans="2:12" s="8" customFormat="1" ht="25" customHeight="1">
      <c r="B64" s="114"/>
      <c r="D64" s="115" t="s">
        <v>1011</v>
      </c>
      <c r="E64" s="116"/>
      <c r="F64" s="116"/>
      <c r="G64" s="116"/>
      <c r="H64" s="116"/>
      <c r="I64" s="117"/>
      <c r="J64" s="118">
        <f>J91</f>
        <v>0</v>
      </c>
      <c r="L64" s="114"/>
    </row>
    <row r="65" spans="2:12" s="9" customFormat="1" ht="19.9" customHeight="1">
      <c r="B65" s="119"/>
      <c r="D65" s="120" t="s">
        <v>1012</v>
      </c>
      <c r="E65" s="121"/>
      <c r="F65" s="121"/>
      <c r="G65" s="121"/>
      <c r="H65" s="121"/>
      <c r="I65" s="122"/>
      <c r="J65" s="123">
        <f>J92</f>
        <v>0</v>
      </c>
      <c r="L65" s="119"/>
    </row>
    <row r="66" spans="2:12" s="9" customFormat="1" ht="19.9" customHeight="1">
      <c r="B66" s="119"/>
      <c r="D66" s="120" t="s">
        <v>1013</v>
      </c>
      <c r="E66" s="121"/>
      <c r="F66" s="121"/>
      <c r="G66" s="121"/>
      <c r="H66" s="121"/>
      <c r="I66" s="122"/>
      <c r="J66" s="123">
        <f>J95</f>
        <v>0</v>
      </c>
      <c r="L66" s="119"/>
    </row>
    <row r="67" spans="2:12" s="9" customFormat="1" ht="19.9" customHeight="1">
      <c r="B67" s="119"/>
      <c r="D67" s="120" t="s">
        <v>1014</v>
      </c>
      <c r="E67" s="121"/>
      <c r="F67" s="121"/>
      <c r="G67" s="121"/>
      <c r="H67" s="121"/>
      <c r="I67" s="122"/>
      <c r="J67" s="123">
        <f>J98</f>
        <v>0</v>
      </c>
      <c r="L67" s="119"/>
    </row>
    <row r="68" spans="2:12" s="9" customFormat="1" ht="19.9" customHeight="1">
      <c r="B68" s="119"/>
      <c r="D68" s="120" t="s">
        <v>1015</v>
      </c>
      <c r="E68" s="121"/>
      <c r="F68" s="121"/>
      <c r="G68" s="121"/>
      <c r="H68" s="121"/>
      <c r="I68" s="122"/>
      <c r="J68" s="123">
        <f>J101</f>
        <v>0</v>
      </c>
      <c r="L68" s="119"/>
    </row>
    <row r="69" spans="2:12" s="1" customFormat="1" ht="21.75" customHeight="1">
      <c r="B69" s="30"/>
      <c r="I69" s="92"/>
      <c r="L69" s="30"/>
    </row>
    <row r="70" spans="2:12" s="1" customFormat="1" ht="7" customHeight="1">
      <c r="B70" s="39"/>
      <c r="C70" s="40"/>
      <c r="D70" s="40"/>
      <c r="E70" s="40"/>
      <c r="F70" s="40"/>
      <c r="G70" s="40"/>
      <c r="H70" s="40"/>
      <c r="I70" s="108"/>
      <c r="J70" s="40"/>
      <c r="K70" s="40"/>
      <c r="L70" s="30"/>
    </row>
    <row r="74" spans="2:12" s="1" customFormat="1" ht="7" customHeight="1">
      <c r="B74" s="41"/>
      <c r="C74" s="42"/>
      <c r="D74" s="42"/>
      <c r="E74" s="42"/>
      <c r="F74" s="42"/>
      <c r="G74" s="42"/>
      <c r="H74" s="42"/>
      <c r="I74" s="109"/>
      <c r="J74" s="42"/>
      <c r="K74" s="42"/>
      <c r="L74" s="30"/>
    </row>
    <row r="75" spans="2:12" s="1" customFormat="1" ht="25" customHeight="1">
      <c r="B75" s="30"/>
      <c r="C75" s="20" t="s">
        <v>151</v>
      </c>
      <c r="I75" s="92"/>
      <c r="L75" s="30"/>
    </row>
    <row r="76" spans="2:12" s="1" customFormat="1" ht="7" customHeight="1">
      <c r="B76" s="30"/>
      <c r="I76" s="92"/>
      <c r="L76" s="30"/>
    </row>
    <row r="77" spans="2:12" s="1" customFormat="1" ht="12" customHeight="1">
      <c r="B77" s="30"/>
      <c r="C77" s="25" t="s">
        <v>16</v>
      </c>
      <c r="I77" s="92"/>
      <c r="L77" s="30"/>
    </row>
    <row r="78" spans="2:12" s="1" customFormat="1" ht="14.5" customHeight="1">
      <c r="B78" s="30"/>
      <c r="E78" s="244" t="str">
        <f>E7</f>
        <v>Rekonstrukce objektu dílny učiliště chladírenské a klimatizační techniky</v>
      </c>
      <c r="F78" s="245"/>
      <c r="G78" s="245"/>
      <c r="H78" s="245"/>
      <c r="I78" s="92"/>
      <c r="L78" s="30"/>
    </row>
    <row r="79" spans="2:12" ht="12" customHeight="1">
      <c r="B79" s="19"/>
      <c r="C79" s="25" t="s">
        <v>105</v>
      </c>
      <c r="L79" s="19"/>
    </row>
    <row r="80" spans="2:12" s="1" customFormat="1" ht="14.5" customHeight="1">
      <c r="B80" s="30"/>
      <c r="E80" s="244" t="s">
        <v>108</v>
      </c>
      <c r="F80" s="219"/>
      <c r="G80" s="219"/>
      <c r="H80" s="219"/>
      <c r="I80" s="92"/>
      <c r="L80" s="30"/>
    </row>
    <row r="81" spans="2:12" s="1" customFormat="1" ht="12" customHeight="1">
      <c r="B81" s="30"/>
      <c r="C81" s="25" t="s">
        <v>111</v>
      </c>
      <c r="I81" s="92"/>
      <c r="L81" s="30"/>
    </row>
    <row r="82" spans="2:12" s="1" customFormat="1" ht="14.5" customHeight="1">
      <c r="B82" s="30"/>
      <c r="E82" s="220" t="str">
        <f>E11</f>
        <v>vrn - Vedlejší a ostatní náklady</v>
      </c>
      <c r="F82" s="219"/>
      <c r="G82" s="219"/>
      <c r="H82" s="219"/>
      <c r="I82" s="92"/>
      <c r="L82" s="30"/>
    </row>
    <row r="83" spans="2:12" s="1" customFormat="1" ht="7" customHeight="1">
      <c r="B83" s="30"/>
      <c r="I83" s="92"/>
      <c r="L83" s="30"/>
    </row>
    <row r="84" spans="2:12" s="1" customFormat="1" ht="12" customHeight="1">
      <c r="B84" s="30"/>
      <c r="C84" s="25" t="s">
        <v>20</v>
      </c>
      <c r="F84" s="16" t="str">
        <f>F14</f>
        <v>Kostelec nad Orlicí, Havlíčkova 156</v>
      </c>
      <c r="I84" s="93" t="s">
        <v>22</v>
      </c>
      <c r="J84" s="46" t="str">
        <f>IF(J14="","",J14)</f>
        <v>14. 3. 2018</v>
      </c>
      <c r="L84" s="30"/>
    </row>
    <row r="85" spans="2:12" s="1" customFormat="1" ht="7" customHeight="1">
      <c r="B85" s="30"/>
      <c r="I85" s="92"/>
      <c r="L85" s="30"/>
    </row>
    <row r="86" spans="2:12" s="1" customFormat="1" ht="12.4" customHeight="1">
      <c r="B86" s="30"/>
      <c r="C86" s="25" t="s">
        <v>24</v>
      </c>
      <c r="F86" s="16" t="str">
        <f>E17</f>
        <v xml:space="preserve"> </v>
      </c>
      <c r="I86" s="93" t="s">
        <v>30</v>
      </c>
      <c r="J86" s="28" t="str">
        <f>E23</f>
        <v xml:space="preserve"> </v>
      </c>
      <c r="L86" s="30"/>
    </row>
    <row r="87" spans="2:12" s="1" customFormat="1" ht="12.4" customHeight="1">
      <c r="B87" s="30"/>
      <c r="C87" s="25" t="s">
        <v>28</v>
      </c>
      <c r="F87" s="16" t="str">
        <f>IF(E20="","",E20)</f>
        <v>Vyplň údaj</v>
      </c>
      <c r="I87" s="93" t="s">
        <v>32</v>
      </c>
      <c r="J87" s="28" t="str">
        <f>E26</f>
        <v xml:space="preserve"> </v>
      </c>
      <c r="L87" s="30"/>
    </row>
    <row r="88" spans="2:12" s="1" customFormat="1" ht="10.25" customHeight="1">
      <c r="B88" s="30"/>
      <c r="I88" s="92"/>
      <c r="L88" s="30"/>
    </row>
    <row r="89" spans="2:20" s="10" customFormat="1" ht="29.25" customHeight="1">
      <c r="B89" s="124"/>
      <c r="C89" s="125" t="s">
        <v>152</v>
      </c>
      <c r="D89" s="126" t="s">
        <v>53</v>
      </c>
      <c r="E89" s="126" t="s">
        <v>49</v>
      </c>
      <c r="F89" s="126" t="s">
        <v>50</v>
      </c>
      <c r="G89" s="126" t="s">
        <v>153</v>
      </c>
      <c r="H89" s="126" t="s">
        <v>154</v>
      </c>
      <c r="I89" s="127" t="s">
        <v>155</v>
      </c>
      <c r="J89" s="126" t="s">
        <v>129</v>
      </c>
      <c r="K89" s="128" t="s">
        <v>156</v>
      </c>
      <c r="L89" s="124"/>
      <c r="M89" s="53" t="s">
        <v>1</v>
      </c>
      <c r="N89" s="54" t="s">
        <v>38</v>
      </c>
      <c r="O89" s="54" t="s">
        <v>157</v>
      </c>
      <c r="P89" s="54" t="s">
        <v>158</v>
      </c>
      <c r="Q89" s="54" t="s">
        <v>159</v>
      </c>
      <c r="R89" s="54" t="s">
        <v>160</v>
      </c>
      <c r="S89" s="54" t="s">
        <v>161</v>
      </c>
      <c r="T89" s="55" t="s">
        <v>162</v>
      </c>
    </row>
    <row r="90" spans="2:63" s="1" customFormat="1" ht="22.75" customHeight="1">
      <c r="B90" s="30"/>
      <c r="C90" s="58" t="s">
        <v>163</v>
      </c>
      <c r="I90" s="92"/>
      <c r="J90" s="129">
        <f>BK90</f>
        <v>0</v>
      </c>
      <c r="L90" s="30"/>
      <c r="M90" s="56"/>
      <c r="N90" s="47"/>
      <c r="O90" s="47"/>
      <c r="P90" s="130">
        <f>P91</f>
        <v>0</v>
      </c>
      <c r="Q90" s="47"/>
      <c r="R90" s="130">
        <f>R91</f>
        <v>0</v>
      </c>
      <c r="S90" s="47"/>
      <c r="T90" s="131">
        <f>T91</f>
        <v>0</v>
      </c>
      <c r="AT90" s="16" t="s">
        <v>67</v>
      </c>
      <c r="AU90" s="16" t="s">
        <v>131</v>
      </c>
      <c r="BK90" s="132">
        <f>BK91</f>
        <v>0</v>
      </c>
    </row>
    <row r="91" spans="2:63" s="11" customFormat="1" ht="25.9" customHeight="1">
      <c r="B91" s="133"/>
      <c r="D91" s="134" t="s">
        <v>67</v>
      </c>
      <c r="E91" s="135" t="s">
        <v>1016</v>
      </c>
      <c r="F91" s="135" t="s">
        <v>1017</v>
      </c>
      <c r="I91" s="136"/>
      <c r="J91" s="137">
        <f>BK91</f>
        <v>0</v>
      </c>
      <c r="L91" s="133"/>
      <c r="M91" s="138"/>
      <c r="N91" s="139"/>
      <c r="O91" s="139"/>
      <c r="P91" s="140">
        <f>P92+P95+P98+P101</f>
        <v>0</v>
      </c>
      <c r="Q91" s="139"/>
      <c r="R91" s="140">
        <f>R92+R95+R98+R101</f>
        <v>0</v>
      </c>
      <c r="S91" s="139"/>
      <c r="T91" s="141">
        <f>T92+T95+T98+T101</f>
        <v>0</v>
      </c>
      <c r="AR91" s="134" t="s">
        <v>197</v>
      </c>
      <c r="AT91" s="142" t="s">
        <v>67</v>
      </c>
      <c r="AU91" s="142" t="s">
        <v>68</v>
      </c>
      <c r="AY91" s="134" t="s">
        <v>166</v>
      </c>
      <c r="BK91" s="143">
        <f>BK92+BK95+BK98+BK101</f>
        <v>0</v>
      </c>
    </row>
    <row r="92" spans="2:63" s="11" customFormat="1" ht="22.75" customHeight="1">
      <c r="B92" s="133"/>
      <c r="D92" s="134" t="s">
        <v>67</v>
      </c>
      <c r="E92" s="144" t="s">
        <v>1018</v>
      </c>
      <c r="F92" s="144" t="s">
        <v>1019</v>
      </c>
      <c r="I92" s="136"/>
      <c r="J92" s="145">
        <f>BK92</f>
        <v>0</v>
      </c>
      <c r="L92" s="133"/>
      <c r="M92" s="138"/>
      <c r="N92" s="139"/>
      <c r="O92" s="139"/>
      <c r="P92" s="140">
        <f>SUM(P93:P94)</f>
        <v>0</v>
      </c>
      <c r="Q92" s="139"/>
      <c r="R92" s="140">
        <f>SUM(R93:R94)</f>
        <v>0</v>
      </c>
      <c r="S92" s="139"/>
      <c r="T92" s="141">
        <f>SUM(T93:T94)</f>
        <v>0</v>
      </c>
      <c r="AR92" s="134" t="s">
        <v>197</v>
      </c>
      <c r="AT92" s="142" t="s">
        <v>67</v>
      </c>
      <c r="AU92" s="142" t="s">
        <v>75</v>
      </c>
      <c r="AY92" s="134" t="s">
        <v>166</v>
      </c>
      <c r="BK92" s="143">
        <f>SUM(BK93:BK94)</f>
        <v>0</v>
      </c>
    </row>
    <row r="93" spans="2:65" s="1" customFormat="1" ht="19" customHeight="1">
      <c r="B93" s="146"/>
      <c r="C93" s="147" t="s">
        <v>75</v>
      </c>
      <c r="D93" s="147" t="s">
        <v>169</v>
      </c>
      <c r="E93" s="148" t="s">
        <v>1020</v>
      </c>
      <c r="F93" s="149" t="s">
        <v>1021</v>
      </c>
      <c r="G93" s="150" t="s">
        <v>1022</v>
      </c>
      <c r="H93" s="151">
        <v>1</v>
      </c>
      <c r="I93" s="152"/>
      <c r="J93" s="153">
        <f>ROUND(I93*H93,2)</f>
        <v>0</v>
      </c>
      <c r="K93" s="149" t="s">
        <v>173</v>
      </c>
      <c r="L93" s="30"/>
      <c r="M93" s="154" t="s">
        <v>1</v>
      </c>
      <c r="N93" s="155" t="s">
        <v>39</v>
      </c>
      <c r="O93" s="49"/>
      <c r="P93" s="156">
        <f>O93*H93</f>
        <v>0</v>
      </c>
      <c r="Q93" s="156">
        <v>0</v>
      </c>
      <c r="R93" s="156">
        <f>Q93*H93</f>
        <v>0</v>
      </c>
      <c r="S93" s="156">
        <v>0</v>
      </c>
      <c r="T93" s="157">
        <f>S93*H93</f>
        <v>0</v>
      </c>
      <c r="AR93" s="16" t="s">
        <v>1023</v>
      </c>
      <c r="AT93" s="16" t="s">
        <v>169</v>
      </c>
      <c r="AU93" s="16" t="s">
        <v>77</v>
      </c>
      <c r="AY93" s="16" t="s">
        <v>166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6" t="s">
        <v>75</v>
      </c>
      <c r="BK93" s="158">
        <f>ROUND(I93*H93,2)</f>
        <v>0</v>
      </c>
      <c r="BL93" s="16" t="s">
        <v>1023</v>
      </c>
      <c r="BM93" s="16" t="s">
        <v>1024</v>
      </c>
    </row>
    <row r="94" spans="2:47" s="1" customFormat="1" ht="10">
      <c r="B94" s="30"/>
      <c r="D94" s="159" t="s">
        <v>176</v>
      </c>
      <c r="F94" s="160" t="s">
        <v>1021</v>
      </c>
      <c r="I94" s="92"/>
      <c r="L94" s="30"/>
      <c r="M94" s="161"/>
      <c r="N94" s="49"/>
      <c r="O94" s="49"/>
      <c r="P94" s="49"/>
      <c r="Q94" s="49"/>
      <c r="R94" s="49"/>
      <c r="S94" s="49"/>
      <c r="T94" s="50"/>
      <c r="AT94" s="16" t="s">
        <v>176</v>
      </c>
      <c r="AU94" s="16" t="s">
        <v>77</v>
      </c>
    </row>
    <row r="95" spans="2:63" s="11" customFormat="1" ht="22.75" customHeight="1">
      <c r="B95" s="133"/>
      <c r="D95" s="134" t="s">
        <v>67</v>
      </c>
      <c r="E95" s="144" t="s">
        <v>1025</v>
      </c>
      <c r="F95" s="144" t="s">
        <v>1026</v>
      </c>
      <c r="I95" s="136"/>
      <c r="J95" s="145">
        <f>BK95</f>
        <v>0</v>
      </c>
      <c r="L95" s="133"/>
      <c r="M95" s="138"/>
      <c r="N95" s="139"/>
      <c r="O95" s="139"/>
      <c r="P95" s="140">
        <f>SUM(P96:P97)</f>
        <v>0</v>
      </c>
      <c r="Q95" s="139"/>
      <c r="R95" s="140">
        <f>SUM(R96:R97)</f>
        <v>0</v>
      </c>
      <c r="S95" s="139"/>
      <c r="T95" s="141">
        <f>SUM(T96:T97)</f>
        <v>0</v>
      </c>
      <c r="AR95" s="134" t="s">
        <v>197</v>
      </c>
      <c r="AT95" s="142" t="s">
        <v>67</v>
      </c>
      <c r="AU95" s="142" t="s">
        <v>75</v>
      </c>
      <c r="AY95" s="134" t="s">
        <v>166</v>
      </c>
      <c r="BK95" s="143">
        <f>SUM(BK96:BK97)</f>
        <v>0</v>
      </c>
    </row>
    <row r="96" spans="2:65" s="1" customFormat="1" ht="19" customHeight="1">
      <c r="B96" s="146"/>
      <c r="C96" s="147" t="s">
        <v>77</v>
      </c>
      <c r="D96" s="147" t="s">
        <v>169</v>
      </c>
      <c r="E96" s="148" t="s">
        <v>1027</v>
      </c>
      <c r="F96" s="149" t="s">
        <v>1026</v>
      </c>
      <c r="G96" s="150" t="s">
        <v>1022</v>
      </c>
      <c r="H96" s="151">
        <v>1</v>
      </c>
      <c r="I96" s="152"/>
      <c r="J96" s="153">
        <f>ROUND(I96*H96,2)</f>
        <v>0</v>
      </c>
      <c r="K96" s="149" t="s">
        <v>173</v>
      </c>
      <c r="L96" s="30"/>
      <c r="M96" s="154" t="s">
        <v>1</v>
      </c>
      <c r="N96" s="155" t="s">
        <v>39</v>
      </c>
      <c r="O96" s="49"/>
      <c r="P96" s="156">
        <f>O96*H96</f>
        <v>0</v>
      </c>
      <c r="Q96" s="156">
        <v>0</v>
      </c>
      <c r="R96" s="156">
        <f>Q96*H96</f>
        <v>0</v>
      </c>
      <c r="S96" s="156">
        <v>0</v>
      </c>
      <c r="T96" s="157">
        <f>S96*H96</f>
        <v>0</v>
      </c>
      <c r="AR96" s="16" t="s">
        <v>1023</v>
      </c>
      <c r="AT96" s="16" t="s">
        <v>169</v>
      </c>
      <c r="AU96" s="16" t="s">
        <v>77</v>
      </c>
      <c r="AY96" s="16" t="s">
        <v>166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6" t="s">
        <v>75</v>
      </c>
      <c r="BK96" s="158">
        <f>ROUND(I96*H96,2)</f>
        <v>0</v>
      </c>
      <c r="BL96" s="16" t="s">
        <v>1023</v>
      </c>
      <c r="BM96" s="16" t="s">
        <v>1028</v>
      </c>
    </row>
    <row r="97" spans="2:47" s="1" customFormat="1" ht="10">
      <c r="B97" s="30"/>
      <c r="D97" s="159" t="s">
        <v>176</v>
      </c>
      <c r="F97" s="160" t="s">
        <v>1026</v>
      </c>
      <c r="I97" s="92"/>
      <c r="L97" s="30"/>
      <c r="M97" s="161"/>
      <c r="N97" s="49"/>
      <c r="O97" s="49"/>
      <c r="P97" s="49"/>
      <c r="Q97" s="49"/>
      <c r="R97" s="49"/>
      <c r="S97" s="49"/>
      <c r="T97" s="50"/>
      <c r="AT97" s="16" t="s">
        <v>176</v>
      </c>
      <c r="AU97" s="16" t="s">
        <v>77</v>
      </c>
    </row>
    <row r="98" spans="2:63" s="11" customFormat="1" ht="22.75" customHeight="1">
      <c r="B98" s="133"/>
      <c r="D98" s="134" t="s">
        <v>67</v>
      </c>
      <c r="E98" s="144" t="s">
        <v>1029</v>
      </c>
      <c r="F98" s="144" t="s">
        <v>1030</v>
      </c>
      <c r="I98" s="136"/>
      <c r="J98" s="145">
        <f>BK98</f>
        <v>0</v>
      </c>
      <c r="L98" s="133"/>
      <c r="M98" s="138"/>
      <c r="N98" s="139"/>
      <c r="O98" s="139"/>
      <c r="P98" s="140">
        <f>SUM(P99:P100)</f>
        <v>0</v>
      </c>
      <c r="Q98" s="139"/>
      <c r="R98" s="140">
        <f>SUM(R99:R100)</f>
        <v>0</v>
      </c>
      <c r="S98" s="139"/>
      <c r="T98" s="141">
        <f>SUM(T99:T100)</f>
        <v>0</v>
      </c>
      <c r="AR98" s="134" t="s">
        <v>197</v>
      </c>
      <c r="AT98" s="142" t="s">
        <v>67</v>
      </c>
      <c r="AU98" s="142" t="s">
        <v>75</v>
      </c>
      <c r="AY98" s="134" t="s">
        <v>166</v>
      </c>
      <c r="BK98" s="143">
        <f>SUM(BK99:BK100)</f>
        <v>0</v>
      </c>
    </row>
    <row r="99" spans="2:65" s="1" customFormat="1" ht="19" customHeight="1">
      <c r="B99" s="146"/>
      <c r="C99" s="147" t="s">
        <v>167</v>
      </c>
      <c r="D99" s="147" t="s">
        <v>169</v>
      </c>
      <c r="E99" s="148" t="s">
        <v>1031</v>
      </c>
      <c r="F99" s="149" t="s">
        <v>1032</v>
      </c>
      <c r="G99" s="150" t="s">
        <v>1022</v>
      </c>
      <c r="H99" s="151">
        <v>1</v>
      </c>
      <c r="I99" s="152"/>
      <c r="J99" s="153">
        <f>ROUND(I99*H99,2)</f>
        <v>0</v>
      </c>
      <c r="K99" s="149" t="s">
        <v>173</v>
      </c>
      <c r="L99" s="30"/>
      <c r="M99" s="154" t="s">
        <v>1</v>
      </c>
      <c r="N99" s="155" t="s">
        <v>39</v>
      </c>
      <c r="O99" s="49"/>
      <c r="P99" s="156">
        <f>O99*H99</f>
        <v>0</v>
      </c>
      <c r="Q99" s="156">
        <v>0</v>
      </c>
      <c r="R99" s="156">
        <f>Q99*H99</f>
        <v>0</v>
      </c>
      <c r="S99" s="156">
        <v>0</v>
      </c>
      <c r="T99" s="157">
        <f>S99*H99</f>
        <v>0</v>
      </c>
      <c r="AR99" s="16" t="s">
        <v>1023</v>
      </c>
      <c r="AT99" s="16" t="s">
        <v>169</v>
      </c>
      <c r="AU99" s="16" t="s">
        <v>77</v>
      </c>
      <c r="AY99" s="16" t="s">
        <v>166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6" t="s">
        <v>75</v>
      </c>
      <c r="BK99" s="158">
        <f>ROUND(I99*H99,2)</f>
        <v>0</v>
      </c>
      <c r="BL99" s="16" t="s">
        <v>1023</v>
      </c>
      <c r="BM99" s="16" t="s">
        <v>1033</v>
      </c>
    </row>
    <row r="100" spans="2:47" s="1" customFormat="1" ht="10">
      <c r="B100" s="30"/>
      <c r="D100" s="159" t="s">
        <v>176</v>
      </c>
      <c r="F100" s="160" t="s">
        <v>1032</v>
      </c>
      <c r="I100" s="92"/>
      <c r="L100" s="30"/>
      <c r="M100" s="161"/>
      <c r="N100" s="49"/>
      <c r="O100" s="49"/>
      <c r="P100" s="49"/>
      <c r="Q100" s="49"/>
      <c r="R100" s="49"/>
      <c r="S100" s="49"/>
      <c r="T100" s="50"/>
      <c r="AT100" s="16" t="s">
        <v>176</v>
      </c>
      <c r="AU100" s="16" t="s">
        <v>77</v>
      </c>
    </row>
    <row r="101" spans="2:63" s="11" customFormat="1" ht="22.75" customHeight="1">
      <c r="B101" s="133"/>
      <c r="D101" s="134" t="s">
        <v>67</v>
      </c>
      <c r="E101" s="144" t="s">
        <v>1034</v>
      </c>
      <c r="F101" s="144" t="s">
        <v>1035</v>
      </c>
      <c r="I101" s="136"/>
      <c r="J101" s="145">
        <f>BK101</f>
        <v>0</v>
      </c>
      <c r="L101" s="133"/>
      <c r="M101" s="138"/>
      <c r="N101" s="139"/>
      <c r="O101" s="139"/>
      <c r="P101" s="140">
        <f>SUM(P102:P103)</f>
        <v>0</v>
      </c>
      <c r="Q101" s="139"/>
      <c r="R101" s="140">
        <f>SUM(R102:R103)</f>
        <v>0</v>
      </c>
      <c r="S101" s="139"/>
      <c r="T101" s="141">
        <f>SUM(T102:T103)</f>
        <v>0</v>
      </c>
      <c r="AR101" s="134" t="s">
        <v>197</v>
      </c>
      <c r="AT101" s="142" t="s">
        <v>67</v>
      </c>
      <c r="AU101" s="142" t="s">
        <v>75</v>
      </c>
      <c r="AY101" s="134" t="s">
        <v>166</v>
      </c>
      <c r="BK101" s="143">
        <f>SUM(BK102:BK103)</f>
        <v>0</v>
      </c>
    </row>
    <row r="102" spans="2:65" s="1" customFormat="1" ht="19" customHeight="1">
      <c r="B102" s="146"/>
      <c r="C102" s="147" t="s">
        <v>174</v>
      </c>
      <c r="D102" s="147" t="s">
        <v>169</v>
      </c>
      <c r="E102" s="148" t="s">
        <v>1036</v>
      </c>
      <c r="F102" s="149" t="s">
        <v>1035</v>
      </c>
      <c r="G102" s="150" t="s">
        <v>1022</v>
      </c>
      <c r="H102" s="151">
        <v>1</v>
      </c>
      <c r="I102" s="152"/>
      <c r="J102" s="153">
        <f>ROUND(I102*H102,2)</f>
        <v>0</v>
      </c>
      <c r="K102" s="149" t="s">
        <v>173</v>
      </c>
      <c r="L102" s="30"/>
      <c r="M102" s="154" t="s">
        <v>1</v>
      </c>
      <c r="N102" s="155" t="s">
        <v>39</v>
      </c>
      <c r="O102" s="49"/>
      <c r="P102" s="156">
        <f>O102*H102</f>
        <v>0</v>
      </c>
      <c r="Q102" s="156">
        <v>0</v>
      </c>
      <c r="R102" s="156">
        <f>Q102*H102</f>
        <v>0</v>
      </c>
      <c r="S102" s="156">
        <v>0</v>
      </c>
      <c r="T102" s="157">
        <f>S102*H102</f>
        <v>0</v>
      </c>
      <c r="AR102" s="16" t="s">
        <v>1023</v>
      </c>
      <c r="AT102" s="16" t="s">
        <v>169</v>
      </c>
      <c r="AU102" s="16" t="s">
        <v>77</v>
      </c>
      <c r="AY102" s="16" t="s">
        <v>166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6" t="s">
        <v>75</v>
      </c>
      <c r="BK102" s="158">
        <f>ROUND(I102*H102,2)</f>
        <v>0</v>
      </c>
      <c r="BL102" s="16" t="s">
        <v>1023</v>
      </c>
      <c r="BM102" s="16" t="s">
        <v>1037</v>
      </c>
    </row>
    <row r="103" spans="2:47" s="1" customFormat="1" ht="10">
      <c r="B103" s="30"/>
      <c r="D103" s="159" t="s">
        <v>176</v>
      </c>
      <c r="F103" s="160" t="s">
        <v>1035</v>
      </c>
      <c r="I103" s="92"/>
      <c r="L103" s="30"/>
      <c r="M103" s="199"/>
      <c r="N103" s="200"/>
      <c r="O103" s="200"/>
      <c r="P103" s="200"/>
      <c r="Q103" s="200"/>
      <c r="R103" s="200"/>
      <c r="S103" s="200"/>
      <c r="T103" s="201"/>
      <c r="AT103" s="16" t="s">
        <v>176</v>
      </c>
      <c r="AU103" s="16" t="s">
        <v>77</v>
      </c>
    </row>
    <row r="104" spans="2:12" s="1" customFormat="1" ht="7" customHeight="1">
      <c r="B104" s="39"/>
      <c r="C104" s="40"/>
      <c r="D104" s="40"/>
      <c r="E104" s="40"/>
      <c r="F104" s="40"/>
      <c r="G104" s="40"/>
      <c r="H104" s="40"/>
      <c r="I104" s="108"/>
      <c r="J104" s="40"/>
      <c r="K104" s="40"/>
      <c r="L104" s="30"/>
    </row>
  </sheetData>
  <autoFilter ref="C89:K103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Havlista-PC\Havlista</dc:creator>
  <cp:keywords/>
  <dc:description/>
  <cp:lastModifiedBy>Havlista</cp:lastModifiedBy>
  <dcterms:created xsi:type="dcterms:W3CDTF">2019-05-27T11:39:24Z</dcterms:created>
  <dcterms:modified xsi:type="dcterms:W3CDTF">2019-05-27T11:42:44Z</dcterms:modified>
  <cp:category/>
  <cp:version/>
  <cp:contentType/>
  <cp:contentStatus/>
</cp:coreProperties>
</file>