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5170" windowHeight="10860" activeTab="2"/>
  </bookViews>
  <sheets>
    <sheet name="Rekapitulace stavby" sheetId="1" r:id="rId1"/>
    <sheet name="01STAV - SO 01 - Stavební..." sheetId="2" r:id="rId2"/>
    <sheet name="02UT,VZD - UT,VZD" sheetId="3" r:id="rId3"/>
    <sheet name="03EL - Elektroinstalace" sheetId="4" r:id="rId4"/>
    <sheet name="EL-Úvod" sheetId="6" r:id="rId5"/>
    <sheet name="EL" sheetId="7" r:id="rId6"/>
    <sheet name="Pokyny pro vyplnění" sheetId="5" r:id="rId7"/>
  </sheets>
  <definedNames>
    <definedName name="_xlnm._FilterDatabase" localSheetId="1" hidden="1">'01STAV - SO 01 - Stavební...'!$C$104:$K$510</definedName>
    <definedName name="_xlnm._FilterDatabase" localSheetId="2" hidden="1">'02UT,VZD - UT,VZD'!$C$84:$K$186</definedName>
    <definedName name="_xlnm._FilterDatabase" localSheetId="3" hidden="1">'03EL - Elektroinstalace'!$C$80:$K$84</definedName>
    <definedName name="_xlnm.Print_Area" localSheetId="1">'01STAV - SO 01 - Stavební...'!$C$4:$J$39,'01STAV - SO 01 - Stavební...'!$C$45:$J$86,'01STAV - SO 01 - Stavební...'!$C$92:$K$510</definedName>
    <definedName name="_xlnm.Print_Area" localSheetId="2">'02UT,VZD - UT,VZD'!$C$4:$J$39,'02UT,VZD - UT,VZD'!$C$45:$J$66,'02UT,VZD - UT,VZD'!$C$72:$K$186</definedName>
    <definedName name="_xlnm.Print_Area" localSheetId="3">'03EL - Elektroinstalace'!$C$4:$J$39,'03EL - Elektroinstalace'!$C$45:$J$62,'03EL - Elektroinstalace'!$C$68:$K$84</definedName>
    <definedName name="_xlnm.Print_Area" localSheetId="5">'EL'!$A$1:$H$142</definedName>
    <definedName name="_xlnm.Print_Area" localSheetId="6">'Pokyny pro vyplnění'!$B$2:$K$71,'Pokyny pro vyplnění'!$B$74:$K$118,'Pokyny pro vyplnění'!$B$121:$K$190,'Pokyny pro vyplnění'!$B$198:$K$218</definedName>
    <definedName name="_xlnm.Print_Area" localSheetId="0">'Rekapitulace stavby'!$D$4:$AO$36,'Rekapitulace stavby'!$C$42:$AQ$58</definedName>
    <definedName name="Rozpočet1" localSheetId="5">'EL'!$B$2:$F$2</definedName>
    <definedName name="Rozpočet1_1" localSheetId="5">'EL'!#REF!</definedName>
    <definedName name="Rozpočet1_10" localSheetId="5">'EL'!#REF!</definedName>
    <definedName name="Rozpočet1_100" localSheetId="5">'EL'!$B$101:$F$101</definedName>
    <definedName name="Rozpočet1_101" localSheetId="5">'EL'!$B$122:$F$122</definedName>
    <definedName name="Rozpočet1_102" localSheetId="5">'EL'!$B$31:$F$31</definedName>
    <definedName name="Rozpočet1_11" localSheetId="5">'EL'!#REF!</definedName>
    <definedName name="Rozpočet1_12" localSheetId="5">'EL'!#REF!</definedName>
    <definedName name="Rozpočet1_13" localSheetId="5">'EL'!#REF!</definedName>
    <definedName name="Rozpočet1_14" localSheetId="5">'EL'!#REF!</definedName>
    <definedName name="Rozpočet1_15" localSheetId="5">'EL'!#REF!</definedName>
    <definedName name="Rozpočet1_16" localSheetId="5">'EL'!#REF!</definedName>
    <definedName name="Rozpočet1_17" localSheetId="5">'EL'!#REF!</definedName>
    <definedName name="Rozpočet1_18" localSheetId="5">'EL'!#REF!</definedName>
    <definedName name="Rozpočet1_19" localSheetId="5">'EL'!#REF!</definedName>
    <definedName name="Rozpočet1_2" localSheetId="5">'EL'!#REF!</definedName>
    <definedName name="Rozpočet1_20" localSheetId="5">'EL'!#REF!</definedName>
    <definedName name="Rozpočet1_21" localSheetId="5">'EL'!#REF!</definedName>
    <definedName name="Rozpočet1_22" localSheetId="5">'EL'!#REF!</definedName>
    <definedName name="Rozpočet1_23" localSheetId="5">'EL'!#REF!</definedName>
    <definedName name="Rozpočet1_24" localSheetId="5">'EL'!#REF!</definedName>
    <definedName name="Rozpočet1_25" localSheetId="5">'EL'!#REF!</definedName>
    <definedName name="Rozpočet1_26" localSheetId="5">'EL'!#REF!</definedName>
    <definedName name="Rozpočet1_27" localSheetId="5">'EL'!#REF!</definedName>
    <definedName name="Rozpočet1_28" localSheetId="5">'EL'!#REF!</definedName>
    <definedName name="Rozpočet1_29" localSheetId="5">'EL'!#REF!</definedName>
    <definedName name="Rozpočet1_3" localSheetId="5">'EL'!#REF!</definedName>
    <definedName name="Rozpočet1_30" localSheetId="5">'EL'!#REF!</definedName>
    <definedName name="Rozpočet1_31" localSheetId="5">'EL'!#REF!</definedName>
    <definedName name="Rozpočet1_32" localSheetId="5">'EL'!#REF!</definedName>
    <definedName name="Rozpočet1_33" localSheetId="5">'EL'!#REF!</definedName>
    <definedName name="Rozpočet1_34" localSheetId="5">'EL'!#REF!</definedName>
    <definedName name="Rozpočet1_35" localSheetId="5">'EL'!#REF!</definedName>
    <definedName name="Rozpočet1_36" localSheetId="5">'EL'!#REF!</definedName>
    <definedName name="Rozpočet1_37" localSheetId="5">'EL'!#REF!</definedName>
    <definedName name="Rozpočet1_38" localSheetId="5">'EL'!#REF!</definedName>
    <definedName name="Rozpočet1_39" localSheetId="5">'EL'!#REF!</definedName>
    <definedName name="Rozpočet1_4" localSheetId="5">'EL'!#REF!</definedName>
    <definedName name="Rozpočet1_40" localSheetId="5">'EL'!#REF!</definedName>
    <definedName name="Rozpočet1_41" localSheetId="5">'EL'!#REF!</definedName>
    <definedName name="Rozpočet1_42" localSheetId="5">'EL'!$B$122:$F$122</definedName>
    <definedName name="Rozpočet1_43" localSheetId="5">'EL'!#REF!</definedName>
    <definedName name="Rozpočet1_44" localSheetId="5">'EL'!#REF!</definedName>
    <definedName name="Rozpočet1_5" localSheetId="5">'EL'!#REF!</definedName>
    <definedName name="Rozpočet1_6" localSheetId="5">'EL'!#REF!</definedName>
    <definedName name="Rozpočet1_7" localSheetId="5">'EL'!#REF!</definedName>
    <definedName name="Rozpočet1_78" localSheetId="5">'EL'!$B$101:$F$101</definedName>
    <definedName name="Rozpočet1_79" localSheetId="5">'EL'!#REF!</definedName>
    <definedName name="Rozpočet1_8" localSheetId="5">'EL'!#REF!</definedName>
    <definedName name="Rozpočet1_80" localSheetId="5">'EL'!#REF!</definedName>
    <definedName name="Rozpočet1_81" localSheetId="5">'EL'!#REF!</definedName>
    <definedName name="Rozpočet1_82" localSheetId="5">'EL'!$B$31:$F$31</definedName>
    <definedName name="Rozpočet1_9" localSheetId="5">'EL'!#REF!</definedName>
    <definedName name="Rozpočet1_94" localSheetId="5">'EL'!$B$76:$F$76</definedName>
    <definedName name="Rozpočet1_95" localSheetId="5">'EL'!$B$65:$F$65</definedName>
    <definedName name="Rozpočet1_96" localSheetId="5">'EL'!$B$31:$F$31</definedName>
    <definedName name="Rozpočet1_97" localSheetId="5">'EL'!$B$2:$F$2</definedName>
    <definedName name="Rozpočet1_98" localSheetId="5">'EL'!$B$65:$F$65</definedName>
    <definedName name="Rozpočet1_99" localSheetId="5">'EL'!$B$76:$F$76</definedName>
    <definedName name="_xlnm.Print_Titles" localSheetId="0">'Rekapitulace stavby'!$52:$52</definedName>
    <definedName name="_xlnm.Print_Titles" localSheetId="1">'01STAV - SO 01 - Stavební...'!$104:$104</definedName>
    <definedName name="_xlnm.Print_Titles" localSheetId="3">'03EL - Elektroinstalace'!$80:$80</definedName>
  </definedNames>
  <calcPr calcId="152511"/>
  <extLst/>
</workbook>
</file>

<file path=xl/connections.xml><?xml version="1.0" encoding="utf-8"?>
<connections xmlns="http://schemas.openxmlformats.org/spreadsheetml/2006/main">
  <connection xmlns="http://schemas.openxmlformats.org/spreadsheetml/2006/main" id="1" name="Rozpočet1212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2" name="Rozpočet12121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3" name="Rozpočet123"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4" name="Rozpočet12312"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5" name="Rozpočet12312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6" name="Rozpočet1232"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7" name="Rozpočet1232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8" name="Rozpočet132"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9" name="Rozpočet132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10" name="Rozpočet183114"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11" name="Rozpočet183114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12" name="Rozpočet1831142"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 xmlns="http://schemas.openxmlformats.org/spreadsheetml/2006/main" id="13" name="Rozpočet18311421" type="6" refreshedVersion="0" background="1" saveData="1">
    <textPr fileType="dos" firstRow="14" sourceFile="D:\Rozpočty\Rozpočet1.txt" delimited="0" thousands=" ">
      <textFields count="7">
        <textField type="skip"/>
        <textField type="skip" position="1"/>
        <textField position="25"/>
        <textField position="70"/>
        <textField position="75"/>
        <textField position="87"/>
        <textField position="99"/>
      </textFields>
    </textPr>
  </connection>
</connections>
</file>

<file path=xl/sharedStrings.xml><?xml version="1.0" encoding="utf-8"?>
<sst xmlns="http://schemas.openxmlformats.org/spreadsheetml/2006/main" count="7104" uniqueCount="1595">
  <si>
    <t>Export Komplet</t>
  </si>
  <si>
    <t>VZ</t>
  </si>
  <si>
    <t>2.0</t>
  </si>
  <si>
    <t/>
  </si>
  <si>
    <t>False</t>
  </si>
  <si>
    <t>{484f222f-b8ca-4778-a657-1c963f9e1aef}</t>
  </si>
  <si>
    <t>&gt;&gt;  skryté sloupce  &lt;&lt;</t>
  </si>
  <si>
    <t>0,01</t>
  </si>
  <si>
    <t>21</t>
  </si>
  <si>
    <t>15</t>
  </si>
  <si>
    <t>REKAPITULACE STAVBY</t>
  </si>
  <si>
    <t>v ---  níže se nacházejí doplnkové a pomocné údaje k sestavám  --- v</t>
  </si>
  <si>
    <t>Návod na vyplnění</t>
  </si>
  <si>
    <t>0,001</t>
  </si>
  <si>
    <t>Kód:</t>
  </si>
  <si>
    <t>RYCHNOV</t>
  </si>
  <si>
    <t>Měnit lze pouze buňky se žlutým podbarvením!
1) v Rekapitulaci stavby vyplňte údaje o Uchazeči (přenesou se do ostatních sestav i v jiných listech)
2) na vybraných listech vyplňte v sestavě Soupis prací ceny u položek</t>
  </si>
  <si>
    <t>Stavba:</t>
  </si>
  <si>
    <t>Zateplení VOŠ a SPŠ</t>
  </si>
  <si>
    <t>KSO:</t>
  </si>
  <si>
    <t>CC-CZ:</t>
  </si>
  <si>
    <t>Místo:</t>
  </si>
  <si>
    <t>Rychnov n/K U Stadionu 1166</t>
  </si>
  <si>
    <t>Datum:</t>
  </si>
  <si>
    <t>10. 8. 2018</t>
  </si>
  <si>
    <t>Zadavatel:</t>
  </si>
  <si>
    <t>IČ:</t>
  </si>
  <si>
    <t xml:space="preserve">VOŠ a SPŠ Rychnov n/K </t>
  </si>
  <si>
    <t>DIČ:</t>
  </si>
  <si>
    <t>Uchazeč:</t>
  </si>
  <si>
    <t>Vyplň údaj</t>
  </si>
  <si>
    <t>Projektant:</t>
  </si>
  <si>
    <t xml:space="preserve">Energy Benefit Centre </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</si>
  <si>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</si>
  <si>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</si>
  <si>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</si>
  <si>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</si>
  <si>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</si>
  <si>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</si>
  <si>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</si>
  <si>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</si>
  <si>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</si>
  <si>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</si>
  <si>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</si>
  <si>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</si>
  <si>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</si>
  <si>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</si>
  <si>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</si>
  <si>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</si>
  <si>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</si>
  <si>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</si>
  <si>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</si>
  <si>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</si>
  <si>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</si>
  <si>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</si>
  <si>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</si>
  <si>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</si>
  <si>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</si>
  <si>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</si>
  <si>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</si>
  <si>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</si>
  <si>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</si>
  <si>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</si>
  <si>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</si>
  <si>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</si>
  <si>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</si>
  <si>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</si>
  <si>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</si>
  <si>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</si>
  <si>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</si>
  <si>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</si>
  <si>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</si>
  <si>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</si>
  <si>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</si>
  <si>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</si>
  <si>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</si>
  <si>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01STAV</t>
  </si>
  <si>
    <t>SO 01 - Stavební část</t>
  </si>
  <si>
    <t>STA</t>
  </si>
  <si>
    <t>1</t>
  </si>
  <si>
    <t>{82ee8499-3a59-4497-b24a-0adf7b68c056}</t>
  </si>
  <si>
    <t>2</t>
  </si>
  <si>
    <t>02UT,VZD</t>
  </si>
  <si>
    <t>UT,VZD</t>
  </si>
  <si>
    <t>{230e5428-d234-4840-9dcd-bc0ace9852f3}</t>
  </si>
  <si>
    <t>03EL</t>
  </si>
  <si>
    <t>Elektroinstalace</t>
  </si>
  <si>
    <t>{454d43b5-1117-4511-8758-a5e59e002fd2}</t>
  </si>
  <si>
    <t>KRYCÍ LIST SOUPISU PRACÍ</t>
  </si>
  <si>
    <t>Objekt:</t>
  </si>
  <si>
    <t>01STAV - SO 01 - Stavební část</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</si>
  <si>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</si>
  <si>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</si>
  <si>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</si>
  <si>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</si>
  <si>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</si>
  <si>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</si>
  <si>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</si>
  <si>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</si>
  <si>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</si>
  <si>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</si>
  <si>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</si>
  <si>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</si>
  <si>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</si>
  <si>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</si>
  <si>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</si>
  <si>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</si>
  <si>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</si>
  <si>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</si>
  <si>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</si>
  <si>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</si>
  <si>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</si>
  <si>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</si>
  <si>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</si>
  <si>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784 - Dokončovací práce - malby a tapety</t>
  </si>
  <si>
    <t>M - Práce a dodávky M</t>
  </si>
  <si>
    <t xml:space="preserve">    33-M - Montáže dopr.zaříz.,sklad. zař. a váh</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</si>
  <si>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</si>
  <si>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</si>
  <si>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</si>
  <si>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</si>
  <si>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</si>
  <si>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</si>
  <si>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</si>
  <si>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</si>
  <si>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</si>
  <si>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</si>
  <si>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</si>
  <si>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</si>
  <si>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</si>
  <si>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</si>
  <si>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</si>
  <si>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</si>
  <si>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</si>
  <si>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</si>
  <si>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</si>
  <si>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</si>
  <si>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</si>
  <si>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</si>
  <si>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</si>
  <si>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vozovek ze zámkové dlažby s ložem z kameniva ručně</t>
  </si>
  <si>
    <t>m2</t>
  </si>
  <si>
    <t>CS ÚRS 2018 01</t>
  </si>
  <si>
    <t>4</t>
  </si>
  <si>
    <t>1479391667</t>
  </si>
  <si>
    <t>VV</t>
  </si>
  <si>
    <t>"skladba F05b"  3,47*19,72</t>
  </si>
  <si>
    <t>113107122</t>
  </si>
  <si>
    <t>Odstranění podkladu z kameniva drceného tl 200 mm ručně</t>
  </si>
  <si>
    <t>357974353</t>
  </si>
  <si>
    <t>"skladba F05b"  19,72*3,47</t>
  </si>
  <si>
    <t>"skladba F06b"  6,07*1,4</t>
  </si>
  <si>
    <t>Součet</t>
  </si>
  <si>
    <t>3</t>
  </si>
  <si>
    <t>113107130</t>
  </si>
  <si>
    <t>Odstranění podkladu z betonu prostého tl 100 mm ručně</t>
  </si>
  <si>
    <t>-905775658</t>
  </si>
  <si>
    <t>113201111</t>
  </si>
  <si>
    <t>Vytrhání obrub chodníkových ležatých</t>
  </si>
  <si>
    <t>m</t>
  </si>
  <si>
    <t>-2014469497</t>
  </si>
  <si>
    <t>"skladba S04a"  1,7+1,28+2,4+4,8</t>
  </si>
  <si>
    <t>"skladba F05b"  19,72</t>
  </si>
  <si>
    <t>5</t>
  </si>
  <si>
    <t>132201101</t>
  </si>
  <si>
    <t>Hloubení rýh š do 600 mm v hornině tř. 3 objemu do 100 m3</t>
  </si>
  <si>
    <t>m3</t>
  </si>
  <si>
    <t>-1784372688</t>
  </si>
  <si>
    <t>(13,04+4,71+3,08+0,78+1,4+7,33+6,26+5,06+7,44)*0,8*1,8</t>
  </si>
  <si>
    <t>6</t>
  </si>
  <si>
    <t>174101101</t>
  </si>
  <si>
    <t>Zásyp jam, šachet rýh nebo kolem objektů sypaninou se zhutněním</t>
  </si>
  <si>
    <t>-257432911</t>
  </si>
  <si>
    <t>Svislé a kompletní konstrukce</t>
  </si>
  <si>
    <t>7</t>
  </si>
  <si>
    <t>317121101</t>
  </si>
  <si>
    <t>kus</t>
  </si>
  <si>
    <t>-18707380</t>
  </si>
  <si>
    <t>8</t>
  </si>
  <si>
    <t>M</t>
  </si>
  <si>
    <t>59321071</t>
  </si>
  <si>
    <t>překlad železobetonový RZP 149x14x14 cm</t>
  </si>
  <si>
    <t>1815870460</t>
  </si>
  <si>
    <t>10,0*1,01</t>
  </si>
  <si>
    <t>9</t>
  </si>
  <si>
    <t>317121103</t>
  </si>
  <si>
    <t>Montáž prefabrikovaných překladů délky do 4200 mm</t>
  </si>
  <si>
    <t>2111122775</t>
  </si>
  <si>
    <t>10</t>
  </si>
  <si>
    <t>59321213</t>
  </si>
  <si>
    <t>překlad železobetonový RZP vylehčený 239x14x14 cm</t>
  </si>
  <si>
    <t>1908558743</t>
  </si>
  <si>
    <t>11</t>
  </si>
  <si>
    <t>319201321</t>
  </si>
  <si>
    <t>Vyrovnání nerovného povrchu zdiva tl do 30 mm maltou</t>
  </si>
  <si>
    <t>1603192363</t>
  </si>
  <si>
    <t>12</t>
  </si>
  <si>
    <t>339921131</t>
  </si>
  <si>
    <t>Osazování betonových palisád do betonového základu v řadě výšky prvku do 0,5 m</t>
  </si>
  <si>
    <t>-375597081</t>
  </si>
  <si>
    <t>13</t>
  </si>
  <si>
    <t>59228413</t>
  </si>
  <si>
    <t>palisáda tyčová půlkulatá betonová přírodní 17,5X20X80 cm</t>
  </si>
  <si>
    <t>652614827</t>
  </si>
  <si>
    <t>19,72*5*1,05</t>
  </si>
  <si>
    <t>14</t>
  </si>
  <si>
    <t>340231035</t>
  </si>
  <si>
    <t>Zazdívka otvorů v příčkách nebo stěnách plochy do 4 m2 cihlami děrovanými tl 140 mm</t>
  </si>
  <si>
    <t>-561616779</t>
  </si>
  <si>
    <t>342244221</t>
  </si>
  <si>
    <t>Příčka z cihel broušených na tenkovrstvou maltu tloušťky 140 mm</t>
  </si>
  <si>
    <t>1394961612</t>
  </si>
  <si>
    <t>2,15*3,0*3</t>
  </si>
  <si>
    <t>Vodorovné konstrukce</t>
  </si>
  <si>
    <t>16</t>
  </si>
  <si>
    <t>417351115</t>
  </si>
  <si>
    <t>Zřízení bednění ztužujících věnců</t>
  </si>
  <si>
    <t>-1166048906</t>
  </si>
  <si>
    <t>160,0*0,1*2</t>
  </si>
  <si>
    <t>17</t>
  </si>
  <si>
    <t>417351116</t>
  </si>
  <si>
    <t>Odstranění bednění ztužujících věnců</t>
  </si>
  <si>
    <t>-687827611</t>
  </si>
  <si>
    <t>18</t>
  </si>
  <si>
    <t>417388111</t>
  </si>
  <si>
    <t>Ztužující věnec keramických stropů tl 19 cm pro vnější zdi š 36,5 cm</t>
  </si>
  <si>
    <t>1305169444</t>
  </si>
  <si>
    <t>Úpravy povrchů, podlahy a osazování výplní</t>
  </si>
  <si>
    <t>19</t>
  </si>
  <si>
    <t>611325412</t>
  </si>
  <si>
    <t>Oprava vnitřní vápenocementové hladké omítky stropů v rozsahu plochy do 30%</t>
  </si>
  <si>
    <t>-1627879363</t>
  </si>
  <si>
    <t>97,8</t>
  </si>
  <si>
    <t>"skladba C01" 3,0*1,26+12,0*2,1</t>
  </si>
  <si>
    <t>20</t>
  </si>
  <si>
    <t>612321141</t>
  </si>
  <si>
    <t>Vápenocementová omítka štuková dvouvrstvá vnitřních stěn nanášená ručně</t>
  </si>
  <si>
    <t>24853798</t>
  </si>
  <si>
    <t>621211031</t>
  </si>
  <si>
    <t>Montáž kontaktního zateplení vnějších podhledů z polystyrénových desek tl do 160 mm</t>
  </si>
  <si>
    <t>644742659</t>
  </si>
  <si>
    <t>"skladba C01"  28,98</t>
  </si>
  <si>
    <t>22</t>
  </si>
  <si>
    <t>28375935</t>
  </si>
  <si>
    <t>deska EPS 70 fasádní λ=0,039 tl 150mm</t>
  </si>
  <si>
    <t>113905006</t>
  </si>
  <si>
    <t>28,98*1,02 "Přepočtené koeficientem množství</t>
  </si>
  <si>
    <t>23</t>
  </si>
  <si>
    <t>621531021</t>
  </si>
  <si>
    <t>Tenkovrstvá silikonová zrnitá omítka tl. 2,0 mm včetně penetrace vnějších podhledů</t>
  </si>
  <si>
    <t>-2116555641</t>
  </si>
  <si>
    <t>24</t>
  </si>
  <si>
    <t>622143004</t>
  </si>
  <si>
    <t>Montáž omítkových samolepících začišťovacích profilů pro spojení s okenním rámem</t>
  </si>
  <si>
    <t>1148020725</t>
  </si>
  <si>
    <t>853,95*2</t>
  </si>
  <si>
    <t>25</t>
  </si>
  <si>
    <t>59051476</t>
  </si>
  <si>
    <t>profil okenní začišťovací se sklovláknitou armovací tkaninou 9 mm/2,4 m</t>
  </si>
  <si>
    <t>-506957979</t>
  </si>
  <si>
    <t>1707,9*1,05 "Přepočtené koeficientem množství</t>
  </si>
  <si>
    <t>26</t>
  </si>
  <si>
    <t>622211031</t>
  </si>
  <si>
    <t>Montáž kontaktního zateplení vnějších stěn z polystyrénových desek tl do 160 mm</t>
  </si>
  <si>
    <t>317834833</t>
  </si>
  <si>
    <t>27</t>
  </si>
  <si>
    <t>28376385</t>
  </si>
  <si>
    <t>deska z polystyrénu XPS, hrana rovná, polo či pero drážka a hladký povrch  m3</t>
  </si>
  <si>
    <t>-1084736762</t>
  </si>
  <si>
    <t>48,0*0,14*1,02</t>
  </si>
  <si>
    <t>28</t>
  </si>
  <si>
    <t>622211041</t>
  </si>
  <si>
    <t>Montáž kontaktního zateplení vnějších stěn z polystyrénových desek tl do 200 mm</t>
  </si>
  <si>
    <t>-978698185</t>
  </si>
  <si>
    <t>1303,94-356,638-0,9*2,02*2-0,89*1,3-2,46*1,99-2,4*3,15*2</t>
  </si>
  <si>
    <t>29</t>
  </si>
  <si>
    <t>28375953</t>
  </si>
  <si>
    <t>deska EPS 70 fasádní λ=0,039 tl 180mm</t>
  </si>
  <si>
    <t>-1871971216</t>
  </si>
  <si>
    <t>922,494*1,02 "Přepočtené koeficientem množství</t>
  </si>
  <si>
    <t>30</t>
  </si>
  <si>
    <t>622212001</t>
  </si>
  <si>
    <t>Montáž kontaktního zateplení vnějšího ostění hl. špalety do 200 mm z polystyrenu tl do 40 mm</t>
  </si>
  <si>
    <t>-1640561019</t>
  </si>
  <si>
    <t>1,2*2+1,1*2+1,2*90+1,05*22+2,4*4+2,1*6+1,5*3+1,3+1,2</t>
  </si>
  <si>
    <t>0,84*6+0,9*13+0,56+0,9*9+0,84+0,84*16+0,84*4</t>
  </si>
  <si>
    <t>31</t>
  </si>
  <si>
    <t>28376365</t>
  </si>
  <si>
    <t>deska XPS hladký povrch λ=0,034 tl 40mm</t>
  </si>
  <si>
    <t>1474128067</t>
  </si>
  <si>
    <t>207,94*1,1*0,15</t>
  </si>
  <si>
    <t>32</t>
  </si>
  <si>
    <t>622252001</t>
  </si>
  <si>
    <t>Montáž zakládacích soklových lišt kontaktního zateplení</t>
  </si>
  <si>
    <t>-1746847610</t>
  </si>
  <si>
    <t>33</t>
  </si>
  <si>
    <t>59051655</t>
  </si>
  <si>
    <t>lišta soklová Al s okapničkou zakládací U 18cm 0,95/200cm</t>
  </si>
  <si>
    <t>-1208593435</t>
  </si>
  <si>
    <t>97,92*1,05 "Přepočtené koeficientem množství</t>
  </si>
  <si>
    <t>34</t>
  </si>
  <si>
    <t>622252002</t>
  </si>
  <si>
    <t>Montáž ostatních lišt kontaktního zateplení</t>
  </si>
  <si>
    <t>2089364968</t>
  </si>
  <si>
    <t>853,95+11,24*8</t>
  </si>
  <si>
    <t>35</t>
  </si>
  <si>
    <t>59051486</t>
  </si>
  <si>
    <t>lišta rohová PVC 10/15cm s tkaninou</t>
  </si>
  <si>
    <t>-380406768</t>
  </si>
  <si>
    <t>943,87*1,05 "Přepočtené koeficientem množství</t>
  </si>
  <si>
    <t>36</t>
  </si>
  <si>
    <t>622325102</t>
  </si>
  <si>
    <t>Oprava vnější vápenocementové hladké omítky složitosti 1 stěn v rozsahu do 30%</t>
  </si>
  <si>
    <t>705061773</t>
  </si>
  <si>
    <t>37</t>
  </si>
  <si>
    <t>622331111</t>
  </si>
  <si>
    <t>Cementová omítka hrubá jednovrstvá zatřená vnějších stěn nanášená ručně</t>
  </si>
  <si>
    <t>753997803</t>
  </si>
  <si>
    <t>"skladba S04b"  176,256</t>
  </si>
  <si>
    <t>38</t>
  </si>
  <si>
    <t>622511111</t>
  </si>
  <si>
    <t>Tenkovrstvá akrylátová mozaiková střednězrnná omítka včetně penetrace vnějších stěn</t>
  </si>
  <si>
    <t>-738033651</t>
  </si>
  <si>
    <t>39</t>
  </si>
  <si>
    <t>622531021</t>
  </si>
  <si>
    <t>Tenkovrstvá silikonová zrnitá omítka tl. 2,0 mm včetně penetrace vnějších stěn</t>
  </si>
  <si>
    <t>2045496897</t>
  </si>
  <si>
    <t>40</t>
  </si>
  <si>
    <t>623531021</t>
  </si>
  <si>
    <t>Tenkovrstvá silikonová zrnitá omítka tl. 2,0 mm včetně penetrace vnějších pilířů nebo sloupů</t>
  </si>
  <si>
    <t>-1739868361</t>
  </si>
  <si>
    <t>41</t>
  </si>
  <si>
    <t>629995101</t>
  </si>
  <si>
    <t>Očištění vnějších ploch tlakovou vodou</t>
  </si>
  <si>
    <t>1736259495</t>
  </si>
  <si>
    <t>42</t>
  </si>
  <si>
    <t>631311114</t>
  </si>
  <si>
    <t>Mazanina tl do 80 mm z betonu prostého bez zvýšených nároků na prostředí tř. C 16/20</t>
  </si>
  <si>
    <t>1799229978</t>
  </si>
  <si>
    <t>"skladba F06b"  6,07*1,4*0,075</t>
  </si>
  <si>
    <t>43</t>
  </si>
  <si>
    <t>631312141</t>
  </si>
  <si>
    <t>Doplnění rýh v dosavadních mazaninách betonem prostým</t>
  </si>
  <si>
    <t>-1098151376</t>
  </si>
  <si>
    <t>2,7*0,15*0,1</t>
  </si>
  <si>
    <t>44</t>
  </si>
  <si>
    <t>635111232</t>
  </si>
  <si>
    <t>Násyp pod podlahy z drobného kameniva 0-4 se zhutněním</t>
  </si>
  <si>
    <t>658738527</t>
  </si>
  <si>
    <t>19,225*0,1</t>
  </si>
  <si>
    <t>45</t>
  </si>
  <si>
    <t>1575309244</t>
  </si>
  <si>
    <t>65,668*0,1</t>
  </si>
  <si>
    <t>46</t>
  </si>
  <si>
    <t>186449799</t>
  </si>
  <si>
    <t>6,07*1,4*0,15</t>
  </si>
  <si>
    <t>47</t>
  </si>
  <si>
    <t>635111241</t>
  </si>
  <si>
    <t>Násyp pod podlahy z hrubého kameniva 8-16 se zhutněním</t>
  </si>
  <si>
    <t>1337136492</t>
  </si>
  <si>
    <t>19,225*0,05</t>
  </si>
  <si>
    <t>48</t>
  </si>
  <si>
    <t>1223032359</t>
  </si>
  <si>
    <t>65,668*0,05</t>
  </si>
  <si>
    <t>49</t>
  </si>
  <si>
    <t>637211122</t>
  </si>
  <si>
    <t>Okapový chodník z betonových dlaždic tl 60 mm kladených do písku se zalitím spár MC</t>
  </si>
  <si>
    <t>-1572665157</t>
  </si>
  <si>
    <t>0,5*(4,57+4,43+1,8+4,43+3,54+10,6+4,42+4,66)</t>
  </si>
  <si>
    <t>50</t>
  </si>
  <si>
    <t>637211411</t>
  </si>
  <si>
    <t>Okapový chodník z betonových zámkových dlaždic tl 60 mm do kameniva</t>
  </si>
  <si>
    <t>806517053</t>
  </si>
  <si>
    <t>"skladba F05b"  19,72*3,33</t>
  </si>
  <si>
    <t>51</t>
  </si>
  <si>
    <t>637311131</t>
  </si>
  <si>
    <t>Okapový chodník z betonových záhonových obrubníků lože beton</t>
  </si>
  <si>
    <t>-131105166</t>
  </si>
  <si>
    <t>19,225*2</t>
  </si>
  <si>
    <t>Ostatní konstrukce a práce, bourání</t>
  </si>
  <si>
    <t>52</t>
  </si>
  <si>
    <t>941111122</t>
  </si>
  <si>
    <t>Montáž lešení řadového trubkového lehkého s podlahami zatížení do 200 kg/m2 š do 1,2 m v do 25 m</t>
  </si>
  <si>
    <t>791046583</t>
  </si>
  <si>
    <t>(1303,94+48,0)*1,15</t>
  </si>
  <si>
    <t>53</t>
  </si>
  <si>
    <t>941111222</t>
  </si>
  <si>
    <t>Příplatek k lešení řadovému trubkovému lehkému s podlahami š 1,2 m v 25 m za první a ZKD den použití</t>
  </si>
  <si>
    <t>1012860805</t>
  </si>
  <si>
    <t>1554,731*90</t>
  </si>
  <si>
    <t>54</t>
  </si>
  <si>
    <t>941111822</t>
  </si>
  <si>
    <t>Demontáž lešení řadového trubkového lehkého s podlahami zatížení do 200 kg/m2 š do 1,2 m v do 25 m</t>
  </si>
  <si>
    <t>2043182030</t>
  </si>
  <si>
    <t>55</t>
  </si>
  <si>
    <t>944511111</t>
  </si>
  <si>
    <t>Montáž ochranné sítě z textilie z umělých vláken</t>
  </si>
  <si>
    <t>-42354181</t>
  </si>
  <si>
    <t>56</t>
  </si>
  <si>
    <t>944511211</t>
  </si>
  <si>
    <t>Příplatek k ochranné síti za první a ZKD den použití</t>
  </si>
  <si>
    <t>-105447483</t>
  </si>
  <si>
    <t>57</t>
  </si>
  <si>
    <t>944511811</t>
  </si>
  <si>
    <t>Demontáž ochranné sítě z textilie z umělých vláken</t>
  </si>
  <si>
    <t>-738785077</t>
  </si>
  <si>
    <t>58</t>
  </si>
  <si>
    <t>949101111</t>
  </si>
  <si>
    <t>Lešení pomocné pro objekty pozemních staveb s lešeňovou podlahou v do 1,9 m zatížení do 150 kg/m2</t>
  </si>
  <si>
    <t>-1676699366</t>
  </si>
  <si>
    <t>59</t>
  </si>
  <si>
    <t>962031133</t>
  </si>
  <si>
    <t>Bourání příček z cihel pálených na MVC tl do 150 mm</t>
  </si>
  <si>
    <t>791650734</t>
  </si>
  <si>
    <t>"1PP" 2,7*2,25</t>
  </si>
  <si>
    <t>60</t>
  </si>
  <si>
    <t>1305652676</t>
  </si>
  <si>
    <t>"atika"  1,7*0,1*2</t>
  </si>
  <si>
    <t>61</t>
  </si>
  <si>
    <t>343828749</t>
  </si>
  <si>
    <t>"skladba S4b"  (4,69+13,02+7,42+5,04+6,24+7,29+3,86+1,4)*1,8</t>
  </si>
  <si>
    <t>62</t>
  </si>
  <si>
    <t>962032631</t>
  </si>
  <si>
    <t>Bourání zdiva komínového nad střechou z cihel na MV nebo MVC</t>
  </si>
  <si>
    <t>-8153758</t>
  </si>
  <si>
    <t>1,85*1,075*2,6</t>
  </si>
  <si>
    <t>63</t>
  </si>
  <si>
    <t>962081141</t>
  </si>
  <si>
    <t>Bourání příček ze skleněných tvárnic tl do 150 mm</t>
  </si>
  <si>
    <t>-1198622323</t>
  </si>
  <si>
    <t>"1NP" 2,62*1,45</t>
  </si>
  <si>
    <t>64</t>
  </si>
  <si>
    <t>965081343</t>
  </si>
  <si>
    <t>Bourání podlah z dlaždic betonových, teracových nebo čedičových tl do 40 mm plochy přes 1 m2</t>
  </si>
  <si>
    <t>-59335412</t>
  </si>
  <si>
    <t>"skladba F04b"  0,5*(10,6+5,42+4,8)</t>
  </si>
  <si>
    <t>65</t>
  </si>
  <si>
    <t>967031132</t>
  </si>
  <si>
    <t>Přisekání rovných ostění v cihelném zdivu na MV nebo MVC</t>
  </si>
  <si>
    <t>208983745</t>
  </si>
  <si>
    <t>0,4*(2,46+1,99*2)+0,4*(2,4+3,15*2)*2+0,4*(0,9+2,02*2)*2</t>
  </si>
  <si>
    <t>0,4*(0,89+1,3*2)+0,4*(1,2+2,4*2)*2+0,4*(1,1+2,4*2)*2</t>
  </si>
  <si>
    <t>0,4*(1,2+2,1*2)*90+0,4*(1,05+2,1*2)*22+0,4*(2,4+1,5*2)*4</t>
  </si>
  <si>
    <t>0,4*(2,1+1,5*2)*6+0,4*(1,5+1,48*2)*3+0,4*(1,3+1,45*2)*2</t>
  </si>
  <si>
    <t>0,4*(1,2+1,5*2)+0,4*(0,84+1,03*2)*6+0,4*(0,9+0,9*2)*13</t>
  </si>
  <si>
    <t>0,4*(0,56+0,86*2)+0,4*(0,9+0,6*2)*9+0,4*(0,84+0,57*2)</t>
  </si>
  <si>
    <t>0,4*(0,84+0,54*2)*16+0,4*(0,84+0,44*2)*4</t>
  </si>
  <si>
    <t>66</t>
  </si>
  <si>
    <t>967031732</t>
  </si>
  <si>
    <t>Přisekání plošné zdiva z cihel pálených na MV nebo MVC tl do 100 mm</t>
  </si>
  <si>
    <t>1778942731</t>
  </si>
  <si>
    <t>341,58</t>
  </si>
  <si>
    <t>67</t>
  </si>
  <si>
    <t>968062374</t>
  </si>
  <si>
    <t>Vybourání dřevěných rámů oken zdvojených včetně křídel pl do 1 m2</t>
  </si>
  <si>
    <t>-9734424</t>
  </si>
  <si>
    <t>"1NP" 0,9*0,9+0,56*0,86+0,9*0,6*6</t>
  </si>
  <si>
    <t>"2NP" 0,9*0,6*3+0,9*0,9*2</t>
  </si>
  <si>
    <t>"3NP" 0,9*0,9*10</t>
  </si>
  <si>
    <t>68</t>
  </si>
  <si>
    <t>968062375</t>
  </si>
  <si>
    <t>Vybourání dřevěných rámů oken zdvojených včetně křídel pl do 2 m2</t>
  </si>
  <si>
    <t>-1153986493</t>
  </si>
  <si>
    <t>"1NP" 1,3*1,45*2+1,2*1,5</t>
  </si>
  <si>
    <t>69</t>
  </si>
  <si>
    <t>968062376</t>
  </si>
  <si>
    <t>Vybourání dřevěných rámů oken zdvojených včetně křídel pl do 4 m2</t>
  </si>
  <si>
    <t>265984568</t>
  </si>
  <si>
    <t>"1NP" 2,4*1,2*2+2,4*1,1*2+2,1*1,2*18+2,4*1,5*4+2,1*1,5*6</t>
  </si>
  <si>
    <t>1,5*1,48*3</t>
  </si>
  <si>
    <t>"2NP" 1,2*2,1*36+1,05*2,1*10</t>
  </si>
  <si>
    <t>"3NP" 1,2*2,1*36+1,05*2,1*12</t>
  </si>
  <si>
    <t>70</t>
  </si>
  <si>
    <t>968072354</t>
  </si>
  <si>
    <t>Vybourání kovových rámů oken zdvojených včetně křídel pl do 1 m2</t>
  </si>
  <si>
    <t>-1094838647</t>
  </si>
  <si>
    <t>"1PP" 0,84*1,03*6+0,84*0,57+0,84*0,54*16+0,84*0,44*4</t>
  </si>
  <si>
    <t>71</t>
  </si>
  <si>
    <t>968072455</t>
  </si>
  <si>
    <t>Vybourání kovových dveřních zárubní pl do 2 m2</t>
  </si>
  <si>
    <t>-1774380961</t>
  </si>
  <si>
    <t>0,9*2,02*2+0,89*1,3</t>
  </si>
  <si>
    <t>72</t>
  </si>
  <si>
    <t>968072456</t>
  </si>
  <si>
    <t>Vybourání kovových dveřních zárubní pl přes 2 m2</t>
  </si>
  <si>
    <t>-1330515459</t>
  </si>
  <si>
    <t>2,4*3,15*2</t>
  </si>
  <si>
    <t>73</t>
  </si>
  <si>
    <t>971033341</t>
  </si>
  <si>
    <t>Vybourání otvorů ve zdivu cihelném pl do 0,09 m2 na MVC nebo MV tl do 300 mm</t>
  </si>
  <si>
    <t>1316579410</t>
  </si>
  <si>
    <t>74</t>
  </si>
  <si>
    <t>971033541</t>
  </si>
  <si>
    <t>Vybourání otvorů ve zdivu cihelném pl do 1 m2 na MVC nebo MV tl do 300 mm</t>
  </si>
  <si>
    <t>-1584745406</t>
  </si>
  <si>
    <t>1,3*0,5*4*0,3</t>
  </si>
  <si>
    <t>75</t>
  </si>
  <si>
    <t>971033631</t>
  </si>
  <si>
    <t>Vybourání otvorů ve zdivu cihelném pl do 4 m2 na MVC nebo MV tl do 150 mm</t>
  </si>
  <si>
    <t>-635311948</t>
  </si>
  <si>
    <t>2,6*1,0</t>
  </si>
  <si>
    <t>76</t>
  </si>
  <si>
    <t>976085211</t>
  </si>
  <si>
    <t>Vybourání kanalizačních rámů včetně poklopů nebo mříží pl do 0,3 m2</t>
  </si>
  <si>
    <t>107001835</t>
  </si>
  <si>
    <t>77</t>
  </si>
  <si>
    <t>978011141</t>
  </si>
  <si>
    <t>Otlučení (osekání) vnitřní vápenné nebo vápenocementové omítky stropů v rozsahu do 30 %</t>
  </si>
  <si>
    <t>75851271</t>
  </si>
  <si>
    <t>"skladba C02"  6,0*6,3+60,0</t>
  </si>
  <si>
    <t>"skladba C01"  3,0*1,26+12,0*2,1</t>
  </si>
  <si>
    <t>78</t>
  </si>
  <si>
    <t>978015341</t>
  </si>
  <si>
    <t>Otlučení (osekání) vnější vápenné nebo vápenocementové omítky stupně členitosti 1 a 2 rozsahu do 30%</t>
  </si>
  <si>
    <t>170140099</t>
  </si>
  <si>
    <t>"pohled severozápadní"  7,05*11,24+(17,72+11,38)*11,24</t>
  </si>
  <si>
    <t>12,9*3,34</t>
  </si>
  <si>
    <t>"pohled severovýchodní"  15,95*11,24+4,57*2,6+3,77*3,64</t>
  </si>
  <si>
    <t>"pohled jihovýchodní" 39,75*11,24+8,625*3,32</t>
  </si>
  <si>
    <t>"pohled jihozápadní"  15,5*11,24</t>
  </si>
  <si>
    <t>79</t>
  </si>
  <si>
    <t>978059541</t>
  </si>
  <si>
    <t>Odsekání a odebrání obkladů stěn z vnitřních obkládaček plochy přes 1 m2</t>
  </si>
  <si>
    <t>881993123</t>
  </si>
  <si>
    <t>1,85*2,1+0,5*2,1*3</t>
  </si>
  <si>
    <t>80</t>
  </si>
  <si>
    <t>978059641</t>
  </si>
  <si>
    <t>Odsekání a odebrání obkladů stěn z vnějších obkládaček plochy přes 1 m2</t>
  </si>
  <si>
    <t>-1799200137</t>
  </si>
  <si>
    <t>"odhad-bude fakturováno dle skutečnosti" 120,0*0,4</t>
  </si>
  <si>
    <t>997</t>
  </si>
  <si>
    <t>Přesun sutě</t>
  </si>
  <si>
    <t>81</t>
  </si>
  <si>
    <t>997013113</t>
  </si>
  <si>
    <t>Vnitrostaveništní doprava suti a vybouraných hmot pro budovy v do 12 m s použitím mechanizace</t>
  </si>
  <si>
    <t>t</t>
  </si>
  <si>
    <t>-27811757</t>
  </si>
  <si>
    <t>82</t>
  </si>
  <si>
    <t>997013501</t>
  </si>
  <si>
    <t>Odvoz suti a vybouraných hmot na skládku nebo meziskládku do 1 km se složením</t>
  </si>
  <si>
    <t>-1661027660</t>
  </si>
  <si>
    <t>83</t>
  </si>
  <si>
    <t>997013509</t>
  </si>
  <si>
    <t>Příplatek k odvozu suti a vybouraných hmot na skládku ZKD 1 km přes 1 km</t>
  </si>
  <si>
    <t>-1526796713</t>
  </si>
  <si>
    <t>155,422*9</t>
  </si>
  <si>
    <t>84</t>
  </si>
  <si>
    <t>997013831</t>
  </si>
  <si>
    <t>Poplatek za uložení na skládce (skládkovné) stavebního odpadu směsného kód odpadu 170 904</t>
  </si>
  <si>
    <t>-187775113</t>
  </si>
  <si>
    <t>998</t>
  </si>
  <si>
    <t>Přesun hmot</t>
  </si>
  <si>
    <t>85</t>
  </si>
  <si>
    <t>998011002</t>
  </si>
  <si>
    <t>Přesun hmot pro budovy zděné v do 12 m</t>
  </si>
  <si>
    <t>-828648015</t>
  </si>
  <si>
    <t>PSV</t>
  </si>
  <si>
    <t>Práce a dodávky PSV</t>
  </si>
  <si>
    <t>711</t>
  </si>
  <si>
    <t>Izolace proti vodě, vlhkosti a plynům</t>
  </si>
  <si>
    <t>86</t>
  </si>
  <si>
    <t>711112001</t>
  </si>
  <si>
    <t>Provedení izolace proti zemní vlhkosti svislé za studena nátěrem penetračním</t>
  </si>
  <si>
    <t>-953324662</t>
  </si>
  <si>
    <t>"skladba S04b"  176,256*1,1</t>
  </si>
  <si>
    <t>87</t>
  </si>
  <si>
    <t>11163150</t>
  </si>
  <si>
    <t>lak asfaltový penetrační</t>
  </si>
  <si>
    <t>-589748508</t>
  </si>
  <si>
    <t>193,882*0,00035 "Přepočtené koeficientem množství</t>
  </si>
  <si>
    <t>88</t>
  </si>
  <si>
    <t>711131821</t>
  </si>
  <si>
    <t>Odstranění izolace proti zemní vlhkosti svislé</t>
  </si>
  <si>
    <t>-1343352144</t>
  </si>
  <si>
    <t>"skladba S04b"  88,128*2</t>
  </si>
  <si>
    <t>89</t>
  </si>
  <si>
    <t>711142559</t>
  </si>
  <si>
    <t>Provedení izolace proti zemní vlhkosti pásy přitavením svislé NAIP</t>
  </si>
  <si>
    <t>-563128204</t>
  </si>
  <si>
    <t>90</t>
  </si>
  <si>
    <t>62852015</t>
  </si>
  <si>
    <t>pásy s modifikovaným asfaltem vložka skelná tkanina</t>
  </si>
  <si>
    <t>-2135757029</t>
  </si>
  <si>
    <t>193,882*1,2 "Přepočtené koeficientem množství</t>
  </si>
  <si>
    <t>91</t>
  </si>
  <si>
    <t>711491177</t>
  </si>
  <si>
    <t xml:space="preserve">Připevnění vodorovné izolace proti tlakové vodě nerezovou lištou vč. dodávky </t>
  </si>
  <si>
    <t>-1171734598</t>
  </si>
  <si>
    <t>97,92</t>
  </si>
  <si>
    <t>92</t>
  </si>
  <si>
    <t>711491272</t>
  </si>
  <si>
    <t>Provedení izolace proti tlakové vodě svislé z textilií vrstva ochranná</t>
  </si>
  <si>
    <t>-49646014</t>
  </si>
  <si>
    <t>176,256*1,1</t>
  </si>
  <si>
    <t>93</t>
  </si>
  <si>
    <t>69311006</t>
  </si>
  <si>
    <t>geotextilie tkaná PP 15kN/m</t>
  </si>
  <si>
    <t>1028745082</t>
  </si>
  <si>
    <t>193,882*1,05 "Přepočtené koeficientem množství</t>
  </si>
  <si>
    <t>94</t>
  </si>
  <si>
    <t>711491273</t>
  </si>
  <si>
    <t>Provedení izolace proti tlakové vodě svislé z nopové folie</t>
  </si>
  <si>
    <t>1160067320</t>
  </si>
  <si>
    <t>95</t>
  </si>
  <si>
    <t>28323024</t>
  </si>
  <si>
    <t>fólie drenážní nopová v 8mm tl 0,4mm š 0,5m</t>
  </si>
  <si>
    <t>1717449493</t>
  </si>
  <si>
    <t>96</t>
  </si>
  <si>
    <t>998711202</t>
  </si>
  <si>
    <t>Přesun hmot procentní pro izolace proti vodě, vlhkosti a plynům v objektech v do 12 m</t>
  </si>
  <si>
    <t>%</t>
  </si>
  <si>
    <t>-967090550</t>
  </si>
  <si>
    <t>712</t>
  </si>
  <si>
    <t>Povlakové krytiny</t>
  </si>
  <si>
    <t>97</t>
  </si>
  <si>
    <t>712311101</t>
  </si>
  <si>
    <t>Provedení povlakové krytiny střech do 10° za studena lakem penetračním nebo asfaltovým</t>
  </si>
  <si>
    <t>-690715044</t>
  </si>
  <si>
    <t xml:space="preserve">"schema R01b,R02,R03,R04,R5a,R05b" </t>
  </si>
  <si>
    <t>40,16*14,5+4,53*4,3+13,175*6,435+7,72*2,055+12,14*3,84</t>
  </si>
  <si>
    <t>4,58*0,825+15,4*1,945</t>
  </si>
  <si>
    <t>98</t>
  </si>
  <si>
    <t>1960719586</t>
  </si>
  <si>
    <t>782,794*0,0003 "Přepočtené koeficientem množství</t>
  </si>
  <si>
    <t>99</t>
  </si>
  <si>
    <t>712341559</t>
  </si>
  <si>
    <t>Provedení povlakové krytiny střech do 10° pásy NAIP přitavením v plné ploše</t>
  </si>
  <si>
    <t>-1200984750</t>
  </si>
  <si>
    <t>100</t>
  </si>
  <si>
    <t>62836110</t>
  </si>
  <si>
    <t>pás těžký asfaltovaný s Al folií nosnou vložkou</t>
  </si>
  <si>
    <t>-1944755127</t>
  </si>
  <si>
    <t>782,794*1,15 "Přepočtené koeficientem množství</t>
  </si>
  <si>
    <t>101</t>
  </si>
  <si>
    <t>712363601</t>
  </si>
  <si>
    <t>Provedení povlak krytiny mechanicky kotvenou do betonu TI tl přes 240mm vnitřní pole,budova v do 18m</t>
  </si>
  <si>
    <t>1701676585</t>
  </si>
  <si>
    <t>1532,936*1,1+4,58*0,825*1,1+15,4*1,945*1,1</t>
  </si>
  <si>
    <t>102</t>
  </si>
  <si>
    <t>28322041</t>
  </si>
  <si>
    <t>fólie střešní mPVC ke kotvení 1,5 mm</t>
  </si>
  <si>
    <t>-1604848137</t>
  </si>
  <si>
    <t>1723,334*1,15 "Přepočtené koeficientem množství</t>
  </si>
  <si>
    <t>103</t>
  </si>
  <si>
    <t>712391172</t>
  </si>
  <si>
    <t>Provedení povlakové krytiny střech do 10° ochranné textilní vrstvy</t>
  </si>
  <si>
    <t>-736765497</t>
  </si>
  <si>
    <t>1686,23</t>
  </si>
  <si>
    <t>"skladba S5a,S05b"  15,4*1,945+4,58*0,825</t>
  </si>
  <si>
    <t>104</t>
  </si>
  <si>
    <t>787112941</t>
  </si>
  <si>
    <t>1719,962*1,15 "Přepočtené koeficientem množství</t>
  </si>
  <si>
    <t>105</t>
  </si>
  <si>
    <t>712391176</t>
  </si>
  <si>
    <t xml:space="preserve">Provedení povlakové krytiny střech do 10° připevnění izolace kotvícími terči vč. dodávky </t>
  </si>
  <si>
    <t>-1391858586</t>
  </si>
  <si>
    <t>1723,334*5</t>
  </si>
  <si>
    <t>106</t>
  </si>
  <si>
    <t>998712202</t>
  </si>
  <si>
    <t>Přesun hmot procentní pro krytiny povlakové v objektech v do 12 m</t>
  </si>
  <si>
    <t>1766478431</t>
  </si>
  <si>
    <t>713</t>
  </si>
  <si>
    <t>Izolace tepelné</t>
  </si>
  <si>
    <t>107</t>
  </si>
  <si>
    <t>713111127</t>
  </si>
  <si>
    <t>Montáž izolace tepelné spodem stropů lepením celoplošně rohoží, pásů, dílců, desek</t>
  </si>
  <si>
    <t>234807212</t>
  </si>
  <si>
    <t>"skladba C02"  97,8</t>
  </si>
  <si>
    <t>108</t>
  </si>
  <si>
    <t>63141426</t>
  </si>
  <si>
    <t>deska izolační minerální pro fasády podélné vlákno tl 200mm</t>
  </si>
  <si>
    <t>-1882607745</t>
  </si>
  <si>
    <t>97,8*1,02 "Přepočtené koeficientem množství</t>
  </si>
  <si>
    <t>109</t>
  </si>
  <si>
    <t>713131141</t>
  </si>
  <si>
    <t>Montáž izolace tepelné stěn a základů lepením celoplošně rohoží, pásů, dílců, desek</t>
  </si>
  <si>
    <t>-50644152</t>
  </si>
  <si>
    <t>110</t>
  </si>
  <si>
    <t>663952146</t>
  </si>
  <si>
    <t>176,256*1,02*0,14</t>
  </si>
  <si>
    <t>111</t>
  </si>
  <si>
    <t>713141131</t>
  </si>
  <si>
    <t>Montáž izolace tepelné střech plochých lepené za studena 1 vrstva rohoží, pásů, dílců, desek</t>
  </si>
  <si>
    <t>1746789187</t>
  </si>
  <si>
    <t>"skladba R01a,R01b,R03,R04" 40,16*14,5*2+7,51*2,0*2*2</t>
  </si>
  <si>
    <t>8,775*0,78*2+13,175*6,435*2+7,72*2,055*2+12,14*3,84*2</t>
  </si>
  <si>
    <t>112</t>
  </si>
  <si>
    <t>28375960</t>
  </si>
  <si>
    <t>deska EPS 200 pro trvalé zatížení v tlaku (max. 3600 kg/m2) tl 140mm</t>
  </si>
  <si>
    <t>-52003006</t>
  </si>
  <si>
    <t>1532,936*1,02 "Přepočtené koeficientem množství</t>
  </si>
  <si>
    <t>113</t>
  </si>
  <si>
    <t>-1047309226</t>
  </si>
  <si>
    <t>"skladba S05a"  4,58*0,825</t>
  </si>
  <si>
    <t>114</t>
  </si>
  <si>
    <t>28375961</t>
  </si>
  <si>
    <t>deska EPS 200 pro trvalé zatížení v tlaku (max. 3600 kg/m2) tl.150mm</t>
  </si>
  <si>
    <t>1527910294</t>
  </si>
  <si>
    <t>3,779*1,02 "Přepočtené koeficientem množství</t>
  </si>
  <si>
    <t>115</t>
  </si>
  <si>
    <t>-1286531089</t>
  </si>
  <si>
    <t>"skladba S05b"  15,4*1,945</t>
  </si>
  <si>
    <t>116</t>
  </si>
  <si>
    <t>28375963</t>
  </si>
  <si>
    <t>deska EPS 200 pro trvalé zatížení v tlaku (max. 3600 kg/m2) tl 200mm</t>
  </si>
  <si>
    <t>1327282908</t>
  </si>
  <si>
    <t>29,953*1,02 "Přepočtené koeficientem množství</t>
  </si>
  <si>
    <t>117</t>
  </si>
  <si>
    <t>998713202</t>
  </si>
  <si>
    <t>Přesun hmot procentní pro izolace tepelné v objektech v do 12 m</t>
  </si>
  <si>
    <t>-344224110</t>
  </si>
  <si>
    <t>721</t>
  </si>
  <si>
    <t>Zdravotechnika - vnitřní kanalizace</t>
  </si>
  <si>
    <t>118</t>
  </si>
  <si>
    <t>721110806</t>
  </si>
  <si>
    <t>Demontáž potrubí kameninové do DN 200</t>
  </si>
  <si>
    <t>-1411860879</t>
  </si>
  <si>
    <t>119</t>
  </si>
  <si>
    <t>721173403</t>
  </si>
  <si>
    <t>Potrubí kanalizační z PVC SN 4 svodné DN 160</t>
  </si>
  <si>
    <t>1093368505</t>
  </si>
  <si>
    <t>120</t>
  </si>
  <si>
    <t>721233212</t>
  </si>
  <si>
    <t>Střešní vtok polypropylen PP pro pochůzné střechy svislý odtok DN 110</t>
  </si>
  <si>
    <t>-268948373</t>
  </si>
  <si>
    <t>"schema X/07,X/08"  11</t>
  </si>
  <si>
    <t>121</t>
  </si>
  <si>
    <t>721242116</t>
  </si>
  <si>
    <t>Lapač střešních splavenin z PP se zápachovou klapkou a lapacím košem DN 125</t>
  </si>
  <si>
    <t>-378456111</t>
  </si>
  <si>
    <t>"schema X/01"  3</t>
  </si>
  <si>
    <t>122</t>
  </si>
  <si>
    <t>998721202</t>
  </si>
  <si>
    <t>Přesun hmot procentní pro vnitřní kanalizace v objektech v do 12 m</t>
  </si>
  <si>
    <t>-439758822</t>
  </si>
  <si>
    <t>725</t>
  </si>
  <si>
    <t>Zdravotechnika - zařizovací předměty</t>
  </si>
  <si>
    <t>123</t>
  </si>
  <si>
    <t>725210821</t>
  </si>
  <si>
    <t>Demontáž umyvadel bez výtokových armatur</t>
  </si>
  <si>
    <t>soubor</t>
  </si>
  <si>
    <t>523366125</t>
  </si>
  <si>
    <t>124</t>
  </si>
  <si>
    <t>725211603</t>
  </si>
  <si>
    <t>Umyvadlo keramické připevněné na stěnu šrouby bílé bez krytu na sifon 600 mm</t>
  </si>
  <si>
    <t>-784088073</t>
  </si>
  <si>
    <t>125</t>
  </si>
  <si>
    <t>998725202</t>
  </si>
  <si>
    <t>Přesun hmot procentní pro zařizovací předměty v objektech v do 12 m</t>
  </si>
  <si>
    <t>-265317533</t>
  </si>
  <si>
    <t>762</t>
  </si>
  <si>
    <t>Konstrukce tesařské</t>
  </si>
  <si>
    <t>127</t>
  </si>
  <si>
    <t>762341811</t>
  </si>
  <si>
    <t>Demontáž bednění střech z prken</t>
  </si>
  <si>
    <t>-1016590513</t>
  </si>
  <si>
    <t>"skladba R03"  89,6</t>
  </si>
  <si>
    <t>"skladba R04"  11,2*2,1+5,8*2,0</t>
  </si>
  <si>
    <t>763</t>
  </si>
  <si>
    <t>Konstrukce suché výstavby</t>
  </si>
  <si>
    <t>128</t>
  </si>
  <si>
    <t>763131411</t>
  </si>
  <si>
    <t>SDK podhled desky 1xA 12,5 bez TI dvouvrstvá spodní kce profil CD+UD</t>
  </si>
  <si>
    <t>1014948388</t>
  </si>
  <si>
    <t>129</t>
  </si>
  <si>
    <t>763131714</t>
  </si>
  <si>
    <t>SDK podhled základní penetrační nátěr</t>
  </si>
  <si>
    <t>1080027699</t>
  </si>
  <si>
    <t>130</t>
  </si>
  <si>
    <t>763131751</t>
  </si>
  <si>
    <t>Montáž parotěsné zábrany do SDK podhledu</t>
  </si>
  <si>
    <t>527168653</t>
  </si>
  <si>
    <t>131</t>
  </si>
  <si>
    <t>28329336</t>
  </si>
  <si>
    <t>fólie podstřešní parotěsná s reflexní Al vrstvou 160 g/m2 (1,5 x 50 m)</t>
  </si>
  <si>
    <t>-1880666464</t>
  </si>
  <si>
    <t>97,8*1,1 "Přepočtené koeficientem množství</t>
  </si>
  <si>
    <t>132</t>
  </si>
  <si>
    <t>763164531</t>
  </si>
  <si>
    <t>SDK obklad kovových kcí tvaru L š do 0,8 m desky 1xA 12,5</t>
  </si>
  <si>
    <t>785538626</t>
  </si>
  <si>
    <t>"pro VZD" 70,0+33,0+30,0+60,0</t>
  </si>
  <si>
    <t>133</t>
  </si>
  <si>
    <t>763164551</t>
  </si>
  <si>
    <t>SDK obklad kovových kcí tvaru L š přes 0,8 m desky 1xA 12,5</t>
  </si>
  <si>
    <t>1977049306</t>
  </si>
  <si>
    <t>1,1*22,0+8,0*1,15+18,0*1,6+4,0*1,5+1,15*8,4+29,6*1,2+4,0*1,5</t>
  </si>
  <si>
    <t>134</t>
  </si>
  <si>
    <t>998763402</t>
  </si>
  <si>
    <t>Přesun hmot procentní pro sádrokartonové konstrukce v objektech v do 12 m</t>
  </si>
  <si>
    <t>-1030704917</t>
  </si>
  <si>
    <t>764</t>
  </si>
  <si>
    <t>Konstrukce klempířské</t>
  </si>
  <si>
    <t>135</t>
  </si>
  <si>
    <t>764001831</t>
  </si>
  <si>
    <t>Demontáž krytiny z taškových tabulí do suti</t>
  </si>
  <si>
    <t>-1273491227</t>
  </si>
  <si>
    <t>"skladba R03"  12,8*7,0+8,0*2,1</t>
  </si>
  <si>
    <t>"skladba R04"  35,12</t>
  </si>
  <si>
    <t>"skladba R05"  15,4*1,925</t>
  </si>
  <si>
    <t>136</t>
  </si>
  <si>
    <t>764002801</t>
  </si>
  <si>
    <t>Demontáž závětrné lišty do suti</t>
  </si>
  <si>
    <t>512590644</t>
  </si>
  <si>
    <t>160,0+10,5</t>
  </si>
  <si>
    <t>137</t>
  </si>
  <si>
    <t>764002811</t>
  </si>
  <si>
    <t>Demontáž okapového plechu do suti v krytině povlakové</t>
  </si>
  <si>
    <t>1355761325</t>
  </si>
  <si>
    <t>62,0+5,1</t>
  </si>
  <si>
    <t>138</t>
  </si>
  <si>
    <t>764002841</t>
  </si>
  <si>
    <t>Demontáž oplechování horních ploch zdí a nadezdívek do suti</t>
  </si>
  <si>
    <t>705390522</t>
  </si>
  <si>
    <t>139</t>
  </si>
  <si>
    <t>764002851</t>
  </si>
  <si>
    <t>Demontáž oplechování parapetů do suti</t>
  </si>
  <si>
    <t>-1394871255</t>
  </si>
  <si>
    <t>2,4+2,2+2,4*45+2,1*11+1,5*4+2,1*6+1,5*3+2,6+1,2+0,9*13</t>
  </si>
  <si>
    <t>0,56+0,9*9+0,84+0,84*16+0,84*4</t>
  </si>
  <si>
    <t>140</t>
  </si>
  <si>
    <t>764002871</t>
  </si>
  <si>
    <t>Demontáž lemování zdí do suti</t>
  </si>
  <si>
    <t>130004592</t>
  </si>
  <si>
    <t>5,1+90,0</t>
  </si>
  <si>
    <t>141</t>
  </si>
  <si>
    <t>764004801</t>
  </si>
  <si>
    <t>Demontáž podokapního žlabu do suti</t>
  </si>
  <si>
    <t>567686354</t>
  </si>
  <si>
    <t>142</t>
  </si>
  <si>
    <t>764004861</t>
  </si>
  <si>
    <t>Demontáž svodu do suti</t>
  </si>
  <si>
    <t>742229468</t>
  </si>
  <si>
    <t>143</t>
  </si>
  <si>
    <t>764011622</t>
  </si>
  <si>
    <t>Dilatační připojovací lišta z Pz s povrchovou úpravou včetně tmelení rš 120 mm</t>
  </si>
  <si>
    <t>-822648227</t>
  </si>
  <si>
    <t>"schema K14,K15"  132,0+245,0</t>
  </si>
  <si>
    <t>144</t>
  </si>
  <si>
    <t>764111471</t>
  </si>
  <si>
    <t>Krytina železobetonových desek z Pz plechu</t>
  </si>
  <si>
    <t>-928328151</t>
  </si>
  <si>
    <t>"schema K10,K12"  1,55*0,5+0,56*1,2</t>
  </si>
  <si>
    <t>145</t>
  </si>
  <si>
    <t>764212633</t>
  </si>
  <si>
    <t>Oplechování štítu závětrnou lištou z Pz s povrchovou úpravou rš 260mm</t>
  </si>
  <si>
    <t>-1750011751</t>
  </si>
  <si>
    <t>"schema K13,K18"  10,5+160,0</t>
  </si>
  <si>
    <t>146</t>
  </si>
  <si>
    <t>764212663</t>
  </si>
  <si>
    <t xml:space="preserve">Oplechování rovné okapové hrany z Pz s povrchovou úpravou rš 260mm </t>
  </si>
  <si>
    <t>-693669255</t>
  </si>
  <si>
    <t>"schema K17,K19"  62,0+5,1</t>
  </si>
  <si>
    <t>147</t>
  </si>
  <si>
    <t>764214606</t>
  </si>
  <si>
    <t>Oplechování horních ploch a atik bez rohů z Pz s povrch úpravou mechanicky kotvené rš 500 mm</t>
  </si>
  <si>
    <t>925121842</t>
  </si>
  <si>
    <t>148</t>
  </si>
  <si>
    <t>764216643</t>
  </si>
  <si>
    <t>Oplechování rovných parapetů celoplošně lepené z Pz s povrchovou úpravou rš 260mm</t>
  </si>
  <si>
    <t>-1791544294</t>
  </si>
  <si>
    <t>"schema K09" 1,0*26</t>
  </si>
  <si>
    <t>149</t>
  </si>
  <si>
    <t>764216644</t>
  </si>
  <si>
    <t>Oplechování rovných parapetů celoplošně lepené z Pz s povrchovou úpravou rš 300mm</t>
  </si>
  <si>
    <t>361386235</t>
  </si>
  <si>
    <t>"schema K01-K08"  2,75+2,5*50+2,3+2,2*17+1,6*3+1,3*3</t>
  </si>
  <si>
    <t>1,0*23+0,7</t>
  </si>
  <si>
    <t>150</t>
  </si>
  <si>
    <t>764311613</t>
  </si>
  <si>
    <t xml:space="preserve">Lemování rovných zdí střech s krytinou skládanou z Pz s povrchovou úpravou rš 100mm </t>
  </si>
  <si>
    <t>-2127666810</t>
  </si>
  <si>
    <t>"schema K16"   90,0</t>
  </si>
  <si>
    <t>151</t>
  </si>
  <si>
    <t>764311618</t>
  </si>
  <si>
    <t>Lemování rovných zdí střech s krytinou skládanou z Pz s povrchovou úpravou rš 220mm</t>
  </si>
  <si>
    <t>-484045414</t>
  </si>
  <si>
    <t>"schema K20"  5,1</t>
  </si>
  <si>
    <t>152</t>
  </si>
  <si>
    <t>764311617</t>
  </si>
  <si>
    <t>Lemování rovných zdí střech s krytinou skládanou z Pz s povrchovou úpravou rš 670 mm</t>
  </si>
  <si>
    <t>884552557</t>
  </si>
  <si>
    <t>"schema K11"  1,76</t>
  </si>
  <si>
    <t>153</t>
  </si>
  <si>
    <t>764316643</t>
  </si>
  <si>
    <t>Větrací komínek izolovaný s průchodkou na skládané krytině z taškových tabulí s povrch úprav D 110mm</t>
  </si>
  <si>
    <t>1348511829</t>
  </si>
  <si>
    <t>"schema X/09,X/10"  9</t>
  </si>
  <si>
    <t>154</t>
  </si>
  <si>
    <t>764511601</t>
  </si>
  <si>
    <t>Žlab podokapní půlkruhový z Pz s povrchovou úpravou rš 250 mm</t>
  </si>
  <si>
    <t>-1808752754</t>
  </si>
  <si>
    <t>"schema K21"  61,0</t>
  </si>
  <si>
    <t>155</t>
  </si>
  <si>
    <t>764511642</t>
  </si>
  <si>
    <t>Kotlík oválný (trychtýřový) pro podokapní žlaby z Pz s povrchovou úpravou 330/100 mm</t>
  </si>
  <si>
    <t>-1500076879</t>
  </si>
  <si>
    <t>156</t>
  </si>
  <si>
    <t>764518622</t>
  </si>
  <si>
    <t>Svody kruhové včetně objímek, kolen, odskoků z Pz s povrchovou úpravou průměru 100 mm</t>
  </si>
  <si>
    <t>-1826611226</t>
  </si>
  <si>
    <t>"schema K22,K23"   17,0</t>
  </si>
  <si>
    <t>157</t>
  </si>
  <si>
    <t>998764202</t>
  </si>
  <si>
    <t>Přesun hmot procentní pro konstrukce klempířské v objektech v do 12 m</t>
  </si>
  <si>
    <t>1608742046</t>
  </si>
  <si>
    <t>766</t>
  </si>
  <si>
    <t>Konstrukce truhlářské</t>
  </si>
  <si>
    <t>158</t>
  </si>
  <si>
    <t>766001</t>
  </si>
  <si>
    <t xml:space="preserve">D+M okna plastová zasklená izolačním trojsklem vč. kování ,bílá </t>
  </si>
  <si>
    <t>1671243054</t>
  </si>
  <si>
    <t>1,5*1,48*3+1,3*1,45*2+1,2*1,5+0,84*1,03*6+0,9*0,9*13+0,56*0,86+0,9*0,6*9+0,84*0,57</t>
  </si>
  <si>
    <t>0,84*0,54*16+0,84*0,44*4</t>
  </si>
  <si>
    <t>159</t>
  </si>
  <si>
    <t>766002</t>
  </si>
  <si>
    <t>D+M dveře vchodové 1kř. plastové vč. kování s dvojsklem bezpečnostním z 1/2 vel. 900/2020mm</t>
  </si>
  <si>
    <t>ks</t>
  </si>
  <si>
    <t>2005542168</t>
  </si>
  <si>
    <t>"schema D03"  2</t>
  </si>
  <si>
    <t>160</t>
  </si>
  <si>
    <t>766003</t>
  </si>
  <si>
    <t xml:space="preserve">D+M dveře venkovní 1kř. plastové vč. kování plné 890/1300mm bílé </t>
  </si>
  <si>
    <t>1660144097</t>
  </si>
  <si>
    <t>"schema D04"  1</t>
  </si>
  <si>
    <t>161</t>
  </si>
  <si>
    <t>766004</t>
  </si>
  <si>
    <t>D+M střešní plastový výlez na střechu s kopulovitým třívrstvým zasklením vč. kování a manžet 900/900mm</t>
  </si>
  <si>
    <t>1487829559</t>
  </si>
  <si>
    <t>"schema W17"   1</t>
  </si>
  <si>
    <t>162</t>
  </si>
  <si>
    <t>766441812</t>
  </si>
  <si>
    <t>Demontáž parapetních desek dřevěných nebo plastových šířky přes 30 cm délky do 1,0 m</t>
  </si>
  <si>
    <t>354167566</t>
  </si>
  <si>
    <t>163</t>
  </si>
  <si>
    <t>766441822</t>
  </si>
  <si>
    <t>Demontáž parapetních desek dřevěných nebo plastových šířky přes 30 cm délky přes 1,0 m</t>
  </si>
  <si>
    <t>-1328921869</t>
  </si>
  <si>
    <t>164</t>
  </si>
  <si>
    <t>766694121</t>
  </si>
  <si>
    <t>Montáž parapetních desek dřevěných nebo plastových šířky přes 30 cm délky do 1,0 m</t>
  </si>
  <si>
    <t>1994491736</t>
  </si>
  <si>
    <t>165</t>
  </si>
  <si>
    <t>766694122</t>
  </si>
  <si>
    <t>Montáž parapetních dřevěných nebo plastových šířky přes 30 cm délky do 1,6 m</t>
  </si>
  <si>
    <t>-241179071</t>
  </si>
  <si>
    <t>166</t>
  </si>
  <si>
    <t>766694123</t>
  </si>
  <si>
    <t>Montáž parapetních dřevěných nebo plastových šířky přes 30 cm délky do 2,6 m</t>
  </si>
  <si>
    <t>-727280248</t>
  </si>
  <si>
    <t>167</t>
  </si>
  <si>
    <t>60794105</t>
  </si>
  <si>
    <t>deska parapetní dřevotřísková vnitřní 0,4 x 1 m</t>
  </si>
  <si>
    <t>-568314652</t>
  </si>
  <si>
    <t>2,1*11+2,1*6+1,5*3+2,6+1,2+0,9*13+0,56+0,9*9</t>
  </si>
  <si>
    <t>168</t>
  </si>
  <si>
    <t>60794107</t>
  </si>
  <si>
    <t>deska parapetní dřevotřísková vnitřní 0,5 x 1 m</t>
  </si>
  <si>
    <t>-892140668</t>
  </si>
  <si>
    <t>2,4+2,2+2,4*45+2,4*4</t>
  </si>
  <si>
    <t>169</t>
  </si>
  <si>
    <t>998766202</t>
  </si>
  <si>
    <t>Přesun hmot procentní pro konstrukce truhlářské v objektech v do 12 m</t>
  </si>
  <si>
    <t>-1075533576</t>
  </si>
  <si>
    <t>767</t>
  </si>
  <si>
    <t>Konstrukce zámečnické</t>
  </si>
  <si>
    <t>170</t>
  </si>
  <si>
    <t>767001</t>
  </si>
  <si>
    <t xml:space="preserve">D+M sekční garážová vrata lamelová 2460/1990mm do ocelové zárubně zinkováno vč. kování s elektr. ovládáním </t>
  </si>
  <si>
    <t>-831516284</t>
  </si>
  <si>
    <t>"schema D01"  1</t>
  </si>
  <si>
    <t>171</t>
  </si>
  <si>
    <t>767002</t>
  </si>
  <si>
    <t xml:space="preserve">D+M dveře vchodové 2kř. hliníkové s rámovou zárubní vč. kování zasklení dvojsklem bezpečnostním čirým 2400/3150mm </t>
  </si>
  <si>
    <t>1656261527</t>
  </si>
  <si>
    <t>"schema D02"  2</t>
  </si>
  <si>
    <t>172</t>
  </si>
  <si>
    <t>767003</t>
  </si>
  <si>
    <t xml:space="preserve">D+M vnější čistící rohož žárově zinkováno 400/600mm </t>
  </si>
  <si>
    <t>-76158046</t>
  </si>
  <si>
    <t>"schema Z01"  3</t>
  </si>
  <si>
    <t>173</t>
  </si>
  <si>
    <t>767004</t>
  </si>
  <si>
    <t xml:space="preserve">D+M revizní dvířka do zatepl. systému pozink povrch lakování vč. kování 600/700mm </t>
  </si>
  <si>
    <t>534865779</t>
  </si>
  <si>
    <t>"schema Z02"  1</t>
  </si>
  <si>
    <t>174</t>
  </si>
  <si>
    <t>767005</t>
  </si>
  <si>
    <t xml:space="preserve">D+M bezpečnostní kotvící lanový systém vč. kotvících bodů z nerezové oceli </t>
  </si>
  <si>
    <t>bm</t>
  </si>
  <si>
    <t>-2120192721</t>
  </si>
  <si>
    <t>"schema Z03,Z04"  105,0</t>
  </si>
  <si>
    <t>175</t>
  </si>
  <si>
    <t>767006</t>
  </si>
  <si>
    <t xml:space="preserve">D+M stožárová trojnožka žárově zinkovaná vč. betonových dlaždic výška 2000mm </t>
  </si>
  <si>
    <t>-1427536329</t>
  </si>
  <si>
    <t>"schema Z05"  2</t>
  </si>
  <si>
    <t>176</t>
  </si>
  <si>
    <t>767007</t>
  </si>
  <si>
    <t xml:space="preserve">D+M schodišťové madlo hliníkové DN 50/2,5mm vč. kotvení </t>
  </si>
  <si>
    <t>901267402</t>
  </si>
  <si>
    <t>"schema Z06"   0,3+1,46</t>
  </si>
  <si>
    <t>177</t>
  </si>
  <si>
    <t>767008</t>
  </si>
  <si>
    <t xml:space="preserve">D+M žebřík požární z trubek s ochraným košem žárově zinkováno </t>
  </si>
  <si>
    <t>kg</t>
  </si>
  <si>
    <t>1143548830</t>
  </si>
  <si>
    <t>"schema Z07"  308,0</t>
  </si>
  <si>
    <t>178</t>
  </si>
  <si>
    <t>767009</t>
  </si>
  <si>
    <t xml:space="preserve">D+M plastová větrací mřížka bílá 250/400mm </t>
  </si>
  <si>
    <t>1351307401</t>
  </si>
  <si>
    <t>"schema X/02"  2</t>
  </si>
  <si>
    <t>179</t>
  </si>
  <si>
    <t>767010</t>
  </si>
  <si>
    <t xml:space="preserve">dtto,avšak 300/300mm </t>
  </si>
  <si>
    <t>851941043</t>
  </si>
  <si>
    <t>"schema X/03"  3</t>
  </si>
  <si>
    <t>180</t>
  </si>
  <si>
    <t>767011</t>
  </si>
  <si>
    <t>dtto,avšak 200/200mm</t>
  </si>
  <si>
    <t>1583234348</t>
  </si>
  <si>
    <t>"schema X/04"   1</t>
  </si>
  <si>
    <t>181</t>
  </si>
  <si>
    <t>767012</t>
  </si>
  <si>
    <t xml:space="preserve">D+M venkovní žaluzie z hliníkových lamel vč. podomítkové schránky s elektr. ovládáním </t>
  </si>
  <si>
    <t>1240921477</t>
  </si>
  <si>
    <t>"schema W03-W06"  2,4*2,1*35+2,1*2,1*11+2,4*1,5*4</t>
  </si>
  <si>
    <t>2,1*1,5*2</t>
  </si>
  <si>
    <t>182</t>
  </si>
  <si>
    <t>767013</t>
  </si>
  <si>
    <t xml:space="preserve">D+M vnitřní žaluzie ručně ovládané lamelové plastové s vodícími lanky </t>
  </si>
  <si>
    <t>-1839573894</t>
  </si>
  <si>
    <t>"schema W03,W07,W08"   1,2*1,5*20+1,2*0,6*20</t>
  </si>
  <si>
    <t>1,5*1,5*2+1,3*1,5*2</t>
  </si>
  <si>
    <t>183</t>
  </si>
  <si>
    <t>767014</t>
  </si>
  <si>
    <t xml:space="preserve">Šetrná demontáž a opětovná montáž po zateplení prvků na fasádě </t>
  </si>
  <si>
    <t>-630657392</t>
  </si>
  <si>
    <t>184</t>
  </si>
  <si>
    <t>767651811</t>
  </si>
  <si>
    <t>Demontáž vrat garážových sekčních zajížděcích pod strop plochy do 6 m2</t>
  </si>
  <si>
    <t>600361554</t>
  </si>
  <si>
    <t>185</t>
  </si>
  <si>
    <t>767661811</t>
  </si>
  <si>
    <t>Demontáž mříží pevných nebo otevíravých</t>
  </si>
  <si>
    <t>-1318248043</t>
  </si>
  <si>
    <t>"1NP" 1,5*1,48*2+0,56*0,86+1,0*0,5*2</t>
  </si>
  <si>
    <t>186</t>
  </si>
  <si>
    <t>767821112</t>
  </si>
  <si>
    <t>Montáž poštovní schránky zavěšené</t>
  </si>
  <si>
    <t>-114428684</t>
  </si>
  <si>
    <t>"schema X/06"  1</t>
  </si>
  <si>
    <t>187</t>
  </si>
  <si>
    <t>55348116</t>
  </si>
  <si>
    <t>schránka listová pozinkovaná 370x330x100 s AL rámečkem</t>
  </si>
  <si>
    <t>-946439317</t>
  </si>
  <si>
    <t>188</t>
  </si>
  <si>
    <t>998767202</t>
  </si>
  <si>
    <t>Přesun hmot procentní pro zámečnické konstrukce v objektech v do 12 m</t>
  </si>
  <si>
    <t>-2122466926</t>
  </si>
  <si>
    <t>784</t>
  </si>
  <si>
    <t>Dokončovací práce - malby a tapety</t>
  </si>
  <si>
    <t>189</t>
  </si>
  <si>
    <t>784181101</t>
  </si>
  <si>
    <t>Základní akrylátová jednonásobná penetrace podkladu v místnostech výšky do 3,80m</t>
  </si>
  <si>
    <t>-1523631796</t>
  </si>
  <si>
    <t>97,8+119,38+193,0*0,8+38,7</t>
  </si>
  <si>
    <t>190</t>
  </si>
  <si>
    <t>784211111</t>
  </si>
  <si>
    <t>Dvojnásobné bílé malby ze směsí za mokra velmi dobře otěruvzdorných v místnostech výšky do 3,80 m</t>
  </si>
  <si>
    <t>106778248</t>
  </si>
  <si>
    <t>Práce a dodávky M</t>
  </si>
  <si>
    <t>33-M</t>
  </si>
  <si>
    <t>Montáže dopr.zaříz.,sklad. zař. a váh</t>
  </si>
  <si>
    <t>192</t>
  </si>
  <si>
    <t>330001</t>
  </si>
  <si>
    <t xml:space="preserve">Demontáž stáv. nákladního výtahu </t>
  </si>
  <si>
    <t>748313849</t>
  </si>
  <si>
    <t>VRN</t>
  </si>
  <si>
    <t>Vedlejší rozpočtové náklady</t>
  </si>
  <si>
    <t>VRN1</t>
  </si>
  <si>
    <t>Průzkumné, geodetické a projektové práce</t>
  </si>
  <si>
    <t>193</t>
  </si>
  <si>
    <t>013002000</t>
  </si>
  <si>
    <t>Projektové práce-dokumentace skutečného provedení</t>
  </si>
  <si>
    <t>1024</t>
  </si>
  <si>
    <t>931437111</t>
  </si>
  <si>
    <t>VRN3</t>
  </si>
  <si>
    <t>Zařízení staveniště</t>
  </si>
  <si>
    <t>194</t>
  </si>
  <si>
    <t>032002000</t>
  </si>
  <si>
    <t>Vybavení staveniště-mobilní WC,kancelář,sklady,zdvihací mechanizmy</t>
  </si>
  <si>
    <t>-461699160</t>
  </si>
  <si>
    <t>195</t>
  </si>
  <si>
    <t>033002000</t>
  </si>
  <si>
    <t>Připojení staveniště na inženýrské sítě-voda,elektro</t>
  </si>
  <si>
    <t>-889973367</t>
  </si>
  <si>
    <t>196</t>
  </si>
  <si>
    <t>034002000</t>
  </si>
  <si>
    <t>Zabezpečení staveniště-provizorní oplocení,výkopové práce</t>
  </si>
  <si>
    <t>-1028936660</t>
  </si>
  <si>
    <t>197</t>
  </si>
  <si>
    <t>039002000</t>
  </si>
  <si>
    <t>Zrušení zařízení staveniště</t>
  </si>
  <si>
    <t>1526022890</t>
  </si>
  <si>
    <t>VRN4</t>
  </si>
  <si>
    <t>Inženýrská činnost</t>
  </si>
  <si>
    <t>198</t>
  </si>
  <si>
    <t>043002000</t>
  </si>
  <si>
    <t>Zkoušky a ostatní měření</t>
  </si>
  <si>
    <t>1758611818</t>
  </si>
  <si>
    <t>02UT,VZD - UT,VZD</t>
  </si>
  <si>
    <t xml:space="preserve">    732 - Ústřední vytápění - strojovny</t>
  </si>
  <si>
    <t xml:space="preserve">    733 - Ústřední vytápění - rozvodné potrubí</t>
  </si>
  <si>
    <t xml:space="preserve">    734 - Ústřední vytápění - armatury</t>
  </si>
  <si>
    <t xml:space="preserve">    751 - Vzduchotechnika</t>
  </si>
  <si>
    <t>HZS - Hodinové zúčtovací sazby</t>
  </si>
  <si>
    <t>732</t>
  </si>
  <si>
    <t>Ústřední vytápění - strojovny</t>
  </si>
  <si>
    <t>732421404</t>
  </si>
  <si>
    <t>Čerpadla teplovodní závitová mokroběžná oběhová pro teplovodní vytápění (elektronicky řízená) PN 10, do 110°C DN přípojky/dopravní výška H (m) - čerpací výkon Q (m3/h) DN 25 / do 4,0 m / 2,5 m3/h</t>
  </si>
  <si>
    <t>998732101</t>
  </si>
  <si>
    <t>Přesun hmot pro strojovny stanovený z hmotnosti přesunovaného materiálu vodorovná dopravní vzdálenost do 50 m v objektech výšky do 6 m</t>
  </si>
  <si>
    <t>PSC</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</si>
  <si>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</si>
  <si>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733</t>
  </si>
  <si>
    <t>Ústřední vytápění - rozvodné potrubí</t>
  </si>
  <si>
    <t>733222205</t>
  </si>
  <si>
    <t>Potrubí z trubek měděných polotvrdých spojovaných tvrdým pájením O 28/1,5</t>
  </si>
  <si>
    <t>733224205</t>
  </si>
  <si>
    <t>Potrubí z trubek měděných Příplatek k cenám za potrubí vedené v kotelnách a strojovnách O 28/1,5</t>
  </si>
  <si>
    <t>733224225</t>
  </si>
  <si>
    <t>Potrubí z trubek měděných Příplatek k cenám za zhotovení přípojky z trubek měděných O 28/1,5</t>
  </si>
  <si>
    <t>733291101</t>
  </si>
  <si>
    <t>Zkoušky těsnosti potrubí z trubek měděných O do 35/1,5</t>
  </si>
  <si>
    <t>733811252</t>
  </si>
  <si>
    <t>Ochrana potrubí termoizolačními trubicemi z pěnového polyetylenu PE přilepenými v příčných a podélných spojích, tloušťky izolace přes 20 do 25 mm, vnitřního průměru izolace DN přes 22 do 45 mm</t>
  </si>
  <si>
    <t xml:space="preserve">Poznámka k souboru cen:
Poznámka k souboru cen:
1. V cenách -1211 až -1256 jsou započteny i náklady na dodání tepelně izolačních trubic. </t>
  </si>
  <si>
    <t>998733101</t>
  </si>
  <si>
    <t>Přesun hmot pro rozvody potrubí stanovený z hmotnosti přesunovaného materiálu vodorovná dopravní vzdálenost do 50 m v objektech výšky do 6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</si>
  <si>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</si>
  <si>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734</t>
  </si>
  <si>
    <t>Ústřední vytápění - armatury</t>
  </si>
  <si>
    <t>734211126</t>
  </si>
  <si>
    <t>Ventily odvzdušňovací závitové automatické se zpětnou klapkou PN 14 do 120°C G 3/8</t>
  </si>
  <si>
    <t>734242414</t>
  </si>
  <si>
    <t>Ventily zpětné závitové PN 16 do 110°C přímé G 1</t>
  </si>
  <si>
    <t>734291123</t>
  </si>
  <si>
    <t>Ostatní armatury kohouty plnicí a vypouštěcí PN 10 do 90°C G 1/2</t>
  </si>
  <si>
    <t>734291244</t>
  </si>
  <si>
    <t>Ostatní armatury filtry závitové PN 16 do 130°C přímé s vnitřními závity G 1</t>
  </si>
  <si>
    <t>734292774</t>
  </si>
  <si>
    <t>Ostatní armatury kulové kohouty PN 42 do 185°C plnoprůtokové vnitřní závit G 1</t>
  </si>
  <si>
    <t>734411101</t>
  </si>
  <si>
    <t>Teploměry technické s pevným stonkem a jímkou zadní připojení (axiální) průměr 63 mm délka stonku 50 mm</t>
  </si>
  <si>
    <t>998734101</t>
  </si>
  <si>
    <t>Přesun hmot pro armatury stanovený z hmotnosti přesunovaného materiálu vodorovná dopravní vzdálenost do 50 m v objektech výšky do 6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</si>
  <si>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</si>
  <si>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751</t>
  </si>
  <si>
    <t>Vzduchotechnika</t>
  </si>
  <si>
    <t>751344125</t>
  </si>
  <si>
    <t>Montáž tlumičů hluku pro čtyřhranné potrubí, průřezu přes 0,600 m2</t>
  </si>
  <si>
    <t>751398056</t>
  </si>
  <si>
    <t>Montáž ostatních zařízení protidešťové žaluzie nebo žaluziové klapky na čtyřhranné potrubí, průřezu přes 0,750 m2</t>
  </si>
  <si>
    <t>751510012</t>
  </si>
  <si>
    <t>Vzduchotechnické potrubí z pozinkovaného plechu čtyřhranné s přírubou, průřezu přes 0,03 do 0,07 m2</t>
  </si>
  <si>
    <t xml:space="preserve">Poznámka k souboru cen:
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</si>
  <si>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751510013</t>
  </si>
  <si>
    <t>Vzduchotechnické potrubí z pozinkovaného plechu čtyřhranné s přírubou, průřezu přes 0,07 do 0,13 m2</t>
  </si>
  <si>
    <t>751510014</t>
  </si>
  <si>
    <t>Vzduchotechnické potrubí z pozinkovaného plechu čtyřhranné s přírubou, průřezu přes 0,13 do 0,28 m2</t>
  </si>
  <si>
    <t>751510016</t>
  </si>
  <si>
    <t>Vzduchotechnické potrubí z pozinkovaného plechu čtyřhranné s přírubou, průřezu přes 0,50 do 0,79 m2</t>
  </si>
  <si>
    <t>751611117</t>
  </si>
  <si>
    <t>Montáž vzduchotechnické jednotky s rekuperací tepla stojaté s výměnou vzduchu do 9 000 m3/h</t>
  </si>
  <si>
    <t xml:space="preserve">Poznámka k souboru cen:
Poznámka k souboru cen:
1. V cenách nejsou započteny náklady na připojení na rozvody a na regulaci. 2. Vzduchotechnické jednotky s výměnou vzduchu nad uvedený rozsah se oceňují individuálně. </t>
  </si>
  <si>
    <t>751691111</t>
  </si>
  <si>
    <t>Zaregulování systému vzduchotechnického zařízení za 1 koncový (distribuční) prvek</t>
  </si>
  <si>
    <t>751999007</t>
  </si>
  <si>
    <t>VĚTRACÍ JEDNOTKA S PROTIPROUDÝN REKUPERÁTOREM, TEPLOVODNÍM OHŘEVEM A FILTRACÍ VZDUCHU, PARAPETNÍ, OSAZENÁ V 1.PP, V=7940 m3/h, Pc=300 Pa. JEDNOTKA DODÁNA S KOMPLETNÍ REGULACÍ NA TEPLOTU VZDUCHU V PROSTORU. OVLADAČ JEDNOTKY OSAZEN V PROSTORU JEDNOTKY. NAPĚTÍ 400V, PROUD PRO DIMENZOVÁNÍ-PŘÍVOD 8,6A, ODVOD 8,6A. JEDNOTKA DODÁNA V DÍLECH. SMĚŠOVACÍ UZEL SOUČÁSTÍ DIODÁVKY JEDNOTKY.</t>
  </si>
  <si>
    <t>P</t>
  </si>
  <si>
    <t>Poznámka k položce:
Poznámka k položce: VĚTRACÍ JEDNOTKA S PROTIPROUDÝN REKUPERÁTOREM, TEPLOVODNÍM OHŘEVM A FILTRACÍ VZDUCHU, PARAPETNÍ, OSAZENÁ V 1.PP, V=7940 m3/h, Pc=300 Pa. JEDNOTKA DODÁNA S KOMPLETNÍ REGULACÍ NA TEPLOTU VZDUCHU V PROSTORU. OVLADAČ JEDNOTKY OSAZEN V PROSTORU JEDNOTKY. NAPĚTÍ 400V, PROUD PRO DIMENZOVÁNÍ-PŘÍVOD 8,6A, ODVOD 8,6A. JEDNOTKA DODÁNA V DÍLECH. SMĚŠOVACÍ UZEL SOUČÁSTÍ DIODÁVKY JEDNOTKY.</t>
  </si>
  <si>
    <t>751999014</t>
  </si>
  <si>
    <t>ZAPOJENÍ REGULCE JEDNOTKY</t>
  </si>
  <si>
    <t>751999030</t>
  </si>
  <si>
    <t>Protidešťová žaluzie 900x900mm</t>
  </si>
  <si>
    <t>kpl</t>
  </si>
  <si>
    <t>Poznámka k položce:
Poznámka k položce: Protidešťová žaluzie 900x900mm</t>
  </si>
  <si>
    <t>751999031</t>
  </si>
  <si>
    <t>Protidešťová žaluzie 2000x200mm</t>
  </si>
  <si>
    <t>Poznámka k položce:
Poznámka k položce: Protidešťová žaluzie 2000x200mm</t>
  </si>
  <si>
    <t>751999032</t>
  </si>
  <si>
    <t>ZPROVOZNĚNÍ A ZAREGULOVÁNÍ</t>
  </si>
  <si>
    <t>751999033</t>
  </si>
  <si>
    <t>MATERIÁL NA ZÁVĚSY</t>
  </si>
  <si>
    <t>751999034</t>
  </si>
  <si>
    <t>ZHOTOVENÍ ZÁVĚSŮ</t>
  </si>
  <si>
    <t>hod</t>
  </si>
  <si>
    <t>751999035</t>
  </si>
  <si>
    <t>TĚSNÍCÍ A SPOJOVACÍ MATERIÁL</t>
  </si>
  <si>
    <t>751999036</t>
  </si>
  <si>
    <t>výška podl. do 2.5m</t>
  </si>
  <si>
    <t>M2</t>
  </si>
  <si>
    <t>751999037</t>
  </si>
  <si>
    <t>MONTÁŽNÍ MATERIÁL</t>
  </si>
  <si>
    <t>751999044</t>
  </si>
  <si>
    <t>Vzduchotechnické potrubí -tvarovky</t>
  </si>
  <si>
    <t>150,0</t>
  </si>
  <si>
    <t>751999051</t>
  </si>
  <si>
    <t>Vzduchotechnické potrubí čtyřhranné přímé z protipožárních desek EI 30</t>
  </si>
  <si>
    <t>751999052</t>
  </si>
  <si>
    <t>Sestavení jednotky na místě osazení  doprava materiálu ,- Kč / 1km doprava montérů ,- Kč / 1km čas na cestě ,- Kč/ 1hod x 2 montéři případné vícepráce ,- Kč / 1hod x 3 montéři případný nocleh x 3 montéři</t>
  </si>
  <si>
    <t>751999055</t>
  </si>
  <si>
    <t>izolace tl. 60mm Al polep</t>
  </si>
  <si>
    <t>Poznámka k položce:
Poznámka k položce: izolace tl. 60mm Al polep</t>
  </si>
  <si>
    <t>751999073</t>
  </si>
  <si>
    <t>Tlumič hluku 900x710x2000</t>
  </si>
  <si>
    <t>751999074</t>
  </si>
  <si>
    <t>Tlumič hluku 1200x400 - 1,5m</t>
  </si>
  <si>
    <t>Poznámka k položce:
Poznámka k položce: Tlumič hluku 1200x400 - 1,5m</t>
  </si>
  <si>
    <t>751999075</t>
  </si>
  <si>
    <t>Tlumič hluku 1200x400 - 2,0m</t>
  </si>
  <si>
    <t>Poznámka k položce:
Poznámka k položce: Tlumič hluku 1200x400 - 2,0m</t>
  </si>
  <si>
    <t>751999082</t>
  </si>
  <si>
    <t>Výuska 525x75 do hranatého potrubí s nástavcem na SDK</t>
  </si>
  <si>
    <t>Poznámka k položce:
Poznámka k položce: Výuska 525x75 do hranatého potrubí s nástavcem na SDK</t>
  </si>
  <si>
    <t>751999083</t>
  </si>
  <si>
    <t>Výuska 325x125 do hranatého potrubí s nástavcem na SDK</t>
  </si>
  <si>
    <t>751999084</t>
  </si>
  <si>
    <t>Výuska 625x75 do hranatého potrubí s nástavcem na SDK</t>
  </si>
  <si>
    <t>Poznámka k položce:
Poznámka k položce: Výuska 625x75 do hranatého potrubí s nástavcem na SDK</t>
  </si>
  <si>
    <t>751999085</t>
  </si>
  <si>
    <t>Výuska 625x125 do hranatého potrubí s nástavcem na SDK</t>
  </si>
  <si>
    <t>Poznámka k položce:
Poznámka k položce: Výuska 625x125 do hranatého potrubí s nástavcem na SDK</t>
  </si>
  <si>
    <t>751999090</t>
  </si>
  <si>
    <t>Regulační klapka 225x200</t>
  </si>
  <si>
    <t>Poznámka k položce:
Poznámka k položce: Regulační klapka 450x200</t>
  </si>
  <si>
    <t>751999092</t>
  </si>
  <si>
    <t>Regulační klapka 315x800</t>
  </si>
  <si>
    <t>751999093</t>
  </si>
  <si>
    <t>Regulační klapka 630x400</t>
  </si>
  <si>
    <t>Poznámka k položce:
Poznámka k položce: Regulační klapka 630x400</t>
  </si>
  <si>
    <t>751999094</t>
  </si>
  <si>
    <t>Regulační klapka 250x200</t>
  </si>
  <si>
    <t>Poznámka k položce:
Poznámka k položce: Regulační klapka 250x200</t>
  </si>
  <si>
    <t>751999095</t>
  </si>
  <si>
    <t>Regulační klapka 630x200</t>
  </si>
  <si>
    <t>Poznámka k položce:
Poznámka k položce: Regulační klapka 630x200</t>
  </si>
  <si>
    <t>751999096</t>
  </si>
  <si>
    <t>Regulační klapka 450x200</t>
  </si>
  <si>
    <t>751999097</t>
  </si>
  <si>
    <t>Regulační klapka 400x200</t>
  </si>
  <si>
    <t>Poznámka k položce:
Poznámka k položce: Regulační klapka 400x200</t>
  </si>
  <si>
    <t>751999098</t>
  </si>
  <si>
    <t>Regulační klapka 500x225</t>
  </si>
  <si>
    <t>751999099</t>
  </si>
  <si>
    <t>Regulační klapka 500x400</t>
  </si>
  <si>
    <t>751999100</t>
  </si>
  <si>
    <t>Regulační klapka 500x160</t>
  </si>
  <si>
    <t>Poznámka k položce:
Poznámka k položce: Regulační klapka 500x160</t>
  </si>
  <si>
    <t>751999101</t>
  </si>
  <si>
    <t>Regulační klapka 250x160</t>
  </si>
  <si>
    <t>Poznámka k položce:
Poznámka k položce: Regulační klapka 250x160</t>
  </si>
  <si>
    <t>751999102</t>
  </si>
  <si>
    <t>Regulační klapka 200x200</t>
  </si>
  <si>
    <t>Poznámka k položce:
Poznámka k položce: Regulační klapka 200x200</t>
  </si>
  <si>
    <t>751999103</t>
  </si>
  <si>
    <t>Regulační klapka 315x630</t>
  </si>
  <si>
    <t>Poznámka k položce:
Poznámka k položce: Regulační klapka 315x630</t>
  </si>
  <si>
    <t>751999105</t>
  </si>
  <si>
    <t>Regulační klapka 500x315</t>
  </si>
  <si>
    <t>Poznámka k položce:
Poznámka k položce: Regulační klapka 500x315</t>
  </si>
  <si>
    <t>751999106</t>
  </si>
  <si>
    <t>Regulační klapka 800x200</t>
  </si>
  <si>
    <t>Poznámka k položce:
Poznámka k položce: Regulační klapka 800x200</t>
  </si>
  <si>
    <t>7511999999</t>
  </si>
  <si>
    <t>Instalace CO čidela, propojení s VZT jednotkou</t>
  </si>
  <si>
    <t>Poznámka k položce:
Poznámka k položce: Instalace CO čidela, propojení s VZT jednotkou</t>
  </si>
  <si>
    <t>998751101</t>
  </si>
  <si>
    <t>Přesun hmot pro vzduchotechniku stanovený z hmotnosti přesunovaného materiálu vodorovná dopravní vzdálenost do 100 m v objektech výšky do 12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</si>
  <si>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</si>
  <si>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HZS</t>
  </si>
  <si>
    <t>Hodinové zúčtovací sazby</t>
  </si>
  <si>
    <t>HZS3212</t>
  </si>
  <si>
    <t>Hodinové zúčtovací sazby montáží technologických zařízení na stavebních objektech montér vzduchotechniky odborný</t>
  </si>
  <si>
    <t>262144</t>
  </si>
  <si>
    <t>03EL - Elektroinstalace</t>
  </si>
  <si>
    <t xml:space="preserve">    741 - Elektroinstalace</t>
  </si>
  <si>
    <t>741</t>
  </si>
  <si>
    <t>741001</t>
  </si>
  <si>
    <t>D+M hromosvod,napojení VZD,úpravy rozvaděčů,HZS- dle samostatného rozpočtu</t>
  </si>
  <si>
    <t>580919306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</si>
  <si>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</si>
  <si>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</si>
  <si>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</si>
  <si>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</si>
  <si>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</si>
  <si>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</si>
  <si>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</si>
  <si>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</si>
  <si>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</si>
  <si>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</si>
  <si>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</si>
  <si>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</si>
  <si>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</si>
  <si>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</si>
  <si>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</si>
  <si>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</si>
  <si>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</si>
  <si>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</si>
  <si>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</si>
  <si>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</si>
  <si>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</si>
  <si>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</si>
  <si>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</si>
  <si>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</si>
  <si>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</si>
  <si>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</si>
  <si>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</si>
  <si>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</si>
  <si>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</si>
  <si>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</si>
  <si>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</si>
  <si>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</si>
  <si>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</si>
  <si>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</si>
  <si>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</si>
  <si>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</si>
  <si>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</si>
  <si>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</si>
  <si>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</si>
  <si>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</si>
  <si>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</si>
  <si>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</si>
  <si>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</si>
  <si>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</si>
  <si>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</si>
  <si>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</si>
  <si>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</si>
  <si>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</si>
  <si>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</si>
  <si>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</si>
  <si>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</si>
  <si>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</si>
  <si>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</si>
  <si>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</si>
  <si>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</si>
  <si>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</si>
  <si>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</si>
  <si>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</si>
  <si>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</si>
  <si>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</si>
  <si>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</si>
  <si>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</si>
  <si>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</si>
  <si>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</si>
  <si>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</si>
  <si>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</si>
  <si>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</si>
  <si>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</si>
  <si>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</si>
  <si>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</si>
  <si>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</si>
  <si>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</si>
  <si>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</si>
  <si>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</si>
  <si>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</si>
  <si>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</si>
  <si>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</si>
  <si>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</si>
  <si>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</si>
  <si>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</si>
  <si>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</si>
  <si>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</si>
  <si>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</si>
  <si>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</si>
  <si>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</si>
  <si>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</si>
  <si>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</si>
  <si>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</si>
  <si>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</si>
  <si>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</si>
  <si>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</si>
  <si>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</si>
  <si>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</si>
  <si>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</si>
  <si>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</si>
  <si>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</si>
  <si>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</si>
  <si>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</si>
  <si>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</si>
  <si>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</si>
  <si>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</si>
  <si>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</si>
  <si>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</si>
  <si>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</si>
  <si>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</si>
  <si>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</si>
  <si>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</si>
  <si>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</si>
  <si>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</si>
  <si>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</si>
  <si>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</si>
  <si>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</si>
  <si>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</si>
  <si>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</si>
  <si>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</si>
  <si>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</si>
  <si>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</si>
  <si>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</si>
  <si>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</si>
  <si>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</si>
  <si>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</si>
  <si>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</si>
  <si>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</si>
  <si>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</si>
  <si>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</si>
  <si>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</si>
  <si>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</si>
  <si>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</si>
  <si>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</si>
  <si>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</si>
  <si>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</si>
  <si>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</si>
  <si>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</si>
  <si>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</si>
  <si>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</si>
  <si>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</si>
  <si>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</si>
  <si>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</si>
  <si>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</si>
  <si>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</si>
  <si>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</si>
  <si>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</si>
  <si>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</si>
  <si>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</si>
  <si>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</si>
  <si>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</si>
  <si>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</si>
  <si>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</si>
  <si>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</si>
  <si>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</si>
  <si>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</si>
  <si>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</si>
  <si>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</si>
  <si>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</si>
  <si>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</si>
  <si>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</si>
  <si>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</si>
  <si>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</si>
  <si>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</si>
  <si>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</si>
  <si>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</si>
  <si>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</si>
  <si>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</si>
  <si>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</si>
  <si>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</si>
  <si>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</si>
  <si>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</si>
  <si>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</si>
  <si>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</si>
  <si>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</si>
  <si>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</si>
  <si>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</si>
  <si>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</si>
  <si>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</si>
  <si>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</si>
  <si>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</si>
  <si>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</si>
  <si>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</si>
  <si>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</si>
  <si>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</si>
  <si>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</si>
  <si>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</si>
  <si>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</si>
  <si>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</si>
  <si>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</si>
  <si>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</si>
  <si>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Vypracoval : Roman Hladík</t>
  </si>
  <si>
    <t>Cena položek je uvedena vč. recyklačních poplatků</t>
  </si>
  <si>
    <t>Je-li v rozpočtu (nebo ve výkazu) uveden výrobek nebo konstrukce či její prvek ukazující na konkrétního výrobce je tuto skutečnost třeba jednoznačně chápat jako příklad z možných variant z důvodu jasné specifikace technické a uživatelské parametrizace prvku, výrobku, systému nebo konstrukce s tím, že konečné použití konkrétního výrobku, prvku, systému nebo konstrukce (z možné variace výrobců nebo dodavatelů) při průkazném splnění deklarovaných nebo popisem stanovených technických specifikací a technických a  uživatelských standardů je na zhotoviteli stavby.</t>
  </si>
  <si>
    <t>Poznámka :</t>
  </si>
  <si>
    <t>- zemní a výkopové práce</t>
  </si>
  <si>
    <t>- vyhřívané střešní vpusti (pouze připojení napájení)</t>
  </si>
  <si>
    <t>- předokenní žaluzie a markýzu (pouze připojení napájení)</t>
  </si>
  <si>
    <t>- pohon garážových vrat (pouze připojení napájení)</t>
  </si>
  <si>
    <t>- kabeláž, dodávku a montáž zařízení VZT a M+R VZT (pouze připojení napájení)</t>
  </si>
  <si>
    <t>Rozpočet neobsahuje :</t>
  </si>
  <si>
    <t>VOŠ  a SPŠ , Rychnov nad Kněžnou, U Stadionu 1166, 516 01 Rychnov nad Kněžnou</t>
  </si>
  <si>
    <t>Investor:</t>
  </si>
  <si>
    <t>U Stadionu 1166 (areál U Stadionu, objekt č. 1)</t>
  </si>
  <si>
    <t>Zateplení VOŠ a SPŠ Rychnov nad Kněžnou,</t>
  </si>
  <si>
    <t>Akce:</t>
  </si>
  <si>
    <t>Rozpočet</t>
  </si>
  <si>
    <t>vč. DPH</t>
  </si>
  <si>
    <t>Celková cena</t>
  </si>
  <si>
    <t>bez DPH</t>
  </si>
  <si>
    <t>Celkem materiál a montáž</t>
  </si>
  <si>
    <t>Celkem</t>
  </si>
  <si>
    <t>celkem</t>
  </si>
  <si>
    <t>Název položky</t>
  </si>
  <si>
    <t>č.</t>
  </si>
  <si>
    <t>montáž</t>
  </si>
  <si>
    <t>materiál</t>
  </si>
  <si>
    <t>Rekapitulace</t>
  </si>
  <si>
    <t>Sekání prostupy a stavební přípomoce (% z montáží)</t>
  </si>
  <si>
    <t>Drobný materiál (% z materálu)</t>
  </si>
  <si>
    <t>set</t>
  </si>
  <si>
    <t>Revize</t>
  </si>
  <si>
    <t>PD skutečného provedení</t>
  </si>
  <si>
    <t>Nastavení ovládání osvětlení a žaluzií</t>
  </si>
  <si>
    <t>Demontáže a úpravy instalace v 1PP</t>
  </si>
  <si>
    <t>Demontáže a montáže zařízení spojené s vnějším zateplením</t>
  </si>
  <si>
    <t>Doklady, předávací protokoly, atesty</t>
  </si>
  <si>
    <t>kč/jm</t>
  </si>
  <si>
    <t>množství</t>
  </si>
  <si>
    <t>jm</t>
  </si>
  <si>
    <t>HZS, PD, revize</t>
  </si>
  <si>
    <t>Přípojnice PE, N, HOP, Lišty DIN, propojovací přípojnice 63A/3P, svorky, štítky, vodiče</t>
  </si>
  <si>
    <t>Ukončení kabelů v rozváděči do 4x50</t>
  </si>
  <si>
    <t>Ukončení kabelů v rozváděči do 4x10</t>
  </si>
  <si>
    <t>Proudový chránič s nadproudovou ochr. B6A/0,03/2 (typ AC)</t>
  </si>
  <si>
    <t>Proudový chránič s nadproudovou ochr. B10A/0,03/2 (typ AC)</t>
  </si>
  <si>
    <t>Proudový chránič s nadproudovou ochr. B16A/0,03/2 (typ AC)</t>
  </si>
  <si>
    <t>Jistič 1B6A 10kA</t>
  </si>
  <si>
    <t>Jistič 1B10A 10kA</t>
  </si>
  <si>
    <t>Jistič 1B16A 10kA</t>
  </si>
  <si>
    <t>Jistič 3C20A 10kA</t>
  </si>
  <si>
    <t>Svodič přepětí 4p kategorie T2 s výměnnými moduly, In=20kA, Up=1,2kV</t>
  </si>
  <si>
    <t>Svodič přepětí 4p, kategorie T1 a T2, In=30kA(8/20), Up=1,5kV</t>
  </si>
  <si>
    <t>Hlavní vypínač 3P 63A DIN</t>
  </si>
  <si>
    <t>Hlavní vypínač 3P 125A DIN</t>
  </si>
  <si>
    <t>Skříň 550x650x161, 4x24 mod (96), PLastová, povrchová IP44/20 vč. vkl. Konstrukce</t>
  </si>
  <si>
    <t>Skříň 550x770x110, 4x24 mod (96),Oceloplechová, zapuštěná IP30/20 vč. vkl. Konstrukce vhodná pro montáž do dutých stěn</t>
  </si>
  <si>
    <t>Úpravy stávajících rozváděčů a rozváděč 1PP</t>
  </si>
  <si>
    <t>"G" typ: Svítidlo LED 35W, 4500 lm, AL rám, opálový kryt, IP40, 50000hod, zavěšené, asymetrický reflektor (1200x100mm) vč. Závěsu a příslušenství</t>
  </si>
  <si>
    <t>"C" typ: Svítidlo LED 54W, 5600 lm, AL rám, mikroprizmatický kryt, IP40, 50000hod, zavěšené (1200x300mm) vč. Závěsu a příslušenství</t>
  </si>
  <si>
    <t>Svítidla</t>
  </si>
  <si>
    <t>Stavební sádra</t>
  </si>
  <si>
    <t>Revizní dvířka do sádrokartonu vč. SDK desky, hliníková RDS 400x400x12.5 GKB CZ</t>
  </si>
  <si>
    <t>Montáž - vyhřívané vpusti, chrliče - připojení</t>
  </si>
  <si>
    <t>Montáž - žaluzie, markýza - připojení</t>
  </si>
  <si>
    <t>Montáž - VZT - ventilátor - připojení</t>
  </si>
  <si>
    <t>Požární ucpávky a těsnící materiály</t>
  </si>
  <si>
    <t>P8 R 1 I, Bezdrátový releový spínač, 1 kanálový, RF 868MHz, 230V/2300W, vestavný</t>
  </si>
  <si>
    <t>P8 TR PS W, Bezdrátový regulátor osvětlení s detektorem přítomnosti, IP20, 868MHz, stropní</t>
  </si>
  <si>
    <t>P8 T4 Uni, Ruční přenosný vysílač, IP20, 868MHz, 4 kanály</t>
  </si>
  <si>
    <t>P8 T4, Nástěnný vysílač, IP20, 868MHz, 4 kanály</t>
  </si>
  <si>
    <t>P8 R DALI N, Bezdrátový přijímač s DALI výstupem, IP20, 868MHz, 4 kanály, vestavný, 230V, vč. krabice</t>
  </si>
  <si>
    <t>Zásuvka 230V/16A pod om. IP20, clonky, vč. rám.</t>
  </si>
  <si>
    <t>Kabel H05VV-F 5G1,5</t>
  </si>
  <si>
    <t>Kabel CYKY-J 4x16</t>
  </si>
  <si>
    <t>Kabel CYKY-J 5x4</t>
  </si>
  <si>
    <t>Kabel CYKY-J 5x1,5</t>
  </si>
  <si>
    <t>Kabel CYKY-J 3x2,5</t>
  </si>
  <si>
    <t>Kabel CYKY-J 3x1,5</t>
  </si>
  <si>
    <t>Lišta PVC 40x40 vč. kolen, spojek a koncovek</t>
  </si>
  <si>
    <t>Lišta PVC 13x18 vč. kolen, spojek a koncovek</t>
  </si>
  <si>
    <t>Trubka ohebná PVC, 320N, FX25 samozhášivá vč. kolen, spojek a příchytek</t>
  </si>
  <si>
    <t>Trubka ohebná PVC, 320N, FX16 samozhášivá vč. kolen, spojek a příchytek</t>
  </si>
  <si>
    <t>Krabice lištová hluboká vč. víčka</t>
  </si>
  <si>
    <t>Krabice elinstalační plastová KU68LD s víčkem do dutých stěn - rozvodná</t>
  </si>
  <si>
    <t>Krabice elinstalační plastová 6455-11P se svorkovnicí a víčkem nad omítku IP54</t>
  </si>
  <si>
    <t>Napojení osvětlení, VZT, žaluzií, vrat a vyhřívání</t>
  </si>
  <si>
    <t>Úpravy a posuny stávajících el. zařízení na střeše a fasádě v souvislosti s novou jímací soustavou vč. potřebného materiálu</t>
  </si>
  <si>
    <t>Svorka SR02 páska-páska</t>
  </si>
  <si>
    <t>Svorka SR03 páska-drát</t>
  </si>
  <si>
    <t>Držák OU</t>
  </si>
  <si>
    <t>Ochranný úhelník</t>
  </si>
  <si>
    <t>Izolovaná podpěra (40cm) pro oddálení pom. jímače</t>
  </si>
  <si>
    <t>Svorka k jímací tyči SJ01</t>
  </si>
  <si>
    <t>Jímací tyč 4m vč. podstavce a příslušenství</t>
  </si>
  <si>
    <t>Podpěra svodu (plast 20mm) + trn min 100 přesah nad tepelnou izolaci</t>
  </si>
  <si>
    <t>Podpěra vedení pro ploché střechy vč. přísl.</t>
  </si>
  <si>
    <t>Svorka univerzální</t>
  </si>
  <si>
    <t>Svorka pro připojení náhodných součástí</t>
  </si>
  <si>
    <t>Svorka ST Okapové potrubí</t>
  </si>
  <si>
    <t>Svorka SK křížová</t>
  </si>
  <si>
    <t>Svorka SZ zkušební</t>
  </si>
  <si>
    <t>Svorka SS spojovací</t>
  </si>
  <si>
    <t>Vodič CY 16 zž</t>
  </si>
  <si>
    <t>Zemnící drát AlMgSi 8</t>
  </si>
  <si>
    <t>Zemnící drát FeZn 10</t>
  </si>
  <si>
    <t>Zemnící pásek FeZn 30x4</t>
  </si>
  <si>
    <t>Hromosvody</t>
  </si>
  <si>
    <t>Celkovou částku bez DPH je nutné přepsat do 03EL - Elektroinstalace.</t>
  </si>
  <si>
    <t xml:space="preserve">Montáž prefabrikovaných překladů délky do 1500 mm </t>
  </si>
  <si>
    <t>199</t>
  </si>
  <si>
    <t>952001</t>
  </si>
  <si>
    <t>Povinná publicita OPŽP-plakát A3</t>
  </si>
  <si>
    <t>"skladba SO03b"  48,0+"omítka ostění a nadpraží"10,0</t>
  </si>
  <si>
    <t>"ostění a nadpraží" 110,0</t>
  </si>
  <si>
    <t>"schema W1-W16"  1,2*2,4*2+1,1*2,4*2+1,2*2,1*90+1,05*2,1*22+2,4*1,5*4+2,1*1,48*6</t>
  </si>
  <si>
    <t>19,35*2+"omítka ostění a nadpraží"626*0,5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</si>
</sst>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 numFmtId="168" formatCode="###,###.\-\ "/>
    <numFmt numFmtId="169" formatCode="###,###.\-"/>
    <numFmt numFmtId="170" formatCode="&quot;DPH &quot;???,???.?0\ &quot;Kč&quot;"/>
    <numFmt numFmtId="171" formatCode="&quot;Základ    &quot;???,???.?0\ &quot;Kč&quot;"/>
    <numFmt numFmtId="172" formatCode="##&quot;% DPH&quot;"/>
    <numFmt numFmtId="173" formatCode="???,???.?0\ &quot;Kč&quot;\ &quot;vč. DPH 21%&quot;"/>
    <numFmt numFmtId="174" formatCode="???,???.?0\ &quot;Kč&quot;\ &quot;vč. DPH 15%&quot;"/>
    <numFmt numFmtId="175" formatCode="&quot;Celková cena     &quot;???,???.?0\ &quot;Kč&quot;\ &quot;vč. DPH 5%&quot;"/>
    <numFmt numFmtId="176" formatCode="_-* #,##0.0\ _K_č_-;\-* #,##0.0\ _K_č_-;_-* &quot;-&quot;?\ _K_č_-;_-@_-"/>
  </numFmts>
  <fonts count="6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sz val="7"/>
      <name val="Arial CE"/>
      <family val="2"/>
    </font>
    <font>
      <b/>
      <u val="single"/>
      <sz val="9"/>
      <name val="Arial CE"/>
      <family val="2"/>
    </font>
    <font>
      <b/>
      <sz val="16"/>
      <name val="Arial CE"/>
      <family val="2"/>
    </font>
    <font>
      <b/>
      <sz val="20"/>
      <name val="Arial CE"/>
      <family val="2"/>
    </font>
    <font>
      <b/>
      <sz val="15"/>
      <name val="Arial CE"/>
      <family val="2"/>
    </font>
    <font>
      <b/>
      <sz val="12"/>
      <name val="EurosTEE"/>
      <family val="2"/>
    </font>
    <font>
      <sz val="10"/>
      <name val="EurosTEE"/>
      <family val="2"/>
    </font>
    <font>
      <b/>
      <i/>
      <u val="single"/>
      <sz val="13"/>
      <name val="Arial CE"/>
      <family val="2"/>
    </font>
    <font>
      <sz val="18"/>
      <color indexed="8"/>
      <name val="EurosTEEBla"/>
      <family val="2"/>
    </font>
    <font>
      <sz val="14"/>
      <color indexed="49"/>
      <name val="EurosTEEBla"/>
      <family val="2"/>
    </font>
    <font>
      <sz val="25"/>
      <color indexed="49"/>
      <name val="EurosTEEBla"/>
      <family val="2"/>
    </font>
    <font>
      <sz val="11"/>
      <color indexed="49"/>
      <name val="EurosTEEBla"/>
      <family val="2"/>
    </font>
    <font>
      <b/>
      <i/>
      <sz val="16"/>
      <color indexed="8"/>
      <name val="EurosTEEBla"/>
      <family val="2"/>
    </font>
    <font>
      <sz val="10"/>
      <name val="Helv"/>
      <family val="2"/>
    </font>
    <font>
      <sz val="6"/>
      <name val="Arial CE"/>
      <family val="2"/>
    </font>
    <font>
      <b/>
      <sz val="6"/>
      <name val="Arial CE"/>
      <family val="2"/>
    </font>
    <font>
      <sz val="10"/>
      <color rgb="FFFF0000"/>
      <name val="Arial CE"/>
      <family val="2"/>
    </font>
  </fonts>
  <fills count="9">
    <fill>
      <patternFill/>
    </fill>
    <fill>
      <patternFill patternType="gray125"/>
    </fill>
    <fill>
      <patternFill patternType="solid">
        <fgColor indexed="22"/>
        <bgColor indexed="64"/>
      </patternFill>
    </fill>
    <fill>
      <patternFill patternType="solid">
        <fgColor rgb="FFD2D2D2"/>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BEBEBE"/>
        <bgColor indexed="64"/>
      </patternFill>
    </fill>
    <fill>
      <patternFill patternType="solid">
        <fgColor rgb="FFC0C0C0"/>
        <bgColor indexed="64"/>
      </patternFill>
    </fill>
  </fills>
  <borders count="53">
    <border>
      <left/>
      <right/>
      <top/>
      <bottom/>
      <diagonal/>
    </border>
    <border>
      <left/>
      <right/>
      <top/>
      <bottom style="medium"/>
    </border>
    <border>
      <left/>
      <right/>
      <top/>
      <bottom style="thin"/>
    </border>
    <border>
      <left style="thin">
        <color rgb="FF000000"/>
      </left>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hair"/>
      <top style="hair"/>
      <bottom style="hair"/>
    </border>
    <border>
      <left style="thin"/>
      <right style="thin"/>
      <top style="thin"/>
      <bottom style="thin"/>
    </border>
    <border>
      <left/>
      <right/>
      <top style="thin"/>
      <bottom style="thin"/>
    </border>
    <border>
      <left/>
      <right style="thin"/>
      <top style="thin"/>
      <bottom style="thin"/>
    </border>
    <border>
      <left style="thin"/>
      <right style="thin"/>
      <top style="hair"/>
      <bottom style="hair"/>
    </border>
    <border>
      <left style="thin"/>
      <right style="thin"/>
      <top/>
      <bottom style="hair"/>
    </border>
    <border>
      <left style="thin"/>
      <right style="hair"/>
      <top/>
      <bottom style="hair"/>
    </border>
    <border>
      <left style="hair"/>
      <right style="thin"/>
      <top/>
      <bottom style="hair"/>
    </border>
    <border>
      <left style="hair"/>
      <right style="thin"/>
      <top style="hair"/>
      <bottom style="hair"/>
    </border>
    <border>
      <left style="hair"/>
      <right style="thin"/>
      <top style="thin"/>
      <bottom style="hair"/>
    </border>
    <border>
      <left style="thin"/>
      <right style="thin"/>
      <top style="hair"/>
      <bottom/>
    </border>
    <border>
      <left style="thin"/>
      <right style="hair"/>
      <top style="hair"/>
      <bottom/>
    </border>
    <border>
      <left style="hair"/>
      <right style="thin"/>
      <top style="hair"/>
      <bottom/>
    </border>
    <border>
      <left style="thin"/>
      <right style="thin"/>
      <top style="hair"/>
      <bottom style="thin"/>
    </border>
    <border>
      <left style="thin"/>
      <right style="hair"/>
      <top style="hair"/>
      <bottom style="thin"/>
    </border>
    <border>
      <left style="hair"/>
      <right style="thin"/>
      <top style="hair"/>
      <bottom style="thin"/>
    </border>
    <border>
      <left/>
      <right/>
      <top/>
      <bottom style="double"/>
    </border>
    <border>
      <left style="thin"/>
      <right/>
      <top style="thin"/>
      <bottom style="thin"/>
    </border>
    <border>
      <left style="thin"/>
      <right/>
      <top style="hair"/>
      <bottom style="hair"/>
    </border>
    <border>
      <left/>
      <right/>
      <top style="hair"/>
      <bottom style="hair"/>
    </border>
    <border>
      <left/>
      <right style="thin"/>
      <top style="hair"/>
      <bottom style="hair"/>
    </border>
    <border>
      <left/>
      <right/>
      <top style="hair">
        <color rgb="FF000000"/>
      </top>
      <bottom/>
    </border>
    <border>
      <left/>
      <right/>
      <top/>
      <bottom style="hair">
        <color rgb="FF000000"/>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xf numFmtId="0" fontId="3" fillId="0" borderId="0">
      <alignment/>
      <protection/>
    </xf>
    <xf numFmtId="168" fontId="51" fillId="0" borderId="1">
      <alignment horizontal="left"/>
      <protection/>
    </xf>
    <xf numFmtId="0" fontId="3" fillId="0" borderId="0" applyNumberFormat="0">
      <alignment/>
      <protection/>
    </xf>
    <xf numFmtId="0" fontId="0" fillId="0" borderId="0">
      <alignment horizontal="center"/>
      <protection/>
    </xf>
    <xf numFmtId="0" fontId="52" fillId="2" borderId="0">
      <alignment horizontal="left"/>
      <protection/>
    </xf>
    <xf numFmtId="0" fontId="53" fillId="2" borderId="0">
      <alignment/>
      <protection/>
    </xf>
    <xf numFmtId="0" fontId="53" fillId="0" borderId="0">
      <alignment horizontal="left"/>
      <protection/>
    </xf>
    <xf numFmtId="0" fontId="45" fillId="0" borderId="0" applyNumberFormat="0" applyFill="0" applyBorder="0" applyAlignment="0" applyProtection="0"/>
    <xf numFmtId="0" fontId="54" fillId="0" borderId="0">
      <alignment horizontal="left"/>
      <protection/>
    </xf>
    <xf numFmtId="49" fontId="55" fillId="0" borderId="0">
      <alignment horizontal="center" vertical="center"/>
      <protection/>
    </xf>
    <xf numFmtId="49" fontId="56" fillId="0" borderId="0">
      <alignment horizontal="center" vertical="center"/>
      <protection/>
    </xf>
    <xf numFmtId="49" fontId="57" fillId="0" borderId="2">
      <alignment horizontal="center" vertical="center"/>
      <protection/>
    </xf>
    <xf numFmtId="49" fontId="58" fillId="0" borderId="0">
      <alignment horizontal="center" vertical="center"/>
      <protection/>
    </xf>
    <xf numFmtId="0" fontId="4" fillId="0" borderId="0">
      <alignment/>
      <protection/>
    </xf>
    <xf numFmtId="0" fontId="38" fillId="0" borderId="0">
      <alignment/>
      <protection/>
    </xf>
    <xf numFmtId="0" fontId="0" fillId="0" borderId="0" applyNumberFormat="0">
      <alignment/>
      <protection/>
    </xf>
    <xf numFmtId="0" fontId="59" fillId="0" borderId="0">
      <alignment horizontal="center"/>
      <protection/>
    </xf>
    <xf numFmtId="0" fontId="33" fillId="0" borderId="0">
      <alignment/>
      <protection/>
    </xf>
    <xf numFmtId="0" fontId="0" fillId="0" borderId="0">
      <alignment/>
      <protection/>
    </xf>
    <xf numFmtId="0" fontId="60" fillId="0" borderId="0">
      <alignment/>
      <protection/>
    </xf>
  </cellStyleXfs>
  <cellXfs count="555">
    <xf numFmtId="0" fontId="0" fillId="0" borderId="0" xfId="0"/>
    <xf numFmtId="0" fontId="0"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Font="1" applyAlignment="1">
      <alignment horizontal="left" vertical="center"/>
    </xf>
    <xf numFmtId="0" fontId="0" fillId="0" borderId="3" xfId="0" applyBorder="1"/>
    <xf numFmtId="0" fontId="0" fillId="0" borderId="4" xfId="0" applyBorder="1"/>
    <xf numFmtId="0" fontId="0" fillId="0" borderId="5" xfId="0" applyBorder="1"/>
    <xf numFmtId="0" fontId="15"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5" xfId="0" applyFont="1" applyBorder="1" applyAlignment="1">
      <alignment vertical="center"/>
    </xf>
    <xf numFmtId="0" fontId="2" fillId="0" borderId="0" xfId="0" applyFont="1" applyAlignment="1">
      <alignment horizontal="righ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165" fontId="3" fillId="0" borderId="0" xfId="0" applyNumberFormat="1" applyFont="1" applyAlignment="1">
      <alignment horizontal="left" vertical="center"/>
    </xf>
    <xf numFmtId="0" fontId="0" fillId="0" borderId="8" xfId="0" applyFont="1" applyBorder="1" applyAlignment="1">
      <alignment vertical="center"/>
    </xf>
    <xf numFmtId="0" fontId="0" fillId="0" borderId="0" xfId="0" applyFont="1" applyBorder="1" applyAlignment="1">
      <alignment vertical="center"/>
    </xf>
    <xf numFmtId="0" fontId="0" fillId="0" borderId="9" xfId="0" applyFont="1" applyBorder="1" applyAlignment="1">
      <alignment vertical="center"/>
    </xf>
    <xf numFmtId="0" fontId="0" fillId="3" borderId="10" xfId="0" applyFont="1" applyFill="1"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0" fillId="0" borderId="14" xfId="0" applyFont="1" applyBorder="1" applyAlignment="1">
      <alignment vertical="center"/>
    </xf>
    <xf numFmtId="4" fontId="24" fillId="0" borderId="0" xfId="0" applyNumberFormat="1" applyFont="1" applyAlignment="1">
      <alignment vertical="center"/>
    </xf>
    <xf numFmtId="0" fontId="0" fillId="0" borderId="0" xfId="0" applyProtection="1">
      <protection locked="0"/>
    </xf>
    <xf numFmtId="0" fontId="0" fillId="0" borderId="4"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5" xfId="0" applyFont="1" applyBorder="1" applyAlignment="1">
      <alignment vertical="center" wrapText="1"/>
    </xf>
    <xf numFmtId="0" fontId="0" fillId="0" borderId="0" xfId="0" applyFont="1" applyAlignment="1" applyProtection="1">
      <alignment vertical="center" wrapText="1"/>
      <protection locked="0"/>
    </xf>
    <xf numFmtId="0" fontId="0" fillId="0" borderId="8"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3" borderId="0" xfId="0" applyFont="1" applyFill="1" applyAlignment="1">
      <alignment vertical="center"/>
    </xf>
    <xf numFmtId="0" fontId="5" fillId="3" borderId="15" xfId="0" applyFont="1" applyFill="1" applyBorder="1" applyAlignment="1">
      <alignment horizontal="left" vertical="center"/>
    </xf>
    <xf numFmtId="0" fontId="5" fillId="3" borderId="10" xfId="0" applyFont="1" applyFill="1" applyBorder="1" applyAlignment="1">
      <alignment horizontal="right" vertical="center"/>
    </xf>
    <xf numFmtId="0" fontId="5" fillId="3" borderId="10" xfId="0" applyFont="1" applyFill="1" applyBorder="1" applyAlignment="1">
      <alignment horizontal="center" vertical="center"/>
    </xf>
    <xf numFmtId="0" fontId="0" fillId="3" borderId="10" xfId="0" applyFont="1" applyFill="1" applyBorder="1" applyAlignment="1" applyProtection="1">
      <alignment vertical="center"/>
      <protection locked="0"/>
    </xf>
    <xf numFmtId="4" fontId="5" fillId="3" borderId="10" xfId="0" applyNumberFormat="1" applyFont="1" applyFill="1" applyBorder="1" applyAlignment="1">
      <alignment vertical="center"/>
    </xf>
    <xf numFmtId="0" fontId="0" fillId="3" borderId="16" xfId="0" applyFont="1" applyFill="1" applyBorder="1" applyAlignment="1">
      <alignment vertical="center"/>
    </xf>
    <xf numFmtId="0" fontId="0" fillId="0" borderId="7" xfId="0" applyFont="1" applyBorder="1" applyAlignment="1" applyProtection="1">
      <alignment vertical="center"/>
      <protection locked="0"/>
    </xf>
    <xf numFmtId="0" fontId="0" fillId="0" borderId="4" xfId="0" applyFont="1" applyBorder="1" applyAlignment="1" applyProtection="1">
      <alignment vertical="center"/>
      <protection locked="0"/>
    </xf>
    <xf numFmtId="0" fontId="22" fillId="3" borderId="0" xfId="0" applyFont="1" applyFill="1" applyAlignment="1">
      <alignment horizontal="left" vertical="center"/>
    </xf>
    <xf numFmtId="0" fontId="0" fillId="3" borderId="0" xfId="0" applyFont="1" applyFill="1" applyAlignment="1" applyProtection="1">
      <alignment vertical="center"/>
      <protection locked="0"/>
    </xf>
    <xf numFmtId="0" fontId="22" fillId="3" borderId="0" xfId="0" applyFont="1" applyFill="1" applyAlignment="1">
      <alignment horizontal="right" vertical="center"/>
    </xf>
    <xf numFmtId="0" fontId="31" fillId="0" borderId="0" xfId="0" applyFont="1" applyAlignment="1">
      <alignment horizontal="left" vertical="center"/>
    </xf>
    <xf numFmtId="0" fontId="7" fillId="0" borderId="5" xfId="0" applyFont="1" applyBorder="1" applyAlignment="1">
      <alignment vertical="center"/>
    </xf>
    <xf numFmtId="0" fontId="7" fillId="0" borderId="17" xfId="0" applyFont="1" applyBorder="1" applyAlignment="1">
      <alignment horizontal="left" vertical="center"/>
    </xf>
    <xf numFmtId="0" fontId="7" fillId="0" borderId="17" xfId="0" applyFont="1" applyBorder="1" applyAlignment="1">
      <alignment vertical="center"/>
    </xf>
    <xf numFmtId="0" fontId="7" fillId="0" borderId="17" xfId="0" applyFont="1" applyBorder="1" applyAlignment="1" applyProtection="1">
      <alignment vertical="center"/>
      <protection locked="0"/>
    </xf>
    <xf numFmtId="4" fontId="7" fillId="0" borderId="17" xfId="0" applyNumberFormat="1" applyFont="1" applyBorder="1" applyAlignment="1">
      <alignment vertical="center"/>
    </xf>
    <xf numFmtId="0" fontId="8" fillId="0" borderId="5" xfId="0" applyFont="1" applyBorder="1" applyAlignment="1">
      <alignment vertical="center"/>
    </xf>
    <xf numFmtId="0" fontId="8" fillId="0" borderId="17" xfId="0" applyFont="1" applyBorder="1" applyAlignment="1">
      <alignment horizontal="left" vertical="center"/>
    </xf>
    <xf numFmtId="0" fontId="8" fillId="0" borderId="17" xfId="0" applyFont="1" applyBorder="1" applyAlignment="1">
      <alignment vertical="center"/>
    </xf>
    <xf numFmtId="0" fontId="8" fillId="0" borderId="17" xfId="0" applyFont="1" applyBorder="1" applyAlignment="1" applyProtection="1">
      <alignment vertical="center"/>
      <protection locked="0"/>
    </xf>
    <xf numFmtId="4" fontId="8" fillId="0" borderId="17" xfId="0" applyNumberFormat="1" applyFont="1" applyBorder="1" applyAlignment="1">
      <alignment vertical="center"/>
    </xf>
    <xf numFmtId="0" fontId="0" fillId="0" borderId="5" xfId="0" applyFont="1" applyBorder="1" applyAlignment="1">
      <alignment horizontal="center" vertical="center" wrapText="1"/>
    </xf>
    <xf numFmtId="166" fontId="32" fillId="0" borderId="8" xfId="0" applyNumberFormat="1" applyFont="1" applyBorder="1" applyAlignment="1">
      <alignment/>
    </xf>
    <xf numFmtId="166" fontId="32" fillId="0" borderId="18" xfId="0" applyNumberFormat="1" applyFont="1" applyBorder="1" applyAlignment="1">
      <alignment/>
    </xf>
    <xf numFmtId="4" fontId="33" fillId="0" borderId="0" xfId="0" applyNumberFormat="1" applyFont="1" applyAlignment="1">
      <alignment vertical="center"/>
    </xf>
    <xf numFmtId="0" fontId="9" fillId="0" borderId="5" xfId="0" applyFont="1" applyBorder="1" applyAlignment="1">
      <alignment/>
    </xf>
    <xf numFmtId="0" fontId="9" fillId="0" borderId="0" xfId="0" applyFont="1" applyAlignment="1">
      <alignment horizontal="left"/>
    </xf>
    <xf numFmtId="0" fontId="9" fillId="0" borderId="0" xfId="0" applyFont="1" applyAlignment="1" applyProtection="1">
      <alignment/>
      <protection locked="0"/>
    </xf>
    <xf numFmtId="0" fontId="9" fillId="0" borderId="19"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9"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0" fillId="0" borderId="5" xfId="0" applyFont="1" applyBorder="1" applyAlignment="1" applyProtection="1">
      <alignment vertical="center"/>
      <protection locked="0"/>
    </xf>
    <xf numFmtId="4" fontId="22" fillId="4" borderId="20" xfId="0" applyNumberFormat="1" applyFont="1" applyFill="1" applyBorder="1" applyAlignment="1" applyProtection="1">
      <alignment vertical="center"/>
      <protection locked="0"/>
    </xf>
    <xf numFmtId="0" fontId="23" fillId="4" borderId="19"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9"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10" fillId="0" borderId="5" xfId="0" applyFont="1" applyBorder="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locked="0"/>
    </xf>
    <xf numFmtId="0" fontId="10" fillId="0" borderId="19" xfId="0" applyFont="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19" xfId="0" applyFont="1" applyBorder="1" applyAlignment="1">
      <alignment vertical="center"/>
    </xf>
    <xf numFmtId="0" fontId="11" fillId="0" borderId="0" xfId="0" applyFont="1" applyBorder="1" applyAlignment="1">
      <alignment vertical="center"/>
    </xf>
    <xf numFmtId="0" fontId="11" fillId="0" borderId="9" xfId="0" applyFont="1" applyBorder="1" applyAlignment="1">
      <alignment vertical="center"/>
    </xf>
    <xf numFmtId="4" fontId="35" fillId="4" borderId="20" xfId="0" applyNumberFormat="1" applyFont="1" applyFill="1" applyBorder="1" applyAlignment="1" applyProtection="1">
      <alignment vertical="center"/>
      <protection locked="0"/>
    </xf>
    <xf numFmtId="0" fontId="36" fillId="0" borderId="5" xfId="0" applyFont="1" applyBorder="1" applyAlignment="1">
      <alignment vertical="center"/>
    </xf>
    <xf numFmtId="0" fontId="35" fillId="4" borderId="19" xfId="0" applyFont="1" applyFill="1" applyBorder="1" applyAlignment="1" applyProtection="1">
      <alignment horizontal="left" vertical="center"/>
      <protection locked="0"/>
    </xf>
    <xf numFmtId="0" fontId="35" fillId="0" borderId="0" xfId="0" applyFont="1" applyBorder="1" applyAlignment="1">
      <alignment horizontal="center" vertical="center"/>
    </xf>
    <xf numFmtId="167" fontId="22" fillId="4" borderId="20" xfId="0" applyNumberFormat="1" applyFont="1" applyFill="1" applyBorder="1" applyAlignment="1" applyProtection="1">
      <alignment vertical="center"/>
      <protection locked="0"/>
    </xf>
    <xf numFmtId="0" fontId="12" fillId="0" borderId="5" xfId="0" applyFont="1" applyBorder="1" applyAlignment="1">
      <alignment vertical="center"/>
    </xf>
    <xf numFmtId="0" fontId="12" fillId="0" borderId="0" xfId="0" applyFont="1" applyAlignment="1">
      <alignment horizontal="left" vertical="center"/>
    </xf>
    <xf numFmtId="0" fontId="12" fillId="0" borderId="0" xfId="0" applyFont="1" applyAlignment="1" applyProtection="1">
      <alignment vertical="center"/>
      <protection locked="0"/>
    </xf>
    <xf numFmtId="0" fontId="12" fillId="0" borderId="19"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23" fillId="4" borderId="21" xfId="0" applyFont="1" applyFill="1" applyBorder="1" applyAlignment="1" applyProtection="1">
      <alignment horizontal="left" vertical="center"/>
      <protection locked="0"/>
    </xf>
    <xf numFmtId="0" fontId="23" fillId="0" borderId="17" xfId="0" applyFont="1" applyBorder="1" applyAlignment="1">
      <alignment horizontal="center" vertical="center"/>
    </xf>
    <xf numFmtId="0" fontId="0" fillId="0" borderId="17" xfId="0" applyFont="1" applyBorder="1" applyAlignment="1">
      <alignment vertical="center"/>
    </xf>
    <xf numFmtId="166" fontId="23" fillId="0" borderId="17" xfId="0" applyNumberFormat="1" applyFont="1" applyBorder="1" applyAlignment="1">
      <alignment vertical="center"/>
    </xf>
    <xf numFmtId="166" fontId="23" fillId="0" borderId="22" xfId="0" applyNumberFormat="1" applyFont="1" applyBorder="1" applyAlignment="1">
      <alignment vertical="center"/>
    </xf>
    <xf numFmtId="0" fontId="0" fillId="0" borderId="19" xfId="0"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 xfId="0" applyFont="1" applyBorder="1" applyAlignment="1">
      <alignment vertical="center" wrapText="1"/>
    </xf>
    <xf numFmtId="0" fontId="38" fillId="0" borderId="29"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 xfId="0" applyFont="1" applyBorder="1" applyAlignment="1">
      <alignment horizontal="left" vertical="center"/>
    </xf>
    <xf numFmtId="0" fontId="40" fillId="0" borderId="2" xfId="0" applyFont="1" applyBorder="1" applyAlignment="1">
      <alignment horizontal="center" vertical="center"/>
    </xf>
    <xf numFmtId="0" fontId="43" fillId="0" borderId="2"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 xfId="0" applyFont="1" applyBorder="1" applyAlignment="1">
      <alignment horizontal="left" vertical="center"/>
    </xf>
    <xf numFmtId="0" fontId="38" fillId="0" borderId="29"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 xfId="0" applyFont="1" applyBorder="1" applyAlignment="1">
      <alignment horizontal="left" vertical="center" wrapText="1"/>
    </xf>
    <xf numFmtId="0" fontId="41" fillId="0" borderId="29"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 xfId="0" applyFont="1" applyBorder="1" applyAlignment="1">
      <alignment vertical="center"/>
    </xf>
    <xf numFmtId="0" fontId="40" fillId="0" borderId="2"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 xfId="0" applyBorder="1" applyAlignment="1">
      <alignment vertical="top"/>
    </xf>
    <xf numFmtId="0" fontId="40" fillId="0" borderId="2" xfId="0" applyFont="1" applyBorder="1" applyAlignment="1">
      <alignment horizontal="left"/>
    </xf>
    <xf numFmtId="0" fontId="43" fillId="0" borderId="2"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 xfId="0" applyFont="1" applyBorder="1" applyAlignment="1">
      <alignment vertical="top"/>
    </xf>
    <xf numFmtId="0" fontId="38" fillId="0" borderId="29" xfId="0" applyFont="1" applyBorder="1" applyAlignment="1">
      <alignment vertical="top"/>
    </xf>
    <xf numFmtId="0" fontId="3" fillId="0" borderId="0" xfId="21">
      <alignment/>
      <protection/>
    </xf>
    <xf numFmtId="0" fontId="47" fillId="0" borderId="0" xfId="21" applyFont="1">
      <alignment/>
      <protection/>
    </xf>
    <xf numFmtId="14" fontId="47" fillId="0" borderId="0" xfId="21" applyNumberFormat="1" applyFont="1">
      <alignment/>
      <protection/>
    </xf>
    <xf numFmtId="49" fontId="3" fillId="0" borderId="0" xfId="21" applyNumberFormat="1">
      <alignment/>
      <protection/>
    </xf>
    <xf numFmtId="49" fontId="47" fillId="0" borderId="0" xfId="21" applyNumberFormat="1" applyFont="1">
      <alignment/>
      <protection/>
    </xf>
    <xf numFmtId="49" fontId="47" fillId="0" borderId="0" xfId="21" applyNumberFormat="1" applyFont="1" applyAlignment="1">
      <alignment/>
      <protection/>
    </xf>
    <xf numFmtId="49" fontId="48" fillId="0" borderId="0" xfId="21" applyNumberFormat="1" applyFont="1">
      <alignment/>
      <protection/>
    </xf>
    <xf numFmtId="0" fontId="3" fillId="0" borderId="0" xfId="21" applyAlignment="1">
      <alignment horizontal="centerContinuous"/>
      <protection/>
    </xf>
    <xf numFmtId="0" fontId="5" fillId="0" borderId="0" xfId="21" applyFont="1" applyAlignment="1">
      <alignment horizontal="centerContinuous"/>
      <protection/>
    </xf>
    <xf numFmtId="0" fontId="49" fillId="0" borderId="0" xfId="21" applyFont="1" applyAlignment="1">
      <alignment horizontal="centerContinuous"/>
      <protection/>
    </xf>
    <xf numFmtId="0" fontId="18" fillId="0" borderId="0" xfId="21" applyFont="1" applyAlignment="1">
      <alignment horizontal="centerContinuous"/>
      <protection/>
    </xf>
    <xf numFmtId="0" fontId="15" fillId="0" borderId="0" xfId="21" applyFont="1" applyAlignment="1">
      <alignment horizontal="centerContinuous"/>
      <protection/>
    </xf>
    <xf numFmtId="0" fontId="50" fillId="0" borderId="0" xfId="21" applyFont="1" applyAlignment="1">
      <alignment horizontal="centerContinuous"/>
      <protection/>
    </xf>
    <xf numFmtId="0" fontId="3" fillId="0" borderId="0" xfId="21" applyBorder="1">
      <alignment/>
      <protection/>
    </xf>
    <xf numFmtId="0" fontId="3" fillId="0" borderId="0" xfId="21" applyFill="1">
      <alignment/>
      <protection/>
    </xf>
    <xf numFmtId="0" fontId="3" fillId="0" borderId="0" xfId="21" applyFill="1" applyBorder="1">
      <alignment/>
      <protection/>
    </xf>
    <xf numFmtId="175" fontId="3" fillId="0" borderId="0" xfId="21" applyNumberFormat="1" applyFill="1">
      <alignment/>
      <protection/>
    </xf>
    <xf numFmtId="43" fontId="61" fillId="0" borderId="0" xfId="21" applyNumberFormat="1" applyFont="1" applyFill="1" applyBorder="1" applyAlignment="1">
      <alignment vertical="center"/>
      <protection/>
    </xf>
    <xf numFmtId="43" fontId="61" fillId="0" borderId="26" xfId="21" applyNumberFormat="1" applyFont="1" applyFill="1" applyBorder="1" applyAlignment="1">
      <alignment vertical="center"/>
      <protection/>
    </xf>
    <xf numFmtId="0" fontId="61" fillId="0" borderId="0" xfId="21" applyFont="1" applyFill="1" applyAlignment="1">
      <alignment horizontal="center"/>
      <protection/>
    </xf>
    <xf numFmtId="43" fontId="61" fillId="0" borderId="0" xfId="21" applyNumberFormat="1" applyFont="1" applyBorder="1" applyAlignment="1">
      <alignment vertical="center"/>
      <protection/>
    </xf>
    <xf numFmtId="43" fontId="61" fillId="0" borderId="26" xfId="21" applyNumberFormat="1" applyFont="1" applyBorder="1" applyAlignment="1">
      <alignment vertical="center"/>
      <protection/>
    </xf>
    <xf numFmtId="0" fontId="62" fillId="0" borderId="0" xfId="21" applyFont="1" applyFill="1" applyBorder="1" applyAlignment="1">
      <alignment horizontal="center" vertical="center"/>
      <protection/>
    </xf>
    <xf numFmtId="0" fontId="61" fillId="0" borderId="0" xfId="21" applyFont="1" applyAlignment="1">
      <alignment horizontal="center"/>
      <protection/>
    </xf>
    <xf numFmtId="49" fontId="3" fillId="4" borderId="0" xfId="0" applyNumberFormat="1" applyFont="1" applyFill="1" applyAlignment="1" applyProtection="1">
      <alignment horizontal="left" vertical="center"/>
      <protection locked="0"/>
    </xf>
    <xf numFmtId="0" fontId="3" fillId="4" borderId="0" xfId="0" applyFont="1" applyFill="1" applyAlignment="1" applyProtection="1">
      <alignment horizontal="left" vertical="center"/>
      <protection locked="0"/>
    </xf>
    <xf numFmtId="43" fontId="61" fillId="5" borderId="30" xfId="21" applyNumberFormat="1" applyFont="1" applyFill="1" applyBorder="1" applyAlignment="1" applyProtection="1">
      <alignment vertical="center"/>
      <protection locked="0"/>
    </xf>
    <xf numFmtId="0" fontId="33" fillId="0" borderId="0" xfId="21" applyFont="1" applyFill="1" applyAlignment="1" applyProtection="1">
      <alignment vertical="center"/>
      <protection/>
    </xf>
    <xf numFmtId="0" fontId="33" fillId="0" borderId="0" xfId="21" applyFont="1" applyAlignment="1" applyProtection="1">
      <alignment vertical="center"/>
      <protection/>
    </xf>
    <xf numFmtId="0" fontId="0" fillId="0" borderId="0" xfId="21" applyFont="1" applyAlignment="1" applyProtection="1">
      <alignment vertical="center"/>
      <protection/>
    </xf>
    <xf numFmtId="0" fontId="62" fillId="0" borderId="31" xfId="21" applyFont="1" applyFill="1" applyBorder="1" applyAlignment="1" applyProtection="1">
      <alignment horizontal="center" vertical="center"/>
      <protection/>
    </xf>
    <xf numFmtId="0" fontId="62" fillId="0" borderId="31" xfId="21" applyFont="1" applyBorder="1" applyAlignment="1" applyProtection="1">
      <alignment vertical="center"/>
      <protection/>
    </xf>
    <xf numFmtId="0" fontId="62" fillId="0" borderId="32" xfId="21" applyFont="1" applyBorder="1" applyAlignment="1" applyProtection="1">
      <alignment horizontal="center" vertical="center"/>
      <protection/>
    </xf>
    <xf numFmtId="0" fontId="62" fillId="0" borderId="33" xfId="21" applyFont="1" applyBorder="1" applyAlignment="1" applyProtection="1">
      <alignment horizontal="center" vertical="center"/>
      <protection/>
    </xf>
    <xf numFmtId="0" fontId="61" fillId="0" borderId="34" xfId="21" applyNumberFormat="1" applyFont="1" applyFill="1" applyBorder="1" applyAlignment="1" applyProtection="1">
      <alignment horizontal="center" vertical="center"/>
      <protection/>
    </xf>
    <xf numFmtId="49" fontId="61" fillId="0" borderId="35" xfId="21" applyNumberFormat="1" applyFont="1" applyFill="1" applyBorder="1" applyAlignment="1" applyProtection="1">
      <alignment horizontal="justify" vertical="center"/>
      <protection/>
    </xf>
    <xf numFmtId="49" fontId="61" fillId="0" borderId="36" xfId="21" applyNumberFormat="1" applyFont="1" applyFill="1" applyBorder="1" applyAlignment="1" applyProtection="1">
      <alignment horizontal="center" vertical="center"/>
      <protection/>
    </xf>
    <xf numFmtId="176" fontId="61" fillId="0" borderId="37" xfId="21" applyNumberFormat="1" applyFont="1" applyFill="1" applyBorder="1" applyAlignment="1" applyProtection="1">
      <alignment vertical="center"/>
      <protection/>
    </xf>
    <xf numFmtId="43" fontId="61" fillId="0" borderId="38" xfId="21" applyNumberFormat="1" applyFont="1" applyFill="1" applyBorder="1" applyAlignment="1" applyProtection="1">
      <alignment vertical="center"/>
      <protection/>
    </xf>
    <xf numFmtId="49" fontId="61" fillId="0" borderId="34" xfId="21" applyNumberFormat="1" applyFont="1" applyFill="1" applyBorder="1" applyAlignment="1" applyProtection="1">
      <alignment horizontal="justify" vertical="center"/>
      <protection/>
    </xf>
    <xf numFmtId="49" fontId="61" fillId="0" borderId="34" xfId="21" applyNumberFormat="1" applyFont="1" applyFill="1" applyBorder="1" applyAlignment="1" applyProtection="1">
      <alignment vertical="center"/>
      <protection/>
    </xf>
    <xf numFmtId="49" fontId="61" fillId="0" borderId="30" xfId="21" applyNumberFormat="1" applyFont="1" applyFill="1" applyBorder="1" applyAlignment="1" applyProtection="1">
      <alignment horizontal="center" vertical="center"/>
      <protection/>
    </xf>
    <xf numFmtId="176" fontId="61" fillId="0" borderId="38" xfId="21" applyNumberFormat="1" applyFont="1" applyFill="1" applyBorder="1" applyAlignment="1" applyProtection="1">
      <alignment vertical="center"/>
      <protection/>
    </xf>
    <xf numFmtId="49" fontId="61" fillId="0" borderId="35" xfId="21" applyNumberFormat="1" applyFont="1" applyBorder="1" applyAlignment="1" applyProtection="1">
      <alignment horizontal="justify" vertical="center"/>
      <protection/>
    </xf>
    <xf numFmtId="49" fontId="61" fillId="0" borderId="36" xfId="21" applyNumberFormat="1" applyFont="1" applyBorder="1" applyAlignment="1" applyProtection="1">
      <alignment horizontal="center" vertical="center"/>
      <protection/>
    </xf>
    <xf numFmtId="176" fontId="61" fillId="0" borderId="37" xfId="21" applyNumberFormat="1" applyFont="1" applyBorder="1" applyAlignment="1" applyProtection="1">
      <alignment vertical="center"/>
      <protection/>
    </xf>
    <xf numFmtId="49" fontId="61" fillId="0" borderId="35" xfId="21" applyNumberFormat="1" applyFont="1" applyFill="1" applyBorder="1" applyAlignment="1" applyProtection="1">
      <alignment vertical="center"/>
      <protection/>
    </xf>
    <xf numFmtId="0" fontId="61" fillId="0" borderId="23" xfId="21" applyFont="1" applyFill="1" applyBorder="1" applyAlignment="1" applyProtection="1">
      <alignment horizontal="center" vertical="center"/>
      <protection/>
    </xf>
    <xf numFmtId="0" fontId="61" fillId="0" borderId="23" xfId="21" applyFont="1" applyBorder="1" applyAlignment="1" applyProtection="1">
      <alignment vertical="center"/>
      <protection/>
    </xf>
    <xf numFmtId="0" fontId="61" fillId="0" borderId="24" xfId="21" applyFont="1" applyBorder="1" applyAlignment="1" applyProtection="1">
      <alignment vertical="center"/>
      <protection/>
    </xf>
    <xf numFmtId="44" fontId="61" fillId="0" borderId="25" xfId="21" applyNumberFormat="1" applyFont="1" applyBorder="1" applyAlignment="1" applyProtection="1">
      <alignment vertical="center"/>
      <protection/>
    </xf>
    <xf numFmtId="0" fontId="61" fillId="0" borderId="26" xfId="21" applyFont="1" applyFill="1" applyBorder="1" applyAlignment="1" applyProtection="1">
      <alignment horizontal="center" vertical="center"/>
      <protection/>
    </xf>
    <xf numFmtId="0" fontId="61" fillId="0" borderId="26" xfId="21" applyFont="1" applyBorder="1" applyAlignment="1" applyProtection="1">
      <alignment vertical="center"/>
      <protection/>
    </xf>
    <xf numFmtId="0" fontId="61" fillId="0" borderId="0" xfId="21" applyFont="1" applyBorder="1" applyAlignment="1" applyProtection="1">
      <alignment vertical="center"/>
      <protection/>
    </xf>
    <xf numFmtId="1" fontId="61" fillId="0" borderId="0" xfId="21" applyNumberFormat="1" applyFont="1" applyBorder="1" applyAlignment="1" applyProtection="1">
      <alignment vertical="center"/>
      <protection/>
    </xf>
    <xf numFmtId="44" fontId="61" fillId="0" borderId="27" xfId="21" applyNumberFormat="1" applyFont="1" applyBorder="1" applyAlignment="1" applyProtection="1">
      <alignment vertical="center"/>
      <protection/>
    </xf>
    <xf numFmtId="0" fontId="61" fillId="0" borderId="0" xfId="21" applyFont="1" applyAlignment="1" applyProtection="1">
      <alignment vertical="center"/>
      <protection/>
    </xf>
    <xf numFmtId="0" fontId="61" fillId="0" borderId="27" xfId="21" applyFont="1" applyBorder="1" applyAlignment="1" applyProtection="1">
      <alignment vertical="center"/>
      <protection/>
    </xf>
    <xf numFmtId="43" fontId="61" fillId="0" borderId="27" xfId="21" applyNumberFormat="1" applyFont="1" applyBorder="1" applyAlignment="1" applyProtection="1">
      <alignment vertical="center"/>
      <protection/>
    </xf>
    <xf numFmtId="0" fontId="62" fillId="0" borderId="28" xfId="21" applyFont="1" applyFill="1" applyBorder="1" applyAlignment="1" applyProtection="1">
      <alignment horizontal="center" vertical="center"/>
      <protection/>
    </xf>
    <xf numFmtId="0" fontId="62" fillId="0" borderId="28" xfId="21" applyFont="1" applyBorder="1" applyAlignment="1" applyProtection="1">
      <alignment vertical="center"/>
      <protection/>
    </xf>
    <xf numFmtId="0" fontId="61" fillId="0" borderId="2" xfId="21" applyFont="1" applyBorder="1" applyAlignment="1" applyProtection="1">
      <alignment vertical="center"/>
      <protection/>
    </xf>
    <xf numFmtId="44" fontId="62" fillId="0" borderId="29" xfId="21" applyNumberFormat="1" applyFont="1" applyBorder="1" applyAlignment="1" applyProtection="1">
      <alignment vertical="center"/>
      <protection/>
    </xf>
    <xf numFmtId="0" fontId="61" fillId="0" borderId="28" xfId="21" applyFont="1" applyBorder="1" applyAlignment="1" applyProtection="1">
      <alignment vertical="center"/>
      <protection/>
    </xf>
    <xf numFmtId="0" fontId="3" fillId="0" borderId="0" xfId="21" applyProtection="1">
      <alignment/>
      <protection/>
    </xf>
    <xf numFmtId="0" fontId="62" fillId="0" borderId="0" xfId="21" applyFont="1" applyBorder="1" applyAlignment="1" applyProtection="1">
      <alignment vertical="center"/>
      <protection/>
    </xf>
    <xf numFmtId="44" fontId="62" fillId="0" borderId="0" xfId="21" applyNumberFormat="1" applyFont="1" applyBorder="1" applyAlignment="1" applyProtection="1">
      <alignment vertical="center"/>
      <protection/>
    </xf>
    <xf numFmtId="49" fontId="61" fillId="0" borderId="34" xfId="21" applyNumberFormat="1" applyFont="1" applyBorder="1" applyAlignment="1" applyProtection="1">
      <alignment horizontal="justify" vertical="center"/>
      <protection/>
    </xf>
    <xf numFmtId="49" fontId="61" fillId="0" borderId="30" xfId="21" applyNumberFormat="1" applyFont="1" applyBorder="1" applyAlignment="1" applyProtection="1">
      <alignment horizontal="center" vertical="center"/>
      <protection/>
    </xf>
    <xf numFmtId="176" fontId="61" fillId="0" borderId="38" xfId="21" applyNumberFormat="1" applyFont="1" applyBorder="1" applyAlignment="1" applyProtection="1">
      <alignment vertical="center"/>
      <protection/>
    </xf>
    <xf numFmtId="43" fontId="61" fillId="0" borderId="38" xfId="21" applyNumberFormat="1" applyFont="1" applyBorder="1" applyAlignment="1" applyProtection="1">
      <alignment vertical="center"/>
      <protection/>
    </xf>
    <xf numFmtId="43" fontId="61" fillId="0" borderId="39" xfId="21" applyNumberFormat="1" applyFont="1" applyBorder="1" applyAlignment="1" applyProtection="1">
      <alignment vertical="center"/>
      <protection/>
    </xf>
    <xf numFmtId="49" fontId="61" fillId="0" borderId="34" xfId="21" applyNumberFormat="1" applyFont="1" applyBorder="1" applyAlignment="1" applyProtection="1">
      <alignment vertical="center"/>
      <protection/>
    </xf>
    <xf numFmtId="49" fontId="61" fillId="0" borderId="34" xfId="21" applyNumberFormat="1" applyFont="1" applyFill="1" applyBorder="1" applyAlignment="1" applyProtection="1">
      <alignment vertical="center" wrapText="1"/>
      <protection/>
    </xf>
    <xf numFmtId="0" fontId="61" fillId="0" borderId="35" xfId="21" applyNumberFormat="1" applyFont="1" applyFill="1" applyBorder="1" applyAlignment="1" applyProtection="1">
      <alignment horizontal="justify" vertical="center" wrapText="1"/>
      <protection/>
    </xf>
    <xf numFmtId="49" fontId="61" fillId="0" borderId="40" xfId="21" applyNumberFormat="1" applyFont="1" applyBorder="1" applyAlignment="1" applyProtection="1">
      <alignment vertical="center"/>
      <protection/>
    </xf>
    <xf numFmtId="49" fontId="61" fillId="0" borderId="41" xfId="21" applyNumberFormat="1" applyFont="1" applyBorder="1" applyAlignment="1" applyProtection="1">
      <alignment horizontal="center" vertical="center"/>
      <protection/>
    </xf>
    <xf numFmtId="176" fontId="61" fillId="0" borderId="42" xfId="21" applyNumberFormat="1" applyFont="1" applyBorder="1" applyAlignment="1" applyProtection="1">
      <alignment vertical="center"/>
      <protection/>
    </xf>
    <xf numFmtId="49" fontId="61" fillId="0" borderId="43" xfId="21" applyNumberFormat="1" applyFont="1" applyBorder="1" applyAlignment="1" applyProtection="1">
      <alignment vertical="center"/>
      <protection/>
    </xf>
    <xf numFmtId="49" fontId="61" fillId="0" borderId="44" xfId="21" applyNumberFormat="1" applyFont="1" applyBorder="1" applyAlignment="1" applyProtection="1">
      <alignment horizontal="center" vertical="center"/>
      <protection/>
    </xf>
    <xf numFmtId="176" fontId="61" fillId="0" borderId="45" xfId="21" applyNumberFormat="1" applyFont="1" applyBorder="1" applyAlignment="1" applyProtection="1">
      <alignment vertical="center"/>
      <protection/>
    </xf>
    <xf numFmtId="0" fontId="0" fillId="0" borderId="0" xfId="21" applyFont="1" applyFill="1" applyAlignment="1" applyProtection="1">
      <alignment vertical="center"/>
      <protection/>
    </xf>
    <xf numFmtId="0" fontId="62" fillId="0" borderId="31" xfId="21" applyFont="1" applyFill="1" applyBorder="1" applyAlignment="1" applyProtection="1">
      <alignment vertical="center"/>
      <protection/>
    </xf>
    <xf numFmtId="0" fontId="62" fillId="0" borderId="32" xfId="21" applyFont="1" applyFill="1" applyBorder="1" applyAlignment="1" applyProtection="1">
      <alignment horizontal="center" vertical="center"/>
      <protection/>
    </xf>
    <xf numFmtId="0" fontId="62" fillId="0" borderId="33" xfId="21" applyFont="1" applyFill="1" applyBorder="1" applyAlignment="1" applyProtection="1">
      <alignment horizontal="center" vertical="center"/>
      <protection/>
    </xf>
    <xf numFmtId="49" fontId="61" fillId="0" borderId="34" xfId="21" applyNumberFormat="1" applyFont="1" applyFill="1" applyBorder="1" applyAlignment="1" applyProtection="1">
      <alignment vertical="top" wrapText="1"/>
      <protection/>
    </xf>
    <xf numFmtId="0" fontId="61" fillId="0" borderId="23" xfId="21" applyFont="1" applyFill="1" applyBorder="1" applyAlignment="1" applyProtection="1">
      <alignment vertical="center"/>
      <protection/>
    </xf>
    <xf numFmtId="0" fontId="61" fillId="0" borderId="24" xfId="21" applyFont="1" applyFill="1" applyBorder="1" applyAlignment="1" applyProtection="1">
      <alignment vertical="center"/>
      <protection/>
    </xf>
    <xf numFmtId="44" fontId="61" fillId="0" borderId="25" xfId="21" applyNumberFormat="1" applyFont="1" applyFill="1" applyBorder="1" applyAlignment="1" applyProtection="1">
      <alignment vertical="center"/>
      <protection/>
    </xf>
    <xf numFmtId="0" fontId="61" fillId="0" borderId="26" xfId="21" applyFont="1" applyFill="1" applyBorder="1" applyAlignment="1" applyProtection="1">
      <alignment vertical="center"/>
      <protection/>
    </xf>
    <xf numFmtId="0" fontId="61" fillId="0" borderId="0" xfId="21" applyFont="1" applyFill="1" applyBorder="1" applyAlignment="1" applyProtection="1">
      <alignment vertical="center"/>
      <protection/>
    </xf>
    <xf numFmtId="1" fontId="61" fillId="0" borderId="0" xfId="21" applyNumberFormat="1" applyFont="1" applyFill="1" applyBorder="1" applyAlignment="1" applyProtection="1">
      <alignment vertical="center"/>
      <protection/>
    </xf>
    <xf numFmtId="44" fontId="61" fillId="0" borderId="27" xfId="21" applyNumberFormat="1" applyFont="1" applyFill="1" applyBorder="1" applyAlignment="1" applyProtection="1">
      <alignment vertical="center"/>
      <protection/>
    </xf>
    <xf numFmtId="0" fontId="61" fillId="0" borderId="0" xfId="21" applyFont="1" applyFill="1" applyAlignment="1" applyProtection="1">
      <alignment vertical="center"/>
      <protection/>
    </xf>
    <xf numFmtId="0" fontId="61" fillId="0" borderId="27" xfId="21" applyFont="1" applyFill="1" applyBorder="1" applyAlignment="1" applyProtection="1">
      <alignment vertical="center"/>
      <protection/>
    </xf>
    <xf numFmtId="43" fontId="61" fillId="0" borderId="27" xfId="21" applyNumberFormat="1" applyFont="1" applyFill="1" applyBorder="1" applyAlignment="1" applyProtection="1">
      <alignment vertical="center"/>
      <protection/>
    </xf>
    <xf numFmtId="0" fontId="62" fillId="0" borderId="28" xfId="21" applyFont="1" applyFill="1" applyBorder="1" applyAlignment="1" applyProtection="1">
      <alignment vertical="center"/>
      <protection/>
    </xf>
    <xf numFmtId="0" fontId="61" fillId="0" borderId="2" xfId="21" applyFont="1" applyFill="1" applyBorder="1" applyAlignment="1" applyProtection="1">
      <alignment vertical="center"/>
      <protection/>
    </xf>
    <xf numFmtId="44" fontId="62" fillId="0" borderId="29" xfId="21" applyNumberFormat="1" applyFont="1" applyFill="1" applyBorder="1" applyAlignment="1" applyProtection="1">
      <alignment vertical="center"/>
      <protection/>
    </xf>
    <xf numFmtId="0" fontId="61" fillId="0" borderId="28" xfId="21" applyFont="1" applyFill="1" applyBorder="1" applyAlignment="1" applyProtection="1">
      <alignment vertical="center"/>
      <protection/>
    </xf>
    <xf numFmtId="0" fontId="3" fillId="0" borderId="46" xfId="21" applyFill="1" applyBorder="1" applyProtection="1">
      <alignment/>
      <protection/>
    </xf>
    <xf numFmtId="0" fontId="3" fillId="0" borderId="46" xfId="21" applyBorder="1" applyProtection="1">
      <alignment/>
      <protection/>
    </xf>
    <xf numFmtId="0" fontId="3" fillId="0" borderId="0" xfId="21" applyFill="1" applyProtection="1">
      <alignment/>
      <protection/>
    </xf>
    <xf numFmtId="0" fontId="62" fillId="0" borderId="47" xfId="21" applyFont="1" applyBorder="1" applyAlignment="1" applyProtection="1">
      <alignment horizontal="center" vertical="center"/>
      <protection/>
    </xf>
    <xf numFmtId="0" fontId="61" fillId="0" borderId="48" xfId="21" applyNumberFormat="1" applyFont="1" applyBorder="1" applyAlignment="1" applyProtection="1">
      <alignment horizontal="justify" vertical="center"/>
      <protection/>
    </xf>
    <xf numFmtId="0" fontId="61" fillId="0" borderId="49" xfId="21" applyNumberFormat="1" applyFont="1" applyBorder="1" applyAlignment="1" applyProtection="1">
      <alignment horizontal="justify" vertical="center"/>
      <protection/>
    </xf>
    <xf numFmtId="172" fontId="61" fillId="0" borderId="50" xfId="21" applyNumberFormat="1" applyFont="1" applyBorder="1" applyAlignment="1" applyProtection="1">
      <alignment horizontal="right" vertical="center"/>
      <protection/>
    </xf>
    <xf numFmtId="0" fontId="61" fillId="0" borderId="25" xfId="21" applyFont="1" applyBorder="1" applyAlignment="1" applyProtection="1">
      <alignment vertical="center"/>
      <protection/>
    </xf>
    <xf numFmtId="0" fontId="62" fillId="0" borderId="0" xfId="21" applyFont="1" applyFill="1" applyAlignment="1" applyProtection="1">
      <alignment horizontal="center" vertical="center"/>
      <protection/>
    </xf>
    <xf numFmtId="0" fontId="33" fillId="0" borderId="0" xfId="21" applyFont="1" applyFill="1" applyProtection="1">
      <alignment/>
      <protection/>
    </xf>
    <xf numFmtId="0" fontId="62" fillId="0" borderId="0" xfId="21" applyFont="1" applyFill="1" applyProtection="1">
      <alignment/>
      <protection/>
    </xf>
    <xf numFmtId="0" fontId="61" fillId="0" borderId="0" xfId="21" applyFont="1" applyFill="1" applyProtection="1">
      <alignment/>
      <protection/>
    </xf>
    <xf numFmtId="174" fontId="62" fillId="0" borderId="0" xfId="21" applyNumberFormat="1" applyFont="1" applyFill="1" applyAlignment="1" applyProtection="1">
      <alignment horizontal="right" vertical="center"/>
      <protection/>
    </xf>
    <xf numFmtId="0" fontId="61" fillId="0" borderId="0" xfId="21" applyFont="1" applyFill="1" applyProtection="1">
      <alignment/>
      <protection/>
    </xf>
    <xf numFmtId="172" fontId="61" fillId="0" borderId="0" xfId="21" applyNumberFormat="1" applyFont="1" applyFill="1" applyBorder="1" applyAlignment="1" applyProtection="1">
      <alignment horizontal="right" vertical="center"/>
      <protection/>
    </xf>
    <xf numFmtId="173" fontId="62" fillId="0" borderId="0" xfId="21" applyNumberFormat="1" applyFont="1" applyFill="1" applyAlignment="1" applyProtection="1">
      <alignment horizontal="right" vertical="center"/>
      <protection/>
    </xf>
    <xf numFmtId="0" fontId="18" fillId="0" borderId="0" xfId="21" applyFont="1" applyFill="1" applyProtection="1">
      <alignment/>
      <protection/>
    </xf>
    <xf numFmtId="0" fontId="33" fillId="0" borderId="0" xfId="21" applyFont="1" applyFill="1" applyProtection="1">
      <alignment/>
      <protection/>
    </xf>
    <xf numFmtId="0" fontId="61" fillId="0" borderId="46" xfId="21" applyFont="1" applyFill="1" applyBorder="1" applyProtection="1">
      <alignment/>
      <protection/>
    </xf>
    <xf numFmtId="0" fontId="63" fillId="6" borderId="0" xfId="21" applyFont="1" applyFill="1" applyProtection="1">
      <alignment/>
      <protection/>
    </xf>
    <xf numFmtId="0" fontId="0" fillId="0" borderId="20" xfId="0" applyFont="1" applyBorder="1" applyAlignment="1" applyProtection="1">
      <alignment horizontal="center" vertical="center"/>
      <protection/>
    </xf>
    <xf numFmtId="49" fontId="0" fillId="0" borderId="20" xfId="0" applyNumberFormat="1"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0" fillId="0" borderId="20" xfId="0" applyFont="1" applyBorder="1" applyAlignment="1" applyProtection="1">
      <alignment horizontal="center" vertical="center" wrapText="1"/>
      <protection/>
    </xf>
    <xf numFmtId="167" fontId="0" fillId="0" borderId="20" xfId="0" applyNumberFormat="1" applyFont="1" applyBorder="1" applyAlignment="1" applyProtection="1">
      <alignment vertical="center"/>
      <protection/>
    </xf>
    <xf numFmtId="4" fontId="0" fillId="4" borderId="20" xfId="0" applyNumberFormat="1" applyFont="1" applyFill="1" applyBorder="1" applyAlignment="1" applyProtection="1">
      <alignment vertical="center"/>
      <protection locked="0"/>
    </xf>
    <xf numFmtId="4" fontId="0" fillId="0" borderId="20" xfId="0" applyNumberFormat="1" applyFont="1" applyBorder="1" applyAlignment="1" applyProtection="1">
      <alignment vertical="center"/>
      <protection/>
    </xf>
    <xf numFmtId="0" fontId="22" fillId="3" borderId="11" xfId="0" applyFont="1" applyFill="1" applyBorder="1" applyAlignment="1" applyProtection="1">
      <alignment horizontal="center" vertical="center" wrapText="1"/>
      <protection/>
    </xf>
    <xf numFmtId="0" fontId="22" fillId="3" borderId="12" xfId="0" applyFont="1" applyFill="1" applyBorder="1" applyAlignment="1" applyProtection="1">
      <alignment horizontal="center" vertical="center" wrapText="1"/>
      <protection/>
    </xf>
    <xf numFmtId="0" fontId="22" fillId="3" borderId="13" xfId="0" applyFont="1" applyFill="1" applyBorder="1" applyAlignment="1" applyProtection="1">
      <alignment horizontal="center" vertical="center" wrapText="1"/>
      <protection/>
    </xf>
    <xf numFmtId="0" fontId="24" fillId="0" borderId="0" xfId="0" applyFont="1" applyAlignment="1" applyProtection="1">
      <alignment horizontal="left" vertical="center"/>
      <protection/>
    </xf>
    <xf numFmtId="0" fontId="0" fillId="0" borderId="0" xfId="0" applyFont="1" applyAlignment="1" applyProtection="1">
      <alignment vertical="center"/>
      <protection/>
    </xf>
    <xf numFmtId="4" fontId="24" fillId="0" borderId="0" xfId="0" applyNumberFormat="1"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0" xfId="0" applyFont="1" applyBorder="1" applyAlignment="1" applyProtection="1">
      <alignment horizontal="center" vertical="center"/>
      <protection/>
    </xf>
    <xf numFmtId="49" fontId="22" fillId="0" borderId="20" xfId="0" applyNumberFormat="1" applyFont="1" applyBorder="1" applyAlignment="1" applyProtection="1">
      <alignment horizontal="left" vertical="center" wrapText="1"/>
      <protection/>
    </xf>
    <xf numFmtId="0" fontId="22" fillId="0" borderId="20" xfId="0" applyFont="1" applyBorder="1" applyAlignment="1" applyProtection="1">
      <alignment horizontal="left" vertical="center" wrapText="1"/>
      <protection/>
    </xf>
    <xf numFmtId="0" fontId="22" fillId="0" borderId="20" xfId="0" applyFont="1" applyBorder="1" applyAlignment="1" applyProtection="1">
      <alignment horizontal="center" vertical="center" wrapText="1"/>
      <protection/>
    </xf>
    <xf numFmtId="167" fontId="22" fillId="0" borderId="20" xfId="0" applyNumberFormat="1" applyFont="1" applyBorder="1" applyAlignment="1" applyProtection="1">
      <alignment vertical="center"/>
      <protection/>
    </xf>
    <xf numFmtId="4" fontId="22" fillId="0" borderId="20" xfId="0" applyNumberFormat="1"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5" fillId="0" borderId="20" xfId="0" applyFont="1" applyBorder="1" applyAlignment="1" applyProtection="1">
      <alignment horizontal="center" vertical="center"/>
      <protection/>
    </xf>
    <xf numFmtId="49" fontId="35" fillId="0" borderId="20" xfId="0" applyNumberFormat="1" applyFont="1" applyBorder="1" applyAlignment="1" applyProtection="1">
      <alignment horizontal="left" vertical="center" wrapText="1"/>
      <protection/>
    </xf>
    <xf numFmtId="0" fontId="35" fillId="0" borderId="20" xfId="0" applyFont="1" applyBorder="1" applyAlignment="1" applyProtection="1">
      <alignment horizontal="left" vertical="center" wrapText="1"/>
      <protection/>
    </xf>
    <xf numFmtId="0" fontId="35" fillId="0" borderId="20" xfId="0" applyFont="1" applyBorder="1" applyAlignment="1" applyProtection="1">
      <alignment horizontal="center" vertical="center" wrapText="1"/>
      <protection/>
    </xf>
    <xf numFmtId="167" fontId="35" fillId="0" borderId="20" xfId="0" applyNumberFormat="1" applyFont="1" applyBorder="1" applyAlignment="1" applyProtection="1">
      <alignment vertical="center"/>
      <protection/>
    </xf>
    <xf numFmtId="4" fontId="35" fillId="0" borderId="20" xfId="0" applyNumberFormat="1"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locked="0"/>
    </xf>
    <xf numFmtId="0" fontId="3" fillId="4" borderId="0" xfId="0" applyFont="1" applyFill="1" applyAlignment="1" applyProtection="1">
      <alignment horizontal="left" vertical="center"/>
      <protection/>
    </xf>
    <xf numFmtId="0" fontId="37" fillId="0" borderId="0" xfId="0" applyFont="1" applyAlignment="1" applyProtection="1">
      <alignment vertical="center" wrapText="1"/>
      <protection/>
    </xf>
    <xf numFmtId="0" fontId="0" fillId="0" borderId="7" xfId="0" applyFont="1" applyBorder="1" applyAlignment="1" applyProtection="1">
      <alignment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15" fillId="0" borderId="0" xfId="0" applyFont="1" applyAlignment="1" applyProtection="1">
      <alignment horizontal="left" vertical="center"/>
      <protection/>
    </xf>
    <xf numFmtId="0" fontId="30"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5" xfId="0" applyFont="1" applyBorder="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8" xfId="0" applyFont="1" applyBorder="1" applyAlignment="1" applyProtection="1">
      <alignment vertical="center"/>
      <protection/>
    </xf>
    <xf numFmtId="0" fontId="18" fillId="0" borderId="0" xfId="0" applyFont="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1"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15" xfId="0" applyFont="1" applyFill="1" applyBorder="1" applyAlignment="1" applyProtection="1">
      <alignment horizontal="left" vertical="center"/>
      <protection/>
    </xf>
    <xf numFmtId="0" fontId="0" fillId="3" borderId="10" xfId="0" applyFont="1" applyFill="1" applyBorder="1" applyAlignment="1" applyProtection="1">
      <alignment vertical="center"/>
      <protection/>
    </xf>
    <xf numFmtId="0" fontId="5" fillId="3" borderId="10" xfId="0" applyFont="1" applyFill="1" applyBorder="1" applyAlignment="1" applyProtection="1">
      <alignment horizontal="right" vertical="center"/>
      <protection/>
    </xf>
    <xf numFmtId="0" fontId="5" fillId="3" borderId="10" xfId="0" applyFont="1" applyFill="1" applyBorder="1" applyAlignment="1" applyProtection="1">
      <alignment horizontal="center" vertical="center"/>
      <protection/>
    </xf>
    <xf numFmtId="4" fontId="5" fillId="3" borderId="10" xfId="0" applyNumberFormat="1" applyFont="1" applyFill="1" applyBorder="1" applyAlignment="1" applyProtection="1">
      <alignment vertical="center"/>
      <protection/>
    </xf>
    <xf numFmtId="0" fontId="0" fillId="3" borderId="16" xfId="0" applyFont="1" applyFill="1" applyBorder="1" applyAlignment="1" applyProtection="1">
      <alignment vertical="center"/>
      <protection/>
    </xf>
    <xf numFmtId="0" fontId="0" fillId="0" borderId="6"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3" fillId="0" borderId="0" xfId="0" applyFont="1" applyAlignment="1" applyProtection="1">
      <alignment horizontal="left" vertical="center" wrapText="1"/>
      <protection/>
    </xf>
    <xf numFmtId="0" fontId="22" fillId="3" borderId="0" xfId="0" applyFont="1" applyFill="1" applyAlignment="1" applyProtection="1">
      <alignment horizontal="left" vertical="center"/>
      <protection/>
    </xf>
    <xf numFmtId="0" fontId="22" fillId="3"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7" fillId="0" borderId="17" xfId="0" applyFont="1" applyBorder="1" applyAlignment="1" applyProtection="1">
      <alignment horizontal="left" vertical="center"/>
      <protection/>
    </xf>
    <xf numFmtId="0" fontId="7" fillId="0" borderId="17" xfId="0" applyFont="1" applyBorder="1" applyAlignment="1" applyProtection="1">
      <alignment vertical="center"/>
      <protection/>
    </xf>
    <xf numFmtId="4" fontId="7" fillId="0" borderId="17"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8" fillId="0" borderId="0" xfId="0" applyFont="1" applyAlignment="1" applyProtection="1">
      <alignment vertical="center"/>
      <protection/>
    </xf>
    <xf numFmtId="0" fontId="8" fillId="0" borderId="17" xfId="0" applyFont="1" applyBorder="1" applyAlignment="1" applyProtection="1">
      <alignment horizontal="left" vertical="center"/>
      <protection/>
    </xf>
    <xf numFmtId="0" fontId="8" fillId="0" borderId="17" xfId="0" applyFont="1" applyBorder="1" applyAlignment="1" applyProtection="1">
      <alignment vertical="center"/>
      <protection/>
    </xf>
    <xf numFmtId="4" fontId="8" fillId="0" borderId="17" xfId="0" applyNumberFormat="1" applyFont="1" applyBorder="1" applyAlignment="1" applyProtection="1">
      <alignment vertical="center"/>
      <protection/>
    </xf>
    <xf numFmtId="0" fontId="0" fillId="0" borderId="5" xfId="0" applyFont="1" applyBorder="1" applyAlignment="1" applyProtection="1">
      <alignment horizontal="center" vertical="center" wrapText="1"/>
      <protection/>
    </xf>
    <xf numFmtId="0" fontId="23" fillId="0" borderId="11" xfId="0" applyFont="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4" xfId="0" applyFont="1" applyBorder="1" applyAlignment="1" applyProtection="1">
      <alignment vertical="center"/>
      <protection/>
    </xf>
    <xf numFmtId="166" fontId="32" fillId="0" borderId="8" xfId="0" applyNumberFormat="1" applyFont="1" applyBorder="1" applyAlignment="1" applyProtection="1">
      <alignment/>
      <protection/>
    </xf>
    <xf numFmtId="166" fontId="32" fillId="0" borderId="18" xfId="0" applyNumberFormat="1" applyFont="1" applyBorder="1" applyAlignment="1" applyProtection="1">
      <alignment/>
      <protection/>
    </xf>
    <xf numFmtId="4" fontId="33" fillId="0" borderId="0" xfId="0" applyNumberFormat="1" applyFont="1" applyAlignment="1" applyProtection="1">
      <alignment vertical="center"/>
      <protection/>
    </xf>
    <xf numFmtId="0" fontId="9" fillId="0" borderId="5" xfId="0" applyFont="1" applyBorder="1" applyAlignment="1" applyProtection="1">
      <alignment/>
      <protection/>
    </xf>
    <xf numFmtId="0" fontId="9" fillId="0" borderId="19"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9"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23" fillId="4" borderId="21" xfId="0" applyFont="1" applyFill="1" applyBorder="1" applyAlignment="1" applyProtection="1">
      <alignment horizontal="left" vertical="center"/>
      <protection/>
    </xf>
    <xf numFmtId="0" fontId="23" fillId="0" borderId="17" xfId="0" applyFont="1" applyBorder="1" applyAlignment="1" applyProtection="1">
      <alignment horizontal="center" vertical="center"/>
      <protection/>
    </xf>
    <xf numFmtId="0" fontId="0" fillId="0" borderId="17" xfId="0" applyFont="1" applyBorder="1" applyAlignment="1" applyProtection="1">
      <alignment vertical="center"/>
      <protection/>
    </xf>
    <xf numFmtId="166" fontId="23" fillId="0" borderId="17" xfId="0" applyNumberFormat="1" applyFont="1" applyBorder="1" applyAlignment="1" applyProtection="1">
      <alignment vertical="center"/>
      <protection/>
    </xf>
    <xf numFmtId="166" fontId="23" fillId="0" borderId="22" xfId="0" applyNumberFormat="1" applyFont="1" applyBorder="1" applyAlignment="1" applyProtection="1">
      <alignment vertical="center"/>
      <protection/>
    </xf>
    <xf numFmtId="0" fontId="22"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13"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0" fontId="0" fillId="0" borderId="51" xfId="0" applyBorder="1" applyProtection="1">
      <protection/>
    </xf>
    <xf numFmtId="0" fontId="18" fillId="0" borderId="52" xfId="0" applyFont="1" applyBorder="1" applyAlignment="1" applyProtection="1">
      <alignment horizontal="left" vertical="center"/>
      <protection/>
    </xf>
    <xf numFmtId="0" fontId="0" fillId="0" borderId="52" xfId="0" applyFont="1" applyBorder="1" applyAlignment="1" applyProtection="1">
      <alignment vertical="center"/>
      <protection/>
    </xf>
    <xf numFmtId="0" fontId="2" fillId="0" borderId="5" xfId="0" applyFont="1" applyBorder="1" applyAlignment="1" applyProtection="1">
      <alignment vertical="center"/>
      <protection/>
    </xf>
    <xf numFmtId="0" fontId="2" fillId="0" borderId="0" xfId="0" applyFont="1" applyAlignment="1" applyProtection="1">
      <alignment vertical="center"/>
      <protection/>
    </xf>
    <xf numFmtId="0" fontId="0" fillId="7" borderId="0" xfId="0" applyFont="1" applyFill="1" applyAlignment="1" applyProtection="1">
      <alignment vertical="center"/>
      <protection/>
    </xf>
    <xf numFmtId="0" fontId="5" fillId="7" borderId="15" xfId="0" applyFont="1" applyFill="1" applyBorder="1" applyAlignment="1" applyProtection="1">
      <alignment horizontal="left" vertical="center"/>
      <protection/>
    </xf>
    <xf numFmtId="0" fontId="0" fillId="7" borderId="10" xfId="0" applyFont="1" applyFill="1" applyBorder="1" applyAlignment="1" applyProtection="1">
      <alignment vertical="center"/>
      <protection/>
    </xf>
    <xf numFmtId="0" fontId="5" fillId="7" borderId="10" xfId="0" applyFont="1" applyFill="1" applyBorder="1" applyAlignment="1" applyProtection="1">
      <alignment horizontal="center" vertical="center"/>
      <protection/>
    </xf>
    <xf numFmtId="0" fontId="3" fillId="0" borderId="5" xfId="0" applyFont="1" applyBorder="1" applyAlignment="1" applyProtection="1">
      <alignment vertical="center"/>
      <protection/>
    </xf>
    <xf numFmtId="0" fontId="3" fillId="0" borderId="0" xfId="0" applyFont="1" applyAlignment="1" applyProtection="1">
      <alignment vertical="center"/>
      <protection/>
    </xf>
    <xf numFmtId="0" fontId="4" fillId="0" borderId="5"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18" fillId="0" borderId="0" xfId="0" applyFont="1" applyAlignment="1" applyProtection="1">
      <alignment vertical="center"/>
      <protection/>
    </xf>
    <xf numFmtId="0" fontId="0" fillId="0" borderId="18"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9" xfId="0" applyFont="1" applyBorder="1" applyAlignment="1" applyProtection="1">
      <alignment vertical="center"/>
      <protection/>
    </xf>
    <xf numFmtId="0" fontId="22" fillId="3" borderId="16"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24" fillId="0" borderId="0" xfId="0" applyFont="1" applyAlignment="1" applyProtection="1">
      <alignment vertical="center"/>
      <protection/>
    </xf>
    <xf numFmtId="0" fontId="5" fillId="0" borderId="0" xfId="0" applyFont="1" applyAlignment="1" applyProtection="1">
      <alignment horizontal="center" vertical="center"/>
      <protection/>
    </xf>
    <xf numFmtId="4" fontId="20" fillId="0" borderId="19"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9"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26" fillId="0" borderId="0" xfId="20" applyFont="1" applyAlignment="1" applyProtection="1">
      <alignment horizontal="center" vertical="center"/>
      <protection/>
    </xf>
    <xf numFmtId="0" fontId="6" fillId="0" borderId="5"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4" fontId="29" fillId="0" borderId="19"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9"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4" fontId="29" fillId="0" borderId="21" xfId="0" applyNumberFormat="1" applyFont="1" applyBorder="1" applyAlignment="1" applyProtection="1">
      <alignment vertical="center"/>
      <protection/>
    </xf>
    <xf numFmtId="4" fontId="29" fillId="0" borderId="17" xfId="0" applyNumberFormat="1" applyFont="1" applyBorder="1" applyAlignment="1" applyProtection="1">
      <alignment vertical="center"/>
      <protection/>
    </xf>
    <xf numFmtId="166" fontId="29" fillId="0" borderId="17" xfId="0" applyNumberFormat="1" applyFont="1" applyBorder="1" applyAlignment="1" applyProtection="1">
      <alignment vertical="center"/>
      <protection/>
    </xf>
    <xf numFmtId="4" fontId="29" fillId="0" borderId="22" xfId="0" applyNumberFormat="1" applyFont="1" applyBorder="1" applyAlignment="1" applyProtection="1">
      <alignment vertical="center"/>
      <protection/>
    </xf>
    <xf numFmtId="0" fontId="27" fillId="0" borderId="0" xfId="0" applyFont="1" applyAlignment="1" applyProtection="1">
      <alignment horizontal="left" vertical="center" wrapText="1"/>
      <protection/>
    </xf>
    <xf numFmtId="0" fontId="22" fillId="3" borderId="15" xfId="0" applyFont="1" applyFill="1" applyBorder="1" applyAlignment="1" applyProtection="1">
      <alignment horizontal="center" vertical="center"/>
      <protection/>
    </xf>
    <xf numFmtId="0" fontId="22" fillId="3" borderId="10" xfId="0" applyFont="1" applyFill="1" applyBorder="1" applyAlignment="1" applyProtection="1">
      <alignment horizontal="left" vertical="center"/>
      <protection/>
    </xf>
    <xf numFmtId="0" fontId="22" fillId="3" borderId="10" xfId="0" applyFont="1" applyFill="1" applyBorder="1" applyAlignment="1" applyProtection="1">
      <alignment horizontal="center"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2" fillId="3" borderId="10" xfId="0" applyFont="1" applyFill="1" applyBorder="1" applyAlignment="1" applyProtection="1">
      <alignment horizontal="right" vertical="center"/>
      <protection/>
    </xf>
    <xf numFmtId="4" fontId="19" fillId="0" borderId="0" xfId="0" applyNumberFormat="1" applyFont="1" applyAlignment="1" applyProtection="1">
      <alignment vertical="center"/>
      <protection/>
    </xf>
    <xf numFmtId="0" fontId="5" fillId="7" borderId="10" xfId="0" applyFont="1" applyFill="1" applyBorder="1" applyAlignment="1" applyProtection="1">
      <alignment horizontal="left" vertical="center"/>
      <protection/>
    </xf>
    <xf numFmtId="0" fontId="0" fillId="7" borderId="10" xfId="0" applyFont="1" applyFill="1" applyBorder="1" applyAlignment="1" applyProtection="1">
      <alignment vertical="center"/>
      <protection/>
    </xf>
    <xf numFmtId="4" fontId="5" fillId="7" borderId="10" xfId="0" applyNumberFormat="1" applyFont="1" applyFill="1" applyBorder="1" applyAlignment="1" applyProtection="1">
      <alignment vertical="center"/>
      <protection/>
    </xf>
    <xf numFmtId="0" fontId="0" fillId="7" borderId="16" xfId="0" applyFont="1" applyFill="1" applyBorder="1" applyAlignment="1" applyProtection="1">
      <alignment vertical="center"/>
      <protection/>
    </xf>
    <xf numFmtId="0" fontId="20" fillId="0" borderId="14" xfId="0" applyFont="1" applyBorder="1" applyAlignment="1" applyProtection="1">
      <alignment horizontal="center" vertical="center"/>
      <protection/>
    </xf>
    <xf numFmtId="0" fontId="20" fillId="0" borderId="8" xfId="0" applyFont="1" applyBorder="1" applyAlignment="1" applyProtection="1">
      <alignment horizontal="left" vertical="center"/>
      <protection/>
    </xf>
    <xf numFmtId="0" fontId="21" fillId="0" borderId="19"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14" fillId="8" borderId="0" xfId="0" applyFont="1" applyFill="1" applyAlignment="1" applyProtection="1">
      <alignment horizontal="center" vertical="center"/>
      <protection/>
    </xf>
    <xf numFmtId="0" fontId="0" fillId="0" borderId="0" xfId="0" applyProtection="1">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wrapText="1"/>
      <protection/>
    </xf>
    <xf numFmtId="49" fontId="3" fillId="4"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0" fontId="17" fillId="0" borderId="0" xfId="0" applyFont="1" applyAlignment="1" applyProtection="1">
      <alignment horizontal="left" vertical="top" wrapText="1"/>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4" fontId="18" fillId="0" borderId="52" xfId="0" applyNumberFormat="1" applyFont="1" applyBorder="1" applyAlignment="1" applyProtection="1">
      <alignment vertical="center"/>
      <protection/>
    </xf>
    <xf numFmtId="0" fontId="0" fillId="0" borderId="52" xfId="0" applyFont="1" applyBorder="1" applyAlignment="1" applyProtection="1">
      <alignment vertical="center"/>
      <protection/>
    </xf>
    <xf numFmtId="0" fontId="2" fillId="0" borderId="0" xfId="0" applyFont="1" applyAlignment="1" applyProtection="1">
      <alignment horizontal="right" vertical="center"/>
      <protection/>
    </xf>
    <xf numFmtId="0" fontId="4"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4" fillId="8" borderId="0" xfId="0" applyFont="1" applyFill="1" applyAlignment="1">
      <alignment horizontal="center" vertical="center"/>
    </xf>
    <xf numFmtId="0" fontId="0" fillId="0" borderId="0" xfId="0"/>
    <xf numFmtId="0" fontId="3" fillId="4" borderId="0" xfId="0" applyFont="1" applyFill="1" applyAlignment="1" applyProtection="1">
      <alignment horizontal="left" vertical="center"/>
      <protection/>
    </xf>
    <xf numFmtId="0" fontId="3" fillId="0" borderId="0" xfId="0" applyFont="1" applyAlignment="1">
      <alignment horizontal="left" vertical="center" wrapText="1"/>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47" fillId="0" borderId="0" xfId="21" applyNumberFormat="1" applyFont="1" applyAlignment="1">
      <alignment wrapText="1"/>
      <protection/>
    </xf>
    <xf numFmtId="44" fontId="61" fillId="0" borderId="48" xfId="21" applyNumberFormat="1" applyFont="1" applyBorder="1" applyAlignment="1" applyProtection="1">
      <alignment vertical="center"/>
      <protection/>
    </xf>
    <xf numFmtId="44" fontId="61" fillId="0" borderId="50" xfId="21" applyNumberFormat="1" applyFont="1" applyBorder="1" applyAlignment="1" applyProtection="1">
      <alignment vertical="center"/>
      <protection/>
    </xf>
    <xf numFmtId="171" fontId="61" fillId="0" borderId="0" xfId="21" applyNumberFormat="1" applyFont="1" applyFill="1" applyAlignment="1" applyProtection="1">
      <alignment/>
      <protection/>
    </xf>
    <xf numFmtId="170" fontId="61" fillId="0" borderId="0" xfId="21" applyNumberFormat="1" applyFont="1" applyFill="1" applyAlignment="1" applyProtection="1">
      <alignment horizontal="right"/>
      <protection/>
    </xf>
    <xf numFmtId="170" fontId="61" fillId="0" borderId="0" xfId="21" applyNumberFormat="1" applyFont="1" applyFill="1" applyAlignment="1" applyProtection="1">
      <alignment/>
      <protection/>
    </xf>
    <xf numFmtId="0" fontId="62" fillId="0" borderId="47" xfId="21" applyFont="1" applyBorder="1" applyAlignment="1" applyProtection="1">
      <alignment vertical="center"/>
      <protection/>
    </xf>
    <xf numFmtId="0" fontId="3" fillId="0" borderId="32" xfId="21" applyBorder="1" applyAlignment="1" applyProtection="1">
      <alignment vertical="center"/>
      <protection/>
    </xf>
    <xf numFmtId="0" fontId="3" fillId="0" borderId="33" xfId="21" applyBorder="1" applyAlignment="1" applyProtection="1">
      <alignment vertical="center"/>
      <protection/>
    </xf>
    <xf numFmtId="44" fontId="18" fillId="0" borderId="0" xfId="21" applyNumberFormat="1" applyFont="1" applyFill="1" applyAlignment="1" applyProtection="1">
      <alignment/>
      <protection/>
    </xf>
    <xf numFmtId="44" fontId="62" fillId="0" borderId="2" xfId="21" applyNumberFormat="1" applyFont="1" applyBorder="1" applyAlignment="1" applyProtection="1">
      <alignment vertical="center"/>
      <protection/>
    </xf>
    <xf numFmtId="44" fontId="62" fillId="0" borderId="29" xfId="21" applyNumberFormat="1" applyFont="1" applyBorder="1" applyAlignment="1" applyProtection="1">
      <alignment vertical="center"/>
      <protection/>
    </xf>
    <xf numFmtId="44" fontId="62" fillId="0" borderId="28" xfId="21" applyNumberFormat="1" applyFont="1" applyBorder="1" applyAlignment="1" applyProtection="1">
      <alignment vertical="center"/>
      <protection/>
    </xf>
    <xf numFmtId="44" fontId="33" fillId="0" borderId="0" xfId="21" applyNumberFormat="1" applyFont="1" applyFill="1" applyAlignment="1" applyProtection="1">
      <alignment/>
      <protection/>
    </xf>
    <xf numFmtId="0" fontId="33" fillId="0" borderId="2" xfId="21" applyFont="1" applyBorder="1" applyAlignment="1" applyProtection="1">
      <alignment horizontal="center" vertical="center"/>
      <protection/>
    </xf>
    <xf numFmtId="0" fontId="33" fillId="0" borderId="2" xfId="21" applyFont="1" applyFill="1" applyBorder="1" applyAlignment="1" applyProtection="1">
      <alignment horizontal="center" vertical="center"/>
      <protection/>
    </xf>
    <xf numFmtId="0" fontId="39" fillId="0" borderId="0" xfId="0" applyFont="1" applyBorder="1" applyAlignment="1">
      <alignment horizontal="center" vertical="center" wrapText="1"/>
    </xf>
    <xf numFmtId="0" fontId="41" fillId="0" borderId="0" xfId="0" applyFont="1" applyBorder="1" applyAlignment="1">
      <alignment horizontal="left" vertical="center" wrapText="1"/>
    </xf>
    <xf numFmtId="0" fontId="40" fillId="0" borderId="2" xfId="0" applyFont="1" applyBorder="1" applyAlignment="1">
      <alignment horizontal="left" wrapText="1"/>
    </xf>
    <xf numFmtId="49" fontId="41" fillId="0" borderId="0" xfId="0" applyNumberFormat="1" applyFont="1" applyBorder="1" applyAlignment="1">
      <alignment horizontal="left" vertical="center" wrapText="1"/>
    </xf>
    <xf numFmtId="0" fontId="39" fillId="0" borderId="0" xfId="0" applyFont="1" applyBorder="1" applyAlignment="1">
      <alignment horizontal="center" vertical="center"/>
    </xf>
    <xf numFmtId="0" fontId="40" fillId="0" borderId="2"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cellXfs>
  <cellStyles count="27">
    <cellStyle name="Normal" xfId="0"/>
    <cellStyle name="Percent" xfId="15"/>
    <cellStyle name="Currency" xfId="16"/>
    <cellStyle name="Currency [0]" xfId="17"/>
    <cellStyle name="Comma" xfId="18"/>
    <cellStyle name="Comma [0]" xfId="19"/>
    <cellStyle name="Hypertextový odkaz" xfId="20"/>
    <cellStyle name="normální 3" xfId="21"/>
    <cellStyle name="celkem nabídka" xfId="22"/>
    <cellStyle name="ceny" xfId="23"/>
    <cellStyle name="číslo položky" xfId="24"/>
    <cellStyle name="hlavička-název položky" xfId="25"/>
    <cellStyle name="hlavička-popis položky" xfId="26"/>
    <cellStyle name="horní nadpis" xfId="27"/>
    <cellStyle name="Hypertextový odkaz 2" xfId="28"/>
    <cellStyle name="nadpis" xfId="29"/>
    <cellStyle name="Název nabídky" xfId="30"/>
    <cellStyle name="Název nabídky-adresa firmy" xfId="31"/>
    <cellStyle name="Název nabídky-firma" xfId="32"/>
    <cellStyle name="Název nabídky-popis firmy" xfId="33"/>
    <cellStyle name="název položky" xfId="34"/>
    <cellStyle name="normální 2" xfId="35"/>
    <cellStyle name="podceny" xfId="36"/>
    <cellStyle name="podnázev" xfId="37"/>
    <cellStyle name="podpoložka" xfId="38"/>
    <cellStyle name="popis položky" xfId="39"/>
    <cellStyle name="Styl 1" xfId="4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onnections" Target="connection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65</xdr:row>
      <xdr:rowOff>209550</xdr:rowOff>
    </xdr:from>
    <xdr:to>
      <xdr:col>1</xdr:col>
      <xdr:colOff>1057275</xdr:colOff>
      <xdr:row>65</xdr:row>
      <xdr:rowOff>209550</xdr:rowOff>
    </xdr:to>
    <xdr:pic>
      <xdr:nvPicPr>
        <xdr:cNvPr id="2" name="Picture 1" descr="MODUS Q B"/>
        <xdr:cNvPicPr preferRelativeResize="1">
          <a:picLocks noChangeAspect="1"/>
        </xdr:cNvPicPr>
      </xdr:nvPicPr>
      <xdr:blipFill>
        <a:blip r:embed="rId1"/>
        <a:srcRect t="14788" b="16021"/>
        <a:stretch>
          <a:fillRect/>
        </a:stretch>
      </xdr:blipFill>
      <xdr:spPr bwMode="auto">
        <a:xfrm>
          <a:off x="247650" y="10287000"/>
          <a:ext cx="1000125" cy="0"/>
        </a:xfrm>
        <a:prstGeom prst="rect">
          <a:avLst/>
        </a:prstGeom>
        <a:noFill/>
        <a:ln>
          <a:noFill/>
        </a:ln>
      </xdr:spPr>
    </xdr:pic>
    <xdr:clientData/>
  </xdr:twoCellAnchor>
  <xdr:twoCellAnchor editAs="oneCell">
    <xdr:from>
      <xdr:col>1</xdr:col>
      <xdr:colOff>66675</xdr:colOff>
      <xdr:row>66</xdr:row>
      <xdr:rowOff>209550</xdr:rowOff>
    </xdr:from>
    <xdr:to>
      <xdr:col>1</xdr:col>
      <xdr:colOff>1228725</xdr:colOff>
      <xdr:row>66</xdr:row>
      <xdr:rowOff>209550</xdr:rowOff>
    </xdr:to>
    <xdr:pic>
      <xdr:nvPicPr>
        <xdr:cNvPr id="3" name="Obrázek 2" descr="L4J_ASTA_M.jpg"/>
        <xdr:cNvPicPr preferRelativeResize="1">
          <a:picLocks noChangeAspect="1"/>
        </xdr:cNvPicPr>
      </xdr:nvPicPr>
      <xdr:blipFill>
        <a:blip r:embed="rId2">
          <a:extLst>
            <a:ext uri="{28A0092B-C50C-407E-A947-70E740481C1C}">
              <a14:useLocalDpi xmlns:a14="http://schemas.microsoft.com/office/drawing/2010/main" val="0"/>
            </a:ext>
          </a:extLst>
        </a:blip>
        <a:srcRect t="18385" b="22868"/>
        <a:stretch>
          <a:fillRect/>
        </a:stretch>
      </xdr:blipFill>
      <xdr:spPr bwMode="auto">
        <a:xfrm>
          <a:off x="257175" y="10496550"/>
          <a:ext cx="116205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65</xdr:row>
      <xdr:rowOff>209550</xdr:rowOff>
    </xdr:from>
    <xdr:to>
      <xdr:col>1</xdr:col>
      <xdr:colOff>1057275</xdr:colOff>
      <xdr:row>65</xdr:row>
      <xdr:rowOff>209550</xdr:rowOff>
    </xdr:to>
    <xdr:pic>
      <xdr:nvPicPr>
        <xdr:cNvPr id="4" name="Picture 1" descr="MODUS Q B"/>
        <xdr:cNvPicPr preferRelativeResize="1">
          <a:picLocks noChangeAspect="1"/>
        </xdr:cNvPicPr>
      </xdr:nvPicPr>
      <xdr:blipFill>
        <a:blip r:embed="rId1"/>
        <a:srcRect t="14788" b="16021"/>
        <a:stretch>
          <a:fillRect/>
        </a:stretch>
      </xdr:blipFill>
      <xdr:spPr bwMode="auto">
        <a:xfrm>
          <a:off x="247650" y="10287000"/>
          <a:ext cx="1000125" cy="0"/>
        </a:xfrm>
        <a:prstGeom prst="rect">
          <a:avLst/>
        </a:prstGeom>
        <a:noFill/>
        <a:ln>
          <a:noFill/>
        </a:ln>
      </xdr:spPr>
    </xdr:pic>
    <xdr:clientData/>
  </xdr:twoCellAnchor>
  <xdr:twoCellAnchor editAs="oneCell">
    <xdr:from>
      <xdr:col>1</xdr:col>
      <xdr:colOff>66675</xdr:colOff>
      <xdr:row>66</xdr:row>
      <xdr:rowOff>209550</xdr:rowOff>
    </xdr:from>
    <xdr:to>
      <xdr:col>1</xdr:col>
      <xdr:colOff>1228725</xdr:colOff>
      <xdr:row>66</xdr:row>
      <xdr:rowOff>209550</xdr:rowOff>
    </xdr:to>
    <xdr:pic>
      <xdr:nvPicPr>
        <xdr:cNvPr id="5" name="Obrázek 4" descr="L4J_ASTA_M.jpg"/>
        <xdr:cNvPicPr preferRelativeResize="1">
          <a:picLocks noChangeAspect="1"/>
        </xdr:cNvPicPr>
      </xdr:nvPicPr>
      <xdr:blipFill>
        <a:blip r:embed="rId2">
          <a:extLst>
            <a:ext uri="{28A0092B-C50C-407E-A947-70E740481C1C}">
              <a14:useLocalDpi xmlns:a14="http://schemas.microsoft.com/office/drawing/2010/main" val="0"/>
            </a:ext>
          </a:extLst>
        </a:blip>
        <a:srcRect t="18385" b="22868"/>
        <a:stretch>
          <a:fillRect/>
        </a:stretch>
      </xdr:blipFill>
      <xdr:spPr bwMode="auto">
        <a:xfrm>
          <a:off x="257175" y="10496550"/>
          <a:ext cx="116205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Rozpočet1_95" connectionId="1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Rozpočet1_102" connectionId="5" autoFormatId="16" applyNumberFormats="0" applyBorderFormats="0" applyFontFormats="1" applyPatternFormats="1" applyAlignmentFormats="0" applyWidthHeightFormats="0"/>
</file>

<file path=xl/queryTables/queryTable11.xml><?xml version="1.0" encoding="utf-8"?>
<queryTable xmlns="http://schemas.openxmlformats.org/spreadsheetml/2006/main" name="Rozpočet1_100" connectionId="2" autoFormatId="16" applyNumberFormats="0" applyBorderFormats="0" applyFontFormats="1" applyPatternFormats="1" applyAlignmentFormats="0" applyWidthHeightFormats="0"/>
</file>

<file path=xl/queryTables/queryTable12.xml><?xml version="1.0" encoding="utf-8"?>
<queryTable xmlns="http://schemas.openxmlformats.org/spreadsheetml/2006/main" name="Rozpočet1_94" connectionId="10" autoFormatId="16" applyNumberFormats="0" applyBorderFormats="0" applyFontFormats="1" applyPatternFormats="1" applyAlignmentFormats="0" applyWidthHeightFormats="0"/>
</file>

<file path=xl/queryTables/queryTable13.xml><?xml version="1.0" encoding="utf-8"?>
<queryTable xmlns="http://schemas.openxmlformats.org/spreadsheetml/2006/main" name="Rozpočet1_96" connectionId="6"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Rozpočet1_42" connectionId="8"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ozpočet1_98" connectionId="1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Rozpočet1_78" connectionId="1"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Rozpočet1_99" connectionId="11"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Rozpočet1" connectionId="3"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Rozpočet1_82" connectionId="4"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Rozpočet1_101"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Rozpočet1_97" connectionId="7"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3" Type="http://schemas.openxmlformats.org/officeDocument/2006/relationships/queryTable" Target="../queryTables/queryTable1.xml" /><Relationship Id="rId8" Type="http://schemas.openxmlformats.org/officeDocument/2006/relationships/queryTable" Target="../queryTables/queryTable6.xml" /><Relationship Id="rId15" Type="http://schemas.openxmlformats.org/officeDocument/2006/relationships/queryTable" Target="../queryTables/queryTable13.xml" /><Relationship Id="rId11" Type="http://schemas.openxmlformats.org/officeDocument/2006/relationships/queryTable" Target="../queryTables/queryTable9.xml" /><Relationship Id="rId7" Type="http://schemas.openxmlformats.org/officeDocument/2006/relationships/queryTable" Target="../queryTables/queryTable5.xml" /><Relationship Id="rId4" Type="http://schemas.openxmlformats.org/officeDocument/2006/relationships/queryTable" Target="../queryTables/queryTable2.xml" /><Relationship Id="rId10" Type="http://schemas.openxmlformats.org/officeDocument/2006/relationships/queryTable" Target="../queryTables/queryTable8.xml" /><Relationship Id="rId12" Type="http://schemas.openxmlformats.org/officeDocument/2006/relationships/queryTable" Target="../queryTables/queryTable10.xml" /><Relationship Id="rId6" Type="http://schemas.openxmlformats.org/officeDocument/2006/relationships/queryTable" Target="../queryTables/queryTable4.xml" /><Relationship Id="rId14" Type="http://schemas.openxmlformats.org/officeDocument/2006/relationships/queryTable" Target="../queryTables/queryTable12.xml" /><Relationship Id="rId13" Type="http://schemas.openxmlformats.org/officeDocument/2006/relationships/queryTable" Target="../queryTables/queryTable11.xml" /><Relationship Id="rId5" Type="http://schemas.openxmlformats.org/officeDocument/2006/relationships/queryTable" Target="../queryTables/queryTable3.xml" /><Relationship Id="rId9" Type="http://schemas.openxmlformats.org/officeDocument/2006/relationships/queryTable" Target="../queryTables/queryTable7.xml" /><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topLeftCell="A26">
      <selection activeCell="E14" sqref="E14:AJ14"/>
    </sheetView>
  </sheetViews>
  <sheetFormatPr defaultColWidth="9.140625" defaultRowHeight="12"/>
  <cols>
    <col min="1" max="1" width="8.28125" style="366" customWidth="1"/>
    <col min="2" max="2" width="1.7109375" style="366" customWidth="1"/>
    <col min="3" max="3" width="4.140625" style="366" customWidth="1"/>
    <col min="4" max="33" width="2.7109375" style="366" customWidth="1"/>
    <col min="34" max="34" width="3.28125" style="366" customWidth="1"/>
    <col min="35" max="35" width="31.7109375" style="366" customWidth="1"/>
    <col min="36" max="37" width="2.421875" style="366" customWidth="1"/>
    <col min="38" max="38" width="8.28125" style="366" customWidth="1"/>
    <col min="39" max="39" width="3.28125" style="366" customWidth="1"/>
    <col min="40" max="40" width="13.28125" style="366" customWidth="1"/>
    <col min="41" max="41" width="7.421875" style="366" customWidth="1"/>
    <col min="42" max="42" width="4.140625" style="366" customWidth="1"/>
    <col min="43" max="43" width="15.7109375" style="366" customWidth="1"/>
    <col min="44" max="44" width="13.7109375" style="366" customWidth="1"/>
    <col min="45" max="47" width="25.8515625" style="366" hidden="1" customWidth="1"/>
    <col min="48" max="49" width="21.7109375" style="366" hidden="1" customWidth="1"/>
    <col min="50" max="51" width="25.00390625" style="366" hidden="1" customWidth="1"/>
    <col min="52" max="52" width="21.7109375" style="366" hidden="1" customWidth="1"/>
    <col min="53" max="53" width="19.140625" style="366" hidden="1" customWidth="1"/>
    <col min="54" max="54" width="25.00390625" style="366" hidden="1" customWidth="1"/>
    <col min="55" max="55" width="21.7109375" style="366" hidden="1" customWidth="1"/>
    <col min="56" max="56" width="19.140625" style="366" hidden="1" customWidth="1"/>
    <col min="57" max="57" width="66.421875" style="366" customWidth="1"/>
    <col min="58" max="70" width="9.28125" style="366" customWidth="1"/>
    <col min="71" max="91" width="9.28125" style="366" hidden="1" customWidth="1"/>
    <col min="92" max="16384" width="9.28125" style="366" customWidth="1"/>
  </cols>
  <sheetData>
    <row r="1" spans="1:74" ht="12">
      <c r="A1" s="433" t="s">
        <v>0</v>
      </c>
      <c r="AZ1" s="433" t="s">
        <v>1</v>
      </c>
      <c r="BA1" s="433" t="s">
        <v>2</v>
      </c>
      <c r="BB1" s="433" t="s">
        <v>3</v>
      </c>
      <c r="BT1" s="433" t="s">
        <v>4</v>
      </c>
      <c r="BU1" s="433" t="s">
        <v>4</v>
      </c>
      <c r="BV1" s="433" t="s">
        <v>5</v>
      </c>
    </row>
    <row r="2" spans="44:72" ht="36.95" customHeight="1">
      <c r="AR2" s="507" t="s">
        <v>6</v>
      </c>
      <c r="AS2" s="508"/>
      <c r="AT2" s="508"/>
      <c r="AU2" s="508"/>
      <c r="AV2" s="508"/>
      <c r="AW2" s="508"/>
      <c r="AX2" s="508"/>
      <c r="AY2" s="508"/>
      <c r="AZ2" s="508"/>
      <c r="BA2" s="508"/>
      <c r="BB2" s="508"/>
      <c r="BC2" s="508"/>
      <c r="BD2" s="508"/>
      <c r="BE2" s="508"/>
      <c r="BS2" s="367" t="s">
        <v>7</v>
      </c>
      <c r="BT2" s="367" t="s">
        <v>8</v>
      </c>
    </row>
    <row r="3" spans="2:72" ht="6.95" customHeight="1">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70"/>
      <c r="BS3" s="367" t="s">
        <v>7</v>
      </c>
      <c r="BT3" s="367" t="s">
        <v>9</v>
      </c>
    </row>
    <row r="4" spans="2:71" ht="24.95" customHeight="1">
      <c r="B4" s="370"/>
      <c r="D4" s="371" t="s">
        <v>10</v>
      </c>
      <c r="AR4" s="370"/>
      <c r="AS4" s="434" t="s">
        <v>11</v>
      </c>
      <c r="BE4" s="435" t="s">
        <v>12</v>
      </c>
      <c r="BS4" s="367" t="s">
        <v>13</v>
      </c>
    </row>
    <row r="5" spans="2:71" ht="12" customHeight="1">
      <c r="B5" s="370"/>
      <c r="D5" s="436" t="s">
        <v>14</v>
      </c>
      <c r="K5" s="509" t="s">
        <v>15</v>
      </c>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R5" s="370"/>
      <c r="BE5" s="514" t="s">
        <v>16</v>
      </c>
      <c r="BS5" s="367" t="s">
        <v>7</v>
      </c>
    </row>
    <row r="6" spans="2:71" ht="36.95" customHeight="1">
      <c r="B6" s="370"/>
      <c r="D6" s="437" t="s">
        <v>17</v>
      </c>
      <c r="K6" s="510" t="s">
        <v>18</v>
      </c>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R6" s="370"/>
      <c r="BE6" s="515"/>
      <c r="BS6" s="367" t="s">
        <v>7</v>
      </c>
    </row>
    <row r="7" spans="2:71" ht="12" customHeight="1">
      <c r="B7" s="370"/>
      <c r="D7" s="373" t="s">
        <v>19</v>
      </c>
      <c r="K7" s="375" t="s">
        <v>3</v>
      </c>
      <c r="AK7" s="373" t="s">
        <v>20</v>
      </c>
      <c r="AN7" s="375" t="s">
        <v>3</v>
      </c>
      <c r="AR7" s="370"/>
      <c r="BE7" s="515"/>
      <c r="BS7" s="367" t="s">
        <v>7</v>
      </c>
    </row>
    <row r="8" spans="2:71" ht="12" customHeight="1">
      <c r="B8" s="370"/>
      <c r="D8" s="373" t="s">
        <v>21</v>
      </c>
      <c r="K8" s="375" t="s">
        <v>22</v>
      </c>
      <c r="AK8" s="373" t="s">
        <v>23</v>
      </c>
      <c r="AN8" s="224" t="s">
        <v>24</v>
      </c>
      <c r="AR8" s="370"/>
      <c r="BE8" s="515"/>
      <c r="BS8" s="367" t="s">
        <v>7</v>
      </c>
    </row>
    <row r="9" spans="2:71" ht="14.45" customHeight="1">
      <c r="B9" s="370"/>
      <c r="AR9" s="370"/>
      <c r="BE9" s="515"/>
      <c r="BS9" s="367" t="s">
        <v>7</v>
      </c>
    </row>
    <row r="10" spans="2:71" ht="12" customHeight="1">
      <c r="B10" s="370"/>
      <c r="D10" s="373" t="s">
        <v>25</v>
      </c>
      <c r="AK10" s="373" t="s">
        <v>26</v>
      </c>
      <c r="AN10" s="375" t="s">
        <v>3</v>
      </c>
      <c r="AR10" s="370"/>
      <c r="BE10" s="515"/>
      <c r="BS10" s="367" t="s">
        <v>7</v>
      </c>
    </row>
    <row r="11" spans="2:71" ht="18.4" customHeight="1">
      <c r="B11" s="370"/>
      <c r="E11" s="375" t="s">
        <v>27</v>
      </c>
      <c r="AK11" s="373" t="s">
        <v>28</v>
      </c>
      <c r="AN11" s="375" t="s">
        <v>3</v>
      </c>
      <c r="AR11" s="370"/>
      <c r="BE11" s="515"/>
      <c r="BS11" s="367" t="s">
        <v>7</v>
      </c>
    </row>
    <row r="12" spans="2:71" ht="6.95" customHeight="1">
      <c r="B12" s="370"/>
      <c r="AR12" s="370"/>
      <c r="BE12" s="515"/>
      <c r="BS12" s="367" t="s">
        <v>7</v>
      </c>
    </row>
    <row r="13" spans="2:71" ht="12" customHeight="1">
      <c r="B13" s="370"/>
      <c r="D13" s="373" t="s">
        <v>29</v>
      </c>
      <c r="AK13" s="373" t="s">
        <v>26</v>
      </c>
      <c r="AN13" s="223" t="s">
        <v>30</v>
      </c>
      <c r="AR13" s="370"/>
      <c r="BE13" s="515"/>
      <c r="BS13" s="367" t="s">
        <v>7</v>
      </c>
    </row>
    <row r="14" spans="2:71" ht="12.75">
      <c r="B14" s="370"/>
      <c r="E14" s="511" t="s">
        <v>30</v>
      </c>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373" t="s">
        <v>28</v>
      </c>
      <c r="AN14" s="223" t="s">
        <v>30</v>
      </c>
      <c r="AR14" s="370"/>
      <c r="BE14" s="515"/>
      <c r="BS14" s="367" t="s">
        <v>7</v>
      </c>
    </row>
    <row r="15" spans="2:71" ht="6.95" customHeight="1">
      <c r="B15" s="370"/>
      <c r="AR15" s="370"/>
      <c r="BE15" s="515"/>
      <c r="BS15" s="367" t="s">
        <v>4</v>
      </c>
    </row>
    <row r="16" spans="2:71" ht="12" customHeight="1">
      <c r="B16" s="370"/>
      <c r="D16" s="373" t="s">
        <v>31</v>
      </c>
      <c r="AK16" s="373" t="s">
        <v>26</v>
      </c>
      <c r="AN16" s="375" t="s">
        <v>3</v>
      </c>
      <c r="AR16" s="370"/>
      <c r="BE16" s="515"/>
      <c r="BS16" s="367" t="s">
        <v>4</v>
      </c>
    </row>
    <row r="17" spans="2:71" ht="18.4" customHeight="1">
      <c r="B17" s="370"/>
      <c r="E17" s="375" t="s">
        <v>32</v>
      </c>
      <c r="AK17" s="373" t="s">
        <v>28</v>
      </c>
      <c r="AN17" s="375" t="s">
        <v>3</v>
      </c>
      <c r="AR17" s="370"/>
      <c r="BE17" s="515"/>
      <c r="BS17" s="367" t="s">
        <v>33</v>
      </c>
    </row>
    <row r="18" spans="2:71" ht="6.95" customHeight="1">
      <c r="B18" s="370"/>
      <c r="AR18" s="370"/>
      <c r="BE18" s="515"/>
      <c r="BS18" s="367" t="s">
        <v>7</v>
      </c>
    </row>
    <row r="19" spans="2:71" ht="12" customHeight="1">
      <c r="B19" s="370"/>
      <c r="D19" s="373" t="s">
        <v>34</v>
      </c>
      <c r="AK19" s="373" t="s">
        <v>26</v>
      </c>
      <c r="AN19" s="375" t="s">
        <v>3</v>
      </c>
      <c r="AR19" s="370"/>
      <c r="BE19" s="515"/>
      <c r="BS19" s="367" t="s">
        <v>7</v>
      </c>
    </row>
    <row r="20" spans="2:71" ht="18.4" customHeight="1">
      <c r="B20" s="370"/>
      <c r="E20" s="375" t="s">
        <v>35</v>
      </c>
      <c r="AK20" s="373" t="s">
        <v>28</v>
      </c>
      <c r="AN20" s="375" t="s">
        <v>3</v>
      </c>
      <c r="AR20" s="370"/>
      <c r="BE20" s="515"/>
      <c r="BS20" s="367" t="s">
        <v>4</v>
      </c>
    </row>
    <row r="21" spans="2:57" ht="6.95" customHeight="1">
      <c r="B21" s="370"/>
      <c r="AR21" s="370"/>
      <c r="BE21" s="515"/>
    </row>
    <row r="22" spans="2:57" ht="12" customHeight="1">
      <c r="B22" s="370"/>
      <c r="D22" s="373" t="s">
        <v>36</v>
      </c>
      <c r="AR22" s="370"/>
      <c r="BE22" s="515"/>
    </row>
    <row r="23" spans="2:57" ht="16.5" customHeight="1">
      <c r="B23" s="370"/>
      <c r="E23" s="513" t="s">
        <v>3</v>
      </c>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R23" s="370"/>
      <c r="BE23" s="515"/>
    </row>
    <row r="24" spans="2:57" ht="6.95" customHeight="1">
      <c r="B24" s="370"/>
      <c r="AR24" s="370"/>
      <c r="BE24" s="515"/>
    </row>
    <row r="25" spans="2:57" ht="6.95" customHeight="1">
      <c r="B25" s="370"/>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R25" s="370"/>
      <c r="BE25" s="515"/>
    </row>
    <row r="26" spans="2:57" s="330" customFormat="1" ht="25.9" customHeight="1">
      <c r="B26" s="374"/>
      <c r="D26" s="439" t="s">
        <v>37</v>
      </c>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517">
        <f>ROUND(AG54,2)</f>
        <v>0</v>
      </c>
      <c r="AL26" s="518"/>
      <c r="AM26" s="518"/>
      <c r="AN26" s="518"/>
      <c r="AO26" s="518"/>
      <c r="AR26" s="374"/>
      <c r="BE26" s="515"/>
    </row>
    <row r="27" spans="2:57" s="330" customFormat="1" ht="6.95" customHeight="1">
      <c r="B27" s="374"/>
      <c r="AR27" s="374"/>
      <c r="BE27" s="515"/>
    </row>
    <row r="28" spans="2:57" s="330" customFormat="1" ht="12.75">
      <c r="B28" s="374"/>
      <c r="L28" s="519" t="s">
        <v>38</v>
      </c>
      <c r="M28" s="519"/>
      <c r="N28" s="519"/>
      <c r="O28" s="519"/>
      <c r="P28" s="519"/>
      <c r="W28" s="519" t="s">
        <v>39</v>
      </c>
      <c r="X28" s="519"/>
      <c r="Y28" s="519"/>
      <c r="Z28" s="519"/>
      <c r="AA28" s="519"/>
      <c r="AB28" s="519"/>
      <c r="AC28" s="519"/>
      <c r="AD28" s="519"/>
      <c r="AE28" s="519"/>
      <c r="AK28" s="519" t="s">
        <v>40</v>
      </c>
      <c r="AL28" s="519"/>
      <c r="AM28" s="519"/>
      <c r="AN28" s="519"/>
      <c r="AO28" s="519"/>
      <c r="AR28" s="374"/>
      <c r="BE28" s="515"/>
    </row>
    <row r="29" spans="2:57" s="442" customFormat="1" ht="14.45" customHeight="1">
      <c r="B29" s="441"/>
      <c r="D29" s="373" t="s">
        <v>41</v>
      </c>
      <c r="F29" s="373" t="s">
        <v>42</v>
      </c>
      <c r="L29" s="490">
        <v>0.21</v>
      </c>
      <c r="M29" s="491"/>
      <c r="N29" s="491"/>
      <c r="O29" s="491"/>
      <c r="P29" s="491"/>
      <c r="W29" s="493">
        <f>ROUND(AZ54,2)</f>
        <v>0</v>
      </c>
      <c r="X29" s="491"/>
      <c r="Y29" s="491"/>
      <c r="Z29" s="491"/>
      <c r="AA29" s="491"/>
      <c r="AB29" s="491"/>
      <c r="AC29" s="491"/>
      <c r="AD29" s="491"/>
      <c r="AE29" s="491"/>
      <c r="AK29" s="493">
        <f>ROUND(AV54,2)</f>
        <v>0</v>
      </c>
      <c r="AL29" s="491"/>
      <c r="AM29" s="491"/>
      <c r="AN29" s="491"/>
      <c r="AO29" s="491"/>
      <c r="AR29" s="441"/>
      <c r="BE29" s="516"/>
    </row>
    <row r="30" spans="2:57" s="442" customFormat="1" ht="14.45" customHeight="1">
      <c r="B30" s="441"/>
      <c r="F30" s="373" t="s">
        <v>43</v>
      </c>
      <c r="L30" s="490">
        <v>0.15</v>
      </c>
      <c r="M30" s="491"/>
      <c r="N30" s="491"/>
      <c r="O30" s="491"/>
      <c r="P30" s="491"/>
      <c r="W30" s="493">
        <f>ROUND(BA54,2)</f>
        <v>0</v>
      </c>
      <c r="X30" s="491"/>
      <c r="Y30" s="491"/>
      <c r="Z30" s="491"/>
      <c r="AA30" s="491"/>
      <c r="AB30" s="491"/>
      <c r="AC30" s="491"/>
      <c r="AD30" s="491"/>
      <c r="AE30" s="491"/>
      <c r="AK30" s="493">
        <f>ROUND(AW54,2)</f>
        <v>0</v>
      </c>
      <c r="AL30" s="491"/>
      <c r="AM30" s="491"/>
      <c r="AN30" s="491"/>
      <c r="AO30" s="491"/>
      <c r="AR30" s="441"/>
      <c r="BE30" s="516"/>
    </row>
    <row r="31" spans="2:57" s="442" customFormat="1" ht="14.45" customHeight="1" hidden="1">
      <c r="B31" s="441"/>
      <c r="F31" s="373" t="s">
        <v>44</v>
      </c>
      <c r="L31" s="490">
        <v>0.21</v>
      </c>
      <c r="M31" s="491"/>
      <c r="N31" s="491"/>
      <c r="O31" s="491"/>
      <c r="P31" s="491"/>
      <c r="W31" s="493">
        <f>ROUND(BB54,2)</f>
        <v>0</v>
      </c>
      <c r="X31" s="491"/>
      <c r="Y31" s="491"/>
      <c r="Z31" s="491"/>
      <c r="AA31" s="491"/>
      <c r="AB31" s="491"/>
      <c r="AC31" s="491"/>
      <c r="AD31" s="491"/>
      <c r="AE31" s="491"/>
      <c r="AK31" s="493">
        <v>0</v>
      </c>
      <c r="AL31" s="491"/>
      <c r="AM31" s="491"/>
      <c r="AN31" s="491"/>
      <c r="AO31" s="491"/>
      <c r="AR31" s="441"/>
      <c r="BE31" s="516"/>
    </row>
    <row r="32" spans="2:57" s="442" customFormat="1" ht="14.45" customHeight="1" hidden="1">
      <c r="B32" s="441"/>
      <c r="F32" s="373" t="s">
        <v>45</v>
      </c>
      <c r="L32" s="490">
        <v>0.15</v>
      </c>
      <c r="M32" s="491"/>
      <c r="N32" s="491"/>
      <c r="O32" s="491"/>
      <c r="P32" s="491"/>
      <c r="W32" s="493">
        <f>ROUND(BC54,2)</f>
        <v>0</v>
      </c>
      <c r="X32" s="491"/>
      <c r="Y32" s="491"/>
      <c r="Z32" s="491"/>
      <c r="AA32" s="491"/>
      <c r="AB32" s="491"/>
      <c r="AC32" s="491"/>
      <c r="AD32" s="491"/>
      <c r="AE32" s="491"/>
      <c r="AK32" s="493">
        <v>0</v>
      </c>
      <c r="AL32" s="491"/>
      <c r="AM32" s="491"/>
      <c r="AN32" s="491"/>
      <c r="AO32" s="491"/>
      <c r="AR32" s="441"/>
      <c r="BE32" s="516"/>
    </row>
    <row r="33" spans="2:44" s="442" customFormat="1" ht="14.45" customHeight="1" hidden="1">
      <c r="B33" s="441"/>
      <c r="F33" s="373" t="s">
        <v>46</v>
      </c>
      <c r="L33" s="490">
        <v>0</v>
      </c>
      <c r="M33" s="491"/>
      <c r="N33" s="491"/>
      <c r="O33" s="491"/>
      <c r="P33" s="491"/>
      <c r="W33" s="493">
        <f>ROUND(BD54,2)</f>
        <v>0</v>
      </c>
      <c r="X33" s="491"/>
      <c r="Y33" s="491"/>
      <c r="Z33" s="491"/>
      <c r="AA33" s="491"/>
      <c r="AB33" s="491"/>
      <c r="AC33" s="491"/>
      <c r="AD33" s="491"/>
      <c r="AE33" s="491"/>
      <c r="AK33" s="493">
        <v>0</v>
      </c>
      <c r="AL33" s="491"/>
      <c r="AM33" s="491"/>
      <c r="AN33" s="491"/>
      <c r="AO33" s="491"/>
      <c r="AR33" s="441"/>
    </row>
    <row r="34" spans="2:44" s="330" customFormat="1" ht="6.95" customHeight="1">
      <c r="B34" s="374"/>
      <c r="AR34" s="374"/>
    </row>
    <row r="35" spans="2:44" s="330" customFormat="1" ht="25.9" customHeight="1">
      <c r="B35" s="374"/>
      <c r="C35" s="443"/>
      <c r="D35" s="444" t="s">
        <v>47</v>
      </c>
      <c r="E35" s="445"/>
      <c r="F35" s="445"/>
      <c r="G35" s="445"/>
      <c r="H35" s="445"/>
      <c r="I35" s="445"/>
      <c r="J35" s="445"/>
      <c r="K35" s="445"/>
      <c r="L35" s="445"/>
      <c r="M35" s="445"/>
      <c r="N35" s="445"/>
      <c r="O35" s="445"/>
      <c r="P35" s="445"/>
      <c r="Q35" s="445"/>
      <c r="R35" s="445"/>
      <c r="S35" s="445"/>
      <c r="T35" s="446" t="s">
        <v>48</v>
      </c>
      <c r="U35" s="445"/>
      <c r="V35" s="445"/>
      <c r="W35" s="445"/>
      <c r="X35" s="494" t="s">
        <v>49</v>
      </c>
      <c r="Y35" s="495"/>
      <c r="Z35" s="495"/>
      <c r="AA35" s="495"/>
      <c r="AB35" s="495"/>
      <c r="AC35" s="445"/>
      <c r="AD35" s="445"/>
      <c r="AE35" s="445"/>
      <c r="AF35" s="445"/>
      <c r="AG35" s="445"/>
      <c r="AH35" s="445"/>
      <c r="AI35" s="445"/>
      <c r="AJ35" s="445"/>
      <c r="AK35" s="496">
        <f>SUM(AK26:AK33)</f>
        <v>0</v>
      </c>
      <c r="AL35" s="495"/>
      <c r="AM35" s="495"/>
      <c r="AN35" s="495"/>
      <c r="AO35" s="497"/>
      <c r="AP35" s="443"/>
      <c r="AQ35" s="443"/>
      <c r="AR35" s="374"/>
    </row>
    <row r="36" spans="2:44" s="330" customFormat="1" ht="6.95" customHeight="1">
      <c r="B36" s="374"/>
      <c r="AR36" s="374"/>
    </row>
    <row r="37" spans="2:44" s="330" customFormat="1" ht="6.95" customHeight="1">
      <c r="B37" s="393"/>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74"/>
    </row>
    <row r="41" spans="2:44" s="330" customFormat="1" ht="6.95" customHeight="1">
      <c r="B41" s="394"/>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74"/>
    </row>
    <row r="42" spans="2:44" s="330" customFormat="1" ht="24.95" customHeight="1">
      <c r="B42" s="374"/>
      <c r="C42" s="371" t="s">
        <v>50</v>
      </c>
      <c r="AR42" s="374"/>
    </row>
    <row r="43" spans="2:44" s="330" customFormat="1" ht="6.95" customHeight="1">
      <c r="B43" s="374"/>
      <c r="AR43" s="374"/>
    </row>
    <row r="44" spans="2:44" s="448" customFormat="1" ht="12" customHeight="1">
      <c r="B44" s="447"/>
      <c r="C44" s="373" t="s">
        <v>14</v>
      </c>
      <c r="L44" s="448" t="str">
        <f>K5</f>
        <v>RYCHNOV</v>
      </c>
      <c r="AR44" s="447"/>
    </row>
    <row r="45" spans="2:44" s="451" customFormat="1" ht="36.95" customHeight="1">
      <c r="B45" s="449"/>
      <c r="C45" s="450" t="s">
        <v>17</v>
      </c>
      <c r="L45" s="504" t="str">
        <f>K6</f>
        <v>Zateplení VOŠ a SPŠ</v>
      </c>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R45" s="449"/>
    </row>
    <row r="46" spans="2:44" s="330" customFormat="1" ht="6.95" customHeight="1">
      <c r="B46" s="374"/>
      <c r="AR46" s="374"/>
    </row>
    <row r="47" spans="2:44" s="330" customFormat="1" ht="12" customHeight="1">
      <c r="B47" s="374"/>
      <c r="C47" s="373" t="s">
        <v>21</v>
      </c>
      <c r="L47" s="452" t="str">
        <f>IF(K8="","",K8)</f>
        <v>Rychnov n/K U Stadionu 1166</v>
      </c>
      <c r="AI47" s="373" t="s">
        <v>23</v>
      </c>
      <c r="AM47" s="506" t="str">
        <f>IF(AN8="","",AN8)</f>
        <v>10. 8. 2018</v>
      </c>
      <c r="AN47" s="506"/>
      <c r="AR47" s="374"/>
    </row>
    <row r="48" spans="2:44" s="330" customFormat="1" ht="6.95" customHeight="1">
      <c r="B48" s="374"/>
      <c r="AR48" s="374"/>
    </row>
    <row r="49" spans="2:56" s="330" customFormat="1" ht="15.2" customHeight="1">
      <c r="B49" s="374"/>
      <c r="C49" s="373" t="s">
        <v>25</v>
      </c>
      <c r="L49" s="448" t="str">
        <f>IF(E11="","",E11)</f>
        <v xml:space="preserve">VOŠ a SPŠ Rychnov n/K </v>
      </c>
      <c r="AI49" s="373" t="s">
        <v>31</v>
      </c>
      <c r="AM49" s="502" t="str">
        <f>IF(E17="","",E17)</f>
        <v xml:space="preserve">Energy Benefit Centre </v>
      </c>
      <c r="AN49" s="503"/>
      <c r="AO49" s="503"/>
      <c r="AP49" s="503"/>
      <c r="AR49" s="374"/>
      <c r="AS49" s="498" t="s">
        <v>51</v>
      </c>
      <c r="AT49" s="499"/>
      <c r="AU49" s="379"/>
      <c r="AV49" s="379"/>
      <c r="AW49" s="379"/>
      <c r="AX49" s="379"/>
      <c r="AY49" s="379"/>
      <c r="AZ49" s="379"/>
      <c r="BA49" s="379"/>
      <c r="BB49" s="379"/>
      <c r="BC49" s="379"/>
      <c r="BD49" s="453"/>
    </row>
    <row r="50" spans="2:56" s="330" customFormat="1" ht="15.2" customHeight="1">
      <c r="B50" s="374"/>
      <c r="C50" s="373" t="s">
        <v>29</v>
      </c>
      <c r="L50" s="448" t="str">
        <f>IF(E14="Vyplň údaj","",E14)</f>
        <v/>
      </c>
      <c r="AI50" s="373" t="s">
        <v>34</v>
      </c>
      <c r="AM50" s="502" t="str">
        <f>IF(E20="","",E20)</f>
        <v xml:space="preserve"> </v>
      </c>
      <c r="AN50" s="503"/>
      <c r="AO50" s="503"/>
      <c r="AP50" s="503"/>
      <c r="AR50" s="374"/>
      <c r="AS50" s="500"/>
      <c r="AT50" s="501"/>
      <c r="AU50" s="454"/>
      <c r="AV50" s="454"/>
      <c r="AW50" s="454"/>
      <c r="AX50" s="454"/>
      <c r="AY50" s="454"/>
      <c r="AZ50" s="454"/>
      <c r="BA50" s="454"/>
      <c r="BB50" s="454"/>
      <c r="BC50" s="454"/>
      <c r="BD50" s="455"/>
    </row>
    <row r="51" spans="2:56" s="330" customFormat="1" ht="10.9" customHeight="1">
      <c r="B51" s="374"/>
      <c r="AR51" s="374"/>
      <c r="AS51" s="500"/>
      <c r="AT51" s="501"/>
      <c r="AU51" s="454"/>
      <c r="AV51" s="454"/>
      <c r="AW51" s="454"/>
      <c r="AX51" s="454"/>
      <c r="AY51" s="454"/>
      <c r="AZ51" s="454"/>
      <c r="BA51" s="454"/>
      <c r="BB51" s="454"/>
      <c r="BC51" s="454"/>
      <c r="BD51" s="455"/>
    </row>
    <row r="52" spans="2:56" s="330" customFormat="1" ht="29.25" customHeight="1">
      <c r="B52" s="374"/>
      <c r="C52" s="483" t="s">
        <v>52</v>
      </c>
      <c r="D52" s="484"/>
      <c r="E52" s="484"/>
      <c r="F52" s="484"/>
      <c r="G52" s="484"/>
      <c r="H52" s="388"/>
      <c r="I52" s="485" t="s">
        <v>53</v>
      </c>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92" t="s">
        <v>54</v>
      </c>
      <c r="AH52" s="484"/>
      <c r="AI52" s="484"/>
      <c r="AJ52" s="484"/>
      <c r="AK52" s="484"/>
      <c r="AL52" s="484"/>
      <c r="AM52" s="484"/>
      <c r="AN52" s="485" t="s">
        <v>55</v>
      </c>
      <c r="AO52" s="484"/>
      <c r="AP52" s="484"/>
      <c r="AQ52" s="456" t="s">
        <v>56</v>
      </c>
      <c r="AR52" s="374"/>
      <c r="AS52" s="411" t="s">
        <v>57</v>
      </c>
      <c r="AT52" s="412" t="s">
        <v>58</v>
      </c>
      <c r="AU52" s="412" t="s">
        <v>59</v>
      </c>
      <c r="AV52" s="412" t="s">
        <v>60</v>
      </c>
      <c r="AW52" s="412" t="s">
        <v>61</v>
      </c>
      <c r="AX52" s="412" t="s">
        <v>62</v>
      </c>
      <c r="AY52" s="412" t="s">
        <v>63</v>
      </c>
      <c r="AZ52" s="412" t="s">
        <v>64</v>
      </c>
      <c r="BA52" s="412" t="s">
        <v>65</v>
      </c>
      <c r="BB52" s="412" t="s">
        <v>66</v>
      </c>
      <c r="BC52" s="412" t="s">
        <v>67</v>
      </c>
      <c r="BD52" s="413" t="s">
        <v>68</v>
      </c>
    </row>
    <row r="53" spans="2:56" s="330" customFormat="1" ht="10.9" customHeight="1">
      <c r="B53" s="374"/>
      <c r="AR53" s="374"/>
      <c r="AS53" s="415"/>
      <c r="AT53" s="379"/>
      <c r="AU53" s="379"/>
      <c r="AV53" s="379"/>
      <c r="AW53" s="379"/>
      <c r="AX53" s="379"/>
      <c r="AY53" s="379"/>
      <c r="AZ53" s="379"/>
      <c r="BA53" s="379"/>
      <c r="BB53" s="379"/>
      <c r="BC53" s="379"/>
      <c r="BD53" s="453"/>
    </row>
    <row r="54" spans="2:90" s="457" customFormat="1" ht="32.45" customHeight="1">
      <c r="B54" s="458"/>
      <c r="C54" s="329" t="s">
        <v>69</v>
      </c>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88">
        <f>ROUND(SUM(AG55:AG57),2)</f>
        <v>0</v>
      </c>
      <c r="AH54" s="488"/>
      <c r="AI54" s="488"/>
      <c r="AJ54" s="488"/>
      <c r="AK54" s="488"/>
      <c r="AL54" s="488"/>
      <c r="AM54" s="488"/>
      <c r="AN54" s="489">
        <f>SUM(AG54,AT54)</f>
        <v>0</v>
      </c>
      <c r="AO54" s="489"/>
      <c r="AP54" s="489"/>
      <c r="AQ54" s="460" t="s">
        <v>3</v>
      </c>
      <c r="AR54" s="458"/>
      <c r="AS54" s="461">
        <f>ROUND(SUM(AS55:AS57),2)</f>
        <v>0</v>
      </c>
      <c r="AT54" s="462">
        <f>ROUND(SUM(AV54:AW54),2)</f>
        <v>0</v>
      </c>
      <c r="AU54" s="463">
        <f>ROUND(SUM(AU55:AU57),5)</f>
        <v>0</v>
      </c>
      <c r="AV54" s="462">
        <f>ROUND(AZ54*L29,2)</f>
        <v>0</v>
      </c>
      <c r="AW54" s="462">
        <f>ROUND(BA54*L30,2)</f>
        <v>0</v>
      </c>
      <c r="AX54" s="462">
        <f>ROUND(BB54*L29,2)</f>
        <v>0</v>
      </c>
      <c r="AY54" s="462">
        <f>ROUND(BC54*L30,2)</f>
        <v>0</v>
      </c>
      <c r="AZ54" s="462">
        <f>ROUND(SUM(AZ55:AZ57),2)</f>
        <v>0</v>
      </c>
      <c r="BA54" s="462">
        <f>ROUND(SUM(BA55:BA57),2)</f>
        <v>0</v>
      </c>
      <c r="BB54" s="462">
        <f>ROUND(SUM(BB55:BB57),2)</f>
        <v>0</v>
      </c>
      <c r="BC54" s="462">
        <f>ROUND(SUM(BC55:BC57),2)</f>
        <v>0</v>
      </c>
      <c r="BD54" s="464">
        <f>ROUND(SUM(BD55:BD57),2)</f>
        <v>0</v>
      </c>
      <c r="BS54" s="465" t="s">
        <v>70</v>
      </c>
      <c r="BT54" s="465" t="s">
        <v>71</v>
      </c>
      <c r="BU54" s="466" t="s">
        <v>72</v>
      </c>
      <c r="BV54" s="465" t="s">
        <v>73</v>
      </c>
      <c r="BW54" s="465" t="s">
        <v>5</v>
      </c>
      <c r="BX54" s="465" t="s">
        <v>74</v>
      </c>
      <c r="CL54" s="465" t="s">
        <v>3</v>
      </c>
    </row>
    <row r="55" spans="1:91" s="476" customFormat="1" ht="16.5" customHeight="1">
      <c r="A55" s="467" t="s">
        <v>75</v>
      </c>
      <c r="B55" s="468"/>
      <c r="C55" s="469"/>
      <c r="D55" s="482" t="s">
        <v>76</v>
      </c>
      <c r="E55" s="482"/>
      <c r="F55" s="482"/>
      <c r="G55" s="482"/>
      <c r="H55" s="482"/>
      <c r="I55" s="470"/>
      <c r="J55" s="482" t="s">
        <v>77</v>
      </c>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6">
        <f>'01STAV - SO 01 - Stavební...'!J30</f>
        <v>0</v>
      </c>
      <c r="AH55" s="487"/>
      <c r="AI55" s="487"/>
      <c r="AJ55" s="487"/>
      <c r="AK55" s="487"/>
      <c r="AL55" s="487"/>
      <c r="AM55" s="487"/>
      <c r="AN55" s="486">
        <f>SUM(AG55,AT55)</f>
        <v>0</v>
      </c>
      <c r="AO55" s="487"/>
      <c r="AP55" s="487"/>
      <c r="AQ55" s="471" t="s">
        <v>78</v>
      </c>
      <c r="AR55" s="468"/>
      <c r="AS55" s="472">
        <v>0</v>
      </c>
      <c r="AT55" s="473">
        <f>ROUND(SUM(AV55:AW55),2)</f>
        <v>0</v>
      </c>
      <c r="AU55" s="474">
        <f>'01STAV - SO 01 - Stavební...'!P105</f>
        <v>0</v>
      </c>
      <c r="AV55" s="473">
        <f>'01STAV - SO 01 - Stavební...'!J33</f>
        <v>0</v>
      </c>
      <c r="AW55" s="473">
        <f>'01STAV - SO 01 - Stavební...'!J34</f>
        <v>0</v>
      </c>
      <c r="AX55" s="473">
        <f>'01STAV - SO 01 - Stavební...'!J35</f>
        <v>0</v>
      </c>
      <c r="AY55" s="473">
        <f>'01STAV - SO 01 - Stavební...'!J36</f>
        <v>0</v>
      </c>
      <c r="AZ55" s="473">
        <f>'01STAV - SO 01 - Stavební...'!F33</f>
        <v>0</v>
      </c>
      <c r="BA55" s="473">
        <f>'01STAV - SO 01 - Stavební...'!F34</f>
        <v>0</v>
      </c>
      <c r="BB55" s="473">
        <f>'01STAV - SO 01 - Stavební...'!F35</f>
        <v>0</v>
      </c>
      <c r="BC55" s="473">
        <f>'01STAV - SO 01 - Stavební...'!F36</f>
        <v>0</v>
      </c>
      <c r="BD55" s="475">
        <f>'01STAV - SO 01 - Stavební...'!F37</f>
        <v>0</v>
      </c>
      <c r="BT55" s="477" t="s">
        <v>79</v>
      </c>
      <c r="BV55" s="477" t="s">
        <v>73</v>
      </c>
      <c r="BW55" s="477" t="s">
        <v>80</v>
      </c>
      <c r="BX55" s="477" t="s">
        <v>5</v>
      </c>
      <c r="CL55" s="477" t="s">
        <v>3</v>
      </c>
      <c r="CM55" s="477" t="s">
        <v>81</v>
      </c>
    </row>
    <row r="56" spans="1:91" s="476" customFormat="1" ht="27" customHeight="1">
      <c r="A56" s="467" t="s">
        <v>75</v>
      </c>
      <c r="B56" s="468"/>
      <c r="C56" s="469"/>
      <c r="D56" s="482" t="s">
        <v>82</v>
      </c>
      <c r="E56" s="482"/>
      <c r="F56" s="482"/>
      <c r="G56" s="482"/>
      <c r="H56" s="482"/>
      <c r="I56" s="470"/>
      <c r="J56" s="482" t="s">
        <v>83</v>
      </c>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6">
        <f>'02UT,VZD - UT,VZD'!J30</f>
        <v>0</v>
      </c>
      <c r="AH56" s="487"/>
      <c r="AI56" s="487"/>
      <c r="AJ56" s="487"/>
      <c r="AK56" s="487"/>
      <c r="AL56" s="487"/>
      <c r="AM56" s="487"/>
      <c r="AN56" s="486">
        <f>SUM(AG56,AT56)</f>
        <v>0</v>
      </c>
      <c r="AO56" s="487"/>
      <c r="AP56" s="487"/>
      <c r="AQ56" s="471" t="s">
        <v>78</v>
      </c>
      <c r="AR56" s="468"/>
      <c r="AS56" s="472">
        <v>0</v>
      </c>
      <c r="AT56" s="473">
        <f>ROUND(SUM(AV56:AW56),2)</f>
        <v>0</v>
      </c>
      <c r="AU56" s="474">
        <f>'02UT,VZD - UT,VZD'!P85</f>
        <v>0</v>
      </c>
      <c r="AV56" s="473">
        <f>'02UT,VZD - UT,VZD'!J33</f>
        <v>0</v>
      </c>
      <c r="AW56" s="473">
        <f>'02UT,VZD - UT,VZD'!J34</f>
        <v>0</v>
      </c>
      <c r="AX56" s="473">
        <f>'02UT,VZD - UT,VZD'!J35</f>
        <v>0</v>
      </c>
      <c r="AY56" s="473">
        <f>'02UT,VZD - UT,VZD'!J36</f>
        <v>0</v>
      </c>
      <c r="AZ56" s="473">
        <f>'02UT,VZD - UT,VZD'!F33</f>
        <v>0</v>
      </c>
      <c r="BA56" s="473">
        <f>'02UT,VZD - UT,VZD'!F34</f>
        <v>0</v>
      </c>
      <c r="BB56" s="473">
        <f>'02UT,VZD - UT,VZD'!F35</f>
        <v>0</v>
      </c>
      <c r="BC56" s="473">
        <f>'02UT,VZD - UT,VZD'!F36</f>
        <v>0</v>
      </c>
      <c r="BD56" s="475">
        <f>'02UT,VZD - UT,VZD'!F37</f>
        <v>0</v>
      </c>
      <c r="BT56" s="477" t="s">
        <v>79</v>
      </c>
      <c r="BV56" s="477" t="s">
        <v>73</v>
      </c>
      <c r="BW56" s="477" t="s">
        <v>84</v>
      </c>
      <c r="BX56" s="477" t="s">
        <v>5</v>
      </c>
      <c r="CL56" s="477" t="s">
        <v>3</v>
      </c>
      <c r="CM56" s="477" t="s">
        <v>81</v>
      </c>
    </row>
    <row r="57" spans="1:91" s="476" customFormat="1" ht="16.5" customHeight="1">
      <c r="A57" s="467" t="s">
        <v>75</v>
      </c>
      <c r="B57" s="468"/>
      <c r="C57" s="469"/>
      <c r="D57" s="482" t="s">
        <v>85</v>
      </c>
      <c r="E57" s="482"/>
      <c r="F57" s="482"/>
      <c r="G57" s="482"/>
      <c r="H57" s="482"/>
      <c r="I57" s="470"/>
      <c r="J57" s="482" t="s">
        <v>86</v>
      </c>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6">
        <f>'03EL - Elektroinstalace'!J30</f>
        <v>0</v>
      </c>
      <c r="AH57" s="487"/>
      <c r="AI57" s="487"/>
      <c r="AJ57" s="487"/>
      <c r="AK57" s="487"/>
      <c r="AL57" s="487"/>
      <c r="AM57" s="487"/>
      <c r="AN57" s="486">
        <f>SUM(AG57,AT57)</f>
        <v>0</v>
      </c>
      <c r="AO57" s="487"/>
      <c r="AP57" s="487"/>
      <c r="AQ57" s="471" t="s">
        <v>78</v>
      </c>
      <c r="AR57" s="468"/>
      <c r="AS57" s="478">
        <v>0</v>
      </c>
      <c r="AT57" s="479">
        <f>ROUND(SUM(AV57:AW57),2)</f>
        <v>0</v>
      </c>
      <c r="AU57" s="480">
        <f>'03EL - Elektroinstalace'!P81</f>
        <v>0</v>
      </c>
      <c r="AV57" s="479">
        <f>'03EL - Elektroinstalace'!J33</f>
        <v>0</v>
      </c>
      <c r="AW57" s="479">
        <f>'03EL - Elektroinstalace'!J34</f>
        <v>0</v>
      </c>
      <c r="AX57" s="479">
        <f>'03EL - Elektroinstalace'!J35</f>
        <v>0</v>
      </c>
      <c r="AY57" s="479">
        <f>'03EL - Elektroinstalace'!J36</f>
        <v>0</v>
      </c>
      <c r="AZ57" s="479">
        <f>'03EL - Elektroinstalace'!F33</f>
        <v>0</v>
      </c>
      <c r="BA57" s="479">
        <f>'03EL - Elektroinstalace'!F34</f>
        <v>0</v>
      </c>
      <c r="BB57" s="479">
        <f>'03EL - Elektroinstalace'!F35</f>
        <v>0</v>
      </c>
      <c r="BC57" s="479">
        <f>'03EL - Elektroinstalace'!F36</f>
        <v>0</v>
      </c>
      <c r="BD57" s="481">
        <f>'03EL - Elektroinstalace'!F37</f>
        <v>0</v>
      </c>
      <c r="BT57" s="477" t="s">
        <v>79</v>
      </c>
      <c r="BV57" s="477" t="s">
        <v>73</v>
      </c>
      <c r="BW57" s="477" t="s">
        <v>87</v>
      </c>
      <c r="BX57" s="477" t="s">
        <v>5</v>
      </c>
      <c r="CL57" s="477" t="s">
        <v>3</v>
      </c>
      <c r="CM57" s="477" t="s">
        <v>81</v>
      </c>
    </row>
    <row r="58" spans="2:44" s="330" customFormat="1" ht="30" customHeight="1">
      <c r="B58" s="374"/>
      <c r="AR58" s="374"/>
    </row>
    <row r="59" spans="2:44" s="330" customFormat="1" ht="6.95" customHeight="1">
      <c r="B59" s="393"/>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74"/>
    </row>
  </sheetData>
  <sheetProtection algorithmName="SHA-512" hashValue="a6lKHatH3xnNTN3RD6CeBlUVSg7YmXeNSkvMwuDBYwYzOcXdKf2+ggm8d4zgtcNvXSdMkhLI724ZnXMpB3AHsQ==" saltValue="Hq97zcpX81Xl8qB8LJyZgA==" spinCount="100000" sheet="1" objects="1" scenarios="1"/>
  <mergeCells count="50">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AM50:AP50"/>
    <mergeCell ref="L45:AO45"/>
    <mergeCell ref="AM47:AN47"/>
    <mergeCell ref="AM49:AP49"/>
    <mergeCell ref="L33:P33"/>
    <mergeCell ref="AN52:AP52"/>
    <mergeCell ref="AG52:AM52"/>
    <mergeCell ref="AN55:AP55"/>
    <mergeCell ref="AG55:AM55"/>
    <mergeCell ref="W33:AE33"/>
    <mergeCell ref="AK33:AO33"/>
    <mergeCell ref="X35:AB35"/>
    <mergeCell ref="AK35:AO35"/>
    <mergeCell ref="AN56:AP56"/>
    <mergeCell ref="AG56:AM56"/>
    <mergeCell ref="AN57:AP57"/>
    <mergeCell ref="AG57:AM57"/>
    <mergeCell ref="AG54:AM54"/>
    <mergeCell ref="AN54:AP54"/>
    <mergeCell ref="D57:H57"/>
    <mergeCell ref="J57:AF57"/>
    <mergeCell ref="C52:G52"/>
    <mergeCell ref="I52:AF52"/>
    <mergeCell ref="D55:H55"/>
    <mergeCell ref="J55:AF55"/>
    <mergeCell ref="D56:H56"/>
    <mergeCell ref="J56:AF56"/>
  </mergeCells>
  <hyperlinks>
    <hyperlink ref="A55" location="'01STAV - SO 01 - Stavební...'!C2" display="/"/>
    <hyperlink ref="A56" location="'02UT,VZD - UT,VZD'!C2" display="/"/>
    <hyperlink ref="A57" location="'03EL - Elektroinstal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511"/>
  <sheetViews>
    <sheetView showGridLines="0" zoomScale="70" zoomScaleNormal="70" workbookViewId="0" topLeftCell="A126">
      <selection activeCell="F130" sqref="F130"/>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5.140625" style="0" customWidth="1"/>
    <col min="9" max="9" width="20.140625" style="3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4" t="s">
        <v>6</v>
      </c>
      <c r="M2" s="525"/>
      <c r="N2" s="525"/>
      <c r="O2" s="525"/>
      <c r="P2" s="525"/>
      <c r="Q2" s="525"/>
      <c r="R2" s="525"/>
      <c r="S2" s="525"/>
      <c r="T2" s="525"/>
      <c r="U2" s="525"/>
      <c r="V2" s="525"/>
      <c r="AT2" s="11" t="s">
        <v>80</v>
      </c>
    </row>
    <row r="3" spans="2:46" ht="6.95" customHeight="1">
      <c r="B3" s="12"/>
      <c r="C3" s="13"/>
      <c r="D3" s="13"/>
      <c r="E3" s="13"/>
      <c r="F3" s="13"/>
      <c r="G3" s="13"/>
      <c r="H3" s="13"/>
      <c r="I3" s="36"/>
      <c r="J3" s="13"/>
      <c r="K3" s="13"/>
      <c r="L3" s="14"/>
      <c r="AT3" s="11" t="s">
        <v>81</v>
      </c>
    </row>
    <row r="4" spans="2:46" ht="24.95" customHeight="1">
      <c r="B4" s="14"/>
      <c r="D4" s="15" t="s">
        <v>88</v>
      </c>
      <c r="L4" s="14"/>
      <c r="M4" s="37" t="s">
        <v>11</v>
      </c>
      <c r="AT4" s="11" t="s">
        <v>4</v>
      </c>
    </row>
    <row r="5" spans="2:12" ht="6.95" customHeight="1">
      <c r="B5" s="14"/>
      <c r="L5" s="14"/>
    </row>
    <row r="6" spans="2:12" ht="12" customHeight="1">
      <c r="B6" s="14"/>
      <c r="D6" s="17" t="s">
        <v>17</v>
      </c>
      <c r="L6" s="14"/>
    </row>
    <row r="7" spans="2:12" ht="16.5" customHeight="1">
      <c r="B7" s="14"/>
      <c r="E7" s="522" t="str">
        <f>'Rekapitulace stavby'!K6</f>
        <v>Zateplení VOŠ a SPŠ</v>
      </c>
      <c r="F7" s="523"/>
      <c r="G7" s="523"/>
      <c r="H7" s="523"/>
      <c r="L7" s="14"/>
    </row>
    <row r="8" spans="2:12" s="1" customFormat="1" ht="12" customHeight="1">
      <c r="B8" s="19"/>
      <c r="D8" s="17" t="s">
        <v>89</v>
      </c>
      <c r="I8" s="38"/>
      <c r="L8" s="19"/>
    </row>
    <row r="9" spans="2:12" s="1" customFormat="1" ht="36.95" customHeight="1">
      <c r="B9" s="19"/>
      <c r="E9" s="520" t="s">
        <v>90</v>
      </c>
      <c r="F9" s="521"/>
      <c r="G9" s="521"/>
      <c r="H9" s="521"/>
      <c r="I9" s="38"/>
      <c r="L9" s="19"/>
    </row>
    <row r="10" spans="2:12" s="1" customFormat="1" ht="12">
      <c r="B10" s="19"/>
      <c r="I10" s="38"/>
      <c r="L10" s="19"/>
    </row>
    <row r="11" spans="2:12" s="1" customFormat="1" ht="12" customHeight="1">
      <c r="B11" s="19"/>
      <c r="D11" s="17" t="s">
        <v>19</v>
      </c>
      <c r="F11" s="16" t="s">
        <v>3</v>
      </c>
      <c r="I11" s="39" t="s">
        <v>20</v>
      </c>
      <c r="J11" s="16" t="s">
        <v>3</v>
      </c>
      <c r="L11" s="19"/>
    </row>
    <row r="12" spans="2:12" s="1" customFormat="1" ht="12" customHeight="1">
      <c r="B12" s="19"/>
      <c r="D12" s="17" t="s">
        <v>21</v>
      </c>
      <c r="F12" s="16" t="s">
        <v>22</v>
      </c>
      <c r="I12" s="39" t="s">
        <v>23</v>
      </c>
      <c r="J12" s="25" t="str">
        <f>'Rekapitulace stavby'!AN8</f>
        <v>10. 8. 2018</v>
      </c>
      <c r="L12" s="19"/>
    </row>
    <row r="13" spans="2:12" s="1" customFormat="1" ht="10.9" customHeight="1">
      <c r="B13" s="19"/>
      <c r="I13" s="38"/>
      <c r="L13" s="19"/>
    </row>
    <row r="14" spans="2:12" s="1" customFormat="1" ht="12" customHeight="1">
      <c r="B14" s="19"/>
      <c r="D14" s="17" t="s">
        <v>25</v>
      </c>
      <c r="I14" s="39" t="s">
        <v>26</v>
      </c>
      <c r="J14" s="16" t="s">
        <v>3</v>
      </c>
      <c r="L14" s="19"/>
    </row>
    <row r="15" spans="2:12" s="1" customFormat="1" ht="18" customHeight="1">
      <c r="B15" s="19"/>
      <c r="E15" s="16" t="s">
        <v>27</v>
      </c>
      <c r="I15" s="39" t="s">
        <v>28</v>
      </c>
      <c r="J15" s="16" t="s">
        <v>3</v>
      </c>
      <c r="L15" s="19"/>
    </row>
    <row r="16" spans="2:12" s="1" customFormat="1" ht="6.95" customHeight="1">
      <c r="B16" s="19"/>
      <c r="I16" s="38"/>
      <c r="L16" s="19"/>
    </row>
    <row r="17" spans="2:12" s="1" customFormat="1" ht="12" customHeight="1">
      <c r="B17" s="19"/>
      <c r="D17" s="17" t="s">
        <v>29</v>
      </c>
      <c r="I17" s="39" t="s">
        <v>26</v>
      </c>
      <c r="J17" s="363" t="str">
        <f>'Rekapitulace stavby'!AN13</f>
        <v>Vyplň údaj</v>
      </c>
      <c r="L17" s="19"/>
    </row>
    <row r="18" spans="2:12" s="1" customFormat="1" ht="18" customHeight="1">
      <c r="B18" s="19"/>
      <c r="E18" s="526" t="str">
        <f>'Rekapitulace stavby'!E14</f>
        <v>Vyplň údaj</v>
      </c>
      <c r="F18" s="509"/>
      <c r="G18" s="509"/>
      <c r="H18" s="509"/>
      <c r="I18" s="39" t="s">
        <v>28</v>
      </c>
      <c r="J18" s="363" t="str">
        <f>'Rekapitulace stavby'!AN14</f>
        <v>Vyplň údaj</v>
      </c>
      <c r="L18" s="19"/>
    </row>
    <row r="19" spans="2:12" s="1" customFormat="1" ht="6.95" customHeight="1">
      <c r="B19" s="19"/>
      <c r="I19" s="38"/>
      <c r="L19" s="19"/>
    </row>
    <row r="20" spans="2:12" s="1" customFormat="1" ht="12" customHeight="1">
      <c r="B20" s="19"/>
      <c r="D20" s="17" t="s">
        <v>31</v>
      </c>
      <c r="I20" s="39" t="s">
        <v>26</v>
      </c>
      <c r="J20" s="16" t="s">
        <v>3</v>
      </c>
      <c r="L20" s="19"/>
    </row>
    <row r="21" spans="2:12" s="1" customFormat="1" ht="18" customHeight="1">
      <c r="B21" s="19"/>
      <c r="E21" s="16" t="s">
        <v>32</v>
      </c>
      <c r="I21" s="39" t="s">
        <v>28</v>
      </c>
      <c r="J21" s="16" t="s">
        <v>3</v>
      </c>
      <c r="L21" s="19"/>
    </row>
    <row r="22" spans="2:12" s="1" customFormat="1" ht="6.95" customHeight="1">
      <c r="B22" s="19"/>
      <c r="I22" s="38"/>
      <c r="L22" s="19"/>
    </row>
    <row r="23" spans="2:12" s="1" customFormat="1" ht="12" customHeight="1">
      <c r="B23" s="19"/>
      <c r="D23" s="17" t="s">
        <v>34</v>
      </c>
      <c r="I23" s="39" t="s">
        <v>26</v>
      </c>
      <c r="J23" s="16" t="s">
        <v>3</v>
      </c>
      <c r="L23" s="19"/>
    </row>
    <row r="24" spans="2:12" s="1" customFormat="1" ht="18" customHeight="1">
      <c r="B24" s="19"/>
      <c r="E24" s="16" t="s">
        <v>35</v>
      </c>
      <c r="I24" s="39" t="s">
        <v>28</v>
      </c>
      <c r="J24" s="16" t="s">
        <v>3</v>
      </c>
      <c r="L24" s="19"/>
    </row>
    <row r="25" spans="2:12" s="1" customFormat="1" ht="6.95" customHeight="1">
      <c r="B25" s="19"/>
      <c r="I25" s="38"/>
      <c r="L25" s="19"/>
    </row>
    <row r="26" spans="2:12" s="1" customFormat="1" ht="12" customHeight="1">
      <c r="B26" s="19"/>
      <c r="D26" s="17" t="s">
        <v>36</v>
      </c>
      <c r="I26" s="38"/>
      <c r="L26" s="19"/>
    </row>
    <row r="27" spans="2:12" s="2" customFormat="1" ht="16.5" customHeight="1">
      <c r="B27" s="40"/>
      <c r="E27" s="527" t="s">
        <v>3</v>
      </c>
      <c r="F27" s="527"/>
      <c r="G27" s="527"/>
      <c r="H27" s="527"/>
      <c r="I27" s="41"/>
      <c r="L27" s="40"/>
    </row>
    <row r="28" spans="2:12" s="1" customFormat="1" ht="6.95" customHeight="1">
      <c r="B28" s="19"/>
      <c r="I28" s="38"/>
      <c r="L28" s="19"/>
    </row>
    <row r="29" spans="2:12" s="1" customFormat="1" ht="6.95" customHeight="1">
      <c r="B29" s="19"/>
      <c r="D29" s="26"/>
      <c r="E29" s="26"/>
      <c r="F29" s="26"/>
      <c r="G29" s="26"/>
      <c r="H29" s="26"/>
      <c r="I29" s="42"/>
      <c r="J29" s="26"/>
      <c r="K29" s="26"/>
      <c r="L29" s="19"/>
    </row>
    <row r="30" spans="2:12" s="1" customFormat="1" ht="25.35" customHeight="1">
      <c r="B30" s="19"/>
      <c r="D30" s="43" t="s">
        <v>37</v>
      </c>
      <c r="I30" s="38"/>
      <c r="J30" s="34">
        <f>ROUND(J105,2)</f>
        <v>0</v>
      </c>
      <c r="L30" s="19"/>
    </row>
    <row r="31" spans="2:12" s="1" customFormat="1" ht="6.95" customHeight="1">
      <c r="B31" s="19"/>
      <c r="D31" s="26"/>
      <c r="E31" s="26"/>
      <c r="F31" s="26"/>
      <c r="G31" s="26"/>
      <c r="H31" s="26"/>
      <c r="I31" s="42"/>
      <c r="J31" s="26"/>
      <c r="K31" s="26"/>
      <c r="L31" s="19"/>
    </row>
    <row r="32" spans="2:12" s="1" customFormat="1" ht="14.45" customHeight="1">
      <c r="B32" s="19"/>
      <c r="F32" s="20" t="s">
        <v>39</v>
      </c>
      <c r="I32" s="44" t="s">
        <v>38</v>
      </c>
      <c r="J32" s="20" t="s">
        <v>40</v>
      </c>
      <c r="L32" s="19"/>
    </row>
    <row r="33" spans="2:12" s="1" customFormat="1" ht="14.45" customHeight="1">
      <c r="B33" s="19"/>
      <c r="D33" s="45" t="s">
        <v>41</v>
      </c>
      <c r="E33" s="17" t="s">
        <v>42</v>
      </c>
      <c r="F33" s="46">
        <f>ROUND((SUM(BE105:BE510)),2)</f>
        <v>0</v>
      </c>
      <c r="I33" s="47">
        <v>0.21</v>
      </c>
      <c r="J33" s="46">
        <f>ROUND(((SUM(BE105:BE510))*I33),2)</f>
        <v>0</v>
      </c>
      <c r="L33" s="19"/>
    </row>
    <row r="34" spans="2:12" s="1" customFormat="1" ht="14.45" customHeight="1">
      <c r="B34" s="19"/>
      <c r="E34" s="17" t="s">
        <v>43</v>
      </c>
      <c r="F34" s="46">
        <f>ROUND((SUM(BF105:BF510)),2)</f>
        <v>0</v>
      </c>
      <c r="I34" s="47">
        <v>0.15</v>
      </c>
      <c r="J34" s="46">
        <f>ROUND(((SUM(BF105:BF510))*I34),2)</f>
        <v>0</v>
      </c>
      <c r="L34" s="19"/>
    </row>
    <row r="35" spans="2:12" s="1" customFormat="1" ht="14.45" customHeight="1" hidden="1">
      <c r="B35" s="19"/>
      <c r="E35" s="17" t="s">
        <v>44</v>
      </c>
      <c r="F35" s="46">
        <f>ROUND((SUM(BG105:BG510)),2)</f>
        <v>0</v>
      </c>
      <c r="I35" s="47">
        <v>0.21</v>
      </c>
      <c r="J35" s="46">
        <f>0</f>
        <v>0</v>
      </c>
      <c r="L35" s="19"/>
    </row>
    <row r="36" spans="2:12" s="1" customFormat="1" ht="14.45" customHeight="1" hidden="1">
      <c r="B36" s="19"/>
      <c r="E36" s="17" t="s">
        <v>45</v>
      </c>
      <c r="F36" s="46">
        <f>ROUND((SUM(BH105:BH510)),2)</f>
        <v>0</v>
      </c>
      <c r="I36" s="47">
        <v>0.15</v>
      </c>
      <c r="J36" s="46">
        <f>0</f>
        <v>0</v>
      </c>
      <c r="L36" s="19"/>
    </row>
    <row r="37" spans="2:12" s="1" customFormat="1" ht="14.45" customHeight="1" hidden="1">
      <c r="B37" s="19"/>
      <c r="E37" s="17" t="s">
        <v>46</v>
      </c>
      <c r="F37" s="46">
        <f>ROUND((SUM(BI105:BI510)),2)</f>
        <v>0</v>
      </c>
      <c r="I37" s="47">
        <v>0</v>
      </c>
      <c r="J37" s="46">
        <f>0</f>
        <v>0</v>
      </c>
      <c r="L37" s="19"/>
    </row>
    <row r="38" spans="2:12" s="1" customFormat="1" ht="6.95" customHeight="1">
      <c r="B38" s="19"/>
      <c r="I38" s="38"/>
      <c r="L38" s="19"/>
    </row>
    <row r="39" spans="2:12" s="1" customFormat="1" ht="25.35" customHeight="1">
      <c r="B39" s="19"/>
      <c r="C39" s="48"/>
      <c r="D39" s="49" t="s">
        <v>47</v>
      </c>
      <c r="E39" s="29"/>
      <c r="F39" s="29"/>
      <c r="G39" s="50" t="s">
        <v>48</v>
      </c>
      <c r="H39" s="51" t="s">
        <v>49</v>
      </c>
      <c r="I39" s="52"/>
      <c r="J39" s="53">
        <f>SUM(J30:J37)</f>
        <v>0</v>
      </c>
      <c r="K39" s="54"/>
      <c r="L39" s="19"/>
    </row>
    <row r="40" spans="2:12" s="1" customFormat="1" ht="14.45" customHeight="1">
      <c r="B40" s="21"/>
      <c r="C40" s="22"/>
      <c r="D40" s="22"/>
      <c r="E40" s="22"/>
      <c r="F40" s="22"/>
      <c r="G40" s="22"/>
      <c r="H40" s="22"/>
      <c r="I40" s="55"/>
      <c r="J40" s="22"/>
      <c r="K40" s="22"/>
      <c r="L40" s="19"/>
    </row>
    <row r="44" spans="2:12" s="1" customFormat="1" ht="6.95" customHeight="1">
      <c r="B44" s="23"/>
      <c r="C44" s="24"/>
      <c r="D44" s="24"/>
      <c r="E44" s="24"/>
      <c r="F44" s="24"/>
      <c r="G44" s="24"/>
      <c r="H44" s="24"/>
      <c r="I44" s="56"/>
      <c r="J44" s="24"/>
      <c r="K44" s="24"/>
      <c r="L44" s="19"/>
    </row>
    <row r="45" spans="2:12" s="1" customFormat="1" ht="24.95" customHeight="1">
      <c r="B45" s="19"/>
      <c r="C45" s="15" t="s">
        <v>91</v>
      </c>
      <c r="I45" s="38"/>
      <c r="L45" s="19"/>
    </row>
    <row r="46" spans="2:12" s="1" customFormat="1" ht="6.95" customHeight="1">
      <c r="B46" s="19"/>
      <c r="I46" s="38"/>
      <c r="L46" s="19"/>
    </row>
    <row r="47" spans="2:12" s="1" customFormat="1" ht="12" customHeight="1">
      <c r="B47" s="19"/>
      <c r="C47" s="17" t="s">
        <v>17</v>
      </c>
      <c r="I47" s="38"/>
      <c r="L47" s="19"/>
    </row>
    <row r="48" spans="2:12" s="1" customFormat="1" ht="16.5" customHeight="1">
      <c r="B48" s="19"/>
      <c r="E48" s="522" t="str">
        <f>E7</f>
        <v>Zateplení VOŠ a SPŠ</v>
      </c>
      <c r="F48" s="523"/>
      <c r="G48" s="523"/>
      <c r="H48" s="523"/>
      <c r="I48" s="38"/>
      <c r="L48" s="19"/>
    </row>
    <row r="49" spans="2:12" s="1" customFormat="1" ht="12" customHeight="1">
      <c r="B49" s="19"/>
      <c r="C49" s="17" t="s">
        <v>89</v>
      </c>
      <c r="I49" s="38"/>
      <c r="L49" s="19"/>
    </row>
    <row r="50" spans="2:12" s="1" customFormat="1" ht="16.5" customHeight="1">
      <c r="B50" s="19"/>
      <c r="E50" s="520" t="str">
        <f>E9</f>
        <v>01STAV - SO 01 - Stavební část</v>
      </c>
      <c r="F50" s="521"/>
      <c r="G50" s="521"/>
      <c r="H50" s="521"/>
      <c r="I50" s="38"/>
      <c r="L50" s="19"/>
    </row>
    <row r="51" spans="2:12" s="1" customFormat="1" ht="6.95" customHeight="1">
      <c r="B51" s="19"/>
      <c r="I51" s="38"/>
      <c r="L51" s="19"/>
    </row>
    <row r="52" spans="2:12" s="1" customFormat="1" ht="12" customHeight="1">
      <c r="B52" s="19"/>
      <c r="C52" s="17" t="s">
        <v>21</v>
      </c>
      <c r="F52" s="16" t="str">
        <f>F12</f>
        <v>Rychnov n/K U Stadionu 1166</v>
      </c>
      <c r="I52" s="39" t="s">
        <v>23</v>
      </c>
      <c r="J52" s="25" t="str">
        <f>IF(J12="","",J12)</f>
        <v>10. 8. 2018</v>
      </c>
      <c r="L52" s="19"/>
    </row>
    <row r="53" spans="2:12" s="1" customFormat="1" ht="6.95" customHeight="1">
      <c r="B53" s="19"/>
      <c r="I53" s="38"/>
      <c r="L53" s="19"/>
    </row>
    <row r="54" spans="2:12" s="1" customFormat="1" ht="27.95" customHeight="1">
      <c r="B54" s="19"/>
      <c r="C54" s="17" t="s">
        <v>25</v>
      </c>
      <c r="F54" s="16" t="str">
        <f>E15</f>
        <v xml:space="preserve">VOŠ a SPŠ Rychnov n/K </v>
      </c>
      <c r="I54" s="39" t="s">
        <v>31</v>
      </c>
      <c r="J54" s="18" t="str">
        <f>E21</f>
        <v xml:space="preserve">Energy Benefit Centre </v>
      </c>
      <c r="L54" s="19"/>
    </row>
    <row r="55" spans="2:12" s="1" customFormat="1" ht="15.2" customHeight="1">
      <c r="B55" s="19"/>
      <c r="C55" s="17" t="s">
        <v>29</v>
      </c>
      <c r="F55" s="16" t="str">
        <f>IF(E18="","",E18)</f>
        <v>Vyplň údaj</v>
      </c>
      <c r="I55" s="39" t="s">
        <v>34</v>
      </c>
      <c r="J55" s="18" t="str">
        <f>E24</f>
        <v xml:space="preserve"> </v>
      </c>
      <c r="L55" s="19"/>
    </row>
    <row r="56" spans="2:12" s="1" customFormat="1" ht="10.35" customHeight="1">
      <c r="B56" s="19"/>
      <c r="I56" s="38"/>
      <c r="L56" s="19"/>
    </row>
    <row r="57" spans="2:12" s="1" customFormat="1" ht="29.25" customHeight="1">
      <c r="B57" s="19"/>
      <c r="C57" s="57" t="s">
        <v>92</v>
      </c>
      <c r="D57" s="48"/>
      <c r="E57" s="48"/>
      <c r="F57" s="48"/>
      <c r="G57" s="48"/>
      <c r="H57" s="48"/>
      <c r="I57" s="58"/>
      <c r="J57" s="59" t="s">
        <v>93</v>
      </c>
      <c r="K57" s="48"/>
      <c r="L57" s="19"/>
    </row>
    <row r="58" spans="2:12" s="1" customFormat="1" ht="10.35" customHeight="1">
      <c r="B58" s="19"/>
      <c r="I58" s="38"/>
      <c r="L58" s="19"/>
    </row>
    <row r="59" spans="2:47" s="1" customFormat="1" ht="22.9" customHeight="1">
      <c r="B59" s="19"/>
      <c r="C59" s="60" t="s">
        <v>69</v>
      </c>
      <c r="I59" s="38"/>
      <c r="J59" s="34">
        <f>J105</f>
        <v>0</v>
      </c>
      <c r="L59" s="19"/>
      <c r="AU59" s="11" t="s">
        <v>94</v>
      </c>
    </row>
    <row r="60" spans="2:12" s="3" customFormat="1" ht="24.95" customHeight="1">
      <c r="B60" s="61"/>
      <c r="D60" s="62" t="s">
        <v>95</v>
      </c>
      <c r="E60" s="63"/>
      <c r="F60" s="63"/>
      <c r="G60" s="63"/>
      <c r="H60" s="63"/>
      <c r="I60" s="64"/>
      <c r="J60" s="65">
        <f>J106</f>
        <v>0</v>
      </c>
      <c r="L60" s="61"/>
    </row>
    <row r="61" spans="2:12" s="4" customFormat="1" ht="19.9" customHeight="1">
      <c r="B61" s="66"/>
      <c r="D61" s="67" t="s">
        <v>96</v>
      </c>
      <c r="E61" s="68"/>
      <c r="F61" s="68"/>
      <c r="G61" s="68"/>
      <c r="H61" s="68"/>
      <c r="I61" s="69"/>
      <c r="J61" s="70">
        <f>J107</f>
        <v>0</v>
      </c>
      <c r="L61" s="66"/>
    </row>
    <row r="62" spans="2:12" s="4" customFormat="1" ht="19.9" customHeight="1">
      <c r="B62" s="66"/>
      <c r="D62" s="67" t="s">
        <v>97</v>
      </c>
      <c r="E62" s="68"/>
      <c r="F62" s="68"/>
      <c r="G62" s="68"/>
      <c r="H62" s="68"/>
      <c r="I62" s="69"/>
      <c r="J62" s="70">
        <f>J123</f>
        <v>0</v>
      </c>
      <c r="L62" s="66"/>
    </row>
    <row r="63" spans="2:12" s="4" customFormat="1" ht="19.9" customHeight="1">
      <c r="B63" s="66"/>
      <c r="D63" s="67" t="s">
        <v>98</v>
      </c>
      <c r="E63" s="68"/>
      <c r="F63" s="68"/>
      <c r="G63" s="68"/>
      <c r="H63" s="68"/>
      <c r="I63" s="69"/>
      <c r="J63" s="70">
        <f>J136</f>
        <v>0</v>
      </c>
      <c r="L63" s="66"/>
    </row>
    <row r="64" spans="2:12" s="4" customFormat="1" ht="19.9" customHeight="1">
      <c r="B64" s="66"/>
      <c r="D64" s="67" t="s">
        <v>99</v>
      </c>
      <c r="E64" s="68"/>
      <c r="F64" s="68"/>
      <c r="G64" s="68"/>
      <c r="H64" s="68"/>
      <c r="I64" s="69"/>
      <c r="J64" s="70">
        <f>J141</f>
        <v>0</v>
      </c>
      <c r="L64" s="66"/>
    </row>
    <row r="65" spans="2:12" s="4" customFormat="1" ht="19.9" customHeight="1">
      <c r="B65" s="66"/>
      <c r="D65" s="67" t="s">
        <v>100</v>
      </c>
      <c r="E65" s="68"/>
      <c r="F65" s="68"/>
      <c r="G65" s="68"/>
      <c r="H65" s="68"/>
      <c r="I65" s="69"/>
      <c r="J65" s="70">
        <f>J206</f>
        <v>0</v>
      </c>
      <c r="L65" s="66"/>
    </row>
    <row r="66" spans="2:12" s="4" customFormat="1" ht="19.9" customHeight="1">
      <c r="B66" s="66"/>
      <c r="D66" s="67" t="s">
        <v>101</v>
      </c>
      <c r="E66" s="68"/>
      <c r="F66" s="68"/>
      <c r="G66" s="68"/>
      <c r="H66" s="68"/>
      <c r="I66" s="69"/>
      <c r="J66" s="70">
        <f>J280</f>
        <v>0</v>
      </c>
      <c r="L66" s="66"/>
    </row>
    <row r="67" spans="2:12" s="4" customFormat="1" ht="19.9" customHeight="1">
      <c r="B67" s="66"/>
      <c r="D67" s="67" t="s">
        <v>102</v>
      </c>
      <c r="E67" s="68"/>
      <c r="F67" s="68"/>
      <c r="G67" s="68"/>
      <c r="H67" s="68"/>
      <c r="I67" s="69"/>
      <c r="J67" s="70">
        <f>J286</f>
        <v>0</v>
      </c>
      <c r="L67" s="66"/>
    </row>
    <row r="68" spans="2:12" s="3" customFormat="1" ht="24.95" customHeight="1">
      <c r="B68" s="61"/>
      <c r="D68" s="62" t="s">
        <v>103</v>
      </c>
      <c r="E68" s="63"/>
      <c r="F68" s="63"/>
      <c r="G68" s="63"/>
      <c r="H68" s="63"/>
      <c r="I68" s="64"/>
      <c r="J68" s="65">
        <f>J288</f>
        <v>0</v>
      </c>
      <c r="L68" s="61"/>
    </row>
    <row r="69" spans="2:12" s="4" customFormat="1" ht="19.9" customHeight="1">
      <c r="B69" s="66"/>
      <c r="D69" s="67" t="s">
        <v>104</v>
      </c>
      <c r="E69" s="68"/>
      <c r="F69" s="68"/>
      <c r="G69" s="68"/>
      <c r="H69" s="68"/>
      <c r="I69" s="69"/>
      <c r="J69" s="70">
        <f>J289</f>
        <v>0</v>
      </c>
      <c r="L69" s="66"/>
    </row>
    <row r="70" spans="2:12" s="4" customFormat="1" ht="19.9" customHeight="1">
      <c r="B70" s="66"/>
      <c r="D70" s="67" t="s">
        <v>105</v>
      </c>
      <c r="E70" s="68"/>
      <c r="F70" s="68"/>
      <c r="G70" s="68"/>
      <c r="H70" s="68"/>
      <c r="I70" s="69"/>
      <c r="J70" s="70">
        <f>J309</f>
        <v>0</v>
      </c>
      <c r="L70" s="66"/>
    </row>
    <row r="71" spans="2:12" s="4" customFormat="1" ht="19.9" customHeight="1">
      <c r="B71" s="66"/>
      <c r="D71" s="67" t="s">
        <v>106</v>
      </c>
      <c r="E71" s="68"/>
      <c r="F71" s="68"/>
      <c r="G71" s="68"/>
      <c r="H71" s="68"/>
      <c r="I71" s="69"/>
      <c r="J71" s="70">
        <f>J333</f>
        <v>0</v>
      </c>
      <c r="L71" s="66"/>
    </row>
    <row r="72" spans="2:12" s="4" customFormat="1" ht="19.9" customHeight="1">
      <c r="B72" s="66"/>
      <c r="D72" s="67" t="s">
        <v>107</v>
      </c>
      <c r="E72" s="68"/>
      <c r="F72" s="68"/>
      <c r="G72" s="68"/>
      <c r="H72" s="68"/>
      <c r="I72" s="69"/>
      <c r="J72" s="70">
        <f>J357</f>
        <v>0</v>
      </c>
      <c r="L72" s="66"/>
    </row>
    <row r="73" spans="2:12" s="4" customFormat="1" ht="19.9" customHeight="1">
      <c r="B73" s="66"/>
      <c r="D73" s="67" t="s">
        <v>108</v>
      </c>
      <c r="E73" s="68"/>
      <c r="F73" s="68"/>
      <c r="G73" s="68"/>
      <c r="H73" s="68"/>
      <c r="I73" s="69"/>
      <c r="J73" s="70">
        <f>J365</f>
        <v>0</v>
      </c>
      <c r="L73" s="66"/>
    </row>
    <row r="74" spans="2:12" s="4" customFormat="1" ht="19.9" customHeight="1">
      <c r="B74" s="66"/>
      <c r="D74" s="67" t="s">
        <v>109</v>
      </c>
      <c r="E74" s="68"/>
      <c r="F74" s="68"/>
      <c r="G74" s="68"/>
      <c r="H74" s="68"/>
      <c r="I74" s="69"/>
      <c r="J74" s="70">
        <f>J369</f>
        <v>0</v>
      </c>
      <c r="L74" s="66"/>
    </row>
    <row r="75" spans="2:12" s="4" customFormat="1" ht="19.9" customHeight="1">
      <c r="B75" s="66"/>
      <c r="D75" s="67" t="s">
        <v>110</v>
      </c>
      <c r="E75" s="68"/>
      <c r="F75" s="68"/>
      <c r="G75" s="68"/>
      <c r="H75" s="68"/>
      <c r="I75" s="69"/>
      <c r="J75" s="70">
        <f>J374</f>
        <v>0</v>
      </c>
      <c r="L75" s="66"/>
    </row>
    <row r="76" spans="2:12" s="4" customFormat="1" ht="19.9" customHeight="1">
      <c r="B76" s="66"/>
      <c r="D76" s="67" t="s">
        <v>111</v>
      </c>
      <c r="E76" s="68"/>
      <c r="F76" s="68"/>
      <c r="G76" s="68"/>
      <c r="H76" s="68"/>
      <c r="I76" s="69"/>
      <c r="J76" s="70">
        <f>J385</f>
        <v>0</v>
      </c>
      <c r="L76" s="66"/>
    </row>
    <row r="77" spans="2:12" s="4" customFormat="1" ht="19.9" customHeight="1">
      <c r="B77" s="66"/>
      <c r="D77" s="67" t="s">
        <v>112</v>
      </c>
      <c r="E77" s="68"/>
      <c r="F77" s="68"/>
      <c r="G77" s="68"/>
      <c r="H77" s="68"/>
      <c r="I77" s="69"/>
      <c r="J77" s="70">
        <f>J433</f>
        <v>0</v>
      </c>
      <c r="L77" s="66"/>
    </row>
    <row r="78" spans="2:12" s="4" customFormat="1" ht="19.9" customHeight="1">
      <c r="B78" s="66"/>
      <c r="D78" s="67" t="s">
        <v>113</v>
      </c>
      <c r="E78" s="68"/>
      <c r="F78" s="68"/>
      <c r="G78" s="68"/>
      <c r="H78" s="68"/>
      <c r="I78" s="69"/>
      <c r="J78" s="70">
        <f>J455</f>
        <v>0</v>
      </c>
      <c r="L78" s="66"/>
    </row>
    <row r="79" spans="2:12" s="4" customFormat="1" ht="19.9" customHeight="1">
      <c r="B79" s="66"/>
      <c r="D79" s="67" t="s">
        <v>114</v>
      </c>
      <c r="E79" s="68"/>
      <c r="F79" s="68"/>
      <c r="G79" s="68"/>
      <c r="H79" s="68"/>
      <c r="I79" s="69"/>
      <c r="J79" s="70">
        <f>J494</f>
        <v>0</v>
      </c>
      <c r="L79" s="66"/>
    </row>
    <row r="80" spans="2:12" s="3" customFormat="1" ht="24.95" customHeight="1">
      <c r="B80" s="61"/>
      <c r="D80" s="62" t="s">
        <v>115</v>
      </c>
      <c r="E80" s="63"/>
      <c r="F80" s="63"/>
      <c r="G80" s="63"/>
      <c r="H80" s="63"/>
      <c r="I80" s="64"/>
      <c r="J80" s="65">
        <f>J498</f>
        <v>0</v>
      </c>
      <c r="L80" s="61"/>
    </row>
    <row r="81" spans="2:12" s="4" customFormat="1" ht="19.9" customHeight="1">
      <c r="B81" s="66"/>
      <c r="D81" s="67" t="s">
        <v>116</v>
      </c>
      <c r="E81" s="68"/>
      <c r="F81" s="68"/>
      <c r="G81" s="68"/>
      <c r="H81" s="68"/>
      <c r="I81" s="69"/>
      <c r="J81" s="70">
        <f>J499</f>
        <v>0</v>
      </c>
      <c r="L81" s="66"/>
    </row>
    <row r="82" spans="2:12" s="3" customFormat="1" ht="24.95" customHeight="1">
      <c r="B82" s="61"/>
      <c r="D82" s="62" t="s">
        <v>117</v>
      </c>
      <c r="E82" s="63"/>
      <c r="F82" s="63"/>
      <c r="G82" s="63"/>
      <c r="H82" s="63"/>
      <c r="I82" s="64"/>
      <c r="J82" s="65">
        <f>J501</f>
        <v>0</v>
      </c>
      <c r="L82" s="61"/>
    </row>
    <row r="83" spans="2:12" s="4" customFormat="1" ht="19.9" customHeight="1">
      <c r="B83" s="66"/>
      <c r="D83" s="67" t="s">
        <v>118</v>
      </c>
      <c r="E83" s="68"/>
      <c r="F83" s="68"/>
      <c r="G83" s="68"/>
      <c r="H83" s="68"/>
      <c r="I83" s="69"/>
      <c r="J83" s="70">
        <f>J502</f>
        <v>0</v>
      </c>
      <c r="L83" s="66"/>
    </row>
    <row r="84" spans="2:12" s="4" customFormat="1" ht="19.9" customHeight="1">
      <c r="B84" s="66"/>
      <c r="D84" s="67" t="s">
        <v>119</v>
      </c>
      <c r="E84" s="68"/>
      <c r="F84" s="68"/>
      <c r="G84" s="68"/>
      <c r="H84" s="68"/>
      <c r="I84" s="69"/>
      <c r="J84" s="70">
        <f>J504</f>
        <v>0</v>
      </c>
      <c r="L84" s="66"/>
    </row>
    <row r="85" spans="2:12" s="4" customFormat="1" ht="19.9" customHeight="1">
      <c r="B85" s="66"/>
      <c r="D85" s="67" t="s">
        <v>120</v>
      </c>
      <c r="E85" s="68"/>
      <c r="F85" s="68"/>
      <c r="G85" s="68"/>
      <c r="H85" s="68"/>
      <c r="I85" s="69"/>
      <c r="J85" s="70">
        <f>J509</f>
        <v>0</v>
      </c>
      <c r="L85" s="66"/>
    </row>
    <row r="86" spans="2:12" s="1" customFormat="1" ht="21.75" customHeight="1">
      <c r="B86" s="19"/>
      <c r="I86" s="38"/>
      <c r="L86" s="19"/>
    </row>
    <row r="87" spans="2:12" s="1" customFormat="1" ht="6.95" customHeight="1">
      <c r="B87" s="21"/>
      <c r="C87" s="22"/>
      <c r="D87" s="22"/>
      <c r="E87" s="22"/>
      <c r="F87" s="22"/>
      <c r="G87" s="22"/>
      <c r="H87" s="22"/>
      <c r="I87" s="55"/>
      <c r="J87" s="22"/>
      <c r="K87" s="22"/>
      <c r="L87" s="19"/>
    </row>
    <row r="91" spans="2:12" s="1" customFormat="1" ht="6.95" customHeight="1">
      <c r="B91" s="23"/>
      <c r="C91" s="24"/>
      <c r="D91" s="24"/>
      <c r="E91" s="24"/>
      <c r="F91" s="24"/>
      <c r="G91" s="24"/>
      <c r="H91" s="24"/>
      <c r="I91" s="56"/>
      <c r="J91" s="24"/>
      <c r="K91" s="24"/>
      <c r="L91" s="19"/>
    </row>
    <row r="92" spans="2:12" s="1" customFormat="1" ht="24.95" customHeight="1">
      <c r="B92" s="19"/>
      <c r="C92" s="15" t="s">
        <v>121</v>
      </c>
      <c r="I92" s="38"/>
      <c r="L92" s="19"/>
    </row>
    <row r="93" spans="2:12" s="1" customFormat="1" ht="6.95" customHeight="1">
      <c r="B93" s="19"/>
      <c r="I93" s="38"/>
      <c r="L93" s="19"/>
    </row>
    <row r="94" spans="2:12" s="1" customFormat="1" ht="12" customHeight="1">
      <c r="B94" s="19"/>
      <c r="C94" s="17" t="s">
        <v>17</v>
      </c>
      <c r="I94" s="38"/>
      <c r="L94" s="19"/>
    </row>
    <row r="95" spans="2:12" s="1" customFormat="1" ht="16.5" customHeight="1">
      <c r="B95" s="19"/>
      <c r="E95" s="522" t="str">
        <f>E7</f>
        <v>Zateplení VOŠ a SPŠ</v>
      </c>
      <c r="F95" s="523"/>
      <c r="G95" s="523"/>
      <c r="H95" s="523"/>
      <c r="I95" s="38"/>
      <c r="L95" s="19"/>
    </row>
    <row r="96" spans="2:12" s="1" customFormat="1" ht="12" customHeight="1">
      <c r="B96" s="19"/>
      <c r="C96" s="17" t="s">
        <v>89</v>
      </c>
      <c r="I96" s="38"/>
      <c r="L96" s="19"/>
    </row>
    <row r="97" spans="2:12" s="1" customFormat="1" ht="16.5" customHeight="1">
      <c r="B97" s="19"/>
      <c r="E97" s="520" t="str">
        <f>E9</f>
        <v>01STAV - SO 01 - Stavební část</v>
      </c>
      <c r="F97" s="521"/>
      <c r="G97" s="521"/>
      <c r="H97" s="521"/>
      <c r="I97" s="38"/>
      <c r="L97" s="19"/>
    </row>
    <row r="98" spans="2:12" s="1" customFormat="1" ht="6.95" customHeight="1">
      <c r="B98" s="19"/>
      <c r="I98" s="38"/>
      <c r="L98" s="19"/>
    </row>
    <row r="99" spans="2:12" s="1" customFormat="1" ht="12" customHeight="1">
      <c r="B99" s="19"/>
      <c r="C99" s="17" t="s">
        <v>21</v>
      </c>
      <c r="F99" s="16" t="str">
        <f>F12</f>
        <v>Rychnov n/K U Stadionu 1166</v>
      </c>
      <c r="I99" s="39" t="s">
        <v>23</v>
      </c>
      <c r="J99" s="25" t="str">
        <f>IF(J12="","",J12)</f>
        <v>10. 8. 2018</v>
      </c>
      <c r="L99" s="19"/>
    </row>
    <row r="100" spans="2:12" s="1" customFormat="1" ht="6.95" customHeight="1">
      <c r="B100" s="19"/>
      <c r="I100" s="38"/>
      <c r="L100" s="19"/>
    </row>
    <row r="101" spans="2:12" s="1" customFormat="1" ht="27.95" customHeight="1">
      <c r="B101" s="19"/>
      <c r="C101" s="17" t="s">
        <v>25</v>
      </c>
      <c r="F101" s="16" t="str">
        <f>E15</f>
        <v xml:space="preserve">VOŠ a SPŠ Rychnov n/K </v>
      </c>
      <c r="I101" s="39" t="s">
        <v>31</v>
      </c>
      <c r="J101" s="18" t="str">
        <f>E21</f>
        <v xml:space="preserve">Energy Benefit Centre </v>
      </c>
      <c r="L101" s="19"/>
    </row>
    <row r="102" spans="2:12" s="1" customFormat="1" ht="15.2" customHeight="1">
      <c r="B102" s="19"/>
      <c r="C102" s="17" t="s">
        <v>29</v>
      </c>
      <c r="F102" s="16" t="str">
        <f>IF(E18="","",E18)</f>
        <v>Vyplň údaj</v>
      </c>
      <c r="I102" s="39" t="s">
        <v>34</v>
      </c>
      <c r="J102" s="18" t="str">
        <f>E24</f>
        <v xml:space="preserve"> </v>
      </c>
      <c r="L102" s="19"/>
    </row>
    <row r="103" spans="2:12" s="1" customFormat="1" ht="10.35" customHeight="1">
      <c r="B103" s="19"/>
      <c r="I103" s="38"/>
      <c r="L103" s="19"/>
    </row>
    <row r="104" spans="2:20" s="5" customFormat="1" ht="29.25" customHeight="1">
      <c r="B104" s="71"/>
      <c r="C104" s="326" t="s">
        <v>122</v>
      </c>
      <c r="D104" s="327" t="s">
        <v>56</v>
      </c>
      <c r="E104" s="327" t="s">
        <v>52</v>
      </c>
      <c r="F104" s="327" t="s">
        <v>53</v>
      </c>
      <c r="G104" s="327" t="s">
        <v>123</v>
      </c>
      <c r="H104" s="327" t="s">
        <v>124</v>
      </c>
      <c r="I104" s="327" t="s">
        <v>125</v>
      </c>
      <c r="J104" s="327" t="s">
        <v>93</v>
      </c>
      <c r="K104" s="328" t="s">
        <v>126</v>
      </c>
      <c r="L104" s="71"/>
      <c r="M104" s="30" t="s">
        <v>3</v>
      </c>
      <c r="N104" s="31" t="s">
        <v>41</v>
      </c>
      <c r="O104" s="31" t="s">
        <v>127</v>
      </c>
      <c r="P104" s="31" t="s">
        <v>128</v>
      </c>
      <c r="Q104" s="31" t="s">
        <v>129</v>
      </c>
      <c r="R104" s="31" t="s">
        <v>130</v>
      </c>
      <c r="S104" s="31" t="s">
        <v>131</v>
      </c>
      <c r="T104" s="32" t="s">
        <v>132</v>
      </c>
    </row>
    <row r="105" spans="2:63" s="1" customFormat="1" ht="22.9" customHeight="1">
      <c r="B105" s="19"/>
      <c r="C105" s="329" t="s">
        <v>133</v>
      </c>
      <c r="D105" s="330"/>
      <c r="E105" s="330"/>
      <c r="F105" s="330"/>
      <c r="G105" s="330"/>
      <c r="H105" s="330"/>
      <c r="I105" s="330"/>
      <c r="J105" s="331">
        <f>BK105+J511</f>
        <v>0</v>
      </c>
      <c r="K105" s="330"/>
      <c r="L105" s="19"/>
      <c r="M105" s="33"/>
      <c r="N105" s="26"/>
      <c r="O105" s="26"/>
      <c r="P105" s="72">
        <f>P106+P288+P498+P501</f>
        <v>0</v>
      </c>
      <c r="Q105" s="26"/>
      <c r="R105" s="72">
        <f>R106+R288+R498+R501</f>
        <v>173.99470769</v>
      </c>
      <c r="S105" s="26"/>
      <c r="T105" s="73">
        <f>T106+T288+T498+T501</f>
        <v>218.68641614999999</v>
      </c>
      <c r="AT105" s="11" t="s">
        <v>70</v>
      </c>
      <c r="AU105" s="11" t="s">
        <v>94</v>
      </c>
      <c r="BK105" s="74">
        <f>BK106+BK288+BK498+BK501</f>
        <v>0</v>
      </c>
    </row>
    <row r="106" spans="2:63" s="6" customFormat="1" ht="25.9" customHeight="1">
      <c r="B106" s="75"/>
      <c r="C106" s="332"/>
      <c r="D106" s="333" t="s">
        <v>70</v>
      </c>
      <c r="E106" s="334" t="s">
        <v>134</v>
      </c>
      <c r="F106" s="334" t="s">
        <v>135</v>
      </c>
      <c r="G106" s="332"/>
      <c r="H106" s="332"/>
      <c r="I106" s="332"/>
      <c r="J106" s="335">
        <f>BK106</f>
        <v>0</v>
      </c>
      <c r="K106" s="332"/>
      <c r="L106" s="75"/>
      <c r="M106" s="78"/>
      <c r="N106" s="79"/>
      <c r="O106" s="79"/>
      <c r="P106" s="80">
        <f>P107+P123+P136+P141+P206+P280+P286</f>
        <v>0</v>
      </c>
      <c r="Q106" s="79"/>
      <c r="R106" s="80">
        <f>R107+R123+R136+R141+R206+R280+R286</f>
        <v>139.76575672</v>
      </c>
      <c r="S106" s="79"/>
      <c r="T106" s="81">
        <f>T107+T123+T136+T141+T206+T280+T286</f>
        <v>212.388613</v>
      </c>
      <c r="AR106" s="76" t="s">
        <v>79</v>
      </c>
      <c r="AT106" s="82" t="s">
        <v>70</v>
      </c>
      <c r="AU106" s="82" t="s">
        <v>71</v>
      </c>
      <c r="AY106" s="76" t="s">
        <v>136</v>
      </c>
      <c r="BK106" s="83">
        <f>BK107+BK123+BK136+BK141+BK206+BK280+BK286</f>
        <v>0</v>
      </c>
    </row>
    <row r="107" spans="2:63" s="6" customFormat="1" ht="22.9" customHeight="1">
      <c r="B107" s="75"/>
      <c r="C107" s="332"/>
      <c r="D107" s="333" t="s">
        <v>70</v>
      </c>
      <c r="E107" s="336" t="s">
        <v>79</v>
      </c>
      <c r="F107" s="336" t="s">
        <v>137</v>
      </c>
      <c r="G107" s="332"/>
      <c r="H107" s="332"/>
      <c r="I107" s="332"/>
      <c r="J107" s="337">
        <f>BK107</f>
        <v>0</v>
      </c>
      <c r="K107" s="332"/>
      <c r="L107" s="75"/>
      <c r="M107" s="78"/>
      <c r="N107" s="79"/>
      <c r="O107" s="79"/>
      <c r="P107" s="80">
        <f>SUM(P108:P122)</f>
        <v>0</v>
      </c>
      <c r="Q107" s="79"/>
      <c r="R107" s="80">
        <f>SUM(R108:R122)</f>
        <v>0</v>
      </c>
      <c r="S107" s="79"/>
      <c r="T107" s="81">
        <f>SUM(T108:T122)</f>
        <v>51.411319999999996</v>
      </c>
      <c r="AR107" s="76" t="s">
        <v>79</v>
      </c>
      <c r="AT107" s="82" t="s">
        <v>70</v>
      </c>
      <c r="AU107" s="82" t="s">
        <v>79</v>
      </c>
      <c r="AY107" s="76" t="s">
        <v>136</v>
      </c>
      <c r="BK107" s="83">
        <f>SUM(BK108:BK122)</f>
        <v>0</v>
      </c>
    </row>
    <row r="108" spans="2:65" s="1" customFormat="1" ht="16.5" customHeight="1">
      <c r="B108" s="84"/>
      <c r="C108" s="338" t="s">
        <v>79</v>
      </c>
      <c r="D108" s="338" t="s">
        <v>138</v>
      </c>
      <c r="E108" s="339" t="s">
        <v>139</v>
      </c>
      <c r="F108" s="340" t="s">
        <v>140</v>
      </c>
      <c r="G108" s="341" t="s">
        <v>141</v>
      </c>
      <c r="H108" s="342">
        <v>68.428</v>
      </c>
      <c r="I108" s="85"/>
      <c r="J108" s="343">
        <f>ROUND(I108*H108,2)</f>
        <v>0</v>
      </c>
      <c r="K108" s="340" t="s">
        <v>142</v>
      </c>
      <c r="L108" s="19"/>
      <c r="M108" s="86" t="s">
        <v>3</v>
      </c>
      <c r="N108" s="87" t="s">
        <v>42</v>
      </c>
      <c r="O108" s="27"/>
      <c r="P108" s="88">
        <f>O108*H108</f>
        <v>0</v>
      </c>
      <c r="Q108" s="88">
        <v>0</v>
      </c>
      <c r="R108" s="88">
        <f>Q108*H108</f>
        <v>0</v>
      </c>
      <c r="S108" s="88">
        <v>0.295</v>
      </c>
      <c r="T108" s="89">
        <f>S108*H108</f>
        <v>20.186259999999997</v>
      </c>
      <c r="AR108" s="90" t="s">
        <v>143</v>
      </c>
      <c r="AT108" s="90" t="s">
        <v>138</v>
      </c>
      <c r="AU108" s="90" t="s">
        <v>81</v>
      </c>
      <c r="AY108" s="11" t="s">
        <v>136</v>
      </c>
      <c r="BE108" s="91">
        <f>IF(N108="základní",J108,0)</f>
        <v>0</v>
      </c>
      <c r="BF108" s="91">
        <f>IF(N108="snížená",J108,0)</f>
        <v>0</v>
      </c>
      <c r="BG108" s="91">
        <f>IF(N108="zákl. přenesená",J108,0)</f>
        <v>0</v>
      </c>
      <c r="BH108" s="91">
        <f>IF(N108="sníž. přenesená",J108,0)</f>
        <v>0</v>
      </c>
      <c r="BI108" s="91">
        <f>IF(N108="nulová",J108,0)</f>
        <v>0</v>
      </c>
      <c r="BJ108" s="11" t="s">
        <v>79</v>
      </c>
      <c r="BK108" s="91">
        <f>ROUND(I108*H108,2)</f>
        <v>0</v>
      </c>
      <c r="BL108" s="11" t="s">
        <v>143</v>
      </c>
      <c r="BM108" s="90" t="s">
        <v>144</v>
      </c>
    </row>
    <row r="109" spans="2:51" s="7" customFormat="1" ht="12">
      <c r="B109" s="92"/>
      <c r="C109" s="344"/>
      <c r="D109" s="345" t="s">
        <v>145</v>
      </c>
      <c r="E109" s="346" t="s">
        <v>3</v>
      </c>
      <c r="F109" s="347" t="s">
        <v>146</v>
      </c>
      <c r="G109" s="344"/>
      <c r="H109" s="348">
        <v>68.428</v>
      </c>
      <c r="I109" s="94"/>
      <c r="J109" s="344"/>
      <c r="K109" s="344"/>
      <c r="L109" s="92"/>
      <c r="M109" s="95"/>
      <c r="N109" s="96"/>
      <c r="O109" s="96"/>
      <c r="P109" s="96"/>
      <c r="Q109" s="96"/>
      <c r="R109" s="96"/>
      <c r="S109" s="96"/>
      <c r="T109" s="97"/>
      <c r="AT109" s="93" t="s">
        <v>145</v>
      </c>
      <c r="AU109" s="93" t="s">
        <v>81</v>
      </c>
      <c r="AV109" s="7" t="s">
        <v>81</v>
      </c>
      <c r="AW109" s="7" t="s">
        <v>33</v>
      </c>
      <c r="AX109" s="7" t="s">
        <v>79</v>
      </c>
      <c r="AY109" s="93" t="s">
        <v>136</v>
      </c>
    </row>
    <row r="110" spans="2:65" s="1" customFormat="1" ht="16.5" customHeight="1">
      <c r="B110" s="84"/>
      <c r="C110" s="338" t="s">
        <v>81</v>
      </c>
      <c r="D110" s="338" t="s">
        <v>138</v>
      </c>
      <c r="E110" s="339" t="s">
        <v>147</v>
      </c>
      <c r="F110" s="340" t="s">
        <v>148</v>
      </c>
      <c r="G110" s="341" t="s">
        <v>141</v>
      </c>
      <c r="H110" s="342">
        <v>76.926</v>
      </c>
      <c r="I110" s="85"/>
      <c r="J110" s="343">
        <f>ROUND(I110*H110,2)</f>
        <v>0</v>
      </c>
      <c r="K110" s="340" t="s">
        <v>142</v>
      </c>
      <c r="L110" s="19"/>
      <c r="M110" s="86" t="s">
        <v>3</v>
      </c>
      <c r="N110" s="87" t="s">
        <v>42</v>
      </c>
      <c r="O110" s="27"/>
      <c r="P110" s="88">
        <f>O110*H110</f>
        <v>0</v>
      </c>
      <c r="Q110" s="88">
        <v>0</v>
      </c>
      <c r="R110" s="88">
        <f>Q110*H110</f>
        <v>0</v>
      </c>
      <c r="S110" s="88">
        <v>0.29</v>
      </c>
      <c r="T110" s="89">
        <f>S110*H110</f>
        <v>22.30854</v>
      </c>
      <c r="AR110" s="90" t="s">
        <v>143</v>
      </c>
      <c r="AT110" s="90" t="s">
        <v>138</v>
      </c>
      <c r="AU110" s="90" t="s">
        <v>81</v>
      </c>
      <c r="AY110" s="11" t="s">
        <v>136</v>
      </c>
      <c r="BE110" s="91">
        <f>IF(N110="základní",J110,0)</f>
        <v>0</v>
      </c>
      <c r="BF110" s="91">
        <f>IF(N110="snížená",J110,0)</f>
        <v>0</v>
      </c>
      <c r="BG110" s="91">
        <f>IF(N110="zákl. přenesená",J110,0)</f>
        <v>0</v>
      </c>
      <c r="BH110" s="91">
        <f>IF(N110="sníž. přenesená",J110,0)</f>
        <v>0</v>
      </c>
      <c r="BI110" s="91">
        <f>IF(N110="nulová",J110,0)</f>
        <v>0</v>
      </c>
      <c r="BJ110" s="11" t="s">
        <v>79</v>
      </c>
      <c r="BK110" s="91">
        <f>ROUND(I110*H110,2)</f>
        <v>0</v>
      </c>
      <c r="BL110" s="11" t="s">
        <v>143</v>
      </c>
      <c r="BM110" s="90" t="s">
        <v>149</v>
      </c>
    </row>
    <row r="111" spans="2:51" s="7" customFormat="1" ht="12">
      <c r="B111" s="92"/>
      <c r="C111" s="344"/>
      <c r="D111" s="345" t="s">
        <v>145</v>
      </c>
      <c r="E111" s="346" t="s">
        <v>3</v>
      </c>
      <c r="F111" s="347" t="s">
        <v>150</v>
      </c>
      <c r="G111" s="344"/>
      <c r="H111" s="348">
        <v>68.428</v>
      </c>
      <c r="I111" s="94"/>
      <c r="J111" s="344"/>
      <c r="K111" s="344"/>
      <c r="L111" s="92"/>
      <c r="M111" s="95"/>
      <c r="N111" s="96"/>
      <c r="O111" s="96"/>
      <c r="P111" s="96"/>
      <c r="Q111" s="96"/>
      <c r="R111" s="96"/>
      <c r="S111" s="96"/>
      <c r="T111" s="97"/>
      <c r="AT111" s="93" t="s">
        <v>145</v>
      </c>
      <c r="AU111" s="93" t="s">
        <v>81</v>
      </c>
      <c r="AV111" s="7" t="s">
        <v>81</v>
      </c>
      <c r="AW111" s="7" t="s">
        <v>33</v>
      </c>
      <c r="AX111" s="7" t="s">
        <v>71</v>
      </c>
      <c r="AY111" s="93" t="s">
        <v>136</v>
      </c>
    </row>
    <row r="112" spans="2:51" s="7" customFormat="1" ht="12">
      <c r="B112" s="92"/>
      <c r="C112" s="344"/>
      <c r="D112" s="345" t="s">
        <v>145</v>
      </c>
      <c r="E112" s="346" t="s">
        <v>3</v>
      </c>
      <c r="F112" s="347" t="s">
        <v>151</v>
      </c>
      <c r="G112" s="344"/>
      <c r="H112" s="348">
        <v>8.498</v>
      </c>
      <c r="I112" s="94"/>
      <c r="J112" s="344"/>
      <c r="K112" s="344"/>
      <c r="L112" s="92"/>
      <c r="M112" s="95"/>
      <c r="N112" s="96"/>
      <c r="O112" s="96"/>
      <c r="P112" s="96"/>
      <c r="Q112" s="96"/>
      <c r="R112" s="96"/>
      <c r="S112" s="96"/>
      <c r="T112" s="97"/>
      <c r="AT112" s="93" t="s">
        <v>145</v>
      </c>
      <c r="AU112" s="93" t="s">
        <v>81</v>
      </c>
      <c r="AV112" s="7" t="s">
        <v>81</v>
      </c>
      <c r="AW112" s="7" t="s">
        <v>33</v>
      </c>
      <c r="AX112" s="7" t="s">
        <v>71</v>
      </c>
      <c r="AY112" s="93" t="s">
        <v>136</v>
      </c>
    </row>
    <row r="113" spans="2:51" s="8" customFormat="1" ht="12">
      <c r="B113" s="98"/>
      <c r="C113" s="349"/>
      <c r="D113" s="345" t="s">
        <v>145</v>
      </c>
      <c r="E113" s="350" t="s">
        <v>3</v>
      </c>
      <c r="F113" s="351" t="s">
        <v>152</v>
      </c>
      <c r="G113" s="349"/>
      <c r="H113" s="352">
        <v>76.926</v>
      </c>
      <c r="I113" s="100"/>
      <c r="J113" s="349"/>
      <c r="K113" s="349"/>
      <c r="L113" s="98"/>
      <c r="M113" s="101"/>
      <c r="N113" s="102"/>
      <c r="O113" s="102"/>
      <c r="P113" s="102"/>
      <c r="Q113" s="102"/>
      <c r="R113" s="102"/>
      <c r="S113" s="102"/>
      <c r="T113" s="103"/>
      <c r="AT113" s="99" t="s">
        <v>145</v>
      </c>
      <c r="AU113" s="99" t="s">
        <v>81</v>
      </c>
      <c r="AV113" s="8" t="s">
        <v>143</v>
      </c>
      <c r="AW113" s="8" t="s">
        <v>33</v>
      </c>
      <c r="AX113" s="8" t="s">
        <v>79</v>
      </c>
      <c r="AY113" s="99" t="s">
        <v>136</v>
      </c>
    </row>
    <row r="114" spans="2:65" s="1" customFormat="1" ht="16.5" customHeight="1">
      <c r="B114" s="84"/>
      <c r="C114" s="338" t="s">
        <v>153</v>
      </c>
      <c r="D114" s="338" t="s">
        <v>138</v>
      </c>
      <c r="E114" s="339" t="s">
        <v>154</v>
      </c>
      <c r="F114" s="340" t="s">
        <v>155</v>
      </c>
      <c r="G114" s="341" t="s">
        <v>141</v>
      </c>
      <c r="H114" s="342">
        <v>8.498</v>
      </c>
      <c r="I114" s="85"/>
      <c r="J114" s="343">
        <f>ROUND(I114*H114,2)</f>
        <v>0</v>
      </c>
      <c r="K114" s="340" t="s">
        <v>142</v>
      </c>
      <c r="L114" s="19"/>
      <c r="M114" s="86" t="s">
        <v>3</v>
      </c>
      <c r="N114" s="87" t="s">
        <v>42</v>
      </c>
      <c r="O114" s="27"/>
      <c r="P114" s="88">
        <f>O114*H114</f>
        <v>0</v>
      </c>
      <c r="Q114" s="88">
        <v>0</v>
      </c>
      <c r="R114" s="88">
        <f>Q114*H114</f>
        <v>0</v>
      </c>
      <c r="S114" s="88">
        <v>0.24</v>
      </c>
      <c r="T114" s="89">
        <f>S114*H114</f>
        <v>2.0395199999999996</v>
      </c>
      <c r="AR114" s="90" t="s">
        <v>143</v>
      </c>
      <c r="AT114" s="90" t="s">
        <v>138</v>
      </c>
      <c r="AU114" s="90" t="s">
        <v>81</v>
      </c>
      <c r="AY114" s="11" t="s">
        <v>136</v>
      </c>
      <c r="BE114" s="91">
        <f>IF(N114="základní",J114,0)</f>
        <v>0</v>
      </c>
      <c r="BF114" s="91">
        <f>IF(N114="snížená",J114,0)</f>
        <v>0</v>
      </c>
      <c r="BG114" s="91">
        <f>IF(N114="zákl. přenesená",J114,0)</f>
        <v>0</v>
      </c>
      <c r="BH114" s="91">
        <f>IF(N114="sníž. přenesená",J114,0)</f>
        <v>0</v>
      </c>
      <c r="BI114" s="91">
        <f>IF(N114="nulová",J114,0)</f>
        <v>0</v>
      </c>
      <c r="BJ114" s="11" t="s">
        <v>79</v>
      </c>
      <c r="BK114" s="91">
        <f>ROUND(I114*H114,2)</f>
        <v>0</v>
      </c>
      <c r="BL114" s="11" t="s">
        <v>143</v>
      </c>
      <c r="BM114" s="90" t="s">
        <v>156</v>
      </c>
    </row>
    <row r="115" spans="2:51" s="7" customFormat="1" ht="12">
      <c r="B115" s="92"/>
      <c r="C115" s="344"/>
      <c r="D115" s="345" t="s">
        <v>145</v>
      </c>
      <c r="E115" s="346" t="s">
        <v>3</v>
      </c>
      <c r="F115" s="347" t="s">
        <v>151</v>
      </c>
      <c r="G115" s="344"/>
      <c r="H115" s="348">
        <v>8.498</v>
      </c>
      <c r="I115" s="94"/>
      <c r="J115" s="344"/>
      <c r="K115" s="344"/>
      <c r="L115" s="92"/>
      <c r="M115" s="95"/>
      <c r="N115" s="96"/>
      <c r="O115" s="96"/>
      <c r="P115" s="96"/>
      <c r="Q115" s="96"/>
      <c r="R115" s="96"/>
      <c r="S115" s="96"/>
      <c r="T115" s="97"/>
      <c r="AT115" s="93" t="s">
        <v>145</v>
      </c>
      <c r="AU115" s="93" t="s">
        <v>81</v>
      </c>
      <c r="AV115" s="7" t="s">
        <v>81</v>
      </c>
      <c r="AW115" s="7" t="s">
        <v>33</v>
      </c>
      <c r="AX115" s="7" t="s">
        <v>79</v>
      </c>
      <c r="AY115" s="93" t="s">
        <v>136</v>
      </c>
    </row>
    <row r="116" spans="2:65" s="1" customFormat="1" ht="16.5" customHeight="1">
      <c r="B116" s="84"/>
      <c r="C116" s="338" t="s">
        <v>143</v>
      </c>
      <c r="D116" s="338" t="s">
        <v>138</v>
      </c>
      <c r="E116" s="339" t="s">
        <v>157</v>
      </c>
      <c r="F116" s="340" t="s">
        <v>158</v>
      </c>
      <c r="G116" s="341" t="s">
        <v>159</v>
      </c>
      <c r="H116" s="342">
        <v>29.9</v>
      </c>
      <c r="I116" s="85"/>
      <c r="J116" s="343">
        <f>ROUND(I116*H116,2)</f>
        <v>0</v>
      </c>
      <c r="K116" s="340" t="s">
        <v>142</v>
      </c>
      <c r="L116" s="19"/>
      <c r="M116" s="86" t="s">
        <v>3</v>
      </c>
      <c r="N116" s="87" t="s">
        <v>42</v>
      </c>
      <c r="O116" s="27"/>
      <c r="P116" s="88">
        <f>O116*H116</f>
        <v>0</v>
      </c>
      <c r="Q116" s="88">
        <v>0</v>
      </c>
      <c r="R116" s="88">
        <f>Q116*H116</f>
        <v>0</v>
      </c>
      <c r="S116" s="88">
        <v>0.23</v>
      </c>
      <c r="T116" s="89">
        <f>S116*H116</f>
        <v>6.877</v>
      </c>
      <c r="AR116" s="90" t="s">
        <v>143</v>
      </c>
      <c r="AT116" s="90" t="s">
        <v>138</v>
      </c>
      <c r="AU116" s="90" t="s">
        <v>81</v>
      </c>
      <c r="AY116" s="11" t="s">
        <v>136</v>
      </c>
      <c r="BE116" s="91">
        <f>IF(N116="základní",J116,0)</f>
        <v>0</v>
      </c>
      <c r="BF116" s="91">
        <f>IF(N116="snížená",J116,0)</f>
        <v>0</v>
      </c>
      <c r="BG116" s="91">
        <f>IF(N116="zákl. přenesená",J116,0)</f>
        <v>0</v>
      </c>
      <c r="BH116" s="91">
        <f>IF(N116="sníž. přenesená",J116,0)</f>
        <v>0</v>
      </c>
      <c r="BI116" s="91">
        <f>IF(N116="nulová",J116,0)</f>
        <v>0</v>
      </c>
      <c r="BJ116" s="11" t="s">
        <v>79</v>
      </c>
      <c r="BK116" s="91">
        <f>ROUND(I116*H116,2)</f>
        <v>0</v>
      </c>
      <c r="BL116" s="11" t="s">
        <v>143</v>
      </c>
      <c r="BM116" s="90" t="s">
        <v>160</v>
      </c>
    </row>
    <row r="117" spans="2:51" s="7" customFormat="1" ht="12">
      <c r="B117" s="92"/>
      <c r="C117" s="344"/>
      <c r="D117" s="345" t="s">
        <v>145</v>
      </c>
      <c r="E117" s="346" t="s">
        <v>3</v>
      </c>
      <c r="F117" s="347" t="s">
        <v>161</v>
      </c>
      <c r="G117" s="344"/>
      <c r="H117" s="348">
        <v>10.18</v>
      </c>
      <c r="I117" s="94"/>
      <c r="J117" s="344"/>
      <c r="K117" s="344"/>
      <c r="L117" s="92"/>
      <c r="M117" s="95"/>
      <c r="N117" s="96"/>
      <c r="O117" s="96"/>
      <c r="P117" s="96"/>
      <c r="Q117" s="96"/>
      <c r="R117" s="96"/>
      <c r="S117" s="96"/>
      <c r="T117" s="97"/>
      <c r="AT117" s="93" t="s">
        <v>145</v>
      </c>
      <c r="AU117" s="93" t="s">
        <v>81</v>
      </c>
      <c r="AV117" s="7" t="s">
        <v>81</v>
      </c>
      <c r="AW117" s="7" t="s">
        <v>33</v>
      </c>
      <c r="AX117" s="7" t="s">
        <v>71</v>
      </c>
      <c r="AY117" s="93" t="s">
        <v>136</v>
      </c>
    </row>
    <row r="118" spans="2:51" s="7" customFormat="1" ht="12">
      <c r="B118" s="92"/>
      <c r="C118" s="344"/>
      <c r="D118" s="345" t="s">
        <v>145</v>
      </c>
      <c r="E118" s="346" t="s">
        <v>3</v>
      </c>
      <c r="F118" s="347" t="s">
        <v>162</v>
      </c>
      <c r="G118" s="344"/>
      <c r="H118" s="348">
        <v>19.72</v>
      </c>
      <c r="I118" s="94"/>
      <c r="J118" s="344"/>
      <c r="K118" s="344"/>
      <c r="L118" s="92"/>
      <c r="M118" s="95"/>
      <c r="N118" s="96"/>
      <c r="O118" s="96"/>
      <c r="P118" s="96"/>
      <c r="Q118" s="96"/>
      <c r="R118" s="96"/>
      <c r="S118" s="96"/>
      <c r="T118" s="97"/>
      <c r="AT118" s="93" t="s">
        <v>145</v>
      </c>
      <c r="AU118" s="93" t="s">
        <v>81</v>
      </c>
      <c r="AV118" s="7" t="s">
        <v>81</v>
      </c>
      <c r="AW118" s="7" t="s">
        <v>33</v>
      </c>
      <c r="AX118" s="7" t="s">
        <v>71</v>
      </c>
      <c r="AY118" s="93" t="s">
        <v>136</v>
      </c>
    </row>
    <row r="119" spans="2:51" s="8" customFormat="1" ht="12">
      <c r="B119" s="98"/>
      <c r="C119" s="349"/>
      <c r="D119" s="345" t="s">
        <v>145</v>
      </c>
      <c r="E119" s="350" t="s">
        <v>3</v>
      </c>
      <c r="F119" s="351" t="s">
        <v>152</v>
      </c>
      <c r="G119" s="349"/>
      <c r="H119" s="352">
        <v>29.9</v>
      </c>
      <c r="I119" s="100"/>
      <c r="J119" s="349"/>
      <c r="K119" s="349"/>
      <c r="L119" s="98"/>
      <c r="M119" s="101"/>
      <c r="N119" s="102"/>
      <c r="O119" s="102"/>
      <c r="P119" s="102"/>
      <c r="Q119" s="102"/>
      <c r="R119" s="102"/>
      <c r="S119" s="102"/>
      <c r="T119" s="103"/>
      <c r="AT119" s="99" t="s">
        <v>145</v>
      </c>
      <c r="AU119" s="99" t="s">
        <v>81</v>
      </c>
      <c r="AV119" s="8" t="s">
        <v>143</v>
      </c>
      <c r="AW119" s="8" t="s">
        <v>33</v>
      </c>
      <c r="AX119" s="8" t="s">
        <v>79</v>
      </c>
      <c r="AY119" s="99" t="s">
        <v>136</v>
      </c>
    </row>
    <row r="120" spans="2:65" s="1" customFormat="1" ht="16.5" customHeight="1">
      <c r="B120" s="84"/>
      <c r="C120" s="338" t="s">
        <v>163</v>
      </c>
      <c r="D120" s="338" t="s">
        <v>138</v>
      </c>
      <c r="E120" s="339" t="s">
        <v>164</v>
      </c>
      <c r="F120" s="340" t="s">
        <v>165</v>
      </c>
      <c r="G120" s="341" t="s">
        <v>166</v>
      </c>
      <c r="H120" s="342">
        <v>70.704</v>
      </c>
      <c r="I120" s="85"/>
      <c r="J120" s="343">
        <f>ROUND(I120*H120,2)</f>
        <v>0</v>
      </c>
      <c r="K120" s="340" t="s">
        <v>142</v>
      </c>
      <c r="L120" s="19"/>
      <c r="M120" s="86" t="s">
        <v>3</v>
      </c>
      <c r="N120" s="87" t="s">
        <v>42</v>
      </c>
      <c r="O120" s="27"/>
      <c r="P120" s="88">
        <f>O120*H120</f>
        <v>0</v>
      </c>
      <c r="Q120" s="88">
        <v>0</v>
      </c>
      <c r="R120" s="88">
        <f>Q120*H120</f>
        <v>0</v>
      </c>
      <c r="S120" s="88">
        <v>0</v>
      </c>
      <c r="T120" s="89">
        <f>S120*H120</f>
        <v>0</v>
      </c>
      <c r="AR120" s="90" t="s">
        <v>143</v>
      </c>
      <c r="AT120" s="90" t="s">
        <v>138</v>
      </c>
      <c r="AU120" s="90" t="s">
        <v>81</v>
      </c>
      <c r="AY120" s="11" t="s">
        <v>136</v>
      </c>
      <c r="BE120" s="91">
        <f>IF(N120="základní",J120,0)</f>
        <v>0</v>
      </c>
      <c r="BF120" s="91">
        <f>IF(N120="snížená",J120,0)</f>
        <v>0</v>
      </c>
      <c r="BG120" s="91">
        <f>IF(N120="zákl. přenesená",J120,0)</f>
        <v>0</v>
      </c>
      <c r="BH120" s="91">
        <f>IF(N120="sníž. přenesená",J120,0)</f>
        <v>0</v>
      </c>
      <c r="BI120" s="91">
        <f>IF(N120="nulová",J120,0)</f>
        <v>0</v>
      </c>
      <c r="BJ120" s="11" t="s">
        <v>79</v>
      </c>
      <c r="BK120" s="91">
        <f>ROUND(I120*H120,2)</f>
        <v>0</v>
      </c>
      <c r="BL120" s="11" t="s">
        <v>143</v>
      </c>
      <c r="BM120" s="90" t="s">
        <v>167</v>
      </c>
    </row>
    <row r="121" spans="2:51" s="7" customFormat="1" ht="12">
      <c r="B121" s="92"/>
      <c r="C121" s="344"/>
      <c r="D121" s="345" t="s">
        <v>145</v>
      </c>
      <c r="E121" s="346" t="s">
        <v>3</v>
      </c>
      <c r="F121" s="347" t="s">
        <v>168</v>
      </c>
      <c r="G121" s="344"/>
      <c r="H121" s="348">
        <v>70.704</v>
      </c>
      <c r="I121" s="94"/>
      <c r="J121" s="344"/>
      <c r="K121" s="344"/>
      <c r="L121" s="92"/>
      <c r="M121" s="95"/>
      <c r="N121" s="96"/>
      <c r="O121" s="96"/>
      <c r="P121" s="96"/>
      <c r="Q121" s="96"/>
      <c r="R121" s="96"/>
      <c r="S121" s="96"/>
      <c r="T121" s="97"/>
      <c r="AT121" s="93" t="s">
        <v>145</v>
      </c>
      <c r="AU121" s="93" t="s">
        <v>81</v>
      </c>
      <c r="AV121" s="7" t="s">
        <v>81</v>
      </c>
      <c r="AW121" s="7" t="s">
        <v>33</v>
      </c>
      <c r="AX121" s="7" t="s">
        <v>79</v>
      </c>
      <c r="AY121" s="93" t="s">
        <v>136</v>
      </c>
    </row>
    <row r="122" spans="2:65" s="1" customFormat="1" ht="16.5" customHeight="1">
      <c r="B122" s="84"/>
      <c r="C122" s="338" t="s">
        <v>169</v>
      </c>
      <c r="D122" s="338" t="s">
        <v>138</v>
      </c>
      <c r="E122" s="339" t="s">
        <v>170</v>
      </c>
      <c r="F122" s="340" t="s">
        <v>171</v>
      </c>
      <c r="G122" s="341" t="s">
        <v>166</v>
      </c>
      <c r="H122" s="342">
        <v>70.704</v>
      </c>
      <c r="I122" s="85"/>
      <c r="J122" s="343">
        <f>ROUND(I122*H122,2)</f>
        <v>0</v>
      </c>
      <c r="K122" s="340" t="s">
        <v>142</v>
      </c>
      <c r="L122" s="19"/>
      <c r="M122" s="86" t="s">
        <v>3</v>
      </c>
      <c r="N122" s="87" t="s">
        <v>42</v>
      </c>
      <c r="O122" s="27"/>
      <c r="P122" s="88">
        <f>O122*H122</f>
        <v>0</v>
      </c>
      <c r="Q122" s="88">
        <v>0</v>
      </c>
      <c r="R122" s="88">
        <f>Q122*H122</f>
        <v>0</v>
      </c>
      <c r="S122" s="88">
        <v>0</v>
      </c>
      <c r="T122" s="89">
        <f>S122*H122</f>
        <v>0</v>
      </c>
      <c r="AR122" s="90" t="s">
        <v>143</v>
      </c>
      <c r="AT122" s="90" t="s">
        <v>138</v>
      </c>
      <c r="AU122" s="90" t="s">
        <v>81</v>
      </c>
      <c r="AY122" s="11" t="s">
        <v>136</v>
      </c>
      <c r="BE122" s="91">
        <f>IF(N122="základní",J122,0)</f>
        <v>0</v>
      </c>
      <c r="BF122" s="91">
        <f>IF(N122="snížená",J122,0)</f>
        <v>0</v>
      </c>
      <c r="BG122" s="91">
        <f>IF(N122="zákl. přenesená",J122,0)</f>
        <v>0</v>
      </c>
      <c r="BH122" s="91">
        <f>IF(N122="sníž. přenesená",J122,0)</f>
        <v>0</v>
      </c>
      <c r="BI122" s="91">
        <f>IF(N122="nulová",J122,0)</f>
        <v>0</v>
      </c>
      <c r="BJ122" s="11" t="s">
        <v>79</v>
      </c>
      <c r="BK122" s="91">
        <f>ROUND(I122*H122,2)</f>
        <v>0</v>
      </c>
      <c r="BL122" s="11" t="s">
        <v>143</v>
      </c>
      <c r="BM122" s="90" t="s">
        <v>172</v>
      </c>
    </row>
    <row r="123" spans="2:63" s="6" customFormat="1" ht="22.9" customHeight="1">
      <c r="B123" s="75"/>
      <c r="C123" s="332"/>
      <c r="D123" s="333" t="s">
        <v>70</v>
      </c>
      <c r="E123" s="336" t="s">
        <v>153</v>
      </c>
      <c r="F123" s="336" t="s">
        <v>173</v>
      </c>
      <c r="G123" s="332"/>
      <c r="H123" s="332"/>
      <c r="I123" s="77"/>
      <c r="J123" s="337">
        <f>BK123</f>
        <v>0</v>
      </c>
      <c r="K123" s="332"/>
      <c r="L123" s="75"/>
      <c r="M123" s="78"/>
      <c r="N123" s="79"/>
      <c r="O123" s="79"/>
      <c r="P123" s="80">
        <f>SUM(P124:P135)</f>
        <v>0</v>
      </c>
      <c r="Q123" s="79"/>
      <c r="R123" s="80">
        <f>SUM(R124:R135)</f>
        <v>20.6884299</v>
      </c>
      <c r="S123" s="79"/>
      <c r="T123" s="81">
        <f>SUM(T124:T135)</f>
        <v>0</v>
      </c>
      <c r="AR123" s="76" t="s">
        <v>79</v>
      </c>
      <c r="AT123" s="82" t="s">
        <v>70</v>
      </c>
      <c r="AU123" s="82" t="s">
        <v>79</v>
      </c>
      <c r="AY123" s="76" t="s">
        <v>136</v>
      </c>
      <c r="BK123" s="83">
        <f>SUM(BK124:BK135)</f>
        <v>0</v>
      </c>
    </row>
    <row r="124" spans="2:65" s="1" customFormat="1" ht="16.5" customHeight="1">
      <c r="B124" s="84"/>
      <c r="C124" s="338" t="s">
        <v>174</v>
      </c>
      <c r="D124" s="338" t="s">
        <v>138</v>
      </c>
      <c r="E124" s="339" t="s">
        <v>175</v>
      </c>
      <c r="F124" s="340" t="s">
        <v>1587</v>
      </c>
      <c r="G124" s="341" t="s">
        <v>176</v>
      </c>
      <c r="H124" s="342">
        <v>10</v>
      </c>
      <c r="I124" s="85"/>
      <c r="J124" s="343">
        <f>ROUND(I124*H124,2)</f>
        <v>0</v>
      </c>
      <c r="K124" s="340" t="s">
        <v>142</v>
      </c>
      <c r="L124" s="19"/>
      <c r="M124" s="86" t="s">
        <v>3</v>
      </c>
      <c r="N124" s="87" t="s">
        <v>42</v>
      </c>
      <c r="O124" s="27"/>
      <c r="P124" s="88">
        <f>O124*H124</f>
        <v>0</v>
      </c>
      <c r="Q124" s="88">
        <v>0.00688</v>
      </c>
      <c r="R124" s="88">
        <f>Q124*H124</f>
        <v>0.0688</v>
      </c>
      <c r="S124" s="88">
        <v>0</v>
      </c>
      <c r="T124" s="89">
        <f>S124*H124</f>
        <v>0</v>
      </c>
      <c r="AR124" s="90" t="s">
        <v>143</v>
      </c>
      <c r="AT124" s="90" t="s">
        <v>138</v>
      </c>
      <c r="AU124" s="90" t="s">
        <v>81</v>
      </c>
      <c r="AY124" s="11" t="s">
        <v>136</v>
      </c>
      <c r="BE124" s="91">
        <f>IF(N124="základní",J124,0)</f>
        <v>0</v>
      </c>
      <c r="BF124" s="91">
        <f>IF(N124="snížená",J124,0)</f>
        <v>0</v>
      </c>
      <c r="BG124" s="91">
        <f>IF(N124="zákl. přenesená",J124,0)</f>
        <v>0</v>
      </c>
      <c r="BH124" s="91">
        <f>IF(N124="sníž. přenesená",J124,0)</f>
        <v>0</v>
      </c>
      <c r="BI124" s="91">
        <f>IF(N124="nulová",J124,0)</f>
        <v>0</v>
      </c>
      <c r="BJ124" s="11" t="s">
        <v>79</v>
      </c>
      <c r="BK124" s="91">
        <f>ROUND(I124*H124,2)</f>
        <v>0</v>
      </c>
      <c r="BL124" s="11" t="s">
        <v>143</v>
      </c>
      <c r="BM124" s="90" t="s">
        <v>177</v>
      </c>
    </row>
    <row r="125" spans="2:65" s="1" customFormat="1" ht="16.5" customHeight="1">
      <c r="B125" s="84"/>
      <c r="C125" s="353" t="s">
        <v>178</v>
      </c>
      <c r="D125" s="353" t="s">
        <v>179</v>
      </c>
      <c r="E125" s="354" t="s">
        <v>180</v>
      </c>
      <c r="F125" s="355" t="s">
        <v>181</v>
      </c>
      <c r="G125" s="356" t="s">
        <v>176</v>
      </c>
      <c r="H125" s="357">
        <v>10.1</v>
      </c>
      <c r="I125" s="104"/>
      <c r="J125" s="358">
        <f>ROUND(I125*H125,2)</f>
        <v>0</v>
      </c>
      <c r="K125" s="355" t="s">
        <v>142</v>
      </c>
      <c r="L125" s="105"/>
      <c r="M125" s="106" t="s">
        <v>3</v>
      </c>
      <c r="N125" s="107" t="s">
        <v>42</v>
      </c>
      <c r="O125" s="27"/>
      <c r="P125" s="88">
        <f>O125*H125</f>
        <v>0</v>
      </c>
      <c r="Q125" s="88">
        <v>0.07</v>
      </c>
      <c r="R125" s="88">
        <f>Q125*H125</f>
        <v>0.7070000000000001</v>
      </c>
      <c r="S125" s="88">
        <v>0</v>
      </c>
      <c r="T125" s="89">
        <f>S125*H125</f>
        <v>0</v>
      </c>
      <c r="AR125" s="90" t="s">
        <v>178</v>
      </c>
      <c r="AT125" s="90" t="s">
        <v>179</v>
      </c>
      <c r="AU125" s="90" t="s">
        <v>81</v>
      </c>
      <c r="AY125" s="11" t="s">
        <v>136</v>
      </c>
      <c r="BE125" s="91">
        <f>IF(N125="základní",J125,0)</f>
        <v>0</v>
      </c>
      <c r="BF125" s="91">
        <f>IF(N125="snížená",J125,0)</f>
        <v>0</v>
      </c>
      <c r="BG125" s="91">
        <f>IF(N125="zákl. přenesená",J125,0)</f>
        <v>0</v>
      </c>
      <c r="BH125" s="91">
        <f>IF(N125="sníž. přenesená",J125,0)</f>
        <v>0</v>
      </c>
      <c r="BI125" s="91">
        <f>IF(N125="nulová",J125,0)</f>
        <v>0</v>
      </c>
      <c r="BJ125" s="11" t="s">
        <v>79</v>
      </c>
      <c r="BK125" s="91">
        <f>ROUND(I125*H125,2)</f>
        <v>0</v>
      </c>
      <c r="BL125" s="11" t="s">
        <v>143</v>
      </c>
      <c r="BM125" s="90" t="s">
        <v>182</v>
      </c>
    </row>
    <row r="126" spans="2:51" s="7" customFormat="1" ht="12">
      <c r="B126" s="92"/>
      <c r="C126" s="344"/>
      <c r="D126" s="345" t="s">
        <v>145</v>
      </c>
      <c r="E126" s="346" t="s">
        <v>3</v>
      </c>
      <c r="F126" s="347" t="s">
        <v>183</v>
      </c>
      <c r="G126" s="344"/>
      <c r="H126" s="348">
        <v>10.1</v>
      </c>
      <c r="I126" s="94"/>
      <c r="J126" s="344"/>
      <c r="K126" s="344"/>
      <c r="L126" s="92"/>
      <c r="M126" s="95"/>
      <c r="N126" s="96"/>
      <c r="O126" s="96"/>
      <c r="P126" s="96"/>
      <c r="Q126" s="96"/>
      <c r="R126" s="96"/>
      <c r="S126" s="96"/>
      <c r="T126" s="97"/>
      <c r="AT126" s="93" t="s">
        <v>145</v>
      </c>
      <c r="AU126" s="93" t="s">
        <v>81</v>
      </c>
      <c r="AV126" s="7" t="s">
        <v>81</v>
      </c>
      <c r="AW126" s="7" t="s">
        <v>33</v>
      </c>
      <c r="AX126" s="7" t="s">
        <v>79</v>
      </c>
      <c r="AY126" s="93" t="s">
        <v>136</v>
      </c>
    </row>
    <row r="127" spans="2:65" s="1" customFormat="1" ht="16.5" customHeight="1">
      <c r="B127" s="84"/>
      <c r="C127" s="338" t="s">
        <v>184</v>
      </c>
      <c r="D127" s="338" t="s">
        <v>138</v>
      </c>
      <c r="E127" s="339" t="s">
        <v>185</v>
      </c>
      <c r="F127" s="340" t="s">
        <v>186</v>
      </c>
      <c r="G127" s="341" t="s">
        <v>176</v>
      </c>
      <c r="H127" s="342">
        <v>2</v>
      </c>
      <c r="I127" s="85"/>
      <c r="J127" s="343">
        <f>ROUND(I127*H127,2)</f>
        <v>0</v>
      </c>
      <c r="K127" s="340" t="s">
        <v>142</v>
      </c>
      <c r="L127" s="19"/>
      <c r="M127" s="86" t="s">
        <v>3</v>
      </c>
      <c r="N127" s="87" t="s">
        <v>42</v>
      </c>
      <c r="O127" s="27"/>
      <c r="P127" s="88">
        <f>O127*H127</f>
        <v>0</v>
      </c>
      <c r="Q127" s="88">
        <v>0.01147</v>
      </c>
      <c r="R127" s="88">
        <f>Q127*H127</f>
        <v>0.02294</v>
      </c>
      <c r="S127" s="88">
        <v>0</v>
      </c>
      <c r="T127" s="89">
        <f>S127*H127</f>
        <v>0</v>
      </c>
      <c r="AR127" s="90" t="s">
        <v>143</v>
      </c>
      <c r="AT127" s="90" t="s">
        <v>138</v>
      </c>
      <c r="AU127" s="90" t="s">
        <v>81</v>
      </c>
      <c r="AY127" s="11" t="s">
        <v>136</v>
      </c>
      <c r="BE127" s="91">
        <f>IF(N127="základní",J127,0)</f>
        <v>0</v>
      </c>
      <c r="BF127" s="91">
        <f>IF(N127="snížená",J127,0)</f>
        <v>0</v>
      </c>
      <c r="BG127" s="91">
        <f>IF(N127="zákl. přenesená",J127,0)</f>
        <v>0</v>
      </c>
      <c r="BH127" s="91">
        <f>IF(N127="sníž. přenesená",J127,0)</f>
        <v>0</v>
      </c>
      <c r="BI127" s="91">
        <f>IF(N127="nulová",J127,0)</f>
        <v>0</v>
      </c>
      <c r="BJ127" s="11" t="s">
        <v>79</v>
      </c>
      <c r="BK127" s="91">
        <f>ROUND(I127*H127,2)</f>
        <v>0</v>
      </c>
      <c r="BL127" s="11" t="s">
        <v>143</v>
      </c>
      <c r="BM127" s="90" t="s">
        <v>187</v>
      </c>
    </row>
    <row r="128" spans="2:65" s="1" customFormat="1" ht="16.5" customHeight="1">
      <c r="B128" s="84"/>
      <c r="C128" s="353" t="s">
        <v>188</v>
      </c>
      <c r="D128" s="353" t="s">
        <v>179</v>
      </c>
      <c r="E128" s="354" t="s">
        <v>189</v>
      </c>
      <c r="F128" s="355" t="s">
        <v>190</v>
      </c>
      <c r="G128" s="356" t="s">
        <v>176</v>
      </c>
      <c r="H128" s="357">
        <v>2</v>
      </c>
      <c r="I128" s="104"/>
      <c r="J128" s="358">
        <f>ROUND(I128*H128,2)</f>
        <v>0</v>
      </c>
      <c r="K128" s="355" t="s">
        <v>142</v>
      </c>
      <c r="L128" s="105"/>
      <c r="M128" s="106" t="s">
        <v>3</v>
      </c>
      <c r="N128" s="107" t="s">
        <v>42</v>
      </c>
      <c r="O128" s="27"/>
      <c r="P128" s="88">
        <f>O128*H128</f>
        <v>0</v>
      </c>
      <c r="Q128" s="88">
        <v>0.086</v>
      </c>
      <c r="R128" s="88">
        <f>Q128*H128</f>
        <v>0.172</v>
      </c>
      <c r="S128" s="88">
        <v>0</v>
      </c>
      <c r="T128" s="89">
        <f>S128*H128</f>
        <v>0</v>
      </c>
      <c r="AR128" s="90" t="s">
        <v>178</v>
      </c>
      <c r="AT128" s="90" t="s">
        <v>179</v>
      </c>
      <c r="AU128" s="90" t="s">
        <v>81</v>
      </c>
      <c r="AY128" s="11" t="s">
        <v>136</v>
      </c>
      <c r="BE128" s="91">
        <f>IF(N128="základní",J128,0)</f>
        <v>0</v>
      </c>
      <c r="BF128" s="91">
        <f>IF(N128="snížená",J128,0)</f>
        <v>0</v>
      </c>
      <c r="BG128" s="91">
        <f>IF(N128="zákl. přenesená",J128,0)</f>
        <v>0</v>
      </c>
      <c r="BH128" s="91">
        <f>IF(N128="sníž. přenesená",J128,0)</f>
        <v>0</v>
      </c>
      <c r="BI128" s="91">
        <f>IF(N128="nulová",J128,0)</f>
        <v>0</v>
      </c>
      <c r="BJ128" s="11" t="s">
        <v>79</v>
      </c>
      <c r="BK128" s="91">
        <f>ROUND(I128*H128,2)</f>
        <v>0</v>
      </c>
      <c r="BL128" s="11" t="s">
        <v>143</v>
      </c>
      <c r="BM128" s="90" t="s">
        <v>191</v>
      </c>
    </row>
    <row r="129" spans="2:65" s="1" customFormat="1" ht="16.5" customHeight="1">
      <c r="B129" s="84"/>
      <c r="C129" s="338" t="s">
        <v>192</v>
      </c>
      <c r="D129" s="338" t="s">
        <v>138</v>
      </c>
      <c r="E129" s="339" t="s">
        <v>193</v>
      </c>
      <c r="F129" s="340" t="s">
        <v>194</v>
      </c>
      <c r="G129" s="341" t="s">
        <v>141</v>
      </c>
      <c r="H129" s="342">
        <v>341.58</v>
      </c>
      <c r="I129" s="85"/>
      <c r="J129" s="343">
        <f>ROUND(I129*H129,2)</f>
        <v>0</v>
      </c>
      <c r="K129" s="340" t="s">
        <v>142</v>
      </c>
      <c r="L129" s="19"/>
      <c r="M129" s="86" t="s">
        <v>3</v>
      </c>
      <c r="N129" s="87" t="s">
        <v>42</v>
      </c>
      <c r="O129" s="27"/>
      <c r="P129" s="88">
        <f>O129*H129</f>
        <v>0</v>
      </c>
      <c r="Q129" s="88">
        <v>0.02857</v>
      </c>
      <c r="R129" s="88">
        <f>Q129*H129</f>
        <v>9.7589406</v>
      </c>
      <c r="S129" s="88">
        <v>0</v>
      </c>
      <c r="T129" s="89">
        <f>S129*H129</f>
        <v>0</v>
      </c>
      <c r="AR129" s="90" t="s">
        <v>143</v>
      </c>
      <c r="AT129" s="90" t="s">
        <v>138</v>
      </c>
      <c r="AU129" s="90" t="s">
        <v>81</v>
      </c>
      <c r="AY129" s="11" t="s">
        <v>136</v>
      </c>
      <c r="BE129" s="91">
        <f>IF(N129="základní",J129,0)</f>
        <v>0</v>
      </c>
      <c r="BF129" s="91">
        <f>IF(N129="snížená",J129,0)</f>
        <v>0</v>
      </c>
      <c r="BG129" s="91">
        <f>IF(N129="zákl. přenesená",J129,0)</f>
        <v>0</v>
      </c>
      <c r="BH129" s="91">
        <f>IF(N129="sníž. přenesená",J129,0)</f>
        <v>0</v>
      </c>
      <c r="BI129" s="91">
        <f>IF(N129="nulová",J129,0)</f>
        <v>0</v>
      </c>
      <c r="BJ129" s="11" t="s">
        <v>79</v>
      </c>
      <c r="BK129" s="91">
        <f>ROUND(I129*H129,2)</f>
        <v>0</v>
      </c>
      <c r="BL129" s="11" t="s">
        <v>143</v>
      </c>
      <c r="BM129" s="90" t="s">
        <v>195</v>
      </c>
    </row>
    <row r="130" spans="2:65" s="1" customFormat="1" ht="16.5" customHeight="1">
      <c r="B130" s="84"/>
      <c r="C130" s="338" t="s">
        <v>196</v>
      </c>
      <c r="D130" s="338" t="s">
        <v>138</v>
      </c>
      <c r="E130" s="339" t="s">
        <v>197</v>
      </c>
      <c r="F130" s="340" t="s">
        <v>198</v>
      </c>
      <c r="G130" s="341" t="s">
        <v>159</v>
      </c>
      <c r="H130" s="342">
        <v>19.72</v>
      </c>
      <c r="I130" s="85"/>
      <c r="J130" s="343">
        <f>ROUND(I130*H130,2)</f>
        <v>0</v>
      </c>
      <c r="K130" s="340" t="s">
        <v>142</v>
      </c>
      <c r="L130" s="19"/>
      <c r="M130" s="86" t="s">
        <v>3</v>
      </c>
      <c r="N130" s="87" t="s">
        <v>42</v>
      </c>
      <c r="O130" s="27"/>
      <c r="P130" s="88">
        <f>O130*H130</f>
        <v>0</v>
      </c>
      <c r="Q130" s="88">
        <v>0.12064</v>
      </c>
      <c r="R130" s="88">
        <f>Q130*H130</f>
        <v>2.3790207999999997</v>
      </c>
      <c r="S130" s="88">
        <v>0</v>
      </c>
      <c r="T130" s="89">
        <f>S130*H130</f>
        <v>0</v>
      </c>
      <c r="AR130" s="90" t="s">
        <v>143</v>
      </c>
      <c r="AT130" s="90" t="s">
        <v>138</v>
      </c>
      <c r="AU130" s="90" t="s">
        <v>81</v>
      </c>
      <c r="AY130" s="11" t="s">
        <v>136</v>
      </c>
      <c r="BE130" s="91">
        <f>IF(N130="základní",J130,0)</f>
        <v>0</v>
      </c>
      <c r="BF130" s="91">
        <f>IF(N130="snížená",J130,0)</f>
        <v>0</v>
      </c>
      <c r="BG130" s="91">
        <f>IF(N130="zákl. přenesená",J130,0)</f>
        <v>0</v>
      </c>
      <c r="BH130" s="91">
        <f>IF(N130="sníž. přenesená",J130,0)</f>
        <v>0</v>
      </c>
      <c r="BI130" s="91">
        <f>IF(N130="nulová",J130,0)</f>
        <v>0</v>
      </c>
      <c r="BJ130" s="11" t="s">
        <v>79</v>
      </c>
      <c r="BK130" s="91">
        <f>ROUND(I130*H130,2)</f>
        <v>0</v>
      </c>
      <c r="BL130" s="11" t="s">
        <v>143</v>
      </c>
      <c r="BM130" s="90" t="s">
        <v>199</v>
      </c>
    </row>
    <row r="131" spans="2:65" s="1" customFormat="1" ht="16.5" customHeight="1">
      <c r="B131" s="84"/>
      <c r="C131" s="353" t="s">
        <v>200</v>
      </c>
      <c r="D131" s="353" t="s">
        <v>179</v>
      </c>
      <c r="E131" s="354" t="s">
        <v>201</v>
      </c>
      <c r="F131" s="355" t="s">
        <v>202</v>
      </c>
      <c r="G131" s="356" t="s">
        <v>176</v>
      </c>
      <c r="H131" s="357">
        <v>103.53</v>
      </c>
      <c r="I131" s="104"/>
      <c r="J131" s="358">
        <f>ROUND(I131*H131,2)</f>
        <v>0</v>
      </c>
      <c r="K131" s="355" t="s">
        <v>142</v>
      </c>
      <c r="L131" s="105"/>
      <c r="M131" s="106" t="s">
        <v>3</v>
      </c>
      <c r="N131" s="107" t="s">
        <v>42</v>
      </c>
      <c r="O131" s="27"/>
      <c r="P131" s="88">
        <f>O131*H131</f>
        <v>0</v>
      </c>
      <c r="Q131" s="88">
        <v>0.0505</v>
      </c>
      <c r="R131" s="88">
        <f>Q131*H131</f>
        <v>5.228265</v>
      </c>
      <c r="S131" s="88">
        <v>0</v>
      </c>
      <c r="T131" s="89">
        <f>S131*H131</f>
        <v>0</v>
      </c>
      <c r="AR131" s="90" t="s">
        <v>178</v>
      </c>
      <c r="AT131" s="90" t="s">
        <v>179</v>
      </c>
      <c r="AU131" s="90" t="s">
        <v>81</v>
      </c>
      <c r="AY131" s="11" t="s">
        <v>136</v>
      </c>
      <c r="BE131" s="91">
        <f>IF(N131="základní",J131,0)</f>
        <v>0</v>
      </c>
      <c r="BF131" s="91">
        <f>IF(N131="snížená",J131,0)</f>
        <v>0</v>
      </c>
      <c r="BG131" s="91">
        <f>IF(N131="zákl. přenesená",J131,0)</f>
        <v>0</v>
      </c>
      <c r="BH131" s="91">
        <f>IF(N131="sníž. přenesená",J131,0)</f>
        <v>0</v>
      </c>
      <c r="BI131" s="91">
        <f>IF(N131="nulová",J131,0)</f>
        <v>0</v>
      </c>
      <c r="BJ131" s="11" t="s">
        <v>79</v>
      </c>
      <c r="BK131" s="91">
        <f>ROUND(I131*H131,2)</f>
        <v>0</v>
      </c>
      <c r="BL131" s="11" t="s">
        <v>143</v>
      </c>
      <c r="BM131" s="90" t="s">
        <v>203</v>
      </c>
    </row>
    <row r="132" spans="2:51" s="7" customFormat="1" ht="12">
      <c r="B132" s="92"/>
      <c r="C132" s="344"/>
      <c r="D132" s="345" t="s">
        <v>145</v>
      </c>
      <c r="E132" s="346" t="s">
        <v>3</v>
      </c>
      <c r="F132" s="347" t="s">
        <v>204</v>
      </c>
      <c r="G132" s="344"/>
      <c r="H132" s="348">
        <v>103.53</v>
      </c>
      <c r="I132" s="94"/>
      <c r="J132" s="344"/>
      <c r="K132" s="344"/>
      <c r="L132" s="92"/>
      <c r="M132" s="95"/>
      <c r="N132" s="96"/>
      <c r="O132" s="96"/>
      <c r="P132" s="96"/>
      <c r="Q132" s="96"/>
      <c r="R132" s="96"/>
      <c r="S132" s="96"/>
      <c r="T132" s="97"/>
      <c r="AT132" s="93" t="s">
        <v>145</v>
      </c>
      <c r="AU132" s="93" t="s">
        <v>81</v>
      </c>
      <c r="AV132" s="7" t="s">
        <v>81</v>
      </c>
      <c r="AW132" s="7" t="s">
        <v>33</v>
      </c>
      <c r="AX132" s="7" t="s">
        <v>79</v>
      </c>
      <c r="AY132" s="93" t="s">
        <v>136</v>
      </c>
    </row>
    <row r="133" spans="2:65" s="1" customFormat="1" ht="16.5" customHeight="1">
      <c r="B133" s="84"/>
      <c r="C133" s="338" t="s">
        <v>205</v>
      </c>
      <c r="D133" s="338" t="s">
        <v>138</v>
      </c>
      <c r="E133" s="339" t="s">
        <v>206</v>
      </c>
      <c r="F133" s="340" t="s">
        <v>207</v>
      </c>
      <c r="G133" s="341" t="s">
        <v>141</v>
      </c>
      <c r="H133" s="342">
        <v>2.6</v>
      </c>
      <c r="I133" s="85"/>
      <c r="J133" s="343">
        <f>ROUND(I133*H133,2)</f>
        <v>0</v>
      </c>
      <c r="K133" s="340" t="s">
        <v>142</v>
      </c>
      <c r="L133" s="19"/>
      <c r="M133" s="86" t="s">
        <v>3</v>
      </c>
      <c r="N133" s="87" t="s">
        <v>42</v>
      </c>
      <c r="O133" s="27"/>
      <c r="P133" s="88">
        <f>O133*H133</f>
        <v>0</v>
      </c>
      <c r="Q133" s="88">
        <v>0.12706</v>
      </c>
      <c r="R133" s="88">
        <f>Q133*H133</f>
        <v>0.33035600000000004</v>
      </c>
      <c r="S133" s="88">
        <v>0</v>
      </c>
      <c r="T133" s="89">
        <f>S133*H133</f>
        <v>0</v>
      </c>
      <c r="AR133" s="90" t="s">
        <v>143</v>
      </c>
      <c r="AT133" s="90" t="s">
        <v>138</v>
      </c>
      <c r="AU133" s="90" t="s">
        <v>81</v>
      </c>
      <c r="AY133" s="11" t="s">
        <v>136</v>
      </c>
      <c r="BE133" s="91">
        <f>IF(N133="základní",J133,0)</f>
        <v>0</v>
      </c>
      <c r="BF133" s="91">
        <f>IF(N133="snížená",J133,0)</f>
        <v>0</v>
      </c>
      <c r="BG133" s="91">
        <f>IF(N133="zákl. přenesená",J133,0)</f>
        <v>0</v>
      </c>
      <c r="BH133" s="91">
        <f>IF(N133="sníž. přenesená",J133,0)</f>
        <v>0</v>
      </c>
      <c r="BI133" s="91">
        <f>IF(N133="nulová",J133,0)</f>
        <v>0</v>
      </c>
      <c r="BJ133" s="11" t="s">
        <v>79</v>
      </c>
      <c r="BK133" s="91">
        <f>ROUND(I133*H133,2)</f>
        <v>0</v>
      </c>
      <c r="BL133" s="11" t="s">
        <v>143</v>
      </c>
      <c r="BM133" s="90" t="s">
        <v>208</v>
      </c>
    </row>
    <row r="134" spans="2:65" s="1" customFormat="1" ht="16.5" customHeight="1">
      <c r="B134" s="84"/>
      <c r="C134" s="338" t="s">
        <v>9</v>
      </c>
      <c r="D134" s="338" t="s">
        <v>138</v>
      </c>
      <c r="E134" s="339" t="s">
        <v>209</v>
      </c>
      <c r="F134" s="340" t="s">
        <v>210</v>
      </c>
      <c r="G134" s="341" t="s">
        <v>141</v>
      </c>
      <c r="H134" s="342">
        <v>19.35</v>
      </c>
      <c r="I134" s="85"/>
      <c r="J134" s="343">
        <f>ROUND(I134*H134,2)</f>
        <v>0</v>
      </c>
      <c r="K134" s="340" t="s">
        <v>142</v>
      </c>
      <c r="L134" s="19"/>
      <c r="M134" s="86" t="s">
        <v>3</v>
      </c>
      <c r="N134" s="87" t="s">
        <v>42</v>
      </c>
      <c r="O134" s="27"/>
      <c r="P134" s="88">
        <f>O134*H134</f>
        <v>0</v>
      </c>
      <c r="Q134" s="88">
        <v>0.10445</v>
      </c>
      <c r="R134" s="88">
        <f>Q134*H134</f>
        <v>2.0211075000000003</v>
      </c>
      <c r="S134" s="88">
        <v>0</v>
      </c>
      <c r="T134" s="89">
        <f>S134*H134</f>
        <v>0</v>
      </c>
      <c r="AR134" s="90" t="s">
        <v>143</v>
      </c>
      <c r="AT134" s="90" t="s">
        <v>138</v>
      </c>
      <c r="AU134" s="90" t="s">
        <v>81</v>
      </c>
      <c r="AY134" s="11" t="s">
        <v>136</v>
      </c>
      <c r="BE134" s="91">
        <f>IF(N134="základní",J134,0)</f>
        <v>0</v>
      </c>
      <c r="BF134" s="91">
        <f>IF(N134="snížená",J134,0)</f>
        <v>0</v>
      </c>
      <c r="BG134" s="91">
        <f>IF(N134="zákl. přenesená",J134,0)</f>
        <v>0</v>
      </c>
      <c r="BH134" s="91">
        <f>IF(N134="sníž. přenesená",J134,0)</f>
        <v>0</v>
      </c>
      <c r="BI134" s="91">
        <f>IF(N134="nulová",J134,0)</f>
        <v>0</v>
      </c>
      <c r="BJ134" s="11" t="s">
        <v>79</v>
      </c>
      <c r="BK134" s="91">
        <f>ROUND(I134*H134,2)</f>
        <v>0</v>
      </c>
      <c r="BL134" s="11" t="s">
        <v>143</v>
      </c>
      <c r="BM134" s="90" t="s">
        <v>211</v>
      </c>
    </row>
    <row r="135" spans="2:51" s="7" customFormat="1" ht="12">
      <c r="B135" s="92"/>
      <c r="C135" s="344"/>
      <c r="D135" s="345" t="s">
        <v>145</v>
      </c>
      <c r="E135" s="346" t="s">
        <v>3</v>
      </c>
      <c r="F135" s="347" t="s">
        <v>212</v>
      </c>
      <c r="G135" s="344"/>
      <c r="H135" s="348">
        <v>19.35</v>
      </c>
      <c r="I135" s="94"/>
      <c r="J135" s="344"/>
      <c r="K135" s="344"/>
      <c r="L135" s="92"/>
      <c r="M135" s="95"/>
      <c r="N135" s="96"/>
      <c r="O135" s="96"/>
      <c r="P135" s="96"/>
      <c r="Q135" s="96"/>
      <c r="R135" s="96"/>
      <c r="S135" s="96"/>
      <c r="T135" s="97"/>
      <c r="AT135" s="93" t="s">
        <v>145</v>
      </c>
      <c r="AU135" s="93" t="s">
        <v>81</v>
      </c>
      <c r="AV135" s="7" t="s">
        <v>81</v>
      </c>
      <c r="AW135" s="7" t="s">
        <v>33</v>
      </c>
      <c r="AX135" s="7" t="s">
        <v>79</v>
      </c>
      <c r="AY135" s="93" t="s">
        <v>136</v>
      </c>
    </row>
    <row r="136" spans="2:63" s="6" customFormat="1" ht="22.9" customHeight="1">
      <c r="B136" s="75"/>
      <c r="C136" s="332"/>
      <c r="D136" s="333" t="s">
        <v>70</v>
      </c>
      <c r="E136" s="336" t="s">
        <v>143</v>
      </c>
      <c r="F136" s="336" t="s">
        <v>213</v>
      </c>
      <c r="G136" s="332"/>
      <c r="H136" s="332"/>
      <c r="I136" s="77"/>
      <c r="J136" s="337">
        <f>BK136</f>
        <v>0</v>
      </c>
      <c r="K136" s="332"/>
      <c r="L136" s="75"/>
      <c r="M136" s="78"/>
      <c r="N136" s="79"/>
      <c r="O136" s="79"/>
      <c r="P136" s="80">
        <f>SUM(P137:P140)</f>
        <v>0</v>
      </c>
      <c r="Q136" s="79"/>
      <c r="R136" s="80">
        <f>SUM(R137:R140)</f>
        <v>21.12608</v>
      </c>
      <c r="S136" s="79"/>
      <c r="T136" s="81">
        <f>SUM(T137:T140)</f>
        <v>0</v>
      </c>
      <c r="AR136" s="76" t="s">
        <v>79</v>
      </c>
      <c r="AT136" s="82" t="s">
        <v>70</v>
      </c>
      <c r="AU136" s="82" t="s">
        <v>79</v>
      </c>
      <c r="AY136" s="76" t="s">
        <v>136</v>
      </c>
      <c r="BK136" s="83">
        <f>SUM(BK137:BK140)</f>
        <v>0</v>
      </c>
    </row>
    <row r="137" spans="2:65" s="1" customFormat="1" ht="16.5" customHeight="1">
      <c r="B137" s="84"/>
      <c r="C137" s="338" t="s">
        <v>214</v>
      </c>
      <c r="D137" s="338" t="s">
        <v>138</v>
      </c>
      <c r="E137" s="339" t="s">
        <v>215</v>
      </c>
      <c r="F137" s="340" t="s">
        <v>216</v>
      </c>
      <c r="G137" s="341" t="s">
        <v>141</v>
      </c>
      <c r="H137" s="342">
        <v>32</v>
      </c>
      <c r="I137" s="85"/>
      <c r="J137" s="343">
        <f>ROUND(I137*H137,2)</f>
        <v>0</v>
      </c>
      <c r="K137" s="340" t="s">
        <v>142</v>
      </c>
      <c r="L137" s="19"/>
      <c r="M137" s="86" t="s">
        <v>3</v>
      </c>
      <c r="N137" s="87" t="s">
        <v>42</v>
      </c>
      <c r="O137" s="27"/>
      <c r="P137" s="88">
        <f>O137*H137</f>
        <v>0</v>
      </c>
      <c r="Q137" s="88">
        <v>0.00519</v>
      </c>
      <c r="R137" s="88">
        <f>Q137*H137</f>
        <v>0.16608</v>
      </c>
      <c r="S137" s="88">
        <v>0</v>
      </c>
      <c r="T137" s="89">
        <f>S137*H137</f>
        <v>0</v>
      </c>
      <c r="AR137" s="90" t="s">
        <v>143</v>
      </c>
      <c r="AT137" s="90" t="s">
        <v>138</v>
      </c>
      <c r="AU137" s="90" t="s">
        <v>81</v>
      </c>
      <c r="AY137" s="11" t="s">
        <v>136</v>
      </c>
      <c r="BE137" s="91">
        <f>IF(N137="základní",J137,0)</f>
        <v>0</v>
      </c>
      <c r="BF137" s="91">
        <f>IF(N137="snížená",J137,0)</f>
        <v>0</v>
      </c>
      <c r="BG137" s="91">
        <f>IF(N137="zákl. přenesená",J137,0)</f>
        <v>0</v>
      </c>
      <c r="BH137" s="91">
        <f>IF(N137="sníž. přenesená",J137,0)</f>
        <v>0</v>
      </c>
      <c r="BI137" s="91">
        <f>IF(N137="nulová",J137,0)</f>
        <v>0</v>
      </c>
      <c r="BJ137" s="11" t="s">
        <v>79</v>
      </c>
      <c r="BK137" s="91">
        <f>ROUND(I137*H137,2)</f>
        <v>0</v>
      </c>
      <c r="BL137" s="11" t="s">
        <v>143</v>
      </c>
      <c r="BM137" s="90" t="s">
        <v>217</v>
      </c>
    </row>
    <row r="138" spans="2:51" s="7" customFormat="1" ht="12">
      <c r="B138" s="92"/>
      <c r="C138" s="344"/>
      <c r="D138" s="345" t="s">
        <v>145</v>
      </c>
      <c r="E138" s="346" t="s">
        <v>3</v>
      </c>
      <c r="F138" s="347" t="s">
        <v>218</v>
      </c>
      <c r="G138" s="344"/>
      <c r="H138" s="348">
        <v>32</v>
      </c>
      <c r="I138" s="94"/>
      <c r="J138" s="344"/>
      <c r="K138" s="344"/>
      <c r="L138" s="92"/>
      <c r="M138" s="95"/>
      <c r="N138" s="96"/>
      <c r="O138" s="96"/>
      <c r="P138" s="96"/>
      <c r="Q138" s="96"/>
      <c r="R138" s="96"/>
      <c r="S138" s="96"/>
      <c r="T138" s="97"/>
      <c r="AT138" s="93" t="s">
        <v>145</v>
      </c>
      <c r="AU138" s="93" t="s">
        <v>81</v>
      </c>
      <c r="AV138" s="7" t="s">
        <v>81</v>
      </c>
      <c r="AW138" s="7" t="s">
        <v>33</v>
      </c>
      <c r="AX138" s="7" t="s">
        <v>79</v>
      </c>
      <c r="AY138" s="93" t="s">
        <v>136</v>
      </c>
    </row>
    <row r="139" spans="2:65" s="1" customFormat="1" ht="16.5" customHeight="1">
      <c r="B139" s="84"/>
      <c r="C139" s="338" t="s">
        <v>219</v>
      </c>
      <c r="D139" s="338" t="s">
        <v>138</v>
      </c>
      <c r="E139" s="339" t="s">
        <v>220</v>
      </c>
      <c r="F139" s="340" t="s">
        <v>221</v>
      </c>
      <c r="G139" s="341" t="s">
        <v>141</v>
      </c>
      <c r="H139" s="342">
        <v>32</v>
      </c>
      <c r="I139" s="85"/>
      <c r="J139" s="343">
        <f>ROUND(I139*H139,2)</f>
        <v>0</v>
      </c>
      <c r="K139" s="340" t="s">
        <v>142</v>
      </c>
      <c r="L139" s="19"/>
      <c r="M139" s="86" t="s">
        <v>3</v>
      </c>
      <c r="N139" s="87" t="s">
        <v>42</v>
      </c>
      <c r="O139" s="27"/>
      <c r="P139" s="88">
        <f>O139*H139</f>
        <v>0</v>
      </c>
      <c r="Q139" s="88">
        <v>0</v>
      </c>
      <c r="R139" s="88">
        <f>Q139*H139</f>
        <v>0</v>
      </c>
      <c r="S139" s="88">
        <v>0</v>
      </c>
      <c r="T139" s="89">
        <f>S139*H139</f>
        <v>0</v>
      </c>
      <c r="AR139" s="90" t="s">
        <v>143</v>
      </c>
      <c r="AT139" s="90" t="s">
        <v>138</v>
      </c>
      <c r="AU139" s="90" t="s">
        <v>81</v>
      </c>
      <c r="AY139" s="11" t="s">
        <v>136</v>
      </c>
      <c r="BE139" s="91">
        <f>IF(N139="základní",J139,0)</f>
        <v>0</v>
      </c>
      <c r="BF139" s="91">
        <f>IF(N139="snížená",J139,0)</f>
        <v>0</v>
      </c>
      <c r="BG139" s="91">
        <f>IF(N139="zákl. přenesená",J139,0)</f>
        <v>0</v>
      </c>
      <c r="BH139" s="91">
        <f>IF(N139="sníž. přenesená",J139,0)</f>
        <v>0</v>
      </c>
      <c r="BI139" s="91">
        <f>IF(N139="nulová",J139,0)</f>
        <v>0</v>
      </c>
      <c r="BJ139" s="11" t="s">
        <v>79</v>
      </c>
      <c r="BK139" s="91">
        <f>ROUND(I139*H139,2)</f>
        <v>0</v>
      </c>
      <c r="BL139" s="11" t="s">
        <v>143</v>
      </c>
      <c r="BM139" s="90" t="s">
        <v>222</v>
      </c>
    </row>
    <row r="140" spans="2:65" s="1" customFormat="1" ht="16.5" customHeight="1">
      <c r="B140" s="84"/>
      <c r="C140" s="338" t="s">
        <v>223</v>
      </c>
      <c r="D140" s="338" t="s">
        <v>138</v>
      </c>
      <c r="E140" s="339" t="s">
        <v>224</v>
      </c>
      <c r="F140" s="340" t="s">
        <v>225</v>
      </c>
      <c r="G140" s="341" t="s">
        <v>159</v>
      </c>
      <c r="H140" s="342">
        <v>160</v>
      </c>
      <c r="I140" s="85"/>
      <c r="J140" s="343">
        <f>ROUND(I140*H140,2)</f>
        <v>0</v>
      </c>
      <c r="K140" s="340" t="s">
        <v>142</v>
      </c>
      <c r="L140" s="19"/>
      <c r="M140" s="86" t="s">
        <v>3</v>
      </c>
      <c r="N140" s="87" t="s">
        <v>42</v>
      </c>
      <c r="O140" s="27"/>
      <c r="P140" s="88">
        <f>O140*H140</f>
        <v>0</v>
      </c>
      <c r="Q140" s="88">
        <v>0.131</v>
      </c>
      <c r="R140" s="88">
        <f>Q140*H140</f>
        <v>20.96</v>
      </c>
      <c r="S140" s="88">
        <v>0</v>
      </c>
      <c r="T140" s="89">
        <f>S140*H140</f>
        <v>0</v>
      </c>
      <c r="AR140" s="90" t="s">
        <v>143</v>
      </c>
      <c r="AT140" s="90" t="s">
        <v>138</v>
      </c>
      <c r="AU140" s="90" t="s">
        <v>81</v>
      </c>
      <c r="AY140" s="11" t="s">
        <v>136</v>
      </c>
      <c r="BE140" s="91">
        <f>IF(N140="základní",J140,0)</f>
        <v>0</v>
      </c>
      <c r="BF140" s="91">
        <f>IF(N140="snížená",J140,0)</f>
        <v>0</v>
      </c>
      <c r="BG140" s="91">
        <f>IF(N140="zákl. přenesená",J140,0)</f>
        <v>0</v>
      </c>
      <c r="BH140" s="91">
        <f>IF(N140="sníž. přenesená",J140,0)</f>
        <v>0</v>
      </c>
      <c r="BI140" s="91">
        <f>IF(N140="nulová",J140,0)</f>
        <v>0</v>
      </c>
      <c r="BJ140" s="11" t="s">
        <v>79</v>
      </c>
      <c r="BK140" s="91">
        <f>ROUND(I140*H140,2)</f>
        <v>0</v>
      </c>
      <c r="BL140" s="11" t="s">
        <v>143</v>
      </c>
      <c r="BM140" s="90" t="s">
        <v>226</v>
      </c>
    </row>
    <row r="141" spans="2:63" s="6" customFormat="1" ht="22.9" customHeight="1">
      <c r="B141" s="75"/>
      <c r="C141" s="332"/>
      <c r="D141" s="333" t="s">
        <v>70</v>
      </c>
      <c r="E141" s="336" t="s">
        <v>169</v>
      </c>
      <c r="F141" s="336" t="s">
        <v>227</v>
      </c>
      <c r="G141" s="332"/>
      <c r="H141" s="332"/>
      <c r="I141" s="77"/>
      <c r="J141" s="337">
        <f>BK141</f>
        <v>0</v>
      </c>
      <c r="K141" s="332"/>
      <c r="L141" s="75"/>
      <c r="M141" s="78"/>
      <c r="N141" s="79"/>
      <c r="O141" s="79"/>
      <c r="P141" s="80">
        <f>SUM(P142:P205)</f>
        <v>0</v>
      </c>
      <c r="Q141" s="79"/>
      <c r="R141" s="80">
        <f>SUM(R142:R205)</f>
        <v>97.93476542</v>
      </c>
      <c r="S141" s="79"/>
      <c r="T141" s="81">
        <f>SUM(T142:T205)</f>
        <v>0</v>
      </c>
      <c r="AR141" s="76" t="s">
        <v>79</v>
      </c>
      <c r="AT141" s="82" t="s">
        <v>70</v>
      </c>
      <c r="AU141" s="82" t="s">
        <v>79</v>
      </c>
      <c r="AY141" s="76" t="s">
        <v>136</v>
      </c>
      <c r="BK141" s="83">
        <f>SUM(BK142:BK205)</f>
        <v>0</v>
      </c>
    </row>
    <row r="142" spans="2:65" s="1" customFormat="1" ht="16.5" customHeight="1">
      <c r="B142" s="84"/>
      <c r="C142" s="338" t="s">
        <v>228</v>
      </c>
      <c r="D142" s="338" t="s">
        <v>138</v>
      </c>
      <c r="E142" s="339" t="s">
        <v>229</v>
      </c>
      <c r="F142" s="340" t="s">
        <v>230</v>
      </c>
      <c r="G142" s="341" t="s">
        <v>141</v>
      </c>
      <c r="H142" s="342">
        <v>126.78</v>
      </c>
      <c r="I142" s="85"/>
      <c r="J142" s="343">
        <f>ROUND(I142*H142,2)</f>
        <v>0</v>
      </c>
      <c r="K142" s="340" t="s">
        <v>142</v>
      </c>
      <c r="L142" s="19"/>
      <c r="M142" s="86" t="s">
        <v>3</v>
      </c>
      <c r="N142" s="87" t="s">
        <v>42</v>
      </c>
      <c r="O142" s="27"/>
      <c r="P142" s="88">
        <f>O142*H142</f>
        <v>0</v>
      </c>
      <c r="Q142" s="88">
        <v>0.0169</v>
      </c>
      <c r="R142" s="88">
        <f>Q142*H142</f>
        <v>2.142582</v>
      </c>
      <c r="S142" s="88">
        <v>0</v>
      </c>
      <c r="T142" s="89">
        <f>S142*H142</f>
        <v>0</v>
      </c>
      <c r="AR142" s="90" t="s">
        <v>143</v>
      </c>
      <c r="AT142" s="90" t="s">
        <v>138</v>
      </c>
      <c r="AU142" s="90" t="s">
        <v>81</v>
      </c>
      <c r="AY142" s="11" t="s">
        <v>136</v>
      </c>
      <c r="BE142" s="91">
        <f>IF(N142="základní",J142,0)</f>
        <v>0</v>
      </c>
      <c r="BF142" s="91">
        <f>IF(N142="snížená",J142,0)</f>
        <v>0</v>
      </c>
      <c r="BG142" s="91">
        <f>IF(N142="zákl. přenesená",J142,0)</f>
        <v>0</v>
      </c>
      <c r="BH142" s="91">
        <f>IF(N142="sníž. přenesená",J142,0)</f>
        <v>0</v>
      </c>
      <c r="BI142" s="91">
        <f>IF(N142="nulová",J142,0)</f>
        <v>0</v>
      </c>
      <c r="BJ142" s="11" t="s">
        <v>79</v>
      </c>
      <c r="BK142" s="91">
        <f>ROUND(I142*H142,2)</f>
        <v>0</v>
      </c>
      <c r="BL142" s="11" t="s">
        <v>143</v>
      </c>
      <c r="BM142" s="90" t="s">
        <v>231</v>
      </c>
    </row>
    <row r="143" spans="2:51" s="7" customFormat="1" ht="12">
      <c r="B143" s="92"/>
      <c r="C143" s="344"/>
      <c r="D143" s="345" t="s">
        <v>145</v>
      </c>
      <c r="E143" s="346" t="s">
        <v>3</v>
      </c>
      <c r="F143" s="347" t="s">
        <v>232</v>
      </c>
      <c r="G143" s="344"/>
      <c r="H143" s="348">
        <v>97.8</v>
      </c>
      <c r="I143" s="94"/>
      <c r="J143" s="344"/>
      <c r="K143" s="344"/>
      <c r="L143" s="92"/>
      <c r="M143" s="95"/>
      <c r="N143" s="96"/>
      <c r="O143" s="96"/>
      <c r="P143" s="96"/>
      <c r="Q143" s="96"/>
      <c r="R143" s="96"/>
      <c r="S143" s="96"/>
      <c r="T143" s="97"/>
      <c r="AT143" s="93" t="s">
        <v>145</v>
      </c>
      <c r="AU143" s="93" t="s">
        <v>81</v>
      </c>
      <c r="AV143" s="7" t="s">
        <v>81</v>
      </c>
      <c r="AW143" s="7" t="s">
        <v>33</v>
      </c>
      <c r="AX143" s="7" t="s">
        <v>71</v>
      </c>
      <c r="AY143" s="93" t="s">
        <v>136</v>
      </c>
    </row>
    <row r="144" spans="2:51" s="7" customFormat="1" ht="12">
      <c r="B144" s="92"/>
      <c r="C144" s="344"/>
      <c r="D144" s="345" t="s">
        <v>145</v>
      </c>
      <c r="E144" s="346" t="s">
        <v>3</v>
      </c>
      <c r="F144" s="347" t="s">
        <v>233</v>
      </c>
      <c r="G144" s="344"/>
      <c r="H144" s="348">
        <v>28.98</v>
      </c>
      <c r="I144" s="94"/>
      <c r="J144" s="344"/>
      <c r="K144" s="344"/>
      <c r="L144" s="92"/>
      <c r="M144" s="95"/>
      <c r="N144" s="96"/>
      <c r="O144" s="96"/>
      <c r="P144" s="96"/>
      <c r="Q144" s="96"/>
      <c r="R144" s="96"/>
      <c r="S144" s="96"/>
      <c r="T144" s="97"/>
      <c r="AT144" s="93" t="s">
        <v>145</v>
      </c>
      <c r="AU144" s="93" t="s">
        <v>81</v>
      </c>
      <c r="AV144" s="7" t="s">
        <v>81</v>
      </c>
      <c r="AW144" s="7" t="s">
        <v>33</v>
      </c>
      <c r="AX144" s="7" t="s">
        <v>71</v>
      </c>
      <c r="AY144" s="93" t="s">
        <v>136</v>
      </c>
    </row>
    <row r="145" spans="2:51" s="8" customFormat="1" ht="12">
      <c r="B145" s="98"/>
      <c r="C145" s="349"/>
      <c r="D145" s="345" t="s">
        <v>145</v>
      </c>
      <c r="E145" s="350" t="s">
        <v>3</v>
      </c>
      <c r="F145" s="351" t="s">
        <v>152</v>
      </c>
      <c r="G145" s="349"/>
      <c r="H145" s="352">
        <v>126.78</v>
      </c>
      <c r="I145" s="100"/>
      <c r="J145" s="349"/>
      <c r="K145" s="349"/>
      <c r="L145" s="98"/>
      <c r="M145" s="101"/>
      <c r="N145" s="102"/>
      <c r="O145" s="102"/>
      <c r="P145" s="102"/>
      <c r="Q145" s="102"/>
      <c r="R145" s="102"/>
      <c r="S145" s="102"/>
      <c r="T145" s="103"/>
      <c r="AT145" s="99" t="s">
        <v>145</v>
      </c>
      <c r="AU145" s="99" t="s">
        <v>81</v>
      </c>
      <c r="AV145" s="8" t="s">
        <v>143</v>
      </c>
      <c r="AW145" s="8" t="s">
        <v>33</v>
      </c>
      <c r="AX145" s="8" t="s">
        <v>79</v>
      </c>
      <c r="AY145" s="99" t="s">
        <v>136</v>
      </c>
    </row>
    <row r="146" spans="2:65" s="1" customFormat="1" ht="16.5" customHeight="1">
      <c r="B146" s="84"/>
      <c r="C146" s="338" t="s">
        <v>234</v>
      </c>
      <c r="D146" s="338" t="s">
        <v>138</v>
      </c>
      <c r="E146" s="339" t="s">
        <v>235</v>
      </c>
      <c r="F146" s="340" t="s">
        <v>236</v>
      </c>
      <c r="G146" s="341" t="s">
        <v>141</v>
      </c>
      <c r="H146" s="342">
        <v>351.7</v>
      </c>
      <c r="I146" s="85"/>
      <c r="J146" s="343">
        <f>ROUND(I146*H146,2)</f>
        <v>0</v>
      </c>
      <c r="K146" s="340" t="s">
        <v>142</v>
      </c>
      <c r="L146" s="19"/>
      <c r="M146" s="86" t="s">
        <v>3</v>
      </c>
      <c r="N146" s="87" t="s">
        <v>42</v>
      </c>
      <c r="O146" s="27"/>
      <c r="P146" s="88">
        <f>O146*H146</f>
        <v>0</v>
      </c>
      <c r="Q146" s="88">
        <v>0.01838</v>
      </c>
      <c r="R146" s="88">
        <f>Q146*H146</f>
        <v>6.464246</v>
      </c>
      <c r="S146" s="88">
        <v>0</v>
      </c>
      <c r="T146" s="89">
        <f>S146*H146</f>
        <v>0</v>
      </c>
      <c r="AR146" s="90" t="s">
        <v>143</v>
      </c>
      <c r="AT146" s="90" t="s">
        <v>138</v>
      </c>
      <c r="AU146" s="90" t="s">
        <v>81</v>
      </c>
      <c r="AY146" s="11" t="s">
        <v>136</v>
      </c>
      <c r="BE146" s="91">
        <f>IF(N146="základní",J146,0)</f>
        <v>0</v>
      </c>
      <c r="BF146" s="91">
        <f>IF(N146="snížená",J146,0)</f>
        <v>0</v>
      </c>
      <c r="BG146" s="91">
        <f>IF(N146="zákl. přenesená",J146,0)</f>
        <v>0</v>
      </c>
      <c r="BH146" s="91">
        <f>IF(N146="sníž. přenesená",J146,0)</f>
        <v>0</v>
      </c>
      <c r="BI146" s="91">
        <f>IF(N146="nulová",J146,0)</f>
        <v>0</v>
      </c>
      <c r="BJ146" s="11" t="s">
        <v>79</v>
      </c>
      <c r="BK146" s="91">
        <f>ROUND(I146*H146,2)</f>
        <v>0</v>
      </c>
      <c r="BL146" s="11" t="s">
        <v>143</v>
      </c>
      <c r="BM146" s="90" t="s">
        <v>237</v>
      </c>
    </row>
    <row r="147" spans="2:51" s="7" customFormat="1" ht="12">
      <c r="B147" s="92"/>
      <c r="C147" s="344"/>
      <c r="D147" s="345" t="s">
        <v>145</v>
      </c>
      <c r="E147" s="346" t="s">
        <v>3</v>
      </c>
      <c r="F147" s="347" t="s">
        <v>1594</v>
      </c>
      <c r="G147" s="344"/>
      <c r="H147" s="348">
        <v>351.7</v>
      </c>
      <c r="I147" s="94"/>
      <c r="J147" s="344"/>
      <c r="K147" s="344"/>
      <c r="L147" s="92"/>
      <c r="M147" s="95"/>
      <c r="N147" s="96"/>
      <c r="O147" s="96"/>
      <c r="P147" s="96"/>
      <c r="Q147" s="96"/>
      <c r="R147" s="96"/>
      <c r="S147" s="96"/>
      <c r="T147" s="97"/>
      <c r="AT147" s="93" t="s">
        <v>145</v>
      </c>
      <c r="AU147" s="93" t="s">
        <v>81</v>
      </c>
      <c r="AV147" s="7" t="s">
        <v>81</v>
      </c>
      <c r="AW147" s="7" t="s">
        <v>33</v>
      </c>
      <c r="AX147" s="7" t="s">
        <v>79</v>
      </c>
      <c r="AY147" s="93" t="s">
        <v>136</v>
      </c>
    </row>
    <row r="148" spans="2:65" s="1" customFormat="1" ht="16.5" customHeight="1">
      <c r="B148" s="84"/>
      <c r="C148" s="338" t="s">
        <v>8</v>
      </c>
      <c r="D148" s="338" t="s">
        <v>138</v>
      </c>
      <c r="E148" s="339" t="s">
        <v>238</v>
      </c>
      <c r="F148" s="340" t="s">
        <v>239</v>
      </c>
      <c r="G148" s="341" t="s">
        <v>141</v>
      </c>
      <c r="H148" s="342">
        <v>28.98</v>
      </c>
      <c r="I148" s="85"/>
      <c r="J148" s="343">
        <f>ROUND(I148*H148,2)</f>
        <v>0</v>
      </c>
      <c r="K148" s="340" t="s">
        <v>142</v>
      </c>
      <c r="L148" s="19"/>
      <c r="M148" s="86" t="s">
        <v>3</v>
      </c>
      <c r="N148" s="87" t="s">
        <v>42</v>
      </c>
      <c r="O148" s="27"/>
      <c r="P148" s="88">
        <f>O148*H148</f>
        <v>0</v>
      </c>
      <c r="Q148" s="88">
        <v>0.00865</v>
      </c>
      <c r="R148" s="88">
        <f>Q148*H148</f>
        <v>0.250677</v>
      </c>
      <c r="S148" s="88">
        <v>0</v>
      </c>
      <c r="T148" s="89">
        <f>S148*H148</f>
        <v>0</v>
      </c>
      <c r="AR148" s="90" t="s">
        <v>143</v>
      </c>
      <c r="AT148" s="90" t="s">
        <v>138</v>
      </c>
      <c r="AU148" s="90" t="s">
        <v>81</v>
      </c>
      <c r="AY148" s="11" t="s">
        <v>136</v>
      </c>
      <c r="BE148" s="91">
        <f>IF(N148="základní",J148,0)</f>
        <v>0</v>
      </c>
      <c r="BF148" s="91">
        <f>IF(N148="snížená",J148,0)</f>
        <v>0</v>
      </c>
      <c r="BG148" s="91">
        <f>IF(N148="zákl. přenesená",J148,0)</f>
        <v>0</v>
      </c>
      <c r="BH148" s="91">
        <f>IF(N148="sníž. přenesená",J148,0)</f>
        <v>0</v>
      </c>
      <c r="BI148" s="91">
        <f>IF(N148="nulová",J148,0)</f>
        <v>0</v>
      </c>
      <c r="BJ148" s="11" t="s">
        <v>79</v>
      </c>
      <c r="BK148" s="91">
        <f>ROUND(I148*H148,2)</f>
        <v>0</v>
      </c>
      <c r="BL148" s="11" t="s">
        <v>143</v>
      </c>
      <c r="BM148" s="90" t="s">
        <v>240</v>
      </c>
    </row>
    <row r="149" spans="2:51" s="7" customFormat="1" ht="12">
      <c r="B149" s="92"/>
      <c r="C149" s="344"/>
      <c r="D149" s="345" t="s">
        <v>145</v>
      </c>
      <c r="E149" s="346" t="s">
        <v>3</v>
      </c>
      <c r="F149" s="347" t="s">
        <v>241</v>
      </c>
      <c r="G149" s="344"/>
      <c r="H149" s="348">
        <v>28.98</v>
      </c>
      <c r="I149" s="94"/>
      <c r="J149" s="344"/>
      <c r="K149" s="344"/>
      <c r="L149" s="92"/>
      <c r="M149" s="95"/>
      <c r="N149" s="96"/>
      <c r="O149" s="96"/>
      <c r="P149" s="96"/>
      <c r="Q149" s="96"/>
      <c r="R149" s="96"/>
      <c r="S149" s="96"/>
      <c r="T149" s="97"/>
      <c r="AT149" s="93" t="s">
        <v>145</v>
      </c>
      <c r="AU149" s="93" t="s">
        <v>81</v>
      </c>
      <c r="AV149" s="7" t="s">
        <v>81</v>
      </c>
      <c r="AW149" s="7" t="s">
        <v>33</v>
      </c>
      <c r="AX149" s="7" t="s">
        <v>79</v>
      </c>
      <c r="AY149" s="93" t="s">
        <v>136</v>
      </c>
    </row>
    <row r="150" spans="2:65" s="1" customFormat="1" ht="16.5" customHeight="1">
      <c r="B150" s="84"/>
      <c r="C150" s="353" t="s">
        <v>242</v>
      </c>
      <c r="D150" s="353" t="s">
        <v>179</v>
      </c>
      <c r="E150" s="354" t="s">
        <v>243</v>
      </c>
      <c r="F150" s="355" t="s">
        <v>244</v>
      </c>
      <c r="G150" s="356" t="s">
        <v>141</v>
      </c>
      <c r="H150" s="357">
        <v>29.56</v>
      </c>
      <c r="I150" s="104"/>
      <c r="J150" s="358">
        <f>ROUND(I150*H150,2)</f>
        <v>0</v>
      </c>
      <c r="K150" s="355" t="s">
        <v>142</v>
      </c>
      <c r="L150" s="105"/>
      <c r="M150" s="106" t="s">
        <v>3</v>
      </c>
      <c r="N150" s="107" t="s">
        <v>42</v>
      </c>
      <c r="O150" s="27"/>
      <c r="P150" s="88">
        <f>O150*H150</f>
        <v>0</v>
      </c>
      <c r="Q150" s="88">
        <v>0.00255</v>
      </c>
      <c r="R150" s="88">
        <f>Q150*H150</f>
        <v>0.075378</v>
      </c>
      <c r="S150" s="88">
        <v>0</v>
      </c>
      <c r="T150" s="89">
        <f>S150*H150</f>
        <v>0</v>
      </c>
      <c r="AR150" s="90" t="s">
        <v>178</v>
      </c>
      <c r="AT150" s="90" t="s">
        <v>179</v>
      </c>
      <c r="AU150" s="90" t="s">
        <v>81</v>
      </c>
      <c r="AY150" s="11" t="s">
        <v>136</v>
      </c>
      <c r="BE150" s="91">
        <f>IF(N150="základní",J150,0)</f>
        <v>0</v>
      </c>
      <c r="BF150" s="91">
        <f>IF(N150="snížená",J150,0)</f>
        <v>0</v>
      </c>
      <c r="BG150" s="91">
        <f>IF(N150="zákl. přenesená",J150,0)</f>
        <v>0</v>
      </c>
      <c r="BH150" s="91">
        <f>IF(N150="sníž. přenesená",J150,0)</f>
        <v>0</v>
      </c>
      <c r="BI150" s="91">
        <f>IF(N150="nulová",J150,0)</f>
        <v>0</v>
      </c>
      <c r="BJ150" s="11" t="s">
        <v>79</v>
      </c>
      <c r="BK150" s="91">
        <f>ROUND(I150*H150,2)</f>
        <v>0</v>
      </c>
      <c r="BL150" s="11" t="s">
        <v>143</v>
      </c>
      <c r="BM150" s="90" t="s">
        <v>245</v>
      </c>
    </row>
    <row r="151" spans="2:51" s="7" customFormat="1" ht="12">
      <c r="B151" s="92"/>
      <c r="C151" s="344"/>
      <c r="D151" s="345" t="s">
        <v>145</v>
      </c>
      <c r="E151" s="346" t="s">
        <v>3</v>
      </c>
      <c r="F151" s="347" t="s">
        <v>246</v>
      </c>
      <c r="G151" s="344"/>
      <c r="H151" s="348">
        <v>29.56</v>
      </c>
      <c r="I151" s="94"/>
      <c r="J151" s="344"/>
      <c r="K151" s="344"/>
      <c r="L151" s="92"/>
      <c r="M151" s="95"/>
      <c r="N151" s="96"/>
      <c r="O151" s="96"/>
      <c r="P151" s="96"/>
      <c r="Q151" s="96"/>
      <c r="R151" s="96"/>
      <c r="S151" s="96"/>
      <c r="T151" s="97"/>
      <c r="AT151" s="93" t="s">
        <v>145</v>
      </c>
      <c r="AU151" s="93" t="s">
        <v>81</v>
      </c>
      <c r="AV151" s="7" t="s">
        <v>81</v>
      </c>
      <c r="AW151" s="7" t="s">
        <v>33</v>
      </c>
      <c r="AX151" s="7" t="s">
        <v>79</v>
      </c>
      <c r="AY151" s="93" t="s">
        <v>136</v>
      </c>
    </row>
    <row r="152" spans="2:65" s="1" customFormat="1" ht="16.5" customHeight="1">
      <c r="B152" s="84"/>
      <c r="C152" s="338" t="s">
        <v>247</v>
      </c>
      <c r="D152" s="338" t="s">
        <v>138</v>
      </c>
      <c r="E152" s="339" t="s">
        <v>248</v>
      </c>
      <c r="F152" s="340" t="s">
        <v>249</v>
      </c>
      <c r="G152" s="341" t="s">
        <v>141</v>
      </c>
      <c r="H152" s="342">
        <v>28.98</v>
      </c>
      <c r="I152" s="85"/>
      <c r="J152" s="343">
        <f>ROUND(I152*H152,2)</f>
        <v>0</v>
      </c>
      <c r="K152" s="340" t="s">
        <v>142</v>
      </c>
      <c r="L152" s="19"/>
      <c r="M152" s="86" t="s">
        <v>3</v>
      </c>
      <c r="N152" s="87" t="s">
        <v>42</v>
      </c>
      <c r="O152" s="27"/>
      <c r="P152" s="88">
        <f>O152*H152</f>
        <v>0</v>
      </c>
      <c r="Q152" s="88">
        <v>0.00348</v>
      </c>
      <c r="R152" s="88">
        <f>Q152*H152</f>
        <v>0.1008504</v>
      </c>
      <c r="S152" s="88">
        <v>0</v>
      </c>
      <c r="T152" s="89">
        <f>S152*H152</f>
        <v>0</v>
      </c>
      <c r="AR152" s="90" t="s">
        <v>143</v>
      </c>
      <c r="AT152" s="90" t="s">
        <v>138</v>
      </c>
      <c r="AU152" s="90" t="s">
        <v>81</v>
      </c>
      <c r="AY152" s="11" t="s">
        <v>136</v>
      </c>
      <c r="BE152" s="91">
        <f>IF(N152="základní",J152,0)</f>
        <v>0</v>
      </c>
      <c r="BF152" s="91">
        <f>IF(N152="snížená",J152,0)</f>
        <v>0</v>
      </c>
      <c r="BG152" s="91">
        <f>IF(N152="zákl. přenesená",J152,0)</f>
        <v>0</v>
      </c>
      <c r="BH152" s="91">
        <f>IF(N152="sníž. přenesená",J152,0)</f>
        <v>0</v>
      </c>
      <c r="BI152" s="91">
        <f>IF(N152="nulová",J152,0)</f>
        <v>0</v>
      </c>
      <c r="BJ152" s="11" t="s">
        <v>79</v>
      </c>
      <c r="BK152" s="91">
        <f>ROUND(I152*H152,2)</f>
        <v>0</v>
      </c>
      <c r="BL152" s="11" t="s">
        <v>143</v>
      </c>
      <c r="BM152" s="90" t="s">
        <v>250</v>
      </c>
    </row>
    <row r="153" spans="2:65" s="1" customFormat="1" ht="16.5" customHeight="1">
      <c r="B153" s="84"/>
      <c r="C153" s="338" t="s">
        <v>251</v>
      </c>
      <c r="D153" s="338" t="s">
        <v>138</v>
      </c>
      <c r="E153" s="339" t="s">
        <v>252</v>
      </c>
      <c r="F153" s="340" t="s">
        <v>253</v>
      </c>
      <c r="G153" s="341" t="s">
        <v>159</v>
      </c>
      <c r="H153" s="342">
        <v>1707.9</v>
      </c>
      <c r="I153" s="85"/>
      <c r="J153" s="343">
        <f>ROUND(I153*H153,2)</f>
        <v>0</v>
      </c>
      <c r="K153" s="340" t="s">
        <v>142</v>
      </c>
      <c r="L153" s="19"/>
      <c r="M153" s="86" t="s">
        <v>3</v>
      </c>
      <c r="N153" s="87" t="s">
        <v>42</v>
      </c>
      <c r="O153" s="27"/>
      <c r="P153" s="88">
        <f>O153*H153</f>
        <v>0</v>
      </c>
      <c r="Q153" s="88">
        <v>0</v>
      </c>
      <c r="R153" s="88">
        <f>Q153*H153</f>
        <v>0</v>
      </c>
      <c r="S153" s="88">
        <v>0</v>
      </c>
      <c r="T153" s="89">
        <f>S153*H153</f>
        <v>0</v>
      </c>
      <c r="AR153" s="90" t="s">
        <v>143</v>
      </c>
      <c r="AT153" s="90" t="s">
        <v>138</v>
      </c>
      <c r="AU153" s="90" t="s">
        <v>81</v>
      </c>
      <c r="AY153" s="11" t="s">
        <v>136</v>
      </c>
      <c r="BE153" s="91">
        <f>IF(N153="základní",J153,0)</f>
        <v>0</v>
      </c>
      <c r="BF153" s="91">
        <f>IF(N153="snížená",J153,0)</f>
        <v>0</v>
      </c>
      <c r="BG153" s="91">
        <f>IF(N153="zákl. přenesená",J153,0)</f>
        <v>0</v>
      </c>
      <c r="BH153" s="91">
        <f>IF(N153="sníž. přenesená",J153,0)</f>
        <v>0</v>
      </c>
      <c r="BI153" s="91">
        <f>IF(N153="nulová",J153,0)</f>
        <v>0</v>
      </c>
      <c r="BJ153" s="11" t="s">
        <v>79</v>
      </c>
      <c r="BK153" s="91">
        <f>ROUND(I153*H153,2)</f>
        <v>0</v>
      </c>
      <c r="BL153" s="11" t="s">
        <v>143</v>
      </c>
      <c r="BM153" s="90" t="s">
        <v>254</v>
      </c>
    </row>
    <row r="154" spans="2:51" s="7" customFormat="1" ht="12">
      <c r="B154" s="92"/>
      <c r="C154" s="344"/>
      <c r="D154" s="345" t="s">
        <v>145</v>
      </c>
      <c r="E154" s="346" t="s">
        <v>3</v>
      </c>
      <c r="F154" s="347" t="s">
        <v>255</v>
      </c>
      <c r="G154" s="344"/>
      <c r="H154" s="348">
        <v>1707.9</v>
      </c>
      <c r="I154" s="94"/>
      <c r="J154" s="344"/>
      <c r="K154" s="344"/>
      <c r="L154" s="92"/>
      <c r="M154" s="95"/>
      <c r="N154" s="96"/>
      <c r="O154" s="96"/>
      <c r="P154" s="96"/>
      <c r="Q154" s="96"/>
      <c r="R154" s="96"/>
      <c r="S154" s="96"/>
      <c r="T154" s="97"/>
      <c r="AT154" s="93" t="s">
        <v>145</v>
      </c>
      <c r="AU154" s="93" t="s">
        <v>81</v>
      </c>
      <c r="AV154" s="7" t="s">
        <v>81</v>
      </c>
      <c r="AW154" s="7" t="s">
        <v>33</v>
      </c>
      <c r="AX154" s="7" t="s">
        <v>79</v>
      </c>
      <c r="AY154" s="93" t="s">
        <v>136</v>
      </c>
    </row>
    <row r="155" spans="2:65" s="1" customFormat="1" ht="16.5" customHeight="1">
      <c r="B155" s="84"/>
      <c r="C155" s="353" t="s">
        <v>256</v>
      </c>
      <c r="D155" s="353" t="s">
        <v>179</v>
      </c>
      <c r="E155" s="354" t="s">
        <v>257</v>
      </c>
      <c r="F155" s="355" t="s">
        <v>258</v>
      </c>
      <c r="G155" s="356" t="s">
        <v>159</v>
      </c>
      <c r="H155" s="357">
        <v>1793.295</v>
      </c>
      <c r="I155" s="104"/>
      <c r="J155" s="358">
        <f>ROUND(I155*H155,2)</f>
        <v>0</v>
      </c>
      <c r="K155" s="355" t="s">
        <v>142</v>
      </c>
      <c r="L155" s="105"/>
      <c r="M155" s="106" t="s">
        <v>3</v>
      </c>
      <c r="N155" s="107" t="s">
        <v>42</v>
      </c>
      <c r="O155" s="27"/>
      <c r="P155" s="88">
        <f>O155*H155</f>
        <v>0</v>
      </c>
      <c r="Q155" s="88">
        <v>4E-05</v>
      </c>
      <c r="R155" s="88">
        <f>Q155*H155</f>
        <v>0.07173180000000001</v>
      </c>
      <c r="S155" s="88">
        <v>0</v>
      </c>
      <c r="T155" s="89">
        <f>S155*H155</f>
        <v>0</v>
      </c>
      <c r="AR155" s="90" t="s">
        <v>178</v>
      </c>
      <c r="AT155" s="90" t="s">
        <v>179</v>
      </c>
      <c r="AU155" s="90" t="s">
        <v>81</v>
      </c>
      <c r="AY155" s="11" t="s">
        <v>136</v>
      </c>
      <c r="BE155" s="91">
        <f>IF(N155="základní",J155,0)</f>
        <v>0</v>
      </c>
      <c r="BF155" s="91">
        <f>IF(N155="snížená",J155,0)</f>
        <v>0</v>
      </c>
      <c r="BG155" s="91">
        <f>IF(N155="zákl. přenesená",J155,0)</f>
        <v>0</v>
      </c>
      <c r="BH155" s="91">
        <f>IF(N155="sníž. přenesená",J155,0)</f>
        <v>0</v>
      </c>
      <c r="BI155" s="91">
        <f>IF(N155="nulová",J155,0)</f>
        <v>0</v>
      </c>
      <c r="BJ155" s="11" t="s">
        <v>79</v>
      </c>
      <c r="BK155" s="91">
        <f>ROUND(I155*H155,2)</f>
        <v>0</v>
      </c>
      <c r="BL155" s="11" t="s">
        <v>143</v>
      </c>
      <c r="BM155" s="90" t="s">
        <v>259</v>
      </c>
    </row>
    <row r="156" spans="2:51" s="7" customFormat="1" ht="12">
      <c r="B156" s="92"/>
      <c r="C156" s="344"/>
      <c r="D156" s="345" t="s">
        <v>145</v>
      </c>
      <c r="E156" s="346" t="s">
        <v>3</v>
      </c>
      <c r="F156" s="347" t="s">
        <v>260</v>
      </c>
      <c r="G156" s="344"/>
      <c r="H156" s="348">
        <v>1793.295</v>
      </c>
      <c r="I156" s="94"/>
      <c r="J156" s="344"/>
      <c r="K156" s="344"/>
      <c r="L156" s="92"/>
      <c r="M156" s="95"/>
      <c r="N156" s="96"/>
      <c r="O156" s="96"/>
      <c r="P156" s="96"/>
      <c r="Q156" s="96"/>
      <c r="R156" s="96"/>
      <c r="S156" s="96"/>
      <c r="T156" s="97"/>
      <c r="AT156" s="93" t="s">
        <v>145</v>
      </c>
      <c r="AU156" s="93" t="s">
        <v>81</v>
      </c>
      <c r="AV156" s="7" t="s">
        <v>81</v>
      </c>
      <c r="AW156" s="7" t="s">
        <v>33</v>
      </c>
      <c r="AX156" s="7" t="s">
        <v>79</v>
      </c>
      <c r="AY156" s="93" t="s">
        <v>136</v>
      </c>
    </row>
    <row r="157" spans="2:65" s="1" customFormat="1" ht="16.5" customHeight="1">
      <c r="B157" s="84"/>
      <c r="C157" s="338" t="s">
        <v>261</v>
      </c>
      <c r="D157" s="338" t="s">
        <v>138</v>
      </c>
      <c r="E157" s="339" t="s">
        <v>262</v>
      </c>
      <c r="F157" s="340" t="s">
        <v>263</v>
      </c>
      <c r="G157" s="341" t="s">
        <v>141</v>
      </c>
      <c r="H157" s="342">
        <v>48</v>
      </c>
      <c r="I157" s="85"/>
      <c r="J157" s="343">
        <f>ROUND(I157*H157,2)</f>
        <v>0</v>
      </c>
      <c r="K157" s="340" t="s">
        <v>142</v>
      </c>
      <c r="L157" s="19"/>
      <c r="M157" s="86" t="s">
        <v>3</v>
      </c>
      <c r="N157" s="87" t="s">
        <v>42</v>
      </c>
      <c r="O157" s="27"/>
      <c r="P157" s="88">
        <f>O157*H157</f>
        <v>0</v>
      </c>
      <c r="Q157" s="88">
        <v>0.0085</v>
      </c>
      <c r="R157" s="88">
        <f>Q157*H157</f>
        <v>0.40800000000000003</v>
      </c>
      <c r="S157" s="88">
        <v>0</v>
      </c>
      <c r="T157" s="89">
        <f>S157*H157</f>
        <v>0</v>
      </c>
      <c r="AR157" s="90" t="s">
        <v>143</v>
      </c>
      <c r="AT157" s="90" t="s">
        <v>138</v>
      </c>
      <c r="AU157" s="90" t="s">
        <v>81</v>
      </c>
      <c r="AY157" s="11" t="s">
        <v>136</v>
      </c>
      <c r="BE157" s="91">
        <f>IF(N157="základní",J157,0)</f>
        <v>0</v>
      </c>
      <c r="BF157" s="91">
        <f>IF(N157="snížená",J157,0)</f>
        <v>0</v>
      </c>
      <c r="BG157" s="91">
        <f>IF(N157="zákl. přenesená",J157,0)</f>
        <v>0</v>
      </c>
      <c r="BH157" s="91">
        <f>IF(N157="sníž. přenesená",J157,0)</f>
        <v>0</v>
      </c>
      <c r="BI157" s="91">
        <f>IF(N157="nulová",J157,0)</f>
        <v>0</v>
      </c>
      <c r="BJ157" s="11" t="s">
        <v>79</v>
      </c>
      <c r="BK157" s="91">
        <f>ROUND(I157*H157,2)</f>
        <v>0</v>
      </c>
      <c r="BL157" s="11" t="s">
        <v>143</v>
      </c>
      <c r="BM157" s="90" t="s">
        <v>264</v>
      </c>
    </row>
    <row r="158" spans="2:65" s="1" customFormat="1" ht="16.5" customHeight="1">
      <c r="B158" s="84"/>
      <c r="C158" s="353" t="s">
        <v>265</v>
      </c>
      <c r="D158" s="353" t="s">
        <v>179</v>
      </c>
      <c r="E158" s="354" t="s">
        <v>266</v>
      </c>
      <c r="F158" s="355" t="s">
        <v>267</v>
      </c>
      <c r="G158" s="356" t="s">
        <v>166</v>
      </c>
      <c r="H158" s="357">
        <v>6.854</v>
      </c>
      <c r="I158" s="104"/>
      <c r="J158" s="358">
        <f>ROUND(I158*H158,2)</f>
        <v>0</v>
      </c>
      <c r="K158" s="355" t="s">
        <v>142</v>
      </c>
      <c r="L158" s="105"/>
      <c r="M158" s="106" t="s">
        <v>3</v>
      </c>
      <c r="N158" s="107" t="s">
        <v>42</v>
      </c>
      <c r="O158" s="27"/>
      <c r="P158" s="88">
        <f>O158*H158</f>
        <v>0</v>
      </c>
      <c r="Q158" s="88">
        <v>0.03</v>
      </c>
      <c r="R158" s="88">
        <f>Q158*H158</f>
        <v>0.20562</v>
      </c>
      <c r="S158" s="88">
        <v>0</v>
      </c>
      <c r="T158" s="89">
        <f>S158*H158</f>
        <v>0</v>
      </c>
      <c r="AR158" s="90" t="s">
        <v>178</v>
      </c>
      <c r="AT158" s="90" t="s">
        <v>179</v>
      </c>
      <c r="AU158" s="90" t="s">
        <v>81</v>
      </c>
      <c r="AY158" s="11" t="s">
        <v>136</v>
      </c>
      <c r="BE158" s="91">
        <f>IF(N158="základní",J158,0)</f>
        <v>0</v>
      </c>
      <c r="BF158" s="91">
        <f>IF(N158="snížená",J158,0)</f>
        <v>0</v>
      </c>
      <c r="BG158" s="91">
        <f>IF(N158="zákl. přenesená",J158,0)</f>
        <v>0</v>
      </c>
      <c r="BH158" s="91">
        <f>IF(N158="sníž. přenesená",J158,0)</f>
        <v>0</v>
      </c>
      <c r="BI158" s="91">
        <f>IF(N158="nulová",J158,0)</f>
        <v>0</v>
      </c>
      <c r="BJ158" s="11" t="s">
        <v>79</v>
      </c>
      <c r="BK158" s="91">
        <f>ROUND(I158*H158,2)</f>
        <v>0</v>
      </c>
      <c r="BL158" s="11" t="s">
        <v>143</v>
      </c>
      <c r="BM158" s="90" t="s">
        <v>268</v>
      </c>
    </row>
    <row r="159" spans="2:51" s="7" customFormat="1" ht="12">
      <c r="B159" s="92"/>
      <c r="C159" s="344"/>
      <c r="D159" s="345" t="s">
        <v>145</v>
      </c>
      <c r="E159" s="346" t="s">
        <v>3</v>
      </c>
      <c r="F159" s="347" t="s">
        <v>269</v>
      </c>
      <c r="G159" s="344"/>
      <c r="H159" s="348">
        <v>6.854</v>
      </c>
      <c r="I159" s="94"/>
      <c r="J159" s="344"/>
      <c r="K159" s="344"/>
      <c r="L159" s="92"/>
      <c r="M159" s="95"/>
      <c r="N159" s="96"/>
      <c r="O159" s="96"/>
      <c r="P159" s="96"/>
      <c r="Q159" s="96"/>
      <c r="R159" s="96"/>
      <c r="S159" s="96"/>
      <c r="T159" s="97"/>
      <c r="AT159" s="93" t="s">
        <v>145</v>
      </c>
      <c r="AU159" s="93" t="s">
        <v>81</v>
      </c>
      <c r="AV159" s="7" t="s">
        <v>81</v>
      </c>
      <c r="AW159" s="7" t="s">
        <v>33</v>
      </c>
      <c r="AX159" s="7" t="s">
        <v>79</v>
      </c>
      <c r="AY159" s="93" t="s">
        <v>136</v>
      </c>
    </row>
    <row r="160" spans="2:65" s="1" customFormat="1" ht="16.5" customHeight="1">
      <c r="B160" s="84"/>
      <c r="C160" s="338" t="s">
        <v>270</v>
      </c>
      <c r="D160" s="338" t="s">
        <v>138</v>
      </c>
      <c r="E160" s="339" t="s">
        <v>271</v>
      </c>
      <c r="F160" s="340" t="s">
        <v>272</v>
      </c>
      <c r="G160" s="341" t="s">
        <v>141</v>
      </c>
      <c r="H160" s="342">
        <v>922.494</v>
      </c>
      <c r="I160" s="85"/>
      <c r="J160" s="343">
        <f>ROUND(I160*H160,2)</f>
        <v>0</v>
      </c>
      <c r="K160" s="340" t="s">
        <v>142</v>
      </c>
      <c r="L160" s="19"/>
      <c r="M160" s="86" t="s">
        <v>3</v>
      </c>
      <c r="N160" s="87" t="s">
        <v>42</v>
      </c>
      <c r="O160" s="27"/>
      <c r="P160" s="88">
        <f>O160*H160</f>
        <v>0</v>
      </c>
      <c r="Q160" s="88">
        <v>0.0085</v>
      </c>
      <c r="R160" s="88">
        <f>Q160*H160</f>
        <v>7.8411990000000005</v>
      </c>
      <c r="S160" s="88">
        <v>0</v>
      </c>
      <c r="T160" s="89">
        <f>S160*H160</f>
        <v>0</v>
      </c>
      <c r="AR160" s="90" t="s">
        <v>143</v>
      </c>
      <c r="AT160" s="90" t="s">
        <v>138</v>
      </c>
      <c r="AU160" s="90" t="s">
        <v>81</v>
      </c>
      <c r="AY160" s="11" t="s">
        <v>136</v>
      </c>
      <c r="BE160" s="91">
        <f>IF(N160="základní",J160,0)</f>
        <v>0</v>
      </c>
      <c r="BF160" s="91">
        <f>IF(N160="snížená",J160,0)</f>
        <v>0</v>
      </c>
      <c r="BG160" s="91">
        <f>IF(N160="zákl. přenesená",J160,0)</f>
        <v>0</v>
      </c>
      <c r="BH160" s="91">
        <f>IF(N160="sníž. přenesená",J160,0)</f>
        <v>0</v>
      </c>
      <c r="BI160" s="91">
        <f>IF(N160="nulová",J160,0)</f>
        <v>0</v>
      </c>
      <c r="BJ160" s="11" t="s">
        <v>79</v>
      </c>
      <c r="BK160" s="91">
        <f>ROUND(I160*H160,2)</f>
        <v>0</v>
      </c>
      <c r="BL160" s="11" t="s">
        <v>143</v>
      </c>
      <c r="BM160" s="90" t="s">
        <v>273</v>
      </c>
    </row>
    <row r="161" spans="2:51" s="7" customFormat="1" ht="12">
      <c r="B161" s="92"/>
      <c r="C161" s="344"/>
      <c r="D161" s="345" t="s">
        <v>145</v>
      </c>
      <c r="E161" s="346" t="s">
        <v>3</v>
      </c>
      <c r="F161" s="347" t="s">
        <v>274</v>
      </c>
      <c r="G161" s="344"/>
      <c r="H161" s="348">
        <v>922.494</v>
      </c>
      <c r="I161" s="94"/>
      <c r="J161" s="344"/>
      <c r="K161" s="344"/>
      <c r="L161" s="92"/>
      <c r="M161" s="95"/>
      <c r="N161" s="96"/>
      <c r="O161" s="96"/>
      <c r="P161" s="96"/>
      <c r="Q161" s="96"/>
      <c r="R161" s="96"/>
      <c r="S161" s="96"/>
      <c r="T161" s="97"/>
      <c r="AT161" s="93" t="s">
        <v>145</v>
      </c>
      <c r="AU161" s="93" t="s">
        <v>81</v>
      </c>
      <c r="AV161" s="7" t="s">
        <v>81</v>
      </c>
      <c r="AW161" s="7" t="s">
        <v>33</v>
      </c>
      <c r="AX161" s="7" t="s">
        <v>79</v>
      </c>
      <c r="AY161" s="93" t="s">
        <v>136</v>
      </c>
    </row>
    <row r="162" spans="2:65" s="1" customFormat="1" ht="16.5" customHeight="1">
      <c r="B162" s="84"/>
      <c r="C162" s="353" t="s">
        <v>275</v>
      </c>
      <c r="D162" s="353" t="s">
        <v>179</v>
      </c>
      <c r="E162" s="354" t="s">
        <v>276</v>
      </c>
      <c r="F162" s="355" t="s">
        <v>277</v>
      </c>
      <c r="G162" s="356" t="s">
        <v>141</v>
      </c>
      <c r="H162" s="357">
        <v>940.944</v>
      </c>
      <c r="I162" s="104"/>
      <c r="J162" s="358">
        <f>ROUND(I162*H162,2)</f>
        <v>0</v>
      </c>
      <c r="K162" s="355" t="s">
        <v>142</v>
      </c>
      <c r="L162" s="105"/>
      <c r="M162" s="106" t="s">
        <v>3</v>
      </c>
      <c r="N162" s="107" t="s">
        <v>42</v>
      </c>
      <c r="O162" s="27"/>
      <c r="P162" s="88">
        <f>O162*H162</f>
        <v>0</v>
      </c>
      <c r="Q162" s="88">
        <v>0.00306</v>
      </c>
      <c r="R162" s="88">
        <f>Q162*H162</f>
        <v>2.8792886399999995</v>
      </c>
      <c r="S162" s="88">
        <v>0</v>
      </c>
      <c r="T162" s="89">
        <f>S162*H162</f>
        <v>0</v>
      </c>
      <c r="AR162" s="90" t="s">
        <v>178</v>
      </c>
      <c r="AT162" s="90" t="s">
        <v>179</v>
      </c>
      <c r="AU162" s="90" t="s">
        <v>81</v>
      </c>
      <c r="AY162" s="11" t="s">
        <v>136</v>
      </c>
      <c r="BE162" s="91">
        <f>IF(N162="základní",J162,0)</f>
        <v>0</v>
      </c>
      <c r="BF162" s="91">
        <f>IF(N162="snížená",J162,0)</f>
        <v>0</v>
      </c>
      <c r="BG162" s="91">
        <f>IF(N162="zákl. přenesená",J162,0)</f>
        <v>0</v>
      </c>
      <c r="BH162" s="91">
        <f>IF(N162="sníž. přenesená",J162,0)</f>
        <v>0</v>
      </c>
      <c r="BI162" s="91">
        <f>IF(N162="nulová",J162,0)</f>
        <v>0</v>
      </c>
      <c r="BJ162" s="11" t="s">
        <v>79</v>
      </c>
      <c r="BK162" s="91">
        <f>ROUND(I162*H162,2)</f>
        <v>0</v>
      </c>
      <c r="BL162" s="11" t="s">
        <v>143</v>
      </c>
      <c r="BM162" s="90" t="s">
        <v>278</v>
      </c>
    </row>
    <row r="163" spans="2:51" s="7" customFormat="1" ht="12">
      <c r="B163" s="92"/>
      <c r="C163" s="344"/>
      <c r="D163" s="345" t="s">
        <v>145</v>
      </c>
      <c r="E163" s="346" t="s">
        <v>3</v>
      </c>
      <c r="F163" s="347" t="s">
        <v>279</v>
      </c>
      <c r="G163" s="344"/>
      <c r="H163" s="348">
        <v>940.944</v>
      </c>
      <c r="I163" s="94"/>
      <c r="J163" s="344"/>
      <c r="K163" s="344"/>
      <c r="L163" s="92"/>
      <c r="M163" s="95"/>
      <c r="N163" s="96"/>
      <c r="O163" s="96"/>
      <c r="P163" s="96"/>
      <c r="Q163" s="96"/>
      <c r="R163" s="96"/>
      <c r="S163" s="96"/>
      <c r="T163" s="97"/>
      <c r="AT163" s="93" t="s">
        <v>145</v>
      </c>
      <c r="AU163" s="93" t="s">
        <v>81</v>
      </c>
      <c r="AV163" s="7" t="s">
        <v>81</v>
      </c>
      <c r="AW163" s="7" t="s">
        <v>33</v>
      </c>
      <c r="AX163" s="7" t="s">
        <v>79</v>
      </c>
      <c r="AY163" s="93" t="s">
        <v>136</v>
      </c>
    </row>
    <row r="164" spans="2:65" s="1" customFormat="1" ht="16.5" customHeight="1">
      <c r="B164" s="84"/>
      <c r="C164" s="338" t="s">
        <v>280</v>
      </c>
      <c r="D164" s="338" t="s">
        <v>138</v>
      </c>
      <c r="E164" s="339" t="s">
        <v>281</v>
      </c>
      <c r="F164" s="340" t="s">
        <v>282</v>
      </c>
      <c r="G164" s="341" t="s">
        <v>159</v>
      </c>
      <c r="H164" s="342">
        <v>207.94</v>
      </c>
      <c r="I164" s="85"/>
      <c r="J164" s="343">
        <f>ROUND(I164*H164,2)</f>
        <v>0</v>
      </c>
      <c r="K164" s="340" t="s">
        <v>142</v>
      </c>
      <c r="L164" s="19"/>
      <c r="M164" s="86" t="s">
        <v>3</v>
      </c>
      <c r="N164" s="87" t="s">
        <v>42</v>
      </c>
      <c r="O164" s="27"/>
      <c r="P164" s="88">
        <f>O164*H164</f>
        <v>0</v>
      </c>
      <c r="Q164" s="88">
        <v>0.00176</v>
      </c>
      <c r="R164" s="88">
        <f>Q164*H164</f>
        <v>0.36597440000000003</v>
      </c>
      <c r="S164" s="88">
        <v>0</v>
      </c>
      <c r="T164" s="89">
        <f>S164*H164</f>
        <v>0</v>
      </c>
      <c r="AR164" s="90" t="s">
        <v>143</v>
      </c>
      <c r="AT164" s="90" t="s">
        <v>138</v>
      </c>
      <c r="AU164" s="90" t="s">
        <v>81</v>
      </c>
      <c r="AY164" s="11" t="s">
        <v>136</v>
      </c>
      <c r="BE164" s="91">
        <f>IF(N164="základní",J164,0)</f>
        <v>0</v>
      </c>
      <c r="BF164" s="91">
        <f>IF(N164="snížená",J164,0)</f>
        <v>0</v>
      </c>
      <c r="BG164" s="91">
        <f>IF(N164="zákl. přenesená",J164,0)</f>
        <v>0</v>
      </c>
      <c r="BH164" s="91">
        <f>IF(N164="sníž. přenesená",J164,0)</f>
        <v>0</v>
      </c>
      <c r="BI164" s="91">
        <f>IF(N164="nulová",J164,0)</f>
        <v>0</v>
      </c>
      <c r="BJ164" s="11" t="s">
        <v>79</v>
      </c>
      <c r="BK164" s="91">
        <f>ROUND(I164*H164,2)</f>
        <v>0</v>
      </c>
      <c r="BL164" s="11" t="s">
        <v>143</v>
      </c>
      <c r="BM164" s="90" t="s">
        <v>283</v>
      </c>
    </row>
    <row r="165" spans="2:51" s="7" customFormat="1" ht="12">
      <c r="B165" s="92"/>
      <c r="C165" s="344"/>
      <c r="D165" s="345" t="s">
        <v>145</v>
      </c>
      <c r="E165" s="346" t="s">
        <v>3</v>
      </c>
      <c r="F165" s="347" t="s">
        <v>284</v>
      </c>
      <c r="G165" s="344"/>
      <c r="H165" s="348">
        <v>164.9</v>
      </c>
      <c r="I165" s="94"/>
      <c r="J165" s="344"/>
      <c r="K165" s="344"/>
      <c r="L165" s="92"/>
      <c r="M165" s="95"/>
      <c r="N165" s="96"/>
      <c r="O165" s="96"/>
      <c r="P165" s="96"/>
      <c r="Q165" s="96"/>
      <c r="R165" s="96"/>
      <c r="S165" s="96"/>
      <c r="T165" s="97"/>
      <c r="AT165" s="93" t="s">
        <v>145</v>
      </c>
      <c r="AU165" s="93" t="s">
        <v>81</v>
      </c>
      <c r="AV165" s="7" t="s">
        <v>81</v>
      </c>
      <c r="AW165" s="7" t="s">
        <v>33</v>
      </c>
      <c r="AX165" s="7" t="s">
        <v>71</v>
      </c>
      <c r="AY165" s="93" t="s">
        <v>136</v>
      </c>
    </row>
    <row r="166" spans="2:51" s="7" customFormat="1" ht="12">
      <c r="B166" s="92"/>
      <c r="C166" s="344"/>
      <c r="D166" s="345" t="s">
        <v>145</v>
      </c>
      <c r="E166" s="346" t="s">
        <v>3</v>
      </c>
      <c r="F166" s="347" t="s">
        <v>285</v>
      </c>
      <c r="G166" s="344"/>
      <c r="H166" s="348">
        <v>43.04</v>
      </c>
      <c r="I166" s="94"/>
      <c r="J166" s="344"/>
      <c r="K166" s="344"/>
      <c r="L166" s="92"/>
      <c r="M166" s="95"/>
      <c r="N166" s="96"/>
      <c r="O166" s="96"/>
      <c r="P166" s="96"/>
      <c r="Q166" s="96"/>
      <c r="R166" s="96"/>
      <c r="S166" s="96"/>
      <c r="T166" s="97"/>
      <c r="AT166" s="93" t="s">
        <v>145</v>
      </c>
      <c r="AU166" s="93" t="s">
        <v>81</v>
      </c>
      <c r="AV166" s="7" t="s">
        <v>81</v>
      </c>
      <c r="AW166" s="7" t="s">
        <v>33</v>
      </c>
      <c r="AX166" s="7" t="s">
        <v>71</v>
      </c>
      <c r="AY166" s="93" t="s">
        <v>136</v>
      </c>
    </row>
    <row r="167" spans="2:51" s="8" customFormat="1" ht="12">
      <c r="B167" s="98"/>
      <c r="C167" s="349"/>
      <c r="D167" s="345" t="s">
        <v>145</v>
      </c>
      <c r="E167" s="350" t="s">
        <v>3</v>
      </c>
      <c r="F167" s="351" t="s">
        <v>152</v>
      </c>
      <c r="G167" s="349"/>
      <c r="H167" s="352">
        <v>207.94</v>
      </c>
      <c r="I167" s="100"/>
      <c r="J167" s="349"/>
      <c r="K167" s="349"/>
      <c r="L167" s="98"/>
      <c r="M167" s="101"/>
      <c r="N167" s="102"/>
      <c r="O167" s="102"/>
      <c r="P167" s="102"/>
      <c r="Q167" s="102"/>
      <c r="R167" s="102"/>
      <c r="S167" s="102"/>
      <c r="T167" s="103"/>
      <c r="AT167" s="99" t="s">
        <v>145</v>
      </c>
      <c r="AU167" s="99" t="s">
        <v>81</v>
      </c>
      <c r="AV167" s="8" t="s">
        <v>143</v>
      </c>
      <c r="AW167" s="8" t="s">
        <v>33</v>
      </c>
      <c r="AX167" s="8" t="s">
        <v>79</v>
      </c>
      <c r="AY167" s="99" t="s">
        <v>136</v>
      </c>
    </row>
    <row r="168" spans="2:65" s="1" customFormat="1" ht="16.5" customHeight="1">
      <c r="B168" s="84"/>
      <c r="C168" s="353" t="s">
        <v>286</v>
      </c>
      <c r="D168" s="353" t="s">
        <v>179</v>
      </c>
      <c r="E168" s="354" t="s">
        <v>287</v>
      </c>
      <c r="F168" s="355" t="s">
        <v>288</v>
      </c>
      <c r="G168" s="356" t="s">
        <v>141</v>
      </c>
      <c r="H168" s="357">
        <v>34.31</v>
      </c>
      <c r="I168" s="104"/>
      <c r="J168" s="358">
        <f>ROUND(I168*H168,2)</f>
        <v>0</v>
      </c>
      <c r="K168" s="355" t="s">
        <v>142</v>
      </c>
      <c r="L168" s="105"/>
      <c r="M168" s="106" t="s">
        <v>3</v>
      </c>
      <c r="N168" s="107" t="s">
        <v>42</v>
      </c>
      <c r="O168" s="27"/>
      <c r="P168" s="88">
        <f>O168*H168</f>
        <v>0</v>
      </c>
      <c r="Q168" s="88">
        <v>0.0012</v>
      </c>
      <c r="R168" s="88">
        <f>Q168*H168</f>
        <v>0.041172</v>
      </c>
      <c r="S168" s="88">
        <v>0</v>
      </c>
      <c r="T168" s="89">
        <f>S168*H168</f>
        <v>0</v>
      </c>
      <c r="AR168" s="90" t="s">
        <v>178</v>
      </c>
      <c r="AT168" s="90" t="s">
        <v>179</v>
      </c>
      <c r="AU168" s="90" t="s">
        <v>81</v>
      </c>
      <c r="AY168" s="11" t="s">
        <v>136</v>
      </c>
      <c r="BE168" s="91">
        <f>IF(N168="základní",J168,0)</f>
        <v>0</v>
      </c>
      <c r="BF168" s="91">
        <f>IF(N168="snížená",J168,0)</f>
        <v>0</v>
      </c>
      <c r="BG168" s="91">
        <f>IF(N168="zákl. přenesená",J168,0)</f>
        <v>0</v>
      </c>
      <c r="BH168" s="91">
        <f>IF(N168="sníž. přenesená",J168,0)</f>
        <v>0</v>
      </c>
      <c r="BI168" s="91">
        <f>IF(N168="nulová",J168,0)</f>
        <v>0</v>
      </c>
      <c r="BJ168" s="11" t="s">
        <v>79</v>
      </c>
      <c r="BK168" s="91">
        <f>ROUND(I168*H168,2)</f>
        <v>0</v>
      </c>
      <c r="BL168" s="11" t="s">
        <v>143</v>
      </c>
      <c r="BM168" s="90" t="s">
        <v>289</v>
      </c>
    </row>
    <row r="169" spans="2:51" s="7" customFormat="1" ht="12">
      <c r="B169" s="92"/>
      <c r="C169" s="344"/>
      <c r="D169" s="345" t="s">
        <v>145</v>
      </c>
      <c r="E169" s="346" t="s">
        <v>3</v>
      </c>
      <c r="F169" s="347" t="s">
        <v>290</v>
      </c>
      <c r="G169" s="344"/>
      <c r="H169" s="348">
        <v>34.31</v>
      </c>
      <c r="I169" s="94"/>
      <c r="J169" s="344"/>
      <c r="K169" s="344"/>
      <c r="L169" s="92"/>
      <c r="M169" s="95"/>
      <c r="N169" s="96"/>
      <c r="O169" s="96"/>
      <c r="P169" s="96"/>
      <c r="Q169" s="96"/>
      <c r="R169" s="96"/>
      <c r="S169" s="96"/>
      <c r="T169" s="97"/>
      <c r="AT169" s="93" t="s">
        <v>145</v>
      </c>
      <c r="AU169" s="93" t="s">
        <v>81</v>
      </c>
      <c r="AV169" s="7" t="s">
        <v>81</v>
      </c>
      <c r="AW169" s="7" t="s">
        <v>33</v>
      </c>
      <c r="AX169" s="7" t="s">
        <v>79</v>
      </c>
      <c r="AY169" s="93" t="s">
        <v>136</v>
      </c>
    </row>
    <row r="170" spans="2:65" s="1" customFormat="1" ht="16.5" customHeight="1">
      <c r="B170" s="84"/>
      <c r="C170" s="338" t="s">
        <v>291</v>
      </c>
      <c r="D170" s="338" t="s">
        <v>138</v>
      </c>
      <c r="E170" s="339" t="s">
        <v>292</v>
      </c>
      <c r="F170" s="340" t="s">
        <v>293</v>
      </c>
      <c r="G170" s="341" t="s">
        <v>159</v>
      </c>
      <c r="H170" s="342">
        <v>97.92</v>
      </c>
      <c r="I170" s="85"/>
      <c r="J170" s="343">
        <f>ROUND(I170*H170,2)</f>
        <v>0</v>
      </c>
      <c r="K170" s="340" t="s">
        <v>142</v>
      </c>
      <c r="L170" s="19"/>
      <c r="M170" s="86" t="s">
        <v>3</v>
      </c>
      <c r="N170" s="87" t="s">
        <v>42</v>
      </c>
      <c r="O170" s="27"/>
      <c r="P170" s="88">
        <f>O170*H170</f>
        <v>0</v>
      </c>
      <c r="Q170" s="88">
        <v>6E-05</v>
      </c>
      <c r="R170" s="88">
        <f>Q170*H170</f>
        <v>0.0058752000000000006</v>
      </c>
      <c r="S170" s="88">
        <v>0</v>
      </c>
      <c r="T170" s="89">
        <f>S170*H170</f>
        <v>0</v>
      </c>
      <c r="AR170" s="90" t="s">
        <v>143</v>
      </c>
      <c r="AT170" s="90" t="s">
        <v>138</v>
      </c>
      <c r="AU170" s="90" t="s">
        <v>81</v>
      </c>
      <c r="AY170" s="11" t="s">
        <v>136</v>
      </c>
      <c r="BE170" s="91">
        <f>IF(N170="základní",J170,0)</f>
        <v>0</v>
      </c>
      <c r="BF170" s="91">
        <f>IF(N170="snížená",J170,0)</f>
        <v>0</v>
      </c>
      <c r="BG170" s="91">
        <f>IF(N170="zákl. přenesená",J170,0)</f>
        <v>0</v>
      </c>
      <c r="BH170" s="91">
        <f>IF(N170="sníž. přenesená",J170,0)</f>
        <v>0</v>
      </c>
      <c r="BI170" s="91">
        <f>IF(N170="nulová",J170,0)</f>
        <v>0</v>
      </c>
      <c r="BJ170" s="11" t="s">
        <v>79</v>
      </c>
      <c r="BK170" s="91">
        <f>ROUND(I170*H170,2)</f>
        <v>0</v>
      </c>
      <c r="BL170" s="11" t="s">
        <v>143</v>
      </c>
      <c r="BM170" s="90" t="s">
        <v>294</v>
      </c>
    </row>
    <row r="171" spans="2:65" s="1" customFormat="1" ht="16.5" customHeight="1">
      <c r="B171" s="84"/>
      <c r="C171" s="353" t="s">
        <v>295</v>
      </c>
      <c r="D171" s="353" t="s">
        <v>179</v>
      </c>
      <c r="E171" s="354" t="s">
        <v>296</v>
      </c>
      <c r="F171" s="355" t="s">
        <v>297</v>
      </c>
      <c r="G171" s="356" t="s">
        <v>159</v>
      </c>
      <c r="H171" s="357">
        <v>102.816</v>
      </c>
      <c r="I171" s="104"/>
      <c r="J171" s="358">
        <f>ROUND(I171*H171,2)</f>
        <v>0</v>
      </c>
      <c r="K171" s="355" t="s">
        <v>142</v>
      </c>
      <c r="L171" s="105"/>
      <c r="M171" s="106" t="s">
        <v>3</v>
      </c>
      <c r="N171" s="107" t="s">
        <v>42</v>
      </c>
      <c r="O171" s="27"/>
      <c r="P171" s="88">
        <f>O171*H171</f>
        <v>0</v>
      </c>
      <c r="Q171" s="88">
        <v>0.00068</v>
      </c>
      <c r="R171" s="88">
        <f>Q171*H171</f>
        <v>0.06991488000000001</v>
      </c>
      <c r="S171" s="88">
        <v>0</v>
      </c>
      <c r="T171" s="89">
        <f>S171*H171</f>
        <v>0</v>
      </c>
      <c r="AR171" s="90" t="s">
        <v>178</v>
      </c>
      <c r="AT171" s="90" t="s">
        <v>179</v>
      </c>
      <c r="AU171" s="90" t="s">
        <v>81</v>
      </c>
      <c r="AY171" s="11" t="s">
        <v>136</v>
      </c>
      <c r="BE171" s="91">
        <f>IF(N171="základní",J171,0)</f>
        <v>0</v>
      </c>
      <c r="BF171" s="91">
        <f>IF(N171="snížená",J171,0)</f>
        <v>0</v>
      </c>
      <c r="BG171" s="91">
        <f>IF(N171="zákl. přenesená",J171,0)</f>
        <v>0</v>
      </c>
      <c r="BH171" s="91">
        <f>IF(N171="sníž. přenesená",J171,0)</f>
        <v>0</v>
      </c>
      <c r="BI171" s="91">
        <f>IF(N171="nulová",J171,0)</f>
        <v>0</v>
      </c>
      <c r="BJ171" s="11" t="s">
        <v>79</v>
      </c>
      <c r="BK171" s="91">
        <f>ROUND(I171*H171,2)</f>
        <v>0</v>
      </c>
      <c r="BL171" s="11" t="s">
        <v>143</v>
      </c>
      <c r="BM171" s="90" t="s">
        <v>298</v>
      </c>
    </row>
    <row r="172" spans="2:51" s="7" customFormat="1" ht="12">
      <c r="B172" s="92"/>
      <c r="C172" s="344"/>
      <c r="D172" s="345" t="s">
        <v>145</v>
      </c>
      <c r="E172" s="346" t="s">
        <v>3</v>
      </c>
      <c r="F172" s="347" t="s">
        <v>299</v>
      </c>
      <c r="G172" s="344"/>
      <c r="H172" s="348">
        <v>102.816</v>
      </c>
      <c r="I172" s="94"/>
      <c r="J172" s="344"/>
      <c r="K172" s="344"/>
      <c r="L172" s="92"/>
      <c r="M172" s="95"/>
      <c r="N172" s="96"/>
      <c r="O172" s="96"/>
      <c r="P172" s="96"/>
      <c r="Q172" s="96"/>
      <c r="R172" s="96"/>
      <c r="S172" s="96"/>
      <c r="T172" s="97"/>
      <c r="AT172" s="93" t="s">
        <v>145</v>
      </c>
      <c r="AU172" s="93" t="s">
        <v>81</v>
      </c>
      <c r="AV172" s="7" t="s">
        <v>81</v>
      </c>
      <c r="AW172" s="7" t="s">
        <v>33</v>
      </c>
      <c r="AX172" s="7" t="s">
        <v>79</v>
      </c>
      <c r="AY172" s="93" t="s">
        <v>136</v>
      </c>
    </row>
    <row r="173" spans="2:65" s="1" customFormat="1" ht="16.5" customHeight="1">
      <c r="B173" s="84"/>
      <c r="C173" s="338" t="s">
        <v>300</v>
      </c>
      <c r="D173" s="338" t="s">
        <v>138</v>
      </c>
      <c r="E173" s="339" t="s">
        <v>301</v>
      </c>
      <c r="F173" s="340" t="s">
        <v>302</v>
      </c>
      <c r="G173" s="341" t="s">
        <v>159</v>
      </c>
      <c r="H173" s="342">
        <v>943.87</v>
      </c>
      <c r="I173" s="85"/>
      <c r="J173" s="343">
        <f>ROUND(I173*H173,2)</f>
        <v>0</v>
      </c>
      <c r="K173" s="340" t="s">
        <v>142</v>
      </c>
      <c r="L173" s="19"/>
      <c r="M173" s="86" t="s">
        <v>3</v>
      </c>
      <c r="N173" s="87" t="s">
        <v>42</v>
      </c>
      <c r="O173" s="27"/>
      <c r="P173" s="88">
        <f>O173*H173</f>
        <v>0</v>
      </c>
      <c r="Q173" s="88">
        <v>0.00025</v>
      </c>
      <c r="R173" s="88">
        <f>Q173*H173</f>
        <v>0.2359675</v>
      </c>
      <c r="S173" s="88">
        <v>0</v>
      </c>
      <c r="T173" s="89">
        <f>S173*H173</f>
        <v>0</v>
      </c>
      <c r="AR173" s="90" t="s">
        <v>143</v>
      </c>
      <c r="AT173" s="90" t="s">
        <v>138</v>
      </c>
      <c r="AU173" s="90" t="s">
        <v>81</v>
      </c>
      <c r="AY173" s="11" t="s">
        <v>136</v>
      </c>
      <c r="BE173" s="91">
        <f>IF(N173="základní",J173,0)</f>
        <v>0</v>
      </c>
      <c r="BF173" s="91">
        <f>IF(N173="snížená",J173,0)</f>
        <v>0</v>
      </c>
      <c r="BG173" s="91">
        <f>IF(N173="zákl. přenesená",J173,0)</f>
        <v>0</v>
      </c>
      <c r="BH173" s="91">
        <f>IF(N173="sníž. přenesená",J173,0)</f>
        <v>0</v>
      </c>
      <c r="BI173" s="91">
        <f>IF(N173="nulová",J173,0)</f>
        <v>0</v>
      </c>
      <c r="BJ173" s="11" t="s">
        <v>79</v>
      </c>
      <c r="BK173" s="91">
        <f>ROUND(I173*H173,2)</f>
        <v>0</v>
      </c>
      <c r="BL173" s="11" t="s">
        <v>143</v>
      </c>
      <c r="BM173" s="90" t="s">
        <v>303</v>
      </c>
    </row>
    <row r="174" spans="2:51" s="7" customFormat="1" ht="12">
      <c r="B174" s="92"/>
      <c r="C174" s="344"/>
      <c r="D174" s="345" t="s">
        <v>145</v>
      </c>
      <c r="E174" s="346" t="s">
        <v>3</v>
      </c>
      <c r="F174" s="347" t="s">
        <v>304</v>
      </c>
      <c r="G174" s="344"/>
      <c r="H174" s="348">
        <v>943.87</v>
      </c>
      <c r="I174" s="94"/>
      <c r="J174" s="344"/>
      <c r="K174" s="344"/>
      <c r="L174" s="92"/>
      <c r="M174" s="95"/>
      <c r="N174" s="96"/>
      <c r="O174" s="96"/>
      <c r="P174" s="96"/>
      <c r="Q174" s="96"/>
      <c r="R174" s="96"/>
      <c r="S174" s="96"/>
      <c r="T174" s="97"/>
      <c r="AT174" s="93" t="s">
        <v>145</v>
      </c>
      <c r="AU174" s="93" t="s">
        <v>81</v>
      </c>
      <c r="AV174" s="7" t="s">
        <v>81</v>
      </c>
      <c r="AW174" s="7" t="s">
        <v>33</v>
      </c>
      <c r="AX174" s="7" t="s">
        <v>79</v>
      </c>
      <c r="AY174" s="93" t="s">
        <v>136</v>
      </c>
    </row>
    <row r="175" spans="2:65" s="1" customFormat="1" ht="16.5" customHeight="1">
      <c r="B175" s="84"/>
      <c r="C175" s="353" t="s">
        <v>305</v>
      </c>
      <c r="D175" s="353" t="s">
        <v>179</v>
      </c>
      <c r="E175" s="354" t="s">
        <v>306</v>
      </c>
      <c r="F175" s="355" t="s">
        <v>307</v>
      </c>
      <c r="G175" s="356" t="s">
        <v>159</v>
      </c>
      <c r="H175" s="357">
        <v>991.064</v>
      </c>
      <c r="I175" s="104"/>
      <c r="J175" s="358">
        <f>ROUND(I175*H175,2)</f>
        <v>0</v>
      </c>
      <c r="K175" s="355" t="s">
        <v>142</v>
      </c>
      <c r="L175" s="105"/>
      <c r="M175" s="106" t="s">
        <v>3</v>
      </c>
      <c r="N175" s="107" t="s">
        <v>42</v>
      </c>
      <c r="O175" s="27"/>
      <c r="P175" s="88">
        <f>O175*H175</f>
        <v>0</v>
      </c>
      <c r="Q175" s="88">
        <v>3E-05</v>
      </c>
      <c r="R175" s="88">
        <f>Q175*H175</f>
        <v>0.02973192</v>
      </c>
      <c r="S175" s="88">
        <v>0</v>
      </c>
      <c r="T175" s="89">
        <f>S175*H175</f>
        <v>0</v>
      </c>
      <c r="AR175" s="90" t="s">
        <v>178</v>
      </c>
      <c r="AT175" s="90" t="s">
        <v>179</v>
      </c>
      <c r="AU175" s="90" t="s">
        <v>81</v>
      </c>
      <c r="AY175" s="11" t="s">
        <v>136</v>
      </c>
      <c r="BE175" s="91">
        <f>IF(N175="základní",J175,0)</f>
        <v>0</v>
      </c>
      <c r="BF175" s="91">
        <f>IF(N175="snížená",J175,0)</f>
        <v>0</v>
      </c>
      <c r="BG175" s="91">
        <f>IF(N175="zákl. přenesená",J175,0)</f>
        <v>0</v>
      </c>
      <c r="BH175" s="91">
        <f>IF(N175="sníž. přenesená",J175,0)</f>
        <v>0</v>
      </c>
      <c r="BI175" s="91">
        <f>IF(N175="nulová",J175,0)</f>
        <v>0</v>
      </c>
      <c r="BJ175" s="11" t="s">
        <v>79</v>
      </c>
      <c r="BK175" s="91">
        <f>ROUND(I175*H175,2)</f>
        <v>0</v>
      </c>
      <c r="BL175" s="11" t="s">
        <v>143</v>
      </c>
      <c r="BM175" s="90" t="s">
        <v>308</v>
      </c>
    </row>
    <row r="176" spans="2:51" s="7" customFormat="1" ht="12">
      <c r="B176" s="92"/>
      <c r="C176" s="344"/>
      <c r="D176" s="345" t="s">
        <v>145</v>
      </c>
      <c r="E176" s="346" t="s">
        <v>3</v>
      </c>
      <c r="F176" s="347" t="s">
        <v>309</v>
      </c>
      <c r="G176" s="344"/>
      <c r="H176" s="348">
        <v>991.064</v>
      </c>
      <c r="I176" s="94"/>
      <c r="J176" s="344"/>
      <c r="K176" s="344"/>
      <c r="L176" s="92"/>
      <c r="M176" s="95"/>
      <c r="N176" s="96"/>
      <c r="O176" s="96"/>
      <c r="P176" s="96"/>
      <c r="Q176" s="96"/>
      <c r="R176" s="96"/>
      <c r="S176" s="96"/>
      <c r="T176" s="97"/>
      <c r="AT176" s="93" t="s">
        <v>145</v>
      </c>
      <c r="AU176" s="93" t="s">
        <v>81</v>
      </c>
      <c r="AV176" s="7" t="s">
        <v>81</v>
      </c>
      <c r="AW176" s="7" t="s">
        <v>33</v>
      </c>
      <c r="AX176" s="7" t="s">
        <v>79</v>
      </c>
      <c r="AY176" s="93" t="s">
        <v>136</v>
      </c>
    </row>
    <row r="177" spans="2:65" s="1" customFormat="1" ht="16.5" customHeight="1">
      <c r="B177" s="84"/>
      <c r="C177" s="338" t="s">
        <v>310</v>
      </c>
      <c r="D177" s="338" t="s">
        <v>138</v>
      </c>
      <c r="E177" s="339" t="s">
        <v>311</v>
      </c>
      <c r="F177" s="340" t="s">
        <v>312</v>
      </c>
      <c r="G177" s="341" t="s">
        <v>141</v>
      </c>
      <c r="H177" s="342">
        <v>1303.94</v>
      </c>
      <c r="I177" s="85"/>
      <c r="J177" s="343">
        <f>ROUND(I177*H177,2)</f>
        <v>0</v>
      </c>
      <c r="K177" s="340" t="s">
        <v>142</v>
      </c>
      <c r="L177" s="19"/>
      <c r="M177" s="86" t="s">
        <v>3</v>
      </c>
      <c r="N177" s="87" t="s">
        <v>42</v>
      </c>
      <c r="O177" s="27"/>
      <c r="P177" s="88">
        <f>O177*H177</f>
        <v>0</v>
      </c>
      <c r="Q177" s="88">
        <v>0.01146</v>
      </c>
      <c r="R177" s="88">
        <f>Q177*H177</f>
        <v>14.9431524</v>
      </c>
      <c r="S177" s="88">
        <v>0</v>
      </c>
      <c r="T177" s="89">
        <f>S177*H177</f>
        <v>0</v>
      </c>
      <c r="AR177" s="90" t="s">
        <v>143</v>
      </c>
      <c r="AT177" s="90" t="s">
        <v>138</v>
      </c>
      <c r="AU177" s="90" t="s">
        <v>81</v>
      </c>
      <c r="AY177" s="11" t="s">
        <v>136</v>
      </c>
      <c r="BE177" s="91">
        <f>IF(N177="základní",J177,0)</f>
        <v>0</v>
      </c>
      <c r="BF177" s="91">
        <f>IF(N177="snížená",J177,0)</f>
        <v>0</v>
      </c>
      <c r="BG177" s="91">
        <f>IF(N177="zákl. přenesená",J177,0)</f>
        <v>0</v>
      </c>
      <c r="BH177" s="91">
        <f>IF(N177="sníž. přenesená",J177,0)</f>
        <v>0</v>
      </c>
      <c r="BI177" s="91">
        <f>IF(N177="nulová",J177,0)</f>
        <v>0</v>
      </c>
      <c r="BJ177" s="11" t="s">
        <v>79</v>
      </c>
      <c r="BK177" s="91">
        <f>ROUND(I177*H177,2)</f>
        <v>0</v>
      </c>
      <c r="BL177" s="11" t="s">
        <v>143</v>
      </c>
      <c r="BM177" s="90" t="s">
        <v>313</v>
      </c>
    </row>
    <row r="178" spans="2:65" s="1" customFormat="1" ht="16.5" customHeight="1">
      <c r="B178" s="84"/>
      <c r="C178" s="338" t="s">
        <v>314</v>
      </c>
      <c r="D178" s="338" t="s">
        <v>138</v>
      </c>
      <c r="E178" s="339" t="s">
        <v>315</v>
      </c>
      <c r="F178" s="340" t="s">
        <v>316</v>
      </c>
      <c r="G178" s="341" t="s">
        <v>141</v>
      </c>
      <c r="H178" s="342">
        <v>176.256</v>
      </c>
      <c r="I178" s="85"/>
      <c r="J178" s="343">
        <f>ROUND(I178*H178,2)</f>
        <v>0</v>
      </c>
      <c r="K178" s="340" t="s">
        <v>142</v>
      </c>
      <c r="L178" s="19"/>
      <c r="M178" s="86" t="s">
        <v>3</v>
      </c>
      <c r="N178" s="87" t="s">
        <v>42</v>
      </c>
      <c r="O178" s="27"/>
      <c r="P178" s="88">
        <f>O178*H178</f>
        <v>0</v>
      </c>
      <c r="Q178" s="88">
        <v>0.0315</v>
      </c>
      <c r="R178" s="88">
        <f>Q178*H178</f>
        <v>5.552064</v>
      </c>
      <c r="S178" s="88">
        <v>0</v>
      </c>
      <c r="T178" s="89">
        <f>S178*H178</f>
        <v>0</v>
      </c>
      <c r="AR178" s="90" t="s">
        <v>143</v>
      </c>
      <c r="AT178" s="90" t="s">
        <v>138</v>
      </c>
      <c r="AU178" s="90" t="s">
        <v>81</v>
      </c>
      <c r="AY178" s="11" t="s">
        <v>136</v>
      </c>
      <c r="BE178" s="91">
        <f>IF(N178="základní",J178,0)</f>
        <v>0</v>
      </c>
      <c r="BF178" s="91">
        <f>IF(N178="snížená",J178,0)</f>
        <v>0</v>
      </c>
      <c r="BG178" s="91">
        <f>IF(N178="zákl. přenesená",J178,0)</f>
        <v>0</v>
      </c>
      <c r="BH178" s="91">
        <f>IF(N178="sníž. přenesená",J178,0)</f>
        <v>0</v>
      </c>
      <c r="BI178" s="91">
        <f>IF(N178="nulová",J178,0)</f>
        <v>0</v>
      </c>
      <c r="BJ178" s="11" t="s">
        <v>79</v>
      </c>
      <c r="BK178" s="91">
        <f>ROUND(I178*H178,2)</f>
        <v>0</v>
      </c>
      <c r="BL178" s="11" t="s">
        <v>143</v>
      </c>
      <c r="BM178" s="90" t="s">
        <v>317</v>
      </c>
    </row>
    <row r="179" spans="2:51" s="7" customFormat="1" ht="12">
      <c r="B179" s="92"/>
      <c r="C179" s="344"/>
      <c r="D179" s="345" t="s">
        <v>145</v>
      </c>
      <c r="E179" s="346" t="s">
        <v>3</v>
      </c>
      <c r="F179" s="347" t="s">
        <v>318</v>
      </c>
      <c r="G179" s="344"/>
      <c r="H179" s="348">
        <v>176.256</v>
      </c>
      <c r="I179" s="94"/>
      <c r="J179" s="344"/>
      <c r="K179" s="344"/>
      <c r="L179" s="92"/>
      <c r="M179" s="95"/>
      <c r="N179" s="96"/>
      <c r="O179" s="96"/>
      <c r="P179" s="96"/>
      <c r="Q179" s="96"/>
      <c r="R179" s="96"/>
      <c r="S179" s="96"/>
      <c r="T179" s="97"/>
      <c r="AT179" s="93" t="s">
        <v>145</v>
      </c>
      <c r="AU179" s="93" t="s">
        <v>81</v>
      </c>
      <c r="AV179" s="7" t="s">
        <v>81</v>
      </c>
      <c r="AW179" s="7" t="s">
        <v>33</v>
      </c>
      <c r="AX179" s="7" t="s">
        <v>79</v>
      </c>
      <c r="AY179" s="93" t="s">
        <v>136</v>
      </c>
    </row>
    <row r="180" spans="2:65" s="1" customFormat="1" ht="16.5" customHeight="1">
      <c r="B180" s="84"/>
      <c r="C180" s="338" t="s">
        <v>319</v>
      </c>
      <c r="D180" s="338" t="s">
        <v>138</v>
      </c>
      <c r="E180" s="339" t="s">
        <v>320</v>
      </c>
      <c r="F180" s="340" t="s">
        <v>321</v>
      </c>
      <c r="G180" s="341" t="s">
        <v>141</v>
      </c>
      <c r="H180" s="342">
        <v>58</v>
      </c>
      <c r="I180" s="85"/>
      <c r="J180" s="343">
        <f>ROUND(I180*H180,2)</f>
        <v>0</v>
      </c>
      <c r="K180" s="340" t="s">
        <v>142</v>
      </c>
      <c r="L180" s="19"/>
      <c r="M180" s="86" t="s">
        <v>3</v>
      </c>
      <c r="N180" s="87" t="s">
        <v>42</v>
      </c>
      <c r="O180" s="27"/>
      <c r="P180" s="88">
        <f>O180*H180</f>
        <v>0</v>
      </c>
      <c r="Q180" s="88">
        <v>0.00628</v>
      </c>
      <c r="R180" s="88">
        <f>Q180*H180</f>
        <v>0.36424</v>
      </c>
      <c r="S180" s="88">
        <v>0</v>
      </c>
      <c r="T180" s="89">
        <f>S180*H180</f>
        <v>0</v>
      </c>
      <c r="AR180" s="90" t="s">
        <v>143</v>
      </c>
      <c r="AT180" s="90" t="s">
        <v>138</v>
      </c>
      <c r="AU180" s="90" t="s">
        <v>81</v>
      </c>
      <c r="AY180" s="11" t="s">
        <v>136</v>
      </c>
      <c r="BE180" s="91">
        <f>IF(N180="základní",J180,0)</f>
        <v>0</v>
      </c>
      <c r="BF180" s="91">
        <f>IF(N180="snížená",J180,0)</f>
        <v>0</v>
      </c>
      <c r="BG180" s="91">
        <f>IF(N180="zákl. přenesená",J180,0)</f>
        <v>0</v>
      </c>
      <c r="BH180" s="91">
        <f>IF(N180="sníž. přenesená",J180,0)</f>
        <v>0</v>
      </c>
      <c r="BI180" s="91">
        <f>IF(N180="nulová",J180,0)</f>
        <v>0</v>
      </c>
      <c r="BJ180" s="11" t="s">
        <v>79</v>
      </c>
      <c r="BK180" s="91">
        <f>ROUND(I180*H180,2)</f>
        <v>0</v>
      </c>
      <c r="BL180" s="11" t="s">
        <v>143</v>
      </c>
      <c r="BM180" s="90" t="s">
        <v>322</v>
      </c>
    </row>
    <row r="181" spans="2:51" s="7" customFormat="1" ht="12">
      <c r="B181" s="92"/>
      <c r="C181" s="344"/>
      <c r="D181" s="345" t="s">
        <v>145</v>
      </c>
      <c r="E181" s="346" t="s">
        <v>3</v>
      </c>
      <c r="F181" s="347" t="s">
        <v>1591</v>
      </c>
      <c r="G181" s="344"/>
      <c r="H181" s="348">
        <v>58</v>
      </c>
      <c r="I181" s="94"/>
      <c r="J181" s="344"/>
      <c r="K181" s="344"/>
      <c r="L181" s="92"/>
      <c r="M181" s="95"/>
      <c r="N181" s="96"/>
      <c r="O181" s="96"/>
      <c r="P181" s="96"/>
      <c r="Q181" s="96"/>
      <c r="R181" s="96"/>
      <c r="S181" s="96"/>
      <c r="T181" s="97"/>
      <c r="AT181" s="93" t="s">
        <v>145</v>
      </c>
      <c r="AU181" s="93" t="s">
        <v>81</v>
      </c>
      <c r="AV181" s="7" t="s">
        <v>81</v>
      </c>
      <c r="AW181" s="7" t="s">
        <v>33</v>
      </c>
      <c r="AX181" s="7" t="s">
        <v>79</v>
      </c>
      <c r="AY181" s="93" t="s">
        <v>136</v>
      </c>
    </row>
    <row r="182" spans="2:65" s="1" customFormat="1" ht="16.5" customHeight="1">
      <c r="B182" s="84"/>
      <c r="C182" s="338" t="s">
        <v>323</v>
      </c>
      <c r="D182" s="338" t="s">
        <v>138</v>
      </c>
      <c r="E182" s="339" t="s">
        <v>324</v>
      </c>
      <c r="F182" s="340" t="s">
        <v>325</v>
      </c>
      <c r="G182" s="341" t="s">
        <v>141</v>
      </c>
      <c r="H182" s="342">
        <v>922.494</v>
      </c>
      <c r="I182" s="85"/>
      <c r="J182" s="343">
        <f>ROUND(I182*H182,2)</f>
        <v>0</v>
      </c>
      <c r="K182" s="340" t="s">
        <v>142</v>
      </c>
      <c r="L182" s="19"/>
      <c r="M182" s="86" t="s">
        <v>3</v>
      </c>
      <c r="N182" s="87" t="s">
        <v>42</v>
      </c>
      <c r="O182" s="27"/>
      <c r="P182" s="88">
        <f>O182*H182</f>
        <v>0</v>
      </c>
      <c r="Q182" s="88">
        <v>0.00348</v>
      </c>
      <c r="R182" s="88">
        <f>Q182*H182</f>
        <v>3.21027912</v>
      </c>
      <c r="S182" s="88">
        <v>0</v>
      </c>
      <c r="T182" s="89">
        <f>S182*H182</f>
        <v>0</v>
      </c>
      <c r="AR182" s="90" t="s">
        <v>143</v>
      </c>
      <c r="AT182" s="90" t="s">
        <v>138</v>
      </c>
      <c r="AU182" s="90" t="s">
        <v>81</v>
      </c>
      <c r="AY182" s="11" t="s">
        <v>136</v>
      </c>
      <c r="BE182" s="91">
        <f>IF(N182="základní",J182,0)</f>
        <v>0</v>
      </c>
      <c r="BF182" s="91">
        <f>IF(N182="snížená",J182,0)</f>
        <v>0</v>
      </c>
      <c r="BG182" s="91">
        <f>IF(N182="zákl. přenesená",J182,0)</f>
        <v>0</v>
      </c>
      <c r="BH182" s="91">
        <f>IF(N182="sníž. přenesená",J182,0)</f>
        <v>0</v>
      </c>
      <c r="BI182" s="91">
        <f>IF(N182="nulová",J182,0)</f>
        <v>0</v>
      </c>
      <c r="BJ182" s="11" t="s">
        <v>79</v>
      </c>
      <c r="BK182" s="91">
        <f>ROUND(I182*H182,2)</f>
        <v>0</v>
      </c>
      <c r="BL182" s="11" t="s">
        <v>143</v>
      </c>
      <c r="BM182" s="90" t="s">
        <v>326</v>
      </c>
    </row>
    <row r="183" spans="2:65" s="1" customFormat="1" ht="16.5" customHeight="1">
      <c r="B183" s="84"/>
      <c r="C183" s="338" t="s">
        <v>327</v>
      </c>
      <c r="D183" s="338" t="s">
        <v>138</v>
      </c>
      <c r="E183" s="339" t="s">
        <v>328</v>
      </c>
      <c r="F183" s="340" t="s">
        <v>329</v>
      </c>
      <c r="G183" s="341" t="s">
        <v>141</v>
      </c>
      <c r="H183" s="342">
        <v>110</v>
      </c>
      <c r="I183" s="85"/>
      <c r="J183" s="343">
        <f>ROUND(I183*H183,2)</f>
        <v>0</v>
      </c>
      <c r="K183" s="340" t="s">
        <v>142</v>
      </c>
      <c r="L183" s="19"/>
      <c r="M183" s="86" t="s">
        <v>3</v>
      </c>
      <c r="N183" s="87" t="s">
        <v>42</v>
      </c>
      <c r="O183" s="27"/>
      <c r="P183" s="88">
        <f>O183*H183</f>
        <v>0</v>
      </c>
      <c r="Q183" s="88">
        <v>0.00348</v>
      </c>
      <c r="R183" s="88">
        <f>Q183*H183</f>
        <v>0.38280000000000003</v>
      </c>
      <c r="S183" s="88">
        <v>0</v>
      </c>
      <c r="T183" s="89">
        <f>S183*H183</f>
        <v>0</v>
      </c>
      <c r="AR183" s="90" t="s">
        <v>143</v>
      </c>
      <c r="AT183" s="90" t="s">
        <v>138</v>
      </c>
      <c r="AU183" s="90" t="s">
        <v>81</v>
      </c>
      <c r="AY183" s="11" t="s">
        <v>136</v>
      </c>
      <c r="BE183" s="91">
        <f>IF(N183="základní",J183,0)</f>
        <v>0</v>
      </c>
      <c r="BF183" s="91">
        <f>IF(N183="snížená",J183,0)</f>
        <v>0</v>
      </c>
      <c r="BG183" s="91">
        <f>IF(N183="zákl. přenesená",J183,0)</f>
        <v>0</v>
      </c>
      <c r="BH183" s="91">
        <f>IF(N183="sníž. přenesená",J183,0)</f>
        <v>0</v>
      </c>
      <c r="BI183" s="91">
        <f>IF(N183="nulová",J183,0)</f>
        <v>0</v>
      </c>
      <c r="BJ183" s="11" t="s">
        <v>79</v>
      </c>
      <c r="BK183" s="91">
        <f>ROUND(I183*H183,2)</f>
        <v>0</v>
      </c>
      <c r="BL183" s="11" t="s">
        <v>143</v>
      </c>
      <c r="BM183" s="90" t="s">
        <v>330</v>
      </c>
    </row>
    <row r="184" spans="2:51" s="7" customFormat="1" ht="12">
      <c r="B184" s="92"/>
      <c r="C184" s="344"/>
      <c r="D184" s="345" t="s">
        <v>145</v>
      </c>
      <c r="E184" s="346" t="s">
        <v>3</v>
      </c>
      <c r="F184" s="347" t="s">
        <v>1592</v>
      </c>
      <c r="G184" s="344"/>
      <c r="H184" s="348">
        <v>110</v>
      </c>
      <c r="I184" s="94"/>
      <c r="J184" s="344"/>
      <c r="K184" s="344"/>
      <c r="L184" s="92"/>
      <c r="M184" s="95"/>
      <c r="N184" s="96"/>
      <c r="O184" s="96"/>
      <c r="P184" s="96"/>
      <c r="Q184" s="96"/>
      <c r="R184" s="96"/>
      <c r="S184" s="96"/>
      <c r="T184" s="97"/>
      <c r="AT184" s="93" t="s">
        <v>145</v>
      </c>
      <c r="AU184" s="93" t="s">
        <v>81</v>
      </c>
      <c r="AV184" s="7" t="s">
        <v>81</v>
      </c>
      <c r="AW184" s="7" t="s">
        <v>33</v>
      </c>
      <c r="AX184" s="7" t="s">
        <v>79</v>
      </c>
      <c r="AY184" s="93" t="s">
        <v>136</v>
      </c>
    </row>
    <row r="185" spans="2:65" s="1" customFormat="1" ht="16.5" customHeight="1">
      <c r="B185" s="84"/>
      <c r="C185" s="338" t="s">
        <v>331</v>
      </c>
      <c r="D185" s="338" t="s">
        <v>138</v>
      </c>
      <c r="E185" s="339" t="s">
        <v>332</v>
      </c>
      <c r="F185" s="340" t="s">
        <v>333</v>
      </c>
      <c r="G185" s="341" t="s">
        <v>141</v>
      </c>
      <c r="H185" s="342">
        <v>1303.94</v>
      </c>
      <c r="I185" s="85"/>
      <c r="J185" s="343">
        <f>ROUND(I185*H185,2)</f>
        <v>0</v>
      </c>
      <c r="K185" s="340" t="s">
        <v>142</v>
      </c>
      <c r="L185" s="19"/>
      <c r="M185" s="86" t="s">
        <v>3</v>
      </c>
      <c r="N185" s="87" t="s">
        <v>42</v>
      </c>
      <c r="O185" s="27"/>
      <c r="P185" s="88">
        <f>O185*H185</f>
        <v>0</v>
      </c>
      <c r="Q185" s="88">
        <v>0</v>
      </c>
      <c r="R185" s="88">
        <f>Q185*H185</f>
        <v>0</v>
      </c>
      <c r="S185" s="88">
        <v>0</v>
      </c>
      <c r="T185" s="89">
        <f>S185*H185</f>
        <v>0</v>
      </c>
      <c r="AR185" s="90" t="s">
        <v>143</v>
      </c>
      <c r="AT185" s="90" t="s">
        <v>138</v>
      </c>
      <c r="AU185" s="90" t="s">
        <v>81</v>
      </c>
      <c r="AY185" s="11" t="s">
        <v>136</v>
      </c>
      <c r="BE185" s="91">
        <f>IF(N185="základní",J185,0)</f>
        <v>0</v>
      </c>
      <c r="BF185" s="91">
        <f>IF(N185="snížená",J185,0)</f>
        <v>0</v>
      </c>
      <c r="BG185" s="91">
        <f>IF(N185="zákl. přenesená",J185,0)</f>
        <v>0</v>
      </c>
      <c r="BH185" s="91">
        <f>IF(N185="sníž. přenesená",J185,0)</f>
        <v>0</v>
      </c>
      <c r="BI185" s="91">
        <f>IF(N185="nulová",J185,0)</f>
        <v>0</v>
      </c>
      <c r="BJ185" s="11" t="s">
        <v>79</v>
      </c>
      <c r="BK185" s="91">
        <f>ROUND(I185*H185,2)</f>
        <v>0</v>
      </c>
      <c r="BL185" s="11" t="s">
        <v>143</v>
      </c>
      <c r="BM185" s="90" t="s">
        <v>334</v>
      </c>
    </row>
    <row r="186" spans="2:65" s="1" customFormat="1" ht="16.5" customHeight="1">
      <c r="B186" s="84"/>
      <c r="C186" s="338" t="s">
        <v>335</v>
      </c>
      <c r="D186" s="338" t="s">
        <v>138</v>
      </c>
      <c r="E186" s="339" t="s">
        <v>336</v>
      </c>
      <c r="F186" s="340" t="s">
        <v>337</v>
      </c>
      <c r="G186" s="341" t="s">
        <v>166</v>
      </c>
      <c r="H186" s="342">
        <v>0.637</v>
      </c>
      <c r="I186" s="85"/>
      <c r="J186" s="343">
        <f>ROUND(I186*H186,2)</f>
        <v>0</v>
      </c>
      <c r="K186" s="340" t="s">
        <v>142</v>
      </c>
      <c r="L186" s="19"/>
      <c r="M186" s="86" t="s">
        <v>3</v>
      </c>
      <c r="N186" s="87" t="s">
        <v>42</v>
      </c>
      <c r="O186" s="27"/>
      <c r="P186" s="88">
        <f>O186*H186</f>
        <v>0</v>
      </c>
      <c r="Q186" s="88">
        <v>2.25634</v>
      </c>
      <c r="R186" s="88">
        <f>Q186*H186</f>
        <v>1.43728858</v>
      </c>
      <c r="S186" s="88">
        <v>0</v>
      </c>
      <c r="T186" s="89">
        <f>S186*H186</f>
        <v>0</v>
      </c>
      <c r="AR186" s="90" t="s">
        <v>143</v>
      </c>
      <c r="AT186" s="90" t="s">
        <v>138</v>
      </c>
      <c r="AU186" s="90" t="s">
        <v>81</v>
      </c>
      <c r="AY186" s="11" t="s">
        <v>136</v>
      </c>
      <c r="BE186" s="91">
        <f>IF(N186="základní",J186,0)</f>
        <v>0</v>
      </c>
      <c r="BF186" s="91">
        <f>IF(N186="snížená",J186,0)</f>
        <v>0</v>
      </c>
      <c r="BG186" s="91">
        <f>IF(N186="zákl. přenesená",J186,0)</f>
        <v>0</v>
      </c>
      <c r="BH186" s="91">
        <f>IF(N186="sníž. přenesená",J186,0)</f>
        <v>0</v>
      </c>
      <c r="BI186" s="91">
        <f>IF(N186="nulová",J186,0)</f>
        <v>0</v>
      </c>
      <c r="BJ186" s="11" t="s">
        <v>79</v>
      </c>
      <c r="BK186" s="91">
        <f>ROUND(I186*H186,2)</f>
        <v>0</v>
      </c>
      <c r="BL186" s="11" t="s">
        <v>143</v>
      </c>
      <c r="BM186" s="90" t="s">
        <v>338</v>
      </c>
    </row>
    <row r="187" spans="2:51" s="7" customFormat="1" ht="12">
      <c r="B187" s="92"/>
      <c r="C187" s="344"/>
      <c r="D187" s="345" t="s">
        <v>145</v>
      </c>
      <c r="E187" s="346" t="s">
        <v>3</v>
      </c>
      <c r="F187" s="347" t="s">
        <v>339</v>
      </c>
      <c r="G187" s="344"/>
      <c r="H187" s="348">
        <v>0.637</v>
      </c>
      <c r="I187" s="94"/>
      <c r="J187" s="344"/>
      <c r="K187" s="344"/>
      <c r="L187" s="92"/>
      <c r="M187" s="95"/>
      <c r="N187" s="96"/>
      <c r="O187" s="96"/>
      <c r="P187" s="96"/>
      <c r="Q187" s="96"/>
      <c r="R187" s="96"/>
      <c r="S187" s="96"/>
      <c r="T187" s="97"/>
      <c r="AT187" s="93" t="s">
        <v>145</v>
      </c>
      <c r="AU187" s="93" t="s">
        <v>81</v>
      </c>
      <c r="AV187" s="7" t="s">
        <v>81</v>
      </c>
      <c r="AW187" s="7" t="s">
        <v>33</v>
      </c>
      <c r="AX187" s="7" t="s">
        <v>79</v>
      </c>
      <c r="AY187" s="93" t="s">
        <v>136</v>
      </c>
    </row>
    <row r="188" spans="2:65" s="1" customFormat="1" ht="16.5" customHeight="1">
      <c r="B188" s="84"/>
      <c r="C188" s="338" t="s">
        <v>340</v>
      </c>
      <c r="D188" s="338" t="s">
        <v>138</v>
      </c>
      <c r="E188" s="339" t="s">
        <v>341</v>
      </c>
      <c r="F188" s="340" t="s">
        <v>342</v>
      </c>
      <c r="G188" s="341" t="s">
        <v>166</v>
      </c>
      <c r="H188" s="342">
        <v>0.041</v>
      </c>
      <c r="I188" s="85"/>
      <c r="J188" s="343">
        <f>ROUND(I188*H188,2)</f>
        <v>0</v>
      </c>
      <c r="K188" s="340" t="s">
        <v>142</v>
      </c>
      <c r="L188" s="19"/>
      <c r="M188" s="86" t="s">
        <v>3</v>
      </c>
      <c r="N188" s="87" t="s">
        <v>42</v>
      </c>
      <c r="O188" s="27"/>
      <c r="P188" s="88">
        <f>O188*H188</f>
        <v>0</v>
      </c>
      <c r="Q188" s="88">
        <v>2.25634</v>
      </c>
      <c r="R188" s="88">
        <f>Q188*H188</f>
        <v>0.09250994</v>
      </c>
      <c r="S188" s="88">
        <v>0</v>
      </c>
      <c r="T188" s="89">
        <f>S188*H188</f>
        <v>0</v>
      </c>
      <c r="AR188" s="90" t="s">
        <v>143</v>
      </c>
      <c r="AT188" s="90" t="s">
        <v>138</v>
      </c>
      <c r="AU188" s="90" t="s">
        <v>81</v>
      </c>
      <c r="AY188" s="11" t="s">
        <v>136</v>
      </c>
      <c r="BE188" s="91">
        <f>IF(N188="základní",J188,0)</f>
        <v>0</v>
      </c>
      <c r="BF188" s="91">
        <f>IF(N188="snížená",J188,0)</f>
        <v>0</v>
      </c>
      <c r="BG188" s="91">
        <f>IF(N188="zákl. přenesená",J188,0)</f>
        <v>0</v>
      </c>
      <c r="BH188" s="91">
        <f>IF(N188="sníž. přenesená",J188,0)</f>
        <v>0</v>
      </c>
      <c r="BI188" s="91">
        <f>IF(N188="nulová",J188,0)</f>
        <v>0</v>
      </c>
      <c r="BJ188" s="11" t="s">
        <v>79</v>
      </c>
      <c r="BK188" s="91">
        <f>ROUND(I188*H188,2)</f>
        <v>0</v>
      </c>
      <c r="BL188" s="11" t="s">
        <v>143</v>
      </c>
      <c r="BM188" s="90" t="s">
        <v>343</v>
      </c>
    </row>
    <row r="189" spans="2:51" s="7" customFormat="1" ht="12">
      <c r="B189" s="92"/>
      <c r="C189" s="344"/>
      <c r="D189" s="345" t="s">
        <v>145</v>
      </c>
      <c r="E189" s="346" t="s">
        <v>3</v>
      </c>
      <c r="F189" s="347" t="s">
        <v>344</v>
      </c>
      <c r="G189" s="344"/>
      <c r="H189" s="348">
        <v>0.041</v>
      </c>
      <c r="I189" s="94"/>
      <c r="J189" s="344"/>
      <c r="K189" s="344"/>
      <c r="L189" s="92"/>
      <c r="M189" s="95"/>
      <c r="N189" s="96"/>
      <c r="O189" s="96"/>
      <c r="P189" s="96"/>
      <c r="Q189" s="96"/>
      <c r="R189" s="96"/>
      <c r="S189" s="96"/>
      <c r="T189" s="97"/>
      <c r="AT189" s="93" t="s">
        <v>145</v>
      </c>
      <c r="AU189" s="93" t="s">
        <v>81</v>
      </c>
      <c r="AV189" s="7" t="s">
        <v>81</v>
      </c>
      <c r="AW189" s="7" t="s">
        <v>33</v>
      </c>
      <c r="AX189" s="7" t="s">
        <v>79</v>
      </c>
      <c r="AY189" s="93" t="s">
        <v>136</v>
      </c>
    </row>
    <row r="190" spans="2:65" s="1" customFormat="1" ht="16.5" customHeight="1">
      <c r="B190" s="84"/>
      <c r="C190" s="338" t="s">
        <v>345</v>
      </c>
      <c r="D190" s="338" t="s">
        <v>138</v>
      </c>
      <c r="E190" s="339" t="s">
        <v>346</v>
      </c>
      <c r="F190" s="340" t="s">
        <v>347</v>
      </c>
      <c r="G190" s="341" t="s">
        <v>166</v>
      </c>
      <c r="H190" s="342">
        <v>1.923</v>
      </c>
      <c r="I190" s="85"/>
      <c r="J190" s="343">
        <f>ROUND(I190*H190,2)</f>
        <v>0</v>
      </c>
      <c r="K190" s="340" t="s">
        <v>142</v>
      </c>
      <c r="L190" s="19"/>
      <c r="M190" s="86" t="s">
        <v>3</v>
      </c>
      <c r="N190" s="87" t="s">
        <v>42</v>
      </c>
      <c r="O190" s="27"/>
      <c r="P190" s="88">
        <f>O190*H190</f>
        <v>0</v>
      </c>
      <c r="Q190" s="88">
        <v>1.98</v>
      </c>
      <c r="R190" s="88">
        <f>Q190*H190</f>
        <v>3.80754</v>
      </c>
      <c r="S190" s="88">
        <v>0</v>
      </c>
      <c r="T190" s="89">
        <f>S190*H190</f>
        <v>0</v>
      </c>
      <c r="AR190" s="90" t="s">
        <v>143</v>
      </c>
      <c r="AT190" s="90" t="s">
        <v>138</v>
      </c>
      <c r="AU190" s="90" t="s">
        <v>81</v>
      </c>
      <c r="AY190" s="11" t="s">
        <v>136</v>
      </c>
      <c r="BE190" s="91">
        <f>IF(N190="základní",J190,0)</f>
        <v>0</v>
      </c>
      <c r="BF190" s="91">
        <f>IF(N190="snížená",J190,0)</f>
        <v>0</v>
      </c>
      <c r="BG190" s="91">
        <f>IF(N190="zákl. přenesená",J190,0)</f>
        <v>0</v>
      </c>
      <c r="BH190" s="91">
        <f>IF(N190="sníž. přenesená",J190,0)</f>
        <v>0</v>
      </c>
      <c r="BI190" s="91">
        <f>IF(N190="nulová",J190,0)</f>
        <v>0</v>
      </c>
      <c r="BJ190" s="11" t="s">
        <v>79</v>
      </c>
      <c r="BK190" s="91">
        <f>ROUND(I190*H190,2)</f>
        <v>0</v>
      </c>
      <c r="BL190" s="11" t="s">
        <v>143</v>
      </c>
      <c r="BM190" s="90" t="s">
        <v>348</v>
      </c>
    </row>
    <row r="191" spans="2:51" s="7" customFormat="1" ht="12">
      <c r="B191" s="92"/>
      <c r="C191" s="344"/>
      <c r="D191" s="345" t="s">
        <v>145</v>
      </c>
      <c r="E191" s="346" t="s">
        <v>3</v>
      </c>
      <c r="F191" s="347" t="s">
        <v>349</v>
      </c>
      <c r="G191" s="344"/>
      <c r="H191" s="348">
        <v>1.923</v>
      </c>
      <c r="I191" s="94"/>
      <c r="J191" s="344"/>
      <c r="K191" s="344"/>
      <c r="L191" s="92"/>
      <c r="M191" s="95"/>
      <c r="N191" s="96"/>
      <c r="O191" s="96"/>
      <c r="P191" s="96"/>
      <c r="Q191" s="96"/>
      <c r="R191" s="96"/>
      <c r="S191" s="96"/>
      <c r="T191" s="97"/>
      <c r="AT191" s="93" t="s">
        <v>145</v>
      </c>
      <c r="AU191" s="93" t="s">
        <v>81</v>
      </c>
      <c r="AV191" s="7" t="s">
        <v>81</v>
      </c>
      <c r="AW191" s="7" t="s">
        <v>33</v>
      </c>
      <c r="AX191" s="7" t="s">
        <v>79</v>
      </c>
      <c r="AY191" s="93" t="s">
        <v>136</v>
      </c>
    </row>
    <row r="192" spans="2:65" s="1" customFormat="1" ht="16.5" customHeight="1">
      <c r="B192" s="84"/>
      <c r="C192" s="338" t="s">
        <v>350</v>
      </c>
      <c r="D192" s="338" t="s">
        <v>138</v>
      </c>
      <c r="E192" s="339" t="s">
        <v>346</v>
      </c>
      <c r="F192" s="340" t="s">
        <v>347</v>
      </c>
      <c r="G192" s="341" t="s">
        <v>166</v>
      </c>
      <c r="H192" s="342">
        <v>6.567</v>
      </c>
      <c r="I192" s="85"/>
      <c r="J192" s="343">
        <f>ROUND(I192*H192,2)</f>
        <v>0</v>
      </c>
      <c r="K192" s="340" t="s">
        <v>142</v>
      </c>
      <c r="L192" s="19"/>
      <c r="M192" s="86" t="s">
        <v>3</v>
      </c>
      <c r="N192" s="87" t="s">
        <v>42</v>
      </c>
      <c r="O192" s="27"/>
      <c r="P192" s="88">
        <f>O192*H192</f>
        <v>0</v>
      </c>
      <c r="Q192" s="88">
        <v>1.98</v>
      </c>
      <c r="R192" s="88">
        <f>Q192*H192</f>
        <v>13.00266</v>
      </c>
      <c r="S192" s="88">
        <v>0</v>
      </c>
      <c r="T192" s="89">
        <f>S192*H192</f>
        <v>0</v>
      </c>
      <c r="AR192" s="90" t="s">
        <v>143</v>
      </c>
      <c r="AT192" s="90" t="s">
        <v>138</v>
      </c>
      <c r="AU192" s="90" t="s">
        <v>81</v>
      </c>
      <c r="AY192" s="11" t="s">
        <v>136</v>
      </c>
      <c r="BE192" s="91">
        <f>IF(N192="základní",J192,0)</f>
        <v>0</v>
      </c>
      <c r="BF192" s="91">
        <f>IF(N192="snížená",J192,0)</f>
        <v>0</v>
      </c>
      <c r="BG192" s="91">
        <f>IF(N192="zákl. přenesená",J192,0)</f>
        <v>0</v>
      </c>
      <c r="BH192" s="91">
        <f>IF(N192="sníž. přenesená",J192,0)</f>
        <v>0</v>
      </c>
      <c r="BI192" s="91">
        <f>IF(N192="nulová",J192,0)</f>
        <v>0</v>
      </c>
      <c r="BJ192" s="11" t="s">
        <v>79</v>
      </c>
      <c r="BK192" s="91">
        <f>ROUND(I192*H192,2)</f>
        <v>0</v>
      </c>
      <c r="BL192" s="11" t="s">
        <v>143</v>
      </c>
      <c r="BM192" s="90" t="s">
        <v>351</v>
      </c>
    </row>
    <row r="193" spans="2:51" s="7" customFormat="1" ht="12">
      <c r="B193" s="92"/>
      <c r="C193" s="344"/>
      <c r="D193" s="345" t="s">
        <v>145</v>
      </c>
      <c r="E193" s="346" t="s">
        <v>3</v>
      </c>
      <c r="F193" s="347" t="s">
        <v>352</v>
      </c>
      <c r="G193" s="344"/>
      <c r="H193" s="348">
        <v>6.567</v>
      </c>
      <c r="I193" s="94"/>
      <c r="J193" s="344"/>
      <c r="K193" s="344"/>
      <c r="L193" s="92"/>
      <c r="M193" s="95"/>
      <c r="N193" s="96"/>
      <c r="O193" s="96"/>
      <c r="P193" s="96"/>
      <c r="Q193" s="96"/>
      <c r="R193" s="96"/>
      <c r="S193" s="96"/>
      <c r="T193" s="97"/>
      <c r="AT193" s="93" t="s">
        <v>145</v>
      </c>
      <c r="AU193" s="93" t="s">
        <v>81</v>
      </c>
      <c r="AV193" s="7" t="s">
        <v>81</v>
      </c>
      <c r="AW193" s="7" t="s">
        <v>33</v>
      </c>
      <c r="AX193" s="7" t="s">
        <v>79</v>
      </c>
      <c r="AY193" s="93" t="s">
        <v>136</v>
      </c>
    </row>
    <row r="194" spans="2:65" s="1" customFormat="1" ht="16.5" customHeight="1">
      <c r="B194" s="84"/>
      <c r="C194" s="338" t="s">
        <v>353</v>
      </c>
      <c r="D194" s="338" t="s">
        <v>138</v>
      </c>
      <c r="E194" s="339" t="s">
        <v>346</v>
      </c>
      <c r="F194" s="340" t="s">
        <v>347</v>
      </c>
      <c r="G194" s="341" t="s">
        <v>166</v>
      </c>
      <c r="H194" s="342">
        <v>1.275</v>
      </c>
      <c r="I194" s="85"/>
      <c r="J194" s="343">
        <f>ROUND(I194*H194,2)</f>
        <v>0</v>
      </c>
      <c r="K194" s="340" t="s">
        <v>142</v>
      </c>
      <c r="L194" s="19"/>
      <c r="M194" s="86" t="s">
        <v>3</v>
      </c>
      <c r="N194" s="87" t="s">
        <v>42</v>
      </c>
      <c r="O194" s="27"/>
      <c r="P194" s="88">
        <f>O194*H194</f>
        <v>0</v>
      </c>
      <c r="Q194" s="88">
        <v>1.98</v>
      </c>
      <c r="R194" s="88">
        <f>Q194*H194</f>
        <v>2.5244999999999997</v>
      </c>
      <c r="S194" s="88">
        <v>0</v>
      </c>
      <c r="T194" s="89">
        <f>S194*H194</f>
        <v>0</v>
      </c>
      <c r="AR194" s="90" t="s">
        <v>143</v>
      </c>
      <c r="AT194" s="90" t="s">
        <v>138</v>
      </c>
      <c r="AU194" s="90" t="s">
        <v>81</v>
      </c>
      <c r="AY194" s="11" t="s">
        <v>136</v>
      </c>
      <c r="BE194" s="91">
        <f>IF(N194="základní",J194,0)</f>
        <v>0</v>
      </c>
      <c r="BF194" s="91">
        <f>IF(N194="snížená",J194,0)</f>
        <v>0</v>
      </c>
      <c r="BG194" s="91">
        <f>IF(N194="zákl. přenesená",J194,0)</f>
        <v>0</v>
      </c>
      <c r="BH194" s="91">
        <f>IF(N194="sníž. přenesená",J194,0)</f>
        <v>0</v>
      </c>
      <c r="BI194" s="91">
        <f>IF(N194="nulová",J194,0)</f>
        <v>0</v>
      </c>
      <c r="BJ194" s="11" t="s">
        <v>79</v>
      </c>
      <c r="BK194" s="91">
        <f>ROUND(I194*H194,2)</f>
        <v>0</v>
      </c>
      <c r="BL194" s="11" t="s">
        <v>143</v>
      </c>
      <c r="BM194" s="90" t="s">
        <v>354</v>
      </c>
    </row>
    <row r="195" spans="2:51" s="7" customFormat="1" ht="12">
      <c r="B195" s="92"/>
      <c r="C195" s="344"/>
      <c r="D195" s="345" t="s">
        <v>145</v>
      </c>
      <c r="E195" s="346" t="s">
        <v>3</v>
      </c>
      <c r="F195" s="347" t="s">
        <v>355</v>
      </c>
      <c r="G195" s="344"/>
      <c r="H195" s="348">
        <v>1.275</v>
      </c>
      <c r="I195" s="94"/>
      <c r="J195" s="344"/>
      <c r="K195" s="344"/>
      <c r="L195" s="92"/>
      <c r="M195" s="95"/>
      <c r="N195" s="96"/>
      <c r="O195" s="96"/>
      <c r="P195" s="96"/>
      <c r="Q195" s="96"/>
      <c r="R195" s="96"/>
      <c r="S195" s="96"/>
      <c r="T195" s="97"/>
      <c r="AT195" s="93" t="s">
        <v>145</v>
      </c>
      <c r="AU195" s="93" t="s">
        <v>81</v>
      </c>
      <c r="AV195" s="7" t="s">
        <v>81</v>
      </c>
      <c r="AW195" s="7" t="s">
        <v>33</v>
      </c>
      <c r="AX195" s="7" t="s">
        <v>79</v>
      </c>
      <c r="AY195" s="93" t="s">
        <v>136</v>
      </c>
    </row>
    <row r="196" spans="2:65" s="1" customFormat="1" ht="16.5" customHeight="1">
      <c r="B196" s="84"/>
      <c r="C196" s="338" t="s">
        <v>356</v>
      </c>
      <c r="D196" s="338" t="s">
        <v>138</v>
      </c>
      <c r="E196" s="339" t="s">
        <v>357</v>
      </c>
      <c r="F196" s="340" t="s">
        <v>358</v>
      </c>
      <c r="G196" s="341" t="s">
        <v>166</v>
      </c>
      <c r="H196" s="342">
        <v>0.961</v>
      </c>
      <c r="I196" s="85"/>
      <c r="J196" s="343">
        <f>ROUND(I196*H196,2)</f>
        <v>0</v>
      </c>
      <c r="K196" s="340" t="s">
        <v>142</v>
      </c>
      <c r="L196" s="19"/>
      <c r="M196" s="86" t="s">
        <v>3</v>
      </c>
      <c r="N196" s="87" t="s">
        <v>42</v>
      </c>
      <c r="O196" s="27"/>
      <c r="P196" s="88">
        <f>O196*H196</f>
        <v>0</v>
      </c>
      <c r="Q196" s="88">
        <v>2.16</v>
      </c>
      <c r="R196" s="88">
        <f>Q196*H196</f>
        <v>2.0757600000000003</v>
      </c>
      <c r="S196" s="88">
        <v>0</v>
      </c>
      <c r="T196" s="89">
        <f>S196*H196</f>
        <v>0</v>
      </c>
      <c r="AR196" s="90" t="s">
        <v>143</v>
      </c>
      <c r="AT196" s="90" t="s">
        <v>138</v>
      </c>
      <c r="AU196" s="90" t="s">
        <v>81</v>
      </c>
      <c r="AY196" s="11" t="s">
        <v>136</v>
      </c>
      <c r="BE196" s="91">
        <f>IF(N196="základní",J196,0)</f>
        <v>0</v>
      </c>
      <c r="BF196" s="91">
        <f>IF(N196="snížená",J196,0)</f>
        <v>0</v>
      </c>
      <c r="BG196" s="91">
        <f>IF(N196="zákl. přenesená",J196,0)</f>
        <v>0</v>
      </c>
      <c r="BH196" s="91">
        <f>IF(N196="sníž. přenesená",J196,0)</f>
        <v>0</v>
      </c>
      <c r="BI196" s="91">
        <f>IF(N196="nulová",J196,0)</f>
        <v>0</v>
      </c>
      <c r="BJ196" s="11" t="s">
        <v>79</v>
      </c>
      <c r="BK196" s="91">
        <f>ROUND(I196*H196,2)</f>
        <v>0</v>
      </c>
      <c r="BL196" s="11" t="s">
        <v>143</v>
      </c>
      <c r="BM196" s="90" t="s">
        <v>359</v>
      </c>
    </row>
    <row r="197" spans="2:51" s="7" customFormat="1" ht="12">
      <c r="B197" s="92"/>
      <c r="C197" s="344"/>
      <c r="D197" s="345" t="s">
        <v>145</v>
      </c>
      <c r="E197" s="346" t="s">
        <v>3</v>
      </c>
      <c r="F197" s="347" t="s">
        <v>360</v>
      </c>
      <c r="G197" s="344"/>
      <c r="H197" s="348">
        <v>0.961</v>
      </c>
      <c r="I197" s="94"/>
      <c r="J197" s="344"/>
      <c r="K197" s="344"/>
      <c r="L197" s="92"/>
      <c r="M197" s="95"/>
      <c r="N197" s="96"/>
      <c r="O197" s="96"/>
      <c r="P197" s="96"/>
      <c r="Q197" s="96"/>
      <c r="R197" s="96"/>
      <c r="S197" s="96"/>
      <c r="T197" s="97"/>
      <c r="AT197" s="93" t="s">
        <v>145</v>
      </c>
      <c r="AU197" s="93" t="s">
        <v>81</v>
      </c>
      <c r="AV197" s="7" t="s">
        <v>81</v>
      </c>
      <c r="AW197" s="7" t="s">
        <v>33</v>
      </c>
      <c r="AX197" s="7" t="s">
        <v>79</v>
      </c>
      <c r="AY197" s="93" t="s">
        <v>136</v>
      </c>
    </row>
    <row r="198" spans="2:65" s="1" customFormat="1" ht="16.5" customHeight="1">
      <c r="B198" s="84"/>
      <c r="C198" s="338" t="s">
        <v>361</v>
      </c>
      <c r="D198" s="338" t="s">
        <v>138</v>
      </c>
      <c r="E198" s="339" t="s">
        <v>357</v>
      </c>
      <c r="F198" s="340" t="s">
        <v>358</v>
      </c>
      <c r="G198" s="341" t="s">
        <v>166</v>
      </c>
      <c r="H198" s="342">
        <v>3.283</v>
      </c>
      <c r="I198" s="85"/>
      <c r="J198" s="343">
        <f>ROUND(I198*H198,2)</f>
        <v>0</v>
      </c>
      <c r="K198" s="340" t="s">
        <v>142</v>
      </c>
      <c r="L198" s="19"/>
      <c r="M198" s="86" t="s">
        <v>3</v>
      </c>
      <c r="N198" s="87" t="s">
        <v>42</v>
      </c>
      <c r="O198" s="27"/>
      <c r="P198" s="88">
        <f>O198*H198</f>
        <v>0</v>
      </c>
      <c r="Q198" s="88">
        <v>2.16</v>
      </c>
      <c r="R198" s="88">
        <f>Q198*H198</f>
        <v>7.09128</v>
      </c>
      <c r="S198" s="88">
        <v>0</v>
      </c>
      <c r="T198" s="89">
        <f>S198*H198</f>
        <v>0</v>
      </c>
      <c r="AR198" s="90" t="s">
        <v>143</v>
      </c>
      <c r="AT198" s="90" t="s">
        <v>138</v>
      </c>
      <c r="AU198" s="90" t="s">
        <v>81</v>
      </c>
      <c r="AY198" s="11" t="s">
        <v>136</v>
      </c>
      <c r="BE198" s="91">
        <f>IF(N198="základní",J198,0)</f>
        <v>0</v>
      </c>
      <c r="BF198" s="91">
        <f>IF(N198="snížená",J198,0)</f>
        <v>0</v>
      </c>
      <c r="BG198" s="91">
        <f>IF(N198="zákl. přenesená",J198,0)</f>
        <v>0</v>
      </c>
      <c r="BH198" s="91">
        <f>IF(N198="sníž. přenesená",J198,0)</f>
        <v>0</v>
      </c>
      <c r="BI198" s="91">
        <f>IF(N198="nulová",J198,0)</f>
        <v>0</v>
      </c>
      <c r="BJ198" s="11" t="s">
        <v>79</v>
      </c>
      <c r="BK198" s="91">
        <f>ROUND(I198*H198,2)</f>
        <v>0</v>
      </c>
      <c r="BL198" s="11" t="s">
        <v>143</v>
      </c>
      <c r="BM198" s="90" t="s">
        <v>362</v>
      </c>
    </row>
    <row r="199" spans="2:51" s="7" customFormat="1" ht="12">
      <c r="B199" s="92"/>
      <c r="C199" s="344"/>
      <c r="D199" s="345" t="s">
        <v>145</v>
      </c>
      <c r="E199" s="346" t="s">
        <v>3</v>
      </c>
      <c r="F199" s="347" t="s">
        <v>363</v>
      </c>
      <c r="G199" s="344"/>
      <c r="H199" s="348">
        <v>3.283</v>
      </c>
      <c r="I199" s="94"/>
      <c r="J199" s="344"/>
      <c r="K199" s="344"/>
      <c r="L199" s="92"/>
      <c r="M199" s="95"/>
      <c r="N199" s="96"/>
      <c r="O199" s="96"/>
      <c r="P199" s="96"/>
      <c r="Q199" s="96"/>
      <c r="R199" s="96"/>
      <c r="S199" s="96"/>
      <c r="T199" s="97"/>
      <c r="AT199" s="93" t="s">
        <v>145</v>
      </c>
      <c r="AU199" s="93" t="s">
        <v>81</v>
      </c>
      <c r="AV199" s="7" t="s">
        <v>81</v>
      </c>
      <c r="AW199" s="7" t="s">
        <v>33</v>
      </c>
      <c r="AX199" s="7" t="s">
        <v>79</v>
      </c>
      <c r="AY199" s="93" t="s">
        <v>136</v>
      </c>
    </row>
    <row r="200" spans="2:65" s="1" customFormat="1" ht="16.5" customHeight="1">
      <c r="B200" s="84"/>
      <c r="C200" s="338" t="s">
        <v>364</v>
      </c>
      <c r="D200" s="338" t="s">
        <v>138</v>
      </c>
      <c r="E200" s="339" t="s">
        <v>365</v>
      </c>
      <c r="F200" s="340" t="s">
        <v>366</v>
      </c>
      <c r="G200" s="341" t="s">
        <v>141</v>
      </c>
      <c r="H200" s="342">
        <v>19.225</v>
      </c>
      <c r="I200" s="85"/>
      <c r="J200" s="343">
        <f>ROUND(I200*H200,2)</f>
        <v>0</v>
      </c>
      <c r="K200" s="340" t="s">
        <v>142</v>
      </c>
      <c r="L200" s="19"/>
      <c r="M200" s="86" t="s">
        <v>3</v>
      </c>
      <c r="N200" s="87" t="s">
        <v>42</v>
      </c>
      <c r="O200" s="27"/>
      <c r="P200" s="88">
        <f>O200*H200</f>
        <v>0</v>
      </c>
      <c r="Q200" s="88">
        <v>0.28362</v>
      </c>
      <c r="R200" s="88">
        <f>Q200*H200</f>
        <v>5.4525945</v>
      </c>
      <c r="S200" s="88">
        <v>0</v>
      </c>
      <c r="T200" s="89">
        <f>S200*H200</f>
        <v>0</v>
      </c>
      <c r="AR200" s="90" t="s">
        <v>143</v>
      </c>
      <c r="AT200" s="90" t="s">
        <v>138</v>
      </c>
      <c r="AU200" s="90" t="s">
        <v>81</v>
      </c>
      <c r="AY200" s="11" t="s">
        <v>136</v>
      </c>
      <c r="BE200" s="91">
        <f>IF(N200="základní",J200,0)</f>
        <v>0</v>
      </c>
      <c r="BF200" s="91">
        <f>IF(N200="snížená",J200,0)</f>
        <v>0</v>
      </c>
      <c r="BG200" s="91">
        <f>IF(N200="zákl. přenesená",J200,0)</f>
        <v>0</v>
      </c>
      <c r="BH200" s="91">
        <f>IF(N200="sníž. přenesená",J200,0)</f>
        <v>0</v>
      </c>
      <c r="BI200" s="91">
        <f>IF(N200="nulová",J200,0)</f>
        <v>0</v>
      </c>
      <c r="BJ200" s="11" t="s">
        <v>79</v>
      </c>
      <c r="BK200" s="91">
        <f>ROUND(I200*H200,2)</f>
        <v>0</v>
      </c>
      <c r="BL200" s="11" t="s">
        <v>143</v>
      </c>
      <c r="BM200" s="90" t="s">
        <v>367</v>
      </c>
    </row>
    <row r="201" spans="2:51" s="7" customFormat="1" ht="12">
      <c r="B201" s="92"/>
      <c r="C201" s="344"/>
      <c r="D201" s="345" t="s">
        <v>145</v>
      </c>
      <c r="E201" s="346" t="s">
        <v>3</v>
      </c>
      <c r="F201" s="347" t="s">
        <v>368</v>
      </c>
      <c r="G201" s="344"/>
      <c r="H201" s="348">
        <v>19.225</v>
      </c>
      <c r="I201" s="94"/>
      <c r="J201" s="344"/>
      <c r="K201" s="344"/>
      <c r="L201" s="92"/>
      <c r="M201" s="95"/>
      <c r="N201" s="96"/>
      <c r="O201" s="96"/>
      <c r="P201" s="96"/>
      <c r="Q201" s="96"/>
      <c r="R201" s="96"/>
      <c r="S201" s="96"/>
      <c r="T201" s="97"/>
      <c r="AT201" s="93" t="s">
        <v>145</v>
      </c>
      <c r="AU201" s="93" t="s">
        <v>81</v>
      </c>
      <c r="AV201" s="7" t="s">
        <v>81</v>
      </c>
      <c r="AW201" s="7" t="s">
        <v>33</v>
      </c>
      <c r="AX201" s="7" t="s">
        <v>79</v>
      </c>
      <c r="AY201" s="93" t="s">
        <v>136</v>
      </c>
    </row>
    <row r="202" spans="2:65" s="1" customFormat="1" ht="16.5" customHeight="1">
      <c r="B202" s="84"/>
      <c r="C202" s="338" t="s">
        <v>369</v>
      </c>
      <c r="D202" s="338" t="s">
        <v>138</v>
      </c>
      <c r="E202" s="339" t="s">
        <v>370</v>
      </c>
      <c r="F202" s="340" t="s">
        <v>371</v>
      </c>
      <c r="G202" s="341" t="s">
        <v>141</v>
      </c>
      <c r="H202" s="342">
        <v>65.668</v>
      </c>
      <c r="I202" s="85"/>
      <c r="J202" s="343">
        <f>ROUND(I202*H202,2)</f>
        <v>0</v>
      </c>
      <c r="K202" s="340" t="s">
        <v>142</v>
      </c>
      <c r="L202" s="19"/>
      <c r="M202" s="86" t="s">
        <v>3</v>
      </c>
      <c r="N202" s="87" t="s">
        <v>42</v>
      </c>
      <c r="O202" s="27"/>
      <c r="P202" s="88">
        <f>O202*H202</f>
        <v>0</v>
      </c>
      <c r="Q202" s="88">
        <v>0.18048</v>
      </c>
      <c r="R202" s="88">
        <f>Q202*H202</f>
        <v>11.851760640000002</v>
      </c>
      <c r="S202" s="88">
        <v>0</v>
      </c>
      <c r="T202" s="89">
        <f>S202*H202</f>
        <v>0</v>
      </c>
      <c r="AR202" s="90" t="s">
        <v>143</v>
      </c>
      <c r="AT202" s="90" t="s">
        <v>138</v>
      </c>
      <c r="AU202" s="90" t="s">
        <v>81</v>
      </c>
      <c r="AY202" s="11" t="s">
        <v>136</v>
      </c>
      <c r="BE202" s="91">
        <f>IF(N202="základní",J202,0)</f>
        <v>0</v>
      </c>
      <c r="BF202" s="91">
        <f>IF(N202="snížená",J202,0)</f>
        <v>0</v>
      </c>
      <c r="BG202" s="91">
        <f>IF(N202="zákl. přenesená",J202,0)</f>
        <v>0</v>
      </c>
      <c r="BH202" s="91">
        <f>IF(N202="sníž. přenesená",J202,0)</f>
        <v>0</v>
      </c>
      <c r="BI202" s="91">
        <f>IF(N202="nulová",J202,0)</f>
        <v>0</v>
      </c>
      <c r="BJ202" s="11" t="s">
        <v>79</v>
      </c>
      <c r="BK202" s="91">
        <f>ROUND(I202*H202,2)</f>
        <v>0</v>
      </c>
      <c r="BL202" s="11" t="s">
        <v>143</v>
      </c>
      <c r="BM202" s="90" t="s">
        <v>372</v>
      </c>
    </row>
    <row r="203" spans="2:51" s="7" customFormat="1" ht="12">
      <c r="B203" s="92"/>
      <c r="C203" s="344"/>
      <c r="D203" s="345" t="s">
        <v>145</v>
      </c>
      <c r="E203" s="346" t="s">
        <v>3</v>
      </c>
      <c r="F203" s="347" t="s">
        <v>373</v>
      </c>
      <c r="G203" s="344"/>
      <c r="H203" s="348">
        <v>65.668</v>
      </c>
      <c r="I203" s="94"/>
      <c r="J203" s="344"/>
      <c r="K203" s="344"/>
      <c r="L203" s="92"/>
      <c r="M203" s="95"/>
      <c r="N203" s="96"/>
      <c r="O203" s="96"/>
      <c r="P203" s="96"/>
      <c r="Q203" s="96"/>
      <c r="R203" s="96"/>
      <c r="S203" s="96"/>
      <c r="T203" s="97"/>
      <c r="AT203" s="93" t="s">
        <v>145</v>
      </c>
      <c r="AU203" s="93" t="s">
        <v>81</v>
      </c>
      <c r="AV203" s="7" t="s">
        <v>81</v>
      </c>
      <c r="AW203" s="7" t="s">
        <v>33</v>
      </c>
      <c r="AX203" s="7" t="s">
        <v>79</v>
      </c>
      <c r="AY203" s="93" t="s">
        <v>136</v>
      </c>
    </row>
    <row r="204" spans="2:65" s="1" customFormat="1" ht="16.5" customHeight="1">
      <c r="B204" s="84"/>
      <c r="C204" s="338" t="s">
        <v>374</v>
      </c>
      <c r="D204" s="338" t="s">
        <v>138</v>
      </c>
      <c r="E204" s="339" t="s">
        <v>375</v>
      </c>
      <c r="F204" s="340" t="s">
        <v>376</v>
      </c>
      <c r="G204" s="341" t="s">
        <v>159</v>
      </c>
      <c r="H204" s="342">
        <v>38.45</v>
      </c>
      <c r="I204" s="85"/>
      <c r="J204" s="343">
        <f>ROUND(I204*H204,2)</f>
        <v>0</v>
      </c>
      <c r="K204" s="340" t="s">
        <v>142</v>
      </c>
      <c r="L204" s="19"/>
      <c r="M204" s="86" t="s">
        <v>3</v>
      </c>
      <c r="N204" s="87" t="s">
        <v>42</v>
      </c>
      <c r="O204" s="27"/>
      <c r="P204" s="88">
        <f>O204*H204</f>
        <v>0</v>
      </c>
      <c r="Q204" s="88">
        <v>0.12895</v>
      </c>
      <c r="R204" s="88">
        <f>Q204*H204</f>
        <v>4.958127500000001</v>
      </c>
      <c r="S204" s="88">
        <v>0</v>
      </c>
      <c r="T204" s="89">
        <f>S204*H204</f>
        <v>0</v>
      </c>
      <c r="AR204" s="90" t="s">
        <v>143</v>
      </c>
      <c r="AT204" s="90" t="s">
        <v>138</v>
      </c>
      <c r="AU204" s="90" t="s">
        <v>81</v>
      </c>
      <c r="AY204" s="11" t="s">
        <v>136</v>
      </c>
      <c r="BE204" s="91">
        <f>IF(N204="základní",J204,0)</f>
        <v>0</v>
      </c>
      <c r="BF204" s="91">
        <f>IF(N204="snížená",J204,0)</f>
        <v>0</v>
      </c>
      <c r="BG204" s="91">
        <f>IF(N204="zákl. přenesená",J204,0)</f>
        <v>0</v>
      </c>
      <c r="BH204" s="91">
        <f>IF(N204="sníž. přenesená",J204,0)</f>
        <v>0</v>
      </c>
      <c r="BI204" s="91">
        <f>IF(N204="nulová",J204,0)</f>
        <v>0</v>
      </c>
      <c r="BJ204" s="11" t="s">
        <v>79</v>
      </c>
      <c r="BK204" s="91">
        <f>ROUND(I204*H204,2)</f>
        <v>0</v>
      </c>
      <c r="BL204" s="11" t="s">
        <v>143</v>
      </c>
      <c r="BM204" s="90" t="s">
        <v>377</v>
      </c>
    </row>
    <row r="205" spans="2:51" s="7" customFormat="1" ht="12">
      <c r="B205" s="92"/>
      <c r="C205" s="344"/>
      <c r="D205" s="345" t="s">
        <v>145</v>
      </c>
      <c r="E205" s="346" t="s">
        <v>3</v>
      </c>
      <c r="F205" s="347" t="s">
        <v>378</v>
      </c>
      <c r="G205" s="344"/>
      <c r="H205" s="348">
        <v>38.45</v>
      </c>
      <c r="I205" s="94"/>
      <c r="J205" s="344"/>
      <c r="K205" s="344"/>
      <c r="L205" s="92"/>
      <c r="M205" s="95"/>
      <c r="N205" s="96"/>
      <c r="O205" s="96"/>
      <c r="P205" s="96"/>
      <c r="Q205" s="96"/>
      <c r="R205" s="96"/>
      <c r="S205" s="96"/>
      <c r="T205" s="97"/>
      <c r="AT205" s="93" t="s">
        <v>145</v>
      </c>
      <c r="AU205" s="93" t="s">
        <v>81</v>
      </c>
      <c r="AV205" s="7" t="s">
        <v>81</v>
      </c>
      <c r="AW205" s="7" t="s">
        <v>33</v>
      </c>
      <c r="AX205" s="7" t="s">
        <v>79</v>
      </c>
      <c r="AY205" s="93" t="s">
        <v>136</v>
      </c>
    </row>
    <row r="206" spans="2:63" s="6" customFormat="1" ht="22.9" customHeight="1">
      <c r="B206" s="75"/>
      <c r="C206" s="332"/>
      <c r="D206" s="333" t="s">
        <v>70</v>
      </c>
      <c r="E206" s="336" t="s">
        <v>184</v>
      </c>
      <c r="F206" s="336" t="s">
        <v>379</v>
      </c>
      <c r="G206" s="332"/>
      <c r="H206" s="332"/>
      <c r="I206" s="77"/>
      <c r="J206" s="337">
        <f>BK206</f>
        <v>0</v>
      </c>
      <c r="K206" s="332"/>
      <c r="L206" s="75"/>
      <c r="M206" s="78"/>
      <c r="N206" s="79"/>
      <c r="O206" s="79"/>
      <c r="P206" s="80">
        <f>SUM(P207:P279)</f>
        <v>0</v>
      </c>
      <c r="Q206" s="79"/>
      <c r="R206" s="80">
        <f>SUM(R207:R279)</f>
        <v>0.0164814</v>
      </c>
      <c r="S206" s="79"/>
      <c r="T206" s="81">
        <f>SUM(T207:T279)</f>
        <v>160.977293</v>
      </c>
      <c r="AR206" s="76" t="s">
        <v>79</v>
      </c>
      <c r="AT206" s="82" t="s">
        <v>70</v>
      </c>
      <c r="AU206" s="82" t="s">
        <v>79</v>
      </c>
      <c r="AY206" s="76" t="s">
        <v>136</v>
      </c>
      <c r="BK206" s="83">
        <f>SUM(BK207:BK279)</f>
        <v>0</v>
      </c>
    </row>
    <row r="207" spans="2:65" s="1" customFormat="1" ht="16.5" customHeight="1">
      <c r="B207" s="84"/>
      <c r="C207" s="338" t="s">
        <v>380</v>
      </c>
      <c r="D207" s="338" t="s">
        <v>138</v>
      </c>
      <c r="E207" s="339" t="s">
        <v>381</v>
      </c>
      <c r="F207" s="340" t="s">
        <v>382</v>
      </c>
      <c r="G207" s="341" t="s">
        <v>141</v>
      </c>
      <c r="H207" s="342">
        <v>1554.731</v>
      </c>
      <c r="I207" s="85"/>
      <c r="J207" s="343">
        <f>ROUND(I207*H207,2)</f>
        <v>0</v>
      </c>
      <c r="K207" s="340" t="s">
        <v>142</v>
      </c>
      <c r="L207" s="19"/>
      <c r="M207" s="86" t="s">
        <v>3</v>
      </c>
      <c r="N207" s="87" t="s">
        <v>42</v>
      </c>
      <c r="O207" s="27"/>
      <c r="P207" s="88">
        <f>O207*H207</f>
        <v>0</v>
      </c>
      <c r="Q207" s="88">
        <v>0</v>
      </c>
      <c r="R207" s="88">
        <f>Q207*H207</f>
        <v>0</v>
      </c>
      <c r="S207" s="88">
        <v>0</v>
      </c>
      <c r="T207" s="89">
        <f>S207*H207</f>
        <v>0</v>
      </c>
      <c r="AR207" s="90" t="s">
        <v>143</v>
      </c>
      <c r="AT207" s="90" t="s">
        <v>138</v>
      </c>
      <c r="AU207" s="90" t="s">
        <v>81</v>
      </c>
      <c r="AY207" s="11" t="s">
        <v>136</v>
      </c>
      <c r="BE207" s="91">
        <f>IF(N207="základní",J207,0)</f>
        <v>0</v>
      </c>
      <c r="BF207" s="91">
        <f>IF(N207="snížená",J207,0)</f>
        <v>0</v>
      </c>
      <c r="BG207" s="91">
        <f>IF(N207="zákl. přenesená",J207,0)</f>
        <v>0</v>
      </c>
      <c r="BH207" s="91">
        <f>IF(N207="sníž. přenesená",J207,0)</f>
        <v>0</v>
      </c>
      <c r="BI207" s="91">
        <f>IF(N207="nulová",J207,0)</f>
        <v>0</v>
      </c>
      <c r="BJ207" s="11" t="s">
        <v>79</v>
      </c>
      <c r="BK207" s="91">
        <f>ROUND(I207*H207,2)</f>
        <v>0</v>
      </c>
      <c r="BL207" s="11" t="s">
        <v>143</v>
      </c>
      <c r="BM207" s="90" t="s">
        <v>383</v>
      </c>
    </row>
    <row r="208" spans="2:51" s="7" customFormat="1" ht="12">
      <c r="B208" s="92"/>
      <c r="C208" s="344"/>
      <c r="D208" s="345" t="s">
        <v>145</v>
      </c>
      <c r="E208" s="346" t="s">
        <v>3</v>
      </c>
      <c r="F208" s="347" t="s">
        <v>384</v>
      </c>
      <c r="G208" s="344"/>
      <c r="H208" s="348">
        <v>1554.731</v>
      </c>
      <c r="I208" s="94"/>
      <c r="J208" s="344"/>
      <c r="K208" s="344"/>
      <c r="L208" s="92"/>
      <c r="M208" s="95"/>
      <c r="N208" s="96"/>
      <c r="O208" s="96"/>
      <c r="P208" s="96"/>
      <c r="Q208" s="96"/>
      <c r="R208" s="96"/>
      <c r="S208" s="96"/>
      <c r="T208" s="97"/>
      <c r="AT208" s="93" t="s">
        <v>145</v>
      </c>
      <c r="AU208" s="93" t="s">
        <v>81</v>
      </c>
      <c r="AV208" s="7" t="s">
        <v>81</v>
      </c>
      <c r="AW208" s="7" t="s">
        <v>33</v>
      </c>
      <c r="AX208" s="7" t="s">
        <v>79</v>
      </c>
      <c r="AY208" s="93" t="s">
        <v>136</v>
      </c>
    </row>
    <row r="209" spans="2:65" s="1" customFormat="1" ht="16.5" customHeight="1">
      <c r="B209" s="84"/>
      <c r="C209" s="338" t="s">
        <v>385</v>
      </c>
      <c r="D209" s="338" t="s">
        <v>138</v>
      </c>
      <c r="E209" s="339" t="s">
        <v>386</v>
      </c>
      <c r="F209" s="340" t="s">
        <v>387</v>
      </c>
      <c r="G209" s="341" t="s">
        <v>141</v>
      </c>
      <c r="H209" s="342">
        <v>139925.79</v>
      </c>
      <c r="I209" s="85"/>
      <c r="J209" s="343">
        <f>ROUND(I209*H209,2)</f>
        <v>0</v>
      </c>
      <c r="K209" s="340" t="s">
        <v>142</v>
      </c>
      <c r="L209" s="19"/>
      <c r="M209" s="86" t="s">
        <v>3</v>
      </c>
      <c r="N209" s="87" t="s">
        <v>42</v>
      </c>
      <c r="O209" s="27"/>
      <c r="P209" s="88">
        <f>O209*H209</f>
        <v>0</v>
      </c>
      <c r="Q209" s="88">
        <v>0</v>
      </c>
      <c r="R209" s="88">
        <f>Q209*H209</f>
        <v>0</v>
      </c>
      <c r="S209" s="88">
        <v>0</v>
      </c>
      <c r="T209" s="89">
        <f>S209*H209</f>
        <v>0</v>
      </c>
      <c r="AR209" s="90" t="s">
        <v>143</v>
      </c>
      <c r="AT209" s="90" t="s">
        <v>138</v>
      </c>
      <c r="AU209" s="90" t="s">
        <v>81</v>
      </c>
      <c r="AY209" s="11" t="s">
        <v>136</v>
      </c>
      <c r="BE209" s="91">
        <f>IF(N209="základní",J209,0)</f>
        <v>0</v>
      </c>
      <c r="BF209" s="91">
        <f>IF(N209="snížená",J209,0)</f>
        <v>0</v>
      </c>
      <c r="BG209" s="91">
        <f>IF(N209="zákl. přenesená",J209,0)</f>
        <v>0</v>
      </c>
      <c r="BH209" s="91">
        <f>IF(N209="sníž. přenesená",J209,0)</f>
        <v>0</v>
      </c>
      <c r="BI209" s="91">
        <f>IF(N209="nulová",J209,0)</f>
        <v>0</v>
      </c>
      <c r="BJ209" s="11" t="s">
        <v>79</v>
      </c>
      <c r="BK209" s="91">
        <f>ROUND(I209*H209,2)</f>
        <v>0</v>
      </c>
      <c r="BL209" s="11" t="s">
        <v>143</v>
      </c>
      <c r="BM209" s="90" t="s">
        <v>388</v>
      </c>
    </row>
    <row r="210" spans="2:51" s="7" customFormat="1" ht="12">
      <c r="B210" s="92"/>
      <c r="C210" s="344"/>
      <c r="D210" s="345" t="s">
        <v>145</v>
      </c>
      <c r="E210" s="346" t="s">
        <v>3</v>
      </c>
      <c r="F210" s="347" t="s">
        <v>389</v>
      </c>
      <c r="G210" s="344"/>
      <c r="H210" s="348">
        <v>139925.79</v>
      </c>
      <c r="I210" s="94"/>
      <c r="J210" s="344"/>
      <c r="K210" s="344"/>
      <c r="L210" s="92"/>
      <c r="M210" s="95"/>
      <c r="N210" s="96"/>
      <c r="O210" s="96"/>
      <c r="P210" s="96"/>
      <c r="Q210" s="96"/>
      <c r="R210" s="96"/>
      <c r="S210" s="96"/>
      <c r="T210" s="97"/>
      <c r="AT210" s="93" t="s">
        <v>145</v>
      </c>
      <c r="AU210" s="93" t="s">
        <v>81</v>
      </c>
      <c r="AV210" s="7" t="s">
        <v>81</v>
      </c>
      <c r="AW210" s="7" t="s">
        <v>33</v>
      </c>
      <c r="AX210" s="7" t="s">
        <v>79</v>
      </c>
      <c r="AY210" s="93" t="s">
        <v>136</v>
      </c>
    </row>
    <row r="211" spans="2:65" s="1" customFormat="1" ht="16.5" customHeight="1">
      <c r="B211" s="84"/>
      <c r="C211" s="338" t="s">
        <v>390</v>
      </c>
      <c r="D211" s="338" t="s">
        <v>138</v>
      </c>
      <c r="E211" s="339" t="s">
        <v>391</v>
      </c>
      <c r="F211" s="340" t="s">
        <v>392</v>
      </c>
      <c r="G211" s="341" t="s">
        <v>141</v>
      </c>
      <c r="H211" s="342">
        <v>1554.731</v>
      </c>
      <c r="I211" s="85"/>
      <c r="J211" s="343">
        <f>ROUND(I211*H211,2)</f>
        <v>0</v>
      </c>
      <c r="K211" s="340" t="s">
        <v>142</v>
      </c>
      <c r="L211" s="19"/>
      <c r="M211" s="86" t="s">
        <v>3</v>
      </c>
      <c r="N211" s="87" t="s">
        <v>42</v>
      </c>
      <c r="O211" s="27"/>
      <c r="P211" s="88">
        <f>O211*H211</f>
        <v>0</v>
      </c>
      <c r="Q211" s="88">
        <v>0</v>
      </c>
      <c r="R211" s="88">
        <f>Q211*H211</f>
        <v>0</v>
      </c>
      <c r="S211" s="88">
        <v>0</v>
      </c>
      <c r="T211" s="89">
        <f>S211*H211</f>
        <v>0</v>
      </c>
      <c r="AR211" s="90" t="s">
        <v>143</v>
      </c>
      <c r="AT211" s="90" t="s">
        <v>138</v>
      </c>
      <c r="AU211" s="90" t="s">
        <v>81</v>
      </c>
      <c r="AY211" s="11" t="s">
        <v>136</v>
      </c>
      <c r="BE211" s="91">
        <f>IF(N211="základní",J211,0)</f>
        <v>0</v>
      </c>
      <c r="BF211" s="91">
        <f>IF(N211="snížená",J211,0)</f>
        <v>0</v>
      </c>
      <c r="BG211" s="91">
        <f>IF(N211="zákl. přenesená",J211,0)</f>
        <v>0</v>
      </c>
      <c r="BH211" s="91">
        <f>IF(N211="sníž. přenesená",J211,0)</f>
        <v>0</v>
      </c>
      <c r="BI211" s="91">
        <f>IF(N211="nulová",J211,0)</f>
        <v>0</v>
      </c>
      <c r="BJ211" s="11" t="s">
        <v>79</v>
      </c>
      <c r="BK211" s="91">
        <f>ROUND(I211*H211,2)</f>
        <v>0</v>
      </c>
      <c r="BL211" s="11" t="s">
        <v>143</v>
      </c>
      <c r="BM211" s="90" t="s">
        <v>393</v>
      </c>
    </row>
    <row r="212" spans="2:65" s="1" customFormat="1" ht="16.5" customHeight="1">
      <c r="B212" s="84"/>
      <c r="C212" s="338" t="s">
        <v>394</v>
      </c>
      <c r="D212" s="338" t="s">
        <v>138</v>
      </c>
      <c r="E212" s="339" t="s">
        <v>395</v>
      </c>
      <c r="F212" s="340" t="s">
        <v>396</v>
      </c>
      <c r="G212" s="341" t="s">
        <v>141</v>
      </c>
      <c r="H212" s="342">
        <v>1554.731</v>
      </c>
      <c r="I212" s="85"/>
      <c r="J212" s="343">
        <f>ROUND(I212*H212,2)</f>
        <v>0</v>
      </c>
      <c r="K212" s="340" t="s">
        <v>142</v>
      </c>
      <c r="L212" s="19"/>
      <c r="M212" s="86" t="s">
        <v>3</v>
      </c>
      <c r="N212" s="87" t="s">
        <v>42</v>
      </c>
      <c r="O212" s="27"/>
      <c r="P212" s="88">
        <f>O212*H212</f>
        <v>0</v>
      </c>
      <c r="Q212" s="88">
        <v>0</v>
      </c>
      <c r="R212" s="88">
        <f>Q212*H212</f>
        <v>0</v>
      </c>
      <c r="S212" s="88">
        <v>0</v>
      </c>
      <c r="T212" s="89">
        <f>S212*H212</f>
        <v>0</v>
      </c>
      <c r="AR212" s="90" t="s">
        <v>143</v>
      </c>
      <c r="AT212" s="90" t="s">
        <v>138</v>
      </c>
      <c r="AU212" s="90" t="s">
        <v>81</v>
      </c>
      <c r="AY212" s="11" t="s">
        <v>136</v>
      </c>
      <c r="BE212" s="91">
        <f>IF(N212="základní",J212,0)</f>
        <v>0</v>
      </c>
      <c r="BF212" s="91">
        <f>IF(N212="snížená",J212,0)</f>
        <v>0</v>
      </c>
      <c r="BG212" s="91">
        <f>IF(N212="zákl. přenesená",J212,0)</f>
        <v>0</v>
      </c>
      <c r="BH212" s="91">
        <f>IF(N212="sníž. přenesená",J212,0)</f>
        <v>0</v>
      </c>
      <c r="BI212" s="91">
        <f>IF(N212="nulová",J212,0)</f>
        <v>0</v>
      </c>
      <c r="BJ212" s="11" t="s">
        <v>79</v>
      </c>
      <c r="BK212" s="91">
        <f>ROUND(I212*H212,2)</f>
        <v>0</v>
      </c>
      <c r="BL212" s="11" t="s">
        <v>143</v>
      </c>
      <c r="BM212" s="90" t="s">
        <v>397</v>
      </c>
    </row>
    <row r="213" spans="2:65" s="1" customFormat="1" ht="16.5" customHeight="1">
      <c r="B213" s="84"/>
      <c r="C213" s="338" t="s">
        <v>398</v>
      </c>
      <c r="D213" s="338" t="s">
        <v>138</v>
      </c>
      <c r="E213" s="339" t="s">
        <v>399</v>
      </c>
      <c r="F213" s="340" t="s">
        <v>400</v>
      </c>
      <c r="G213" s="341" t="s">
        <v>141</v>
      </c>
      <c r="H213" s="342">
        <v>139925.79</v>
      </c>
      <c r="I213" s="85"/>
      <c r="J213" s="343">
        <f>ROUND(I213*H213,2)</f>
        <v>0</v>
      </c>
      <c r="K213" s="340" t="s">
        <v>142</v>
      </c>
      <c r="L213" s="19"/>
      <c r="M213" s="86" t="s">
        <v>3</v>
      </c>
      <c r="N213" s="87" t="s">
        <v>42</v>
      </c>
      <c r="O213" s="27"/>
      <c r="P213" s="88">
        <f>O213*H213</f>
        <v>0</v>
      </c>
      <c r="Q213" s="88">
        <v>0</v>
      </c>
      <c r="R213" s="88">
        <f>Q213*H213</f>
        <v>0</v>
      </c>
      <c r="S213" s="88">
        <v>0</v>
      </c>
      <c r="T213" s="89">
        <f>S213*H213</f>
        <v>0</v>
      </c>
      <c r="AR213" s="90" t="s">
        <v>143</v>
      </c>
      <c r="AT213" s="90" t="s">
        <v>138</v>
      </c>
      <c r="AU213" s="90" t="s">
        <v>81</v>
      </c>
      <c r="AY213" s="11" t="s">
        <v>136</v>
      </c>
      <c r="BE213" s="91">
        <f>IF(N213="základní",J213,0)</f>
        <v>0</v>
      </c>
      <c r="BF213" s="91">
        <f>IF(N213="snížená",J213,0)</f>
        <v>0</v>
      </c>
      <c r="BG213" s="91">
        <f>IF(N213="zákl. přenesená",J213,0)</f>
        <v>0</v>
      </c>
      <c r="BH213" s="91">
        <f>IF(N213="sníž. přenesená",J213,0)</f>
        <v>0</v>
      </c>
      <c r="BI213" s="91">
        <f>IF(N213="nulová",J213,0)</f>
        <v>0</v>
      </c>
      <c r="BJ213" s="11" t="s">
        <v>79</v>
      </c>
      <c r="BK213" s="91">
        <f>ROUND(I213*H213,2)</f>
        <v>0</v>
      </c>
      <c r="BL213" s="11" t="s">
        <v>143</v>
      </c>
      <c r="BM213" s="90" t="s">
        <v>401</v>
      </c>
    </row>
    <row r="214" spans="2:51" s="7" customFormat="1" ht="12">
      <c r="B214" s="92"/>
      <c r="C214" s="344"/>
      <c r="D214" s="345" t="s">
        <v>145</v>
      </c>
      <c r="E214" s="346" t="s">
        <v>3</v>
      </c>
      <c r="F214" s="347" t="s">
        <v>389</v>
      </c>
      <c r="G214" s="344"/>
      <c r="H214" s="348">
        <v>139925.79</v>
      </c>
      <c r="I214" s="94"/>
      <c r="J214" s="344"/>
      <c r="K214" s="344"/>
      <c r="L214" s="92"/>
      <c r="M214" s="95"/>
      <c r="N214" s="96"/>
      <c r="O214" s="96"/>
      <c r="P214" s="96"/>
      <c r="Q214" s="96"/>
      <c r="R214" s="96"/>
      <c r="S214" s="96"/>
      <c r="T214" s="97"/>
      <c r="AT214" s="93" t="s">
        <v>145</v>
      </c>
      <c r="AU214" s="93" t="s">
        <v>81</v>
      </c>
      <c r="AV214" s="7" t="s">
        <v>81</v>
      </c>
      <c r="AW214" s="7" t="s">
        <v>33</v>
      </c>
      <c r="AX214" s="7" t="s">
        <v>79</v>
      </c>
      <c r="AY214" s="93" t="s">
        <v>136</v>
      </c>
    </row>
    <row r="215" spans="2:65" s="1" customFormat="1" ht="16.5" customHeight="1">
      <c r="B215" s="84"/>
      <c r="C215" s="338" t="s">
        <v>402</v>
      </c>
      <c r="D215" s="338" t="s">
        <v>138</v>
      </c>
      <c r="E215" s="339" t="s">
        <v>403</v>
      </c>
      <c r="F215" s="340" t="s">
        <v>404</v>
      </c>
      <c r="G215" s="341" t="s">
        <v>141</v>
      </c>
      <c r="H215" s="342">
        <v>1554.731</v>
      </c>
      <c r="I215" s="85"/>
      <c r="J215" s="343">
        <f>ROUND(I215*H215,2)</f>
        <v>0</v>
      </c>
      <c r="K215" s="340" t="s">
        <v>142</v>
      </c>
      <c r="L215" s="19"/>
      <c r="M215" s="86" t="s">
        <v>3</v>
      </c>
      <c r="N215" s="87" t="s">
        <v>42</v>
      </c>
      <c r="O215" s="27"/>
      <c r="P215" s="88">
        <f>O215*H215</f>
        <v>0</v>
      </c>
      <c r="Q215" s="88">
        <v>0</v>
      </c>
      <c r="R215" s="88">
        <f>Q215*H215</f>
        <v>0</v>
      </c>
      <c r="S215" s="88">
        <v>0</v>
      </c>
      <c r="T215" s="89">
        <f>S215*H215</f>
        <v>0</v>
      </c>
      <c r="AR215" s="90" t="s">
        <v>143</v>
      </c>
      <c r="AT215" s="90" t="s">
        <v>138</v>
      </c>
      <c r="AU215" s="90" t="s">
        <v>81</v>
      </c>
      <c r="AY215" s="11" t="s">
        <v>136</v>
      </c>
      <c r="BE215" s="91">
        <f>IF(N215="základní",J215,0)</f>
        <v>0</v>
      </c>
      <c r="BF215" s="91">
        <f>IF(N215="snížená",J215,0)</f>
        <v>0</v>
      </c>
      <c r="BG215" s="91">
        <f>IF(N215="zákl. přenesená",J215,0)</f>
        <v>0</v>
      </c>
      <c r="BH215" s="91">
        <f>IF(N215="sníž. přenesená",J215,0)</f>
        <v>0</v>
      </c>
      <c r="BI215" s="91">
        <f>IF(N215="nulová",J215,0)</f>
        <v>0</v>
      </c>
      <c r="BJ215" s="11" t="s">
        <v>79</v>
      </c>
      <c r="BK215" s="91">
        <f>ROUND(I215*H215,2)</f>
        <v>0</v>
      </c>
      <c r="BL215" s="11" t="s">
        <v>143</v>
      </c>
      <c r="BM215" s="90" t="s">
        <v>405</v>
      </c>
    </row>
    <row r="216" spans="2:65" s="1" customFormat="1" ht="16.5" customHeight="1">
      <c r="B216" s="84"/>
      <c r="C216" s="338" t="s">
        <v>406</v>
      </c>
      <c r="D216" s="338" t="s">
        <v>138</v>
      </c>
      <c r="E216" s="339" t="s">
        <v>407</v>
      </c>
      <c r="F216" s="340" t="s">
        <v>408</v>
      </c>
      <c r="G216" s="341" t="s">
        <v>141</v>
      </c>
      <c r="H216" s="342">
        <v>126.78</v>
      </c>
      <c r="I216" s="85"/>
      <c r="J216" s="343">
        <f>ROUND(I216*H216,2)</f>
        <v>0</v>
      </c>
      <c r="K216" s="340" t="s">
        <v>142</v>
      </c>
      <c r="L216" s="19"/>
      <c r="M216" s="86" t="s">
        <v>3</v>
      </c>
      <c r="N216" s="87" t="s">
        <v>42</v>
      </c>
      <c r="O216" s="27"/>
      <c r="P216" s="88">
        <f>O216*H216</f>
        <v>0</v>
      </c>
      <c r="Q216" s="88">
        <v>0.00013</v>
      </c>
      <c r="R216" s="88">
        <f>Q216*H216</f>
        <v>0.0164814</v>
      </c>
      <c r="S216" s="88">
        <v>0</v>
      </c>
      <c r="T216" s="89">
        <f>S216*H216</f>
        <v>0</v>
      </c>
      <c r="AR216" s="90" t="s">
        <v>143</v>
      </c>
      <c r="AT216" s="90" t="s">
        <v>138</v>
      </c>
      <c r="AU216" s="90" t="s">
        <v>81</v>
      </c>
      <c r="AY216" s="11" t="s">
        <v>136</v>
      </c>
      <c r="BE216" s="91">
        <f>IF(N216="základní",J216,0)</f>
        <v>0</v>
      </c>
      <c r="BF216" s="91">
        <f>IF(N216="snížená",J216,0)</f>
        <v>0</v>
      </c>
      <c r="BG216" s="91">
        <f>IF(N216="zákl. přenesená",J216,0)</f>
        <v>0</v>
      </c>
      <c r="BH216" s="91">
        <f>IF(N216="sníž. přenesená",J216,0)</f>
        <v>0</v>
      </c>
      <c r="BI216" s="91">
        <f>IF(N216="nulová",J216,0)</f>
        <v>0</v>
      </c>
      <c r="BJ216" s="11" t="s">
        <v>79</v>
      </c>
      <c r="BK216" s="91">
        <f>ROUND(I216*H216,2)</f>
        <v>0</v>
      </c>
      <c r="BL216" s="11" t="s">
        <v>143</v>
      </c>
      <c r="BM216" s="90" t="s">
        <v>409</v>
      </c>
    </row>
    <row r="217" spans="2:65" s="1" customFormat="1" ht="16.5" customHeight="1">
      <c r="B217" s="84"/>
      <c r="C217" s="338" t="s">
        <v>410</v>
      </c>
      <c r="D217" s="338" t="s">
        <v>138</v>
      </c>
      <c r="E217" s="339" t="s">
        <v>411</v>
      </c>
      <c r="F217" s="340" t="s">
        <v>412</v>
      </c>
      <c r="G217" s="341" t="s">
        <v>141</v>
      </c>
      <c r="H217" s="342">
        <v>6.075</v>
      </c>
      <c r="I217" s="85"/>
      <c r="J217" s="343">
        <f>ROUND(I217*H217,2)</f>
        <v>0</v>
      </c>
      <c r="K217" s="340" t="s">
        <v>142</v>
      </c>
      <c r="L217" s="19"/>
      <c r="M217" s="86" t="s">
        <v>3</v>
      </c>
      <c r="N217" s="87" t="s">
        <v>42</v>
      </c>
      <c r="O217" s="27"/>
      <c r="P217" s="88">
        <f>O217*H217</f>
        <v>0</v>
      </c>
      <c r="Q217" s="88">
        <v>0</v>
      </c>
      <c r="R217" s="88">
        <f>Q217*H217</f>
        <v>0</v>
      </c>
      <c r="S217" s="88">
        <v>0.261</v>
      </c>
      <c r="T217" s="89">
        <f>S217*H217</f>
        <v>1.5855750000000002</v>
      </c>
      <c r="AR217" s="90" t="s">
        <v>143</v>
      </c>
      <c r="AT217" s="90" t="s">
        <v>138</v>
      </c>
      <c r="AU217" s="90" t="s">
        <v>81</v>
      </c>
      <c r="AY217" s="11" t="s">
        <v>136</v>
      </c>
      <c r="BE217" s="91">
        <f>IF(N217="základní",J217,0)</f>
        <v>0</v>
      </c>
      <c r="BF217" s="91">
        <f>IF(N217="snížená",J217,0)</f>
        <v>0</v>
      </c>
      <c r="BG217" s="91">
        <f>IF(N217="zákl. přenesená",J217,0)</f>
        <v>0</v>
      </c>
      <c r="BH217" s="91">
        <f>IF(N217="sníž. přenesená",J217,0)</f>
        <v>0</v>
      </c>
      <c r="BI217" s="91">
        <f>IF(N217="nulová",J217,0)</f>
        <v>0</v>
      </c>
      <c r="BJ217" s="11" t="s">
        <v>79</v>
      </c>
      <c r="BK217" s="91">
        <f>ROUND(I217*H217,2)</f>
        <v>0</v>
      </c>
      <c r="BL217" s="11" t="s">
        <v>143</v>
      </c>
      <c r="BM217" s="90" t="s">
        <v>413</v>
      </c>
    </row>
    <row r="218" spans="2:51" s="7" customFormat="1" ht="12">
      <c r="B218" s="92"/>
      <c r="C218" s="344"/>
      <c r="D218" s="345" t="s">
        <v>145</v>
      </c>
      <c r="E218" s="346" t="s">
        <v>3</v>
      </c>
      <c r="F218" s="347" t="s">
        <v>414</v>
      </c>
      <c r="G218" s="344"/>
      <c r="H218" s="348">
        <v>6.075</v>
      </c>
      <c r="I218" s="94"/>
      <c r="J218" s="344"/>
      <c r="K218" s="344"/>
      <c r="L218" s="92"/>
      <c r="M218" s="95"/>
      <c r="N218" s="96"/>
      <c r="O218" s="96"/>
      <c r="P218" s="96"/>
      <c r="Q218" s="96"/>
      <c r="R218" s="96"/>
      <c r="S218" s="96"/>
      <c r="T218" s="97"/>
      <c r="AT218" s="93" t="s">
        <v>145</v>
      </c>
      <c r="AU218" s="93" t="s">
        <v>81</v>
      </c>
      <c r="AV218" s="7" t="s">
        <v>81</v>
      </c>
      <c r="AW218" s="7" t="s">
        <v>33</v>
      </c>
      <c r="AX218" s="7" t="s">
        <v>79</v>
      </c>
      <c r="AY218" s="93" t="s">
        <v>136</v>
      </c>
    </row>
    <row r="219" spans="2:65" s="1" customFormat="1" ht="16.5" customHeight="1">
      <c r="B219" s="84"/>
      <c r="C219" s="338" t="s">
        <v>415</v>
      </c>
      <c r="D219" s="338" t="s">
        <v>138</v>
      </c>
      <c r="E219" s="339" t="s">
        <v>411</v>
      </c>
      <c r="F219" s="340" t="s">
        <v>412</v>
      </c>
      <c r="G219" s="341" t="s">
        <v>141</v>
      </c>
      <c r="H219" s="342">
        <v>0.34</v>
      </c>
      <c r="I219" s="85"/>
      <c r="J219" s="343">
        <f>ROUND(I219*H219,2)</f>
        <v>0</v>
      </c>
      <c r="K219" s="340" t="s">
        <v>142</v>
      </c>
      <c r="L219" s="19"/>
      <c r="M219" s="86" t="s">
        <v>3</v>
      </c>
      <c r="N219" s="87" t="s">
        <v>42</v>
      </c>
      <c r="O219" s="27"/>
      <c r="P219" s="88">
        <f>O219*H219</f>
        <v>0</v>
      </c>
      <c r="Q219" s="88">
        <v>0</v>
      </c>
      <c r="R219" s="88">
        <f>Q219*H219</f>
        <v>0</v>
      </c>
      <c r="S219" s="88">
        <v>0.261</v>
      </c>
      <c r="T219" s="89">
        <f>S219*H219</f>
        <v>0.08874000000000001</v>
      </c>
      <c r="AR219" s="90" t="s">
        <v>143</v>
      </c>
      <c r="AT219" s="90" t="s">
        <v>138</v>
      </c>
      <c r="AU219" s="90" t="s">
        <v>81</v>
      </c>
      <c r="AY219" s="11" t="s">
        <v>136</v>
      </c>
      <c r="BE219" s="91">
        <f>IF(N219="základní",J219,0)</f>
        <v>0</v>
      </c>
      <c r="BF219" s="91">
        <f>IF(N219="snížená",J219,0)</f>
        <v>0</v>
      </c>
      <c r="BG219" s="91">
        <f>IF(N219="zákl. přenesená",J219,0)</f>
        <v>0</v>
      </c>
      <c r="BH219" s="91">
        <f>IF(N219="sníž. přenesená",J219,0)</f>
        <v>0</v>
      </c>
      <c r="BI219" s="91">
        <f>IF(N219="nulová",J219,0)</f>
        <v>0</v>
      </c>
      <c r="BJ219" s="11" t="s">
        <v>79</v>
      </c>
      <c r="BK219" s="91">
        <f>ROUND(I219*H219,2)</f>
        <v>0</v>
      </c>
      <c r="BL219" s="11" t="s">
        <v>143</v>
      </c>
      <c r="BM219" s="90" t="s">
        <v>416</v>
      </c>
    </row>
    <row r="220" spans="2:51" s="7" customFormat="1" ht="12">
      <c r="B220" s="92"/>
      <c r="C220" s="344"/>
      <c r="D220" s="345" t="s">
        <v>145</v>
      </c>
      <c r="E220" s="346" t="s">
        <v>3</v>
      </c>
      <c r="F220" s="347" t="s">
        <v>417</v>
      </c>
      <c r="G220" s="344"/>
      <c r="H220" s="348">
        <v>0.34</v>
      </c>
      <c r="I220" s="94"/>
      <c r="J220" s="344"/>
      <c r="K220" s="344"/>
      <c r="L220" s="92"/>
      <c r="M220" s="95"/>
      <c r="N220" s="96"/>
      <c r="O220" s="96"/>
      <c r="P220" s="96"/>
      <c r="Q220" s="96"/>
      <c r="R220" s="96"/>
      <c r="S220" s="96"/>
      <c r="T220" s="97"/>
      <c r="AT220" s="93" t="s">
        <v>145</v>
      </c>
      <c r="AU220" s="93" t="s">
        <v>81</v>
      </c>
      <c r="AV220" s="7" t="s">
        <v>81</v>
      </c>
      <c r="AW220" s="7" t="s">
        <v>33</v>
      </c>
      <c r="AX220" s="7" t="s">
        <v>79</v>
      </c>
      <c r="AY220" s="93" t="s">
        <v>136</v>
      </c>
    </row>
    <row r="221" spans="2:65" s="1" customFormat="1" ht="16.5" customHeight="1">
      <c r="B221" s="84"/>
      <c r="C221" s="338" t="s">
        <v>418</v>
      </c>
      <c r="D221" s="338" t="s">
        <v>138</v>
      </c>
      <c r="E221" s="339" t="s">
        <v>411</v>
      </c>
      <c r="F221" s="340" t="s">
        <v>412</v>
      </c>
      <c r="G221" s="341" t="s">
        <v>141</v>
      </c>
      <c r="H221" s="342">
        <v>88.128</v>
      </c>
      <c r="I221" s="85"/>
      <c r="J221" s="343">
        <f>ROUND(I221*H221,2)</f>
        <v>0</v>
      </c>
      <c r="K221" s="340" t="s">
        <v>142</v>
      </c>
      <c r="L221" s="19"/>
      <c r="M221" s="86" t="s">
        <v>3</v>
      </c>
      <c r="N221" s="87" t="s">
        <v>42</v>
      </c>
      <c r="O221" s="27"/>
      <c r="P221" s="88">
        <f>O221*H221</f>
        <v>0</v>
      </c>
      <c r="Q221" s="88">
        <v>0</v>
      </c>
      <c r="R221" s="88">
        <f>Q221*H221</f>
        <v>0</v>
      </c>
      <c r="S221" s="88">
        <v>0.261</v>
      </c>
      <c r="T221" s="89">
        <f>S221*H221</f>
        <v>23.001408</v>
      </c>
      <c r="AR221" s="90" t="s">
        <v>143</v>
      </c>
      <c r="AT221" s="90" t="s">
        <v>138</v>
      </c>
      <c r="AU221" s="90" t="s">
        <v>81</v>
      </c>
      <c r="AY221" s="11" t="s">
        <v>136</v>
      </c>
      <c r="BE221" s="91">
        <f>IF(N221="základní",J221,0)</f>
        <v>0</v>
      </c>
      <c r="BF221" s="91">
        <f>IF(N221="snížená",J221,0)</f>
        <v>0</v>
      </c>
      <c r="BG221" s="91">
        <f>IF(N221="zákl. přenesená",J221,0)</f>
        <v>0</v>
      </c>
      <c r="BH221" s="91">
        <f>IF(N221="sníž. přenesená",J221,0)</f>
        <v>0</v>
      </c>
      <c r="BI221" s="91">
        <f>IF(N221="nulová",J221,0)</f>
        <v>0</v>
      </c>
      <c r="BJ221" s="11" t="s">
        <v>79</v>
      </c>
      <c r="BK221" s="91">
        <f>ROUND(I221*H221,2)</f>
        <v>0</v>
      </c>
      <c r="BL221" s="11" t="s">
        <v>143</v>
      </c>
      <c r="BM221" s="90" t="s">
        <v>419</v>
      </c>
    </row>
    <row r="222" spans="2:51" s="7" customFormat="1" ht="12">
      <c r="B222" s="92"/>
      <c r="C222" s="344"/>
      <c r="D222" s="345" t="s">
        <v>145</v>
      </c>
      <c r="E222" s="346" t="s">
        <v>3</v>
      </c>
      <c r="F222" s="347" t="s">
        <v>420</v>
      </c>
      <c r="G222" s="344"/>
      <c r="H222" s="348">
        <v>88.128</v>
      </c>
      <c r="I222" s="94"/>
      <c r="J222" s="344"/>
      <c r="K222" s="344"/>
      <c r="L222" s="92"/>
      <c r="M222" s="95"/>
      <c r="N222" s="96"/>
      <c r="O222" s="96"/>
      <c r="P222" s="96"/>
      <c r="Q222" s="96"/>
      <c r="R222" s="96"/>
      <c r="S222" s="96"/>
      <c r="T222" s="97"/>
      <c r="AT222" s="93" t="s">
        <v>145</v>
      </c>
      <c r="AU222" s="93" t="s">
        <v>81</v>
      </c>
      <c r="AV222" s="7" t="s">
        <v>81</v>
      </c>
      <c r="AW222" s="7" t="s">
        <v>33</v>
      </c>
      <c r="AX222" s="7" t="s">
        <v>79</v>
      </c>
      <c r="AY222" s="93" t="s">
        <v>136</v>
      </c>
    </row>
    <row r="223" spans="2:65" s="1" customFormat="1" ht="16.5" customHeight="1">
      <c r="B223" s="84"/>
      <c r="C223" s="338" t="s">
        <v>421</v>
      </c>
      <c r="D223" s="338" t="s">
        <v>138</v>
      </c>
      <c r="E223" s="339" t="s">
        <v>422</v>
      </c>
      <c r="F223" s="340" t="s">
        <v>423</v>
      </c>
      <c r="G223" s="341" t="s">
        <v>166</v>
      </c>
      <c r="H223" s="342">
        <v>5.171</v>
      </c>
      <c r="I223" s="85"/>
      <c r="J223" s="343">
        <f>ROUND(I223*H223,2)</f>
        <v>0</v>
      </c>
      <c r="K223" s="340" t="s">
        <v>142</v>
      </c>
      <c r="L223" s="19"/>
      <c r="M223" s="86" t="s">
        <v>3</v>
      </c>
      <c r="N223" s="87" t="s">
        <v>42</v>
      </c>
      <c r="O223" s="27"/>
      <c r="P223" s="88">
        <f>O223*H223</f>
        <v>0</v>
      </c>
      <c r="Q223" s="88">
        <v>0</v>
      </c>
      <c r="R223" s="88">
        <f>Q223*H223</f>
        <v>0</v>
      </c>
      <c r="S223" s="88">
        <v>1.594</v>
      </c>
      <c r="T223" s="89">
        <f>S223*H223</f>
        <v>8.242574000000001</v>
      </c>
      <c r="AR223" s="90" t="s">
        <v>143</v>
      </c>
      <c r="AT223" s="90" t="s">
        <v>138</v>
      </c>
      <c r="AU223" s="90" t="s">
        <v>81</v>
      </c>
      <c r="AY223" s="11" t="s">
        <v>136</v>
      </c>
      <c r="BE223" s="91">
        <f>IF(N223="základní",J223,0)</f>
        <v>0</v>
      </c>
      <c r="BF223" s="91">
        <f>IF(N223="snížená",J223,0)</f>
        <v>0</v>
      </c>
      <c r="BG223" s="91">
        <f>IF(N223="zákl. přenesená",J223,0)</f>
        <v>0</v>
      </c>
      <c r="BH223" s="91">
        <f>IF(N223="sníž. přenesená",J223,0)</f>
        <v>0</v>
      </c>
      <c r="BI223" s="91">
        <f>IF(N223="nulová",J223,0)</f>
        <v>0</v>
      </c>
      <c r="BJ223" s="11" t="s">
        <v>79</v>
      </c>
      <c r="BK223" s="91">
        <f>ROUND(I223*H223,2)</f>
        <v>0</v>
      </c>
      <c r="BL223" s="11" t="s">
        <v>143</v>
      </c>
      <c r="BM223" s="90" t="s">
        <v>424</v>
      </c>
    </row>
    <row r="224" spans="2:51" s="7" customFormat="1" ht="12">
      <c r="B224" s="92"/>
      <c r="C224" s="344"/>
      <c r="D224" s="345" t="s">
        <v>145</v>
      </c>
      <c r="E224" s="346" t="s">
        <v>3</v>
      </c>
      <c r="F224" s="347" t="s">
        <v>425</v>
      </c>
      <c r="G224" s="344"/>
      <c r="H224" s="348">
        <v>5.171</v>
      </c>
      <c r="I224" s="94"/>
      <c r="J224" s="344"/>
      <c r="K224" s="344"/>
      <c r="L224" s="92"/>
      <c r="M224" s="95"/>
      <c r="N224" s="96"/>
      <c r="O224" s="96"/>
      <c r="P224" s="96"/>
      <c r="Q224" s="96"/>
      <c r="R224" s="96"/>
      <c r="S224" s="96"/>
      <c r="T224" s="97"/>
      <c r="AT224" s="93" t="s">
        <v>145</v>
      </c>
      <c r="AU224" s="93" t="s">
        <v>81</v>
      </c>
      <c r="AV224" s="7" t="s">
        <v>81</v>
      </c>
      <c r="AW224" s="7" t="s">
        <v>33</v>
      </c>
      <c r="AX224" s="7" t="s">
        <v>79</v>
      </c>
      <c r="AY224" s="93" t="s">
        <v>136</v>
      </c>
    </row>
    <row r="225" spans="2:65" s="1" customFormat="1" ht="16.5" customHeight="1">
      <c r="B225" s="84"/>
      <c r="C225" s="338" t="s">
        <v>426</v>
      </c>
      <c r="D225" s="338" t="s">
        <v>138</v>
      </c>
      <c r="E225" s="339" t="s">
        <v>427</v>
      </c>
      <c r="F225" s="340" t="s">
        <v>428</v>
      </c>
      <c r="G225" s="341" t="s">
        <v>141</v>
      </c>
      <c r="H225" s="342">
        <v>3.799</v>
      </c>
      <c r="I225" s="85"/>
      <c r="J225" s="343">
        <f>ROUND(I225*H225,2)</f>
        <v>0</v>
      </c>
      <c r="K225" s="340" t="s">
        <v>142</v>
      </c>
      <c r="L225" s="19"/>
      <c r="M225" s="86" t="s">
        <v>3</v>
      </c>
      <c r="N225" s="87" t="s">
        <v>42</v>
      </c>
      <c r="O225" s="27"/>
      <c r="P225" s="88">
        <f>O225*H225</f>
        <v>0</v>
      </c>
      <c r="Q225" s="88">
        <v>0</v>
      </c>
      <c r="R225" s="88">
        <f>Q225*H225</f>
        <v>0</v>
      </c>
      <c r="S225" s="88">
        <v>0.082</v>
      </c>
      <c r="T225" s="89">
        <f>S225*H225</f>
        <v>0.311518</v>
      </c>
      <c r="AR225" s="90" t="s">
        <v>143</v>
      </c>
      <c r="AT225" s="90" t="s">
        <v>138</v>
      </c>
      <c r="AU225" s="90" t="s">
        <v>81</v>
      </c>
      <c r="AY225" s="11" t="s">
        <v>136</v>
      </c>
      <c r="BE225" s="91">
        <f>IF(N225="základní",J225,0)</f>
        <v>0</v>
      </c>
      <c r="BF225" s="91">
        <f>IF(N225="snížená",J225,0)</f>
        <v>0</v>
      </c>
      <c r="BG225" s="91">
        <f>IF(N225="zákl. přenesená",J225,0)</f>
        <v>0</v>
      </c>
      <c r="BH225" s="91">
        <f>IF(N225="sníž. přenesená",J225,0)</f>
        <v>0</v>
      </c>
      <c r="BI225" s="91">
        <f>IF(N225="nulová",J225,0)</f>
        <v>0</v>
      </c>
      <c r="BJ225" s="11" t="s">
        <v>79</v>
      </c>
      <c r="BK225" s="91">
        <f>ROUND(I225*H225,2)</f>
        <v>0</v>
      </c>
      <c r="BL225" s="11" t="s">
        <v>143</v>
      </c>
      <c r="BM225" s="90" t="s">
        <v>429</v>
      </c>
    </row>
    <row r="226" spans="2:51" s="7" customFormat="1" ht="12">
      <c r="B226" s="92"/>
      <c r="C226" s="344"/>
      <c r="D226" s="345" t="s">
        <v>145</v>
      </c>
      <c r="E226" s="346" t="s">
        <v>3</v>
      </c>
      <c r="F226" s="347" t="s">
        <v>430</v>
      </c>
      <c r="G226" s="344"/>
      <c r="H226" s="348">
        <v>3.799</v>
      </c>
      <c r="I226" s="94"/>
      <c r="J226" s="344"/>
      <c r="K226" s="344"/>
      <c r="L226" s="92"/>
      <c r="M226" s="95"/>
      <c r="N226" s="96"/>
      <c r="O226" s="96"/>
      <c r="P226" s="96"/>
      <c r="Q226" s="96"/>
      <c r="R226" s="96"/>
      <c r="S226" s="96"/>
      <c r="T226" s="97"/>
      <c r="AT226" s="93" t="s">
        <v>145</v>
      </c>
      <c r="AU226" s="93" t="s">
        <v>81</v>
      </c>
      <c r="AV226" s="7" t="s">
        <v>81</v>
      </c>
      <c r="AW226" s="7" t="s">
        <v>33</v>
      </c>
      <c r="AX226" s="7" t="s">
        <v>79</v>
      </c>
      <c r="AY226" s="93" t="s">
        <v>136</v>
      </c>
    </row>
    <row r="227" spans="2:65" s="1" customFormat="1" ht="16.5" customHeight="1">
      <c r="B227" s="84"/>
      <c r="C227" s="338" t="s">
        <v>431</v>
      </c>
      <c r="D227" s="338" t="s">
        <v>138</v>
      </c>
      <c r="E227" s="339" t="s">
        <v>432</v>
      </c>
      <c r="F227" s="340" t="s">
        <v>433</v>
      </c>
      <c r="G227" s="341" t="s">
        <v>141</v>
      </c>
      <c r="H227" s="342">
        <v>10.41</v>
      </c>
      <c r="I227" s="85"/>
      <c r="J227" s="343">
        <f>ROUND(I227*H227,2)</f>
        <v>0</v>
      </c>
      <c r="K227" s="340" t="s">
        <v>142</v>
      </c>
      <c r="L227" s="19"/>
      <c r="M227" s="86" t="s">
        <v>3</v>
      </c>
      <c r="N227" s="87" t="s">
        <v>42</v>
      </c>
      <c r="O227" s="27"/>
      <c r="P227" s="88">
        <f>O227*H227</f>
        <v>0</v>
      </c>
      <c r="Q227" s="88">
        <v>0</v>
      </c>
      <c r="R227" s="88">
        <f>Q227*H227</f>
        <v>0</v>
      </c>
      <c r="S227" s="88">
        <v>0.12</v>
      </c>
      <c r="T227" s="89">
        <f>S227*H227</f>
        <v>1.2491999999999999</v>
      </c>
      <c r="AR227" s="90" t="s">
        <v>143</v>
      </c>
      <c r="AT227" s="90" t="s">
        <v>138</v>
      </c>
      <c r="AU227" s="90" t="s">
        <v>81</v>
      </c>
      <c r="AY227" s="11" t="s">
        <v>136</v>
      </c>
      <c r="BE227" s="91">
        <f>IF(N227="základní",J227,0)</f>
        <v>0</v>
      </c>
      <c r="BF227" s="91">
        <f>IF(N227="snížená",J227,0)</f>
        <v>0</v>
      </c>
      <c r="BG227" s="91">
        <f>IF(N227="zákl. přenesená",J227,0)</f>
        <v>0</v>
      </c>
      <c r="BH227" s="91">
        <f>IF(N227="sníž. přenesená",J227,0)</f>
        <v>0</v>
      </c>
      <c r="BI227" s="91">
        <f>IF(N227="nulová",J227,0)</f>
        <v>0</v>
      </c>
      <c r="BJ227" s="11" t="s">
        <v>79</v>
      </c>
      <c r="BK227" s="91">
        <f>ROUND(I227*H227,2)</f>
        <v>0</v>
      </c>
      <c r="BL227" s="11" t="s">
        <v>143</v>
      </c>
      <c r="BM227" s="90" t="s">
        <v>434</v>
      </c>
    </row>
    <row r="228" spans="2:51" s="7" customFormat="1" ht="12">
      <c r="B228" s="92"/>
      <c r="C228" s="344"/>
      <c r="D228" s="345" t="s">
        <v>145</v>
      </c>
      <c r="E228" s="346" t="s">
        <v>3</v>
      </c>
      <c r="F228" s="347" t="s">
        <v>435</v>
      </c>
      <c r="G228" s="344"/>
      <c r="H228" s="348">
        <v>10.41</v>
      </c>
      <c r="I228" s="94"/>
      <c r="J228" s="344"/>
      <c r="K228" s="344"/>
      <c r="L228" s="92"/>
      <c r="M228" s="95"/>
      <c r="N228" s="96"/>
      <c r="O228" s="96"/>
      <c r="P228" s="96"/>
      <c r="Q228" s="96"/>
      <c r="R228" s="96"/>
      <c r="S228" s="96"/>
      <c r="T228" s="97"/>
      <c r="AT228" s="93" t="s">
        <v>145</v>
      </c>
      <c r="AU228" s="93" t="s">
        <v>81</v>
      </c>
      <c r="AV228" s="7" t="s">
        <v>81</v>
      </c>
      <c r="AW228" s="7" t="s">
        <v>33</v>
      </c>
      <c r="AX228" s="7" t="s">
        <v>79</v>
      </c>
      <c r="AY228" s="93" t="s">
        <v>136</v>
      </c>
    </row>
    <row r="229" spans="2:65" s="1" customFormat="1" ht="16.5" customHeight="1">
      <c r="B229" s="84"/>
      <c r="C229" s="338" t="s">
        <v>436</v>
      </c>
      <c r="D229" s="338" t="s">
        <v>138</v>
      </c>
      <c r="E229" s="339" t="s">
        <v>437</v>
      </c>
      <c r="F229" s="340" t="s">
        <v>438</v>
      </c>
      <c r="G229" s="341" t="s">
        <v>141</v>
      </c>
      <c r="H229" s="342">
        <v>341.58</v>
      </c>
      <c r="I229" s="85"/>
      <c r="J229" s="343">
        <f>ROUND(I229*H229,2)</f>
        <v>0</v>
      </c>
      <c r="K229" s="340" t="s">
        <v>142</v>
      </c>
      <c r="L229" s="19"/>
      <c r="M229" s="86" t="s">
        <v>3</v>
      </c>
      <c r="N229" s="87" t="s">
        <v>42</v>
      </c>
      <c r="O229" s="27"/>
      <c r="P229" s="88">
        <f>O229*H229</f>
        <v>0</v>
      </c>
      <c r="Q229" s="88">
        <v>0</v>
      </c>
      <c r="R229" s="88">
        <f>Q229*H229</f>
        <v>0</v>
      </c>
      <c r="S229" s="88">
        <v>0.055</v>
      </c>
      <c r="T229" s="89">
        <f>S229*H229</f>
        <v>18.7869</v>
      </c>
      <c r="AR229" s="90" t="s">
        <v>143</v>
      </c>
      <c r="AT229" s="90" t="s">
        <v>138</v>
      </c>
      <c r="AU229" s="90" t="s">
        <v>81</v>
      </c>
      <c r="AY229" s="11" t="s">
        <v>136</v>
      </c>
      <c r="BE229" s="91">
        <f>IF(N229="základní",J229,0)</f>
        <v>0</v>
      </c>
      <c r="BF229" s="91">
        <f>IF(N229="snížená",J229,0)</f>
        <v>0</v>
      </c>
      <c r="BG229" s="91">
        <f>IF(N229="zákl. přenesená",J229,0)</f>
        <v>0</v>
      </c>
      <c r="BH229" s="91">
        <f>IF(N229="sníž. přenesená",J229,0)</f>
        <v>0</v>
      </c>
      <c r="BI229" s="91">
        <f>IF(N229="nulová",J229,0)</f>
        <v>0</v>
      </c>
      <c r="BJ229" s="11" t="s">
        <v>79</v>
      </c>
      <c r="BK229" s="91">
        <f>ROUND(I229*H229,2)</f>
        <v>0</v>
      </c>
      <c r="BL229" s="11" t="s">
        <v>143</v>
      </c>
      <c r="BM229" s="90" t="s">
        <v>439</v>
      </c>
    </row>
    <row r="230" spans="2:51" s="7" customFormat="1" ht="12">
      <c r="B230" s="92"/>
      <c r="C230" s="344"/>
      <c r="D230" s="345" t="s">
        <v>145</v>
      </c>
      <c r="E230" s="346" t="s">
        <v>3</v>
      </c>
      <c r="F230" s="347" t="s">
        <v>440</v>
      </c>
      <c r="G230" s="344"/>
      <c r="H230" s="348">
        <v>13.488</v>
      </c>
      <c r="I230" s="94"/>
      <c r="J230" s="344"/>
      <c r="K230" s="344"/>
      <c r="L230" s="92"/>
      <c r="M230" s="95"/>
      <c r="N230" s="96"/>
      <c r="O230" s="96"/>
      <c r="P230" s="96"/>
      <c r="Q230" s="96"/>
      <c r="R230" s="96"/>
      <c r="S230" s="96"/>
      <c r="T230" s="97"/>
      <c r="AT230" s="93" t="s">
        <v>145</v>
      </c>
      <c r="AU230" s="93" t="s">
        <v>81</v>
      </c>
      <c r="AV230" s="7" t="s">
        <v>81</v>
      </c>
      <c r="AW230" s="7" t="s">
        <v>33</v>
      </c>
      <c r="AX230" s="7" t="s">
        <v>71</v>
      </c>
      <c r="AY230" s="93" t="s">
        <v>136</v>
      </c>
    </row>
    <row r="231" spans="2:51" s="7" customFormat="1" ht="12">
      <c r="B231" s="92"/>
      <c r="C231" s="344"/>
      <c r="D231" s="345" t="s">
        <v>145</v>
      </c>
      <c r="E231" s="346" t="s">
        <v>3</v>
      </c>
      <c r="F231" s="347" t="s">
        <v>441</v>
      </c>
      <c r="G231" s="344"/>
      <c r="H231" s="348">
        <v>10.916</v>
      </c>
      <c r="I231" s="94"/>
      <c r="J231" s="344"/>
      <c r="K231" s="344"/>
      <c r="L231" s="92"/>
      <c r="M231" s="95"/>
      <c r="N231" s="96"/>
      <c r="O231" s="96"/>
      <c r="P231" s="96"/>
      <c r="Q231" s="96"/>
      <c r="R231" s="96"/>
      <c r="S231" s="96"/>
      <c r="T231" s="97"/>
      <c r="AT231" s="93" t="s">
        <v>145</v>
      </c>
      <c r="AU231" s="93" t="s">
        <v>81</v>
      </c>
      <c r="AV231" s="7" t="s">
        <v>81</v>
      </c>
      <c r="AW231" s="7" t="s">
        <v>33</v>
      </c>
      <c r="AX231" s="7" t="s">
        <v>71</v>
      </c>
      <c r="AY231" s="93" t="s">
        <v>136</v>
      </c>
    </row>
    <row r="232" spans="2:51" s="7" customFormat="1" ht="12">
      <c r="B232" s="92"/>
      <c r="C232" s="344"/>
      <c r="D232" s="345" t="s">
        <v>145</v>
      </c>
      <c r="E232" s="346" t="s">
        <v>3</v>
      </c>
      <c r="F232" s="347" t="s">
        <v>442</v>
      </c>
      <c r="G232" s="344"/>
      <c r="H232" s="348">
        <v>249.24</v>
      </c>
      <c r="I232" s="94"/>
      <c r="J232" s="344"/>
      <c r="K232" s="344"/>
      <c r="L232" s="92"/>
      <c r="M232" s="95"/>
      <c r="N232" s="96"/>
      <c r="O232" s="96"/>
      <c r="P232" s="96"/>
      <c r="Q232" s="96"/>
      <c r="R232" s="96"/>
      <c r="S232" s="96"/>
      <c r="T232" s="97"/>
      <c r="AT232" s="93" t="s">
        <v>145</v>
      </c>
      <c r="AU232" s="93" t="s">
        <v>81</v>
      </c>
      <c r="AV232" s="7" t="s">
        <v>81</v>
      </c>
      <c r="AW232" s="7" t="s">
        <v>33</v>
      </c>
      <c r="AX232" s="7" t="s">
        <v>71</v>
      </c>
      <c r="AY232" s="93" t="s">
        <v>136</v>
      </c>
    </row>
    <row r="233" spans="2:51" s="7" customFormat="1" ht="12">
      <c r="B233" s="92"/>
      <c r="C233" s="344"/>
      <c r="D233" s="345" t="s">
        <v>145</v>
      </c>
      <c r="E233" s="346" t="s">
        <v>3</v>
      </c>
      <c r="F233" s="347" t="s">
        <v>443</v>
      </c>
      <c r="G233" s="344"/>
      <c r="H233" s="348">
        <v>20.952</v>
      </c>
      <c r="I233" s="94"/>
      <c r="J233" s="344"/>
      <c r="K233" s="344"/>
      <c r="L233" s="92"/>
      <c r="M233" s="95"/>
      <c r="N233" s="96"/>
      <c r="O233" s="96"/>
      <c r="P233" s="96"/>
      <c r="Q233" s="96"/>
      <c r="R233" s="96"/>
      <c r="S233" s="96"/>
      <c r="T233" s="97"/>
      <c r="AT233" s="93" t="s">
        <v>145</v>
      </c>
      <c r="AU233" s="93" t="s">
        <v>81</v>
      </c>
      <c r="AV233" s="7" t="s">
        <v>81</v>
      </c>
      <c r="AW233" s="7" t="s">
        <v>33</v>
      </c>
      <c r="AX233" s="7" t="s">
        <v>71</v>
      </c>
      <c r="AY233" s="93" t="s">
        <v>136</v>
      </c>
    </row>
    <row r="234" spans="2:51" s="7" customFormat="1" ht="12">
      <c r="B234" s="92"/>
      <c r="C234" s="344"/>
      <c r="D234" s="345" t="s">
        <v>145</v>
      </c>
      <c r="E234" s="346" t="s">
        <v>3</v>
      </c>
      <c r="F234" s="347" t="s">
        <v>444</v>
      </c>
      <c r="G234" s="344"/>
      <c r="H234" s="348">
        <v>22.68</v>
      </c>
      <c r="I234" s="94"/>
      <c r="J234" s="344"/>
      <c r="K234" s="344"/>
      <c r="L234" s="92"/>
      <c r="M234" s="95"/>
      <c r="N234" s="96"/>
      <c r="O234" s="96"/>
      <c r="P234" s="96"/>
      <c r="Q234" s="96"/>
      <c r="R234" s="96"/>
      <c r="S234" s="96"/>
      <c r="T234" s="97"/>
      <c r="AT234" s="93" t="s">
        <v>145</v>
      </c>
      <c r="AU234" s="93" t="s">
        <v>81</v>
      </c>
      <c r="AV234" s="7" t="s">
        <v>81</v>
      </c>
      <c r="AW234" s="7" t="s">
        <v>33</v>
      </c>
      <c r="AX234" s="7" t="s">
        <v>71</v>
      </c>
      <c r="AY234" s="93" t="s">
        <v>136</v>
      </c>
    </row>
    <row r="235" spans="2:51" s="7" customFormat="1" ht="12">
      <c r="B235" s="92"/>
      <c r="C235" s="344"/>
      <c r="D235" s="345" t="s">
        <v>145</v>
      </c>
      <c r="E235" s="346" t="s">
        <v>3</v>
      </c>
      <c r="F235" s="347" t="s">
        <v>445</v>
      </c>
      <c r="G235" s="344"/>
      <c r="H235" s="348">
        <v>9.264</v>
      </c>
      <c r="I235" s="94"/>
      <c r="J235" s="344"/>
      <c r="K235" s="344"/>
      <c r="L235" s="92"/>
      <c r="M235" s="95"/>
      <c r="N235" s="96"/>
      <c r="O235" s="96"/>
      <c r="P235" s="96"/>
      <c r="Q235" s="96"/>
      <c r="R235" s="96"/>
      <c r="S235" s="96"/>
      <c r="T235" s="97"/>
      <c r="AT235" s="93" t="s">
        <v>145</v>
      </c>
      <c r="AU235" s="93" t="s">
        <v>81</v>
      </c>
      <c r="AV235" s="7" t="s">
        <v>81</v>
      </c>
      <c r="AW235" s="7" t="s">
        <v>33</v>
      </c>
      <c r="AX235" s="7" t="s">
        <v>71</v>
      </c>
      <c r="AY235" s="93" t="s">
        <v>136</v>
      </c>
    </row>
    <row r="236" spans="2:51" s="7" customFormat="1" ht="12">
      <c r="B236" s="92"/>
      <c r="C236" s="344"/>
      <c r="D236" s="345" t="s">
        <v>145</v>
      </c>
      <c r="E236" s="346" t="s">
        <v>3</v>
      </c>
      <c r="F236" s="347" t="s">
        <v>446</v>
      </c>
      <c r="G236" s="344"/>
      <c r="H236" s="348">
        <v>15.04</v>
      </c>
      <c r="I236" s="94"/>
      <c r="J236" s="344"/>
      <c r="K236" s="344"/>
      <c r="L236" s="92"/>
      <c r="M236" s="95"/>
      <c r="N236" s="96"/>
      <c r="O236" s="96"/>
      <c r="P236" s="96"/>
      <c r="Q236" s="96"/>
      <c r="R236" s="96"/>
      <c r="S236" s="96"/>
      <c r="T236" s="97"/>
      <c r="AT236" s="93" t="s">
        <v>145</v>
      </c>
      <c r="AU236" s="93" t="s">
        <v>81</v>
      </c>
      <c r="AV236" s="7" t="s">
        <v>81</v>
      </c>
      <c r="AW236" s="7" t="s">
        <v>33</v>
      </c>
      <c r="AX236" s="7" t="s">
        <v>71</v>
      </c>
      <c r="AY236" s="93" t="s">
        <v>136</v>
      </c>
    </row>
    <row r="237" spans="2:51" s="8" customFormat="1" ht="12">
      <c r="B237" s="98"/>
      <c r="C237" s="349"/>
      <c r="D237" s="345" t="s">
        <v>145</v>
      </c>
      <c r="E237" s="350" t="s">
        <v>3</v>
      </c>
      <c r="F237" s="351" t="s">
        <v>152</v>
      </c>
      <c r="G237" s="349"/>
      <c r="H237" s="352">
        <v>341.58000000000004</v>
      </c>
      <c r="I237" s="100"/>
      <c r="J237" s="349"/>
      <c r="K237" s="349"/>
      <c r="L237" s="98"/>
      <c r="M237" s="101"/>
      <c r="N237" s="102"/>
      <c r="O237" s="102"/>
      <c r="P237" s="102"/>
      <c r="Q237" s="102"/>
      <c r="R237" s="102"/>
      <c r="S237" s="102"/>
      <c r="T237" s="103"/>
      <c r="AT237" s="99" t="s">
        <v>145</v>
      </c>
      <c r="AU237" s="99" t="s">
        <v>81</v>
      </c>
      <c r="AV237" s="8" t="s">
        <v>143</v>
      </c>
      <c r="AW237" s="8" t="s">
        <v>33</v>
      </c>
      <c r="AX237" s="8" t="s">
        <v>79</v>
      </c>
      <c r="AY237" s="99" t="s">
        <v>136</v>
      </c>
    </row>
    <row r="238" spans="2:65" s="1" customFormat="1" ht="16.5" customHeight="1">
      <c r="B238" s="84"/>
      <c r="C238" s="338" t="s">
        <v>447</v>
      </c>
      <c r="D238" s="338" t="s">
        <v>138</v>
      </c>
      <c r="E238" s="339" t="s">
        <v>448</v>
      </c>
      <c r="F238" s="340" t="s">
        <v>449</v>
      </c>
      <c r="G238" s="341" t="s">
        <v>141</v>
      </c>
      <c r="H238" s="342">
        <v>341.58</v>
      </c>
      <c r="I238" s="85"/>
      <c r="J238" s="343">
        <f>ROUND(I238*H238,2)</f>
        <v>0</v>
      </c>
      <c r="K238" s="340" t="s">
        <v>142</v>
      </c>
      <c r="L238" s="19"/>
      <c r="M238" s="86" t="s">
        <v>3</v>
      </c>
      <c r="N238" s="87" t="s">
        <v>42</v>
      </c>
      <c r="O238" s="27"/>
      <c r="P238" s="88">
        <f>O238*H238</f>
        <v>0</v>
      </c>
      <c r="Q238" s="88">
        <v>0</v>
      </c>
      <c r="R238" s="88">
        <f>Q238*H238</f>
        <v>0</v>
      </c>
      <c r="S238" s="88">
        <v>0.183</v>
      </c>
      <c r="T238" s="89">
        <f>S238*H238</f>
        <v>62.509139999999995</v>
      </c>
      <c r="AR238" s="90" t="s">
        <v>143</v>
      </c>
      <c r="AT238" s="90" t="s">
        <v>138</v>
      </c>
      <c r="AU238" s="90" t="s">
        <v>81</v>
      </c>
      <c r="AY238" s="11" t="s">
        <v>136</v>
      </c>
      <c r="BE238" s="91">
        <f>IF(N238="základní",J238,0)</f>
        <v>0</v>
      </c>
      <c r="BF238" s="91">
        <f>IF(N238="snížená",J238,0)</f>
        <v>0</v>
      </c>
      <c r="BG238" s="91">
        <f>IF(N238="zákl. přenesená",J238,0)</f>
        <v>0</v>
      </c>
      <c r="BH238" s="91">
        <f>IF(N238="sníž. přenesená",J238,0)</f>
        <v>0</v>
      </c>
      <c r="BI238" s="91">
        <f>IF(N238="nulová",J238,0)</f>
        <v>0</v>
      </c>
      <c r="BJ238" s="11" t="s">
        <v>79</v>
      </c>
      <c r="BK238" s="91">
        <f>ROUND(I238*H238,2)</f>
        <v>0</v>
      </c>
      <c r="BL238" s="11" t="s">
        <v>143</v>
      </c>
      <c r="BM238" s="90" t="s">
        <v>450</v>
      </c>
    </row>
    <row r="239" spans="2:51" s="7" customFormat="1" ht="12">
      <c r="B239" s="92"/>
      <c r="C239" s="344"/>
      <c r="D239" s="345" t="s">
        <v>145</v>
      </c>
      <c r="E239" s="346" t="s">
        <v>3</v>
      </c>
      <c r="F239" s="347" t="s">
        <v>451</v>
      </c>
      <c r="G239" s="344"/>
      <c r="H239" s="348">
        <v>341.58</v>
      </c>
      <c r="I239" s="94"/>
      <c r="J239" s="344"/>
      <c r="K239" s="344"/>
      <c r="L239" s="92"/>
      <c r="M239" s="95"/>
      <c r="N239" s="96"/>
      <c r="O239" s="96"/>
      <c r="P239" s="96"/>
      <c r="Q239" s="96"/>
      <c r="R239" s="96"/>
      <c r="S239" s="96"/>
      <c r="T239" s="97"/>
      <c r="AT239" s="93" t="s">
        <v>145</v>
      </c>
      <c r="AU239" s="93" t="s">
        <v>81</v>
      </c>
      <c r="AV239" s="7" t="s">
        <v>81</v>
      </c>
      <c r="AW239" s="7" t="s">
        <v>33</v>
      </c>
      <c r="AX239" s="7" t="s">
        <v>79</v>
      </c>
      <c r="AY239" s="93" t="s">
        <v>136</v>
      </c>
    </row>
    <row r="240" spans="2:65" s="1" customFormat="1" ht="16.5" customHeight="1">
      <c r="B240" s="84"/>
      <c r="C240" s="338" t="s">
        <v>452</v>
      </c>
      <c r="D240" s="338" t="s">
        <v>138</v>
      </c>
      <c r="E240" s="339" t="s">
        <v>453</v>
      </c>
      <c r="F240" s="340" t="s">
        <v>454</v>
      </c>
      <c r="G240" s="341" t="s">
        <v>141</v>
      </c>
      <c r="H240" s="342">
        <v>15.872</v>
      </c>
      <c r="I240" s="85"/>
      <c r="J240" s="343">
        <f>ROUND(I240*H240,2)</f>
        <v>0</v>
      </c>
      <c r="K240" s="340" t="s">
        <v>142</v>
      </c>
      <c r="L240" s="19"/>
      <c r="M240" s="86" t="s">
        <v>3</v>
      </c>
      <c r="N240" s="87" t="s">
        <v>42</v>
      </c>
      <c r="O240" s="27"/>
      <c r="P240" s="88">
        <f>O240*H240</f>
        <v>0</v>
      </c>
      <c r="Q240" s="88">
        <v>0</v>
      </c>
      <c r="R240" s="88">
        <f>Q240*H240</f>
        <v>0</v>
      </c>
      <c r="S240" s="88">
        <v>0.048</v>
      </c>
      <c r="T240" s="89">
        <f>S240*H240</f>
        <v>0.761856</v>
      </c>
      <c r="AR240" s="90" t="s">
        <v>143</v>
      </c>
      <c r="AT240" s="90" t="s">
        <v>138</v>
      </c>
      <c r="AU240" s="90" t="s">
        <v>81</v>
      </c>
      <c r="AY240" s="11" t="s">
        <v>136</v>
      </c>
      <c r="BE240" s="91">
        <f>IF(N240="základní",J240,0)</f>
        <v>0</v>
      </c>
      <c r="BF240" s="91">
        <f>IF(N240="snížená",J240,0)</f>
        <v>0</v>
      </c>
      <c r="BG240" s="91">
        <f>IF(N240="zákl. přenesená",J240,0)</f>
        <v>0</v>
      </c>
      <c r="BH240" s="91">
        <f>IF(N240="sníž. přenesená",J240,0)</f>
        <v>0</v>
      </c>
      <c r="BI240" s="91">
        <f>IF(N240="nulová",J240,0)</f>
        <v>0</v>
      </c>
      <c r="BJ240" s="11" t="s">
        <v>79</v>
      </c>
      <c r="BK240" s="91">
        <f>ROUND(I240*H240,2)</f>
        <v>0</v>
      </c>
      <c r="BL240" s="11" t="s">
        <v>143</v>
      </c>
      <c r="BM240" s="90" t="s">
        <v>455</v>
      </c>
    </row>
    <row r="241" spans="2:51" s="7" customFormat="1" ht="12">
      <c r="B241" s="92"/>
      <c r="C241" s="344"/>
      <c r="D241" s="345" t="s">
        <v>145</v>
      </c>
      <c r="E241" s="346" t="s">
        <v>3</v>
      </c>
      <c r="F241" s="347" t="s">
        <v>456</v>
      </c>
      <c r="G241" s="344"/>
      <c r="H241" s="348">
        <v>4.532</v>
      </c>
      <c r="I241" s="94"/>
      <c r="J241" s="344"/>
      <c r="K241" s="344"/>
      <c r="L241" s="92"/>
      <c r="M241" s="95"/>
      <c r="N241" s="96"/>
      <c r="O241" s="96"/>
      <c r="P241" s="96"/>
      <c r="Q241" s="96"/>
      <c r="R241" s="96"/>
      <c r="S241" s="96"/>
      <c r="T241" s="97"/>
      <c r="AT241" s="93" t="s">
        <v>145</v>
      </c>
      <c r="AU241" s="93" t="s">
        <v>81</v>
      </c>
      <c r="AV241" s="7" t="s">
        <v>81</v>
      </c>
      <c r="AW241" s="7" t="s">
        <v>33</v>
      </c>
      <c r="AX241" s="7" t="s">
        <v>71</v>
      </c>
      <c r="AY241" s="93" t="s">
        <v>136</v>
      </c>
    </row>
    <row r="242" spans="2:51" s="7" customFormat="1" ht="12">
      <c r="B242" s="92"/>
      <c r="C242" s="344"/>
      <c r="D242" s="345" t="s">
        <v>145</v>
      </c>
      <c r="E242" s="346" t="s">
        <v>3</v>
      </c>
      <c r="F242" s="347" t="s">
        <v>457</v>
      </c>
      <c r="G242" s="344"/>
      <c r="H242" s="348">
        <v>3.24</v>
      </c>
      <c r="I242" s="94"/>
      <c r="J242" s="344"/>
      <c r="K242" s="344"/>
      <c r="L242" s="92"/>
      <c r="M242" s="95"/>
      <c r="N242" s="96"/>
      <c r="O242" s="96"/>
      <c r="P242" s="96"/>
      <c r="Q242" s="96"/>
      <c r="R242" s="96"/>
      <c r="S242" s="96"/>
      <c r="T242" s="97"/>
      <c r="AT242" s="93" t="s">
        <v>145</v>
      </c>
      <c r="AU242" s="93" t="s">
        <v>81</v>
      </c>
      <c r="AV242" s="7" t="s">
        <v>81</v>
      </c>
      <c r="AW242" s="7" t="s">
        <v>33</v>
      </c>
      <c r="AX242" s="7" t="s">
        <v>71</v>
      </c>
      <c r="AY242" s="93" t="s">
        <v>136</v>
      </c>
    </row>
    <row r="243" spans="2:51" s="7" customFormat="1" ht="12">
      <c r="B243" s="92"/>
      <c r="C243" s="344"/>
      <c r="D243" s="345" t="s">
        <v>145</v>
      </c>
      <c r="E243" s="346" t="s">
        <v>3</v>
      </c>
      <c r="F243" s="347" t="s">
        <v>458</v>
      </c>
      <c r="G243" s="344"/>
      <c r="H243" s="348">
        <v>8.1</v>
      </c>
      <c r="I243" s="94"/>
      <c r="J243" s="344"/>
      <c r="K243" s="344"/>
      <c r="L243" s="92"/>
      <c r="M243" s="95"/>
      <c r="N243" s="96"/>
      <c r="O243" s="96"/>
      <c r="P243" s="96"/>
      <c r="Q243" s="96"/>
      <c r="R243" s="96"/>
      <c r="S243" s="96"/>
      <c r="T243" s="97"/>
      <c r="AT243" s="93" t="s">
        <v>145</v>
      </c>
      <c r="AU243" s="93" t="s">
        <v>81</v>
      </c>
      <c r="AV243" s="7" t="s">
        <v>81</v>
      </c>
      <c r="AW243" s="7" t="s">
        <v>33</v>
      </c>
      <c r="AX243" s="7" t="s">
        <v>71</v>
      </c>
      <c r="AY243" s="93" t="s">
        <v>136</v>
      </c>
    </row>
    <row r="244" spans="2:51" s="8" customFormat="1" ht="12">
      <c r="B244" s="98"/>
      <c r="C244" s="349"/>
      <c r="D244" s="345" t="s">
        <v>145</v>
      </c>
      <c r="E244" s="350" t="s">
        <v>3</v>
      </c>
      <c r="F244" s="351" t="s">
        <v>152</v>
      </c>
      <c r="G244" s="349"/>
      <c r="H244" s="352">
        <v>15.872</v>
      </c>
      <c r="I244" s="100"/>
      <c r="J244" s="349"/>
      <c r="K244" s="349"/>
      <c r="L244" s="98"/>
      <c r="M244" s="101"/>
      <c r="N244" s="102"/>
      <c r="O244" s="102"/>
      <c r="P244" s="102"/>
      <c r="Q244" s="102"/>
      <c r="R244" s="102"/>
      <c r="S244" s="102"/>
      <c r="T244" s="103"/>
      <c r="AT244" s="99" t="s">
        <v>145</v>
      </c>
      <c r="AU244" s="99" t="s">
        <v>81</v>
      </c>
      <c r="AV244" s="8" t="s">
        <v>143</v>
      </c>
      <c r="AW244" s="8" t="s">
        <v>33</v>
      </c>
      <c r="AX244" s="8" t="s">
        <v>79</v>
      </c>
      <c r="AY244" s="99" t="s">
        <v>136</v>
      </c>
    </row>
    <row r="245" spans="2:65" s="1" customFormat="1" ht="16.5" customHeight="1">
      <c r="B245" s="84"/>
      <c r="C245" s="338" t="s">
        <v>459</v>
      </c>
      <c r="D245" s="338" t="s">
        <v>138</v>
      </c>
      <c r="E245" s="339" t="s">
        <v>460</v>
      </c>
      <c r="F245" s="340" t="s">
        <v>461</v>
      </c>
      <c r="G245" s="341" t="s">
        <v>141</v>
      </c>
      <c r="H245" s="342">
        <v>5.57</v>
      </c>
      <c r="I245" s="85"/>
      <c r="J245" s="343">
        <f>ROUND(I245*H245,2)</f>
        <v>0</v>
      </c>
      <c r="K245" s="340" t="s">
        <v>142</v>
      </c>
      <c r="L245" s="19"/>
      <c r="M245" s="86" t="s">
        <v>3</v>
      </c>
      <c r="N245" s="87" t="s">
        <v>42</v>
      </c>
      <c r="O245" s="27"/>
      <c r="P245" s="88">
        <f>O245*H245</f>
        <v>0</v>
      </c>
      <c r="Q245" s="88">
        <v>0</v>
      </c>
      <c r="R245" s="88">
        <f>Q245*H245</f>
        <v>0</v>
      </c>
      <c r="S245" s="88">
        <v>0.038</v>
      </c>
      <c r="T245" s="89">
        <f>S245*H245</f>
        <v>0.21166000000000001</v>
      </c>
      <c r="AR245" s="90" t="s">
        <v>143</v>
      </c>
      <c r="AT245" s="90" t="s">
        <v>138</v>
      </c>
      <c r="AU245" s="90" t="s">
        <v>81</v>
      </c>
      <c r="AY245" s="11" t="s">
        <v>136</v>
      </c>
      <c r="BE245" s="91">
        <f>IF(N245="základní",J245,0)</f>
        <v>0</v>
      </c>
      <c r="BF245" s="91">
        <f>IF(N245="snížená",J245,0)</f>
        <v>0</v>
      </c>
      <c r="BG245" s="91">
        <f>IF(N245="zákl. přenesená",J245,0)</f>
        <v>0</v>
      </c>
      <c r="BH245" s="91">
        <f>IF(N245="sníž. přenesená",J245,0)</f>
        <v>0</v>
      </c>
      <c r="BI245" s="91">
        <f>IF(N245="nulová",J245,0)</f>
        <v>0</v>
      </c>
      <c r="BJ245" s="11" t="s">
        <v>79</v>
      </c>
      <c r="BK245" s="91">
        <f>ROUND(I245*H245,2)</f>
        <v>0</v>
      </c>
      <c r="BL245" s="11" t="s">
        <v>143</v>
      </c>
      <c r="BM245" s="90" t="s">
        <v>462</v>
      </c>
    </row>
    <row r="246" spans="2:51" s="7" customFormat="1" ht="12">
      <c r="B246" s="92"/>
      <c r="C246" s="344"/>
      <c r="D246" s="345" t="s">
        <v>145</v>
      </c>
      <c r="E246" s="346" t="s">
        <v>3</v>
      </c>
      <c r="F246" s="347" t="s">
        <v>463</v>
      </c>
      <c r="G246" s="344"/>
      <c r="H246" s="348">
        <v>5.57</v>
      </c>
      <c r="I246" s="94"/>
      <c r="J246" s="344"/>
      <c r="K246" s="344"/>
      <c r="L246" s="92"/>
      <c r="M246" s="95"/>
      <c r="N246" s="96"/>
      <c r="O246" s="96"/>
      <c r="P246" s="96"/>
      <c r="Q246" s="96"/>
      <c r="R246" s="96"/>
      <c r="S246" s="96"/>
      <c r="T246" s="97"/>
      <c r="AT246" s="93" t="s">
        <v>145</v>
      </c>
      <c r="AU246" s="93" t="s">
        <v>81</v>
      </c>
      <c r="AV246" s="7" t="s">
        <v>81</v>
      </c>
      <c r="AW246" s="7" t="s">
        <v>33</v>
      </c>
      <c r="AX246" s="7" t="s">
        <v>79</v>
      </c>
      <c r="AY246" s="93" t="s">
        <v>136</v>
      </c>
    </row>
    <row r="247" spans="2:65" s="1" customFormat="1" ht="16.5" customHeight="1">
      <c r="B247" s="84"/>
      <c r="C247" s="338" t="s">
        <v>464</v>
      </c>
      <c r="D247" s="338" t="s">
        <v>138</v>
      </c>
      <c r="E247" s="339" t="s">
        <v>465</v>
      </c>
      <c r="F247" s="340" t="s">
        <v>466</v>
      </c>
      <c r="G247" s="341" t="s">
        <v>141</v>
      </c>
      <c r="H247" s="342">
        <v>326.31</v>
      </c>
      <c r="I247" s="85"/>
      <c r="J247" s="343">
        <f>ROUND(I247*H247,2)</f>
        <v>0</v>
      </c>
      <c r="K247" s="340" t="s">
        <v>142</v>
      </c>
      <c r="L247" s="19"/>
      <c r="M247" s="86" t="s">
        <v>3</v>
      </c>
      <c r="N247" s="87" t="s">
        <v>42</v>
      </c>
      <c r="O247" s="27"/>
      <c r="P247" s="88">
        <f>O247*H247</f>
        <v>0</v>
      </c>
      <c r="Q247" s="88">
        <v>0</v>
      </c>
      <c r="R247" s="88">
        <f>Q247*H247</f>
        <v>0</v>
      </c>
      <c r="S247" s="88">
        <v>0.034</v>
      </c>
      <c r="T247" s="89">
        <f>S247*H247</f>
        <v>11.09454</v>
      </c>
      <c r="AR247" s="90" t="s">
        <v>143</v>
      </c>
      <c r="AT247" s="90" t="s">
        <v>138</v>
      </c>
      <c r="AU247" s="90" t="s">
        <v>81</v>
      </c>
      <c r="AY247" s="11" t="s">
        <v>136</v>
      </c>
      <c r="BE247" s="91">
        <f>IF(N247="základní",J247,0)</f>
        <v>0</v>
      </c>
      <c r="BF247" s="91">
        <f>IF(N247="snížená",J247,0)</f>
        <v>0</v>
      </c>
      <c r="BG247" s="91">
        <f>IF(N247="zákl. přenesená",J247,0)</f>
        <v>0</v>
      </c>
      <c r="BH247" s="91">
        <f>IF(N247="sníž. přenesená",J247,0)</f>
        <v>0</v>
      </c>
      <c r="BI247" s="91">
        <f>IF(N247="nulová",J247,0)</f>
        <v>0</v>
      </c>
      <c r="BJ247" s="11" t="s">
        <v>79</v>
      </c>
      <c r="BK247" s="91">
        <f>ROUND(I247*H247,2)</f>
        <v>0</v>
      </c>
      <c r="BL247" s="11" t="s">
        <v>143</v>
      </c>
      <c r="BM247" s="90" t="s">
        <v>467</v>
      </c>
    </row>
    <row r="248" spans="2:51" s="7" customFormat="1" ht="12">
      <c r="B248" s="92"/>
      <c r="C248" s="344"/>
      <c r="D248" s="345" t="s">
        <v>145</v>
      </c>
      <c r="E248" s="346" t="s">
        <v>3</v>
      </c>
      <c r="F248" s="347" t="s">
        <v>468</v>
      </c>
      <c r="G248" s="344"/>
      <c r="H248" s="348">
        <v>89.7</v>
      </c>
      <c r="I248" s="94"/>
      <c r="J248" s="344"/>
      <c r="K248" s="344"/>
      <c r="L248" s="92"/>
      <c r="M248" s="95"/>
      <c r="N248" s="96"/>
      <c r="O248" s="96"/>
      <c r="P248" s="96"/>
      <c r="Q248" s="96"/>
      <c r="R248" s="96"/>
      <c r="S248" s="96"/>
      <c r="T248" s="97"/>
      <c r="AT248" s="93" t="s">
        <v>145</v>
      </c>
      <c r="AU248" s="93" t="s">
        <v>81</v>
      </c>
      <c r="AV248" s="7" t="s">
        <v>81</v>
      </c>
      <c r="AW248" s="7" t="s">
        <v>33</v>
      </c>
      <c r="AX248" s="7" t="s">
        <v>71</v>
      </c>
      <c r="AY248" s="93" t="s">
        <v>136</v>
      </c>
    </row>
    <row r="249" spans="2:51" s="7" customFormat="1" ht="12">
      <c r="B249" s="92"/>
      <c r="C249" s="344"/>
      <c r="D249" s="345" t="s">
        <v>145</v>
      </c>
      <c r="E249" s="346" t="s">
        <v>3</v>
      </c>
      <c r="F249" s="347" t="s">
        <v>469</v>
      </c>
      <c r="G249" s="344"/>
      <c r="H249" s="348">
        <v>6.66</v>
      </c>
      <c r="I249" s="94"/>
      <c r="J249" s="344"/>
      <c r="K249" s="344"/>
      <c r="L249" s="92"/>
      <c r="M249" s="95"/>
      <c r="N249" s="96"/>
      <c r="O249" s="96"/>
      <c r="P249" s="96"/>
      <c r="Q249" s="96"/>
      <c r="R249" s="96"/>
      <c r="S249" s="96"/>
      <c r="T249" s="97"/>
      <c r="AT249" s="93" t="s">
        <v>145</v>
      </c>
      <c r="AU249" s="93" t="s">
        <v>81</v>
      </c>
      <c r="AV249" s="7" t="s">
        <v>81</v>
      </c>
      <c r="AW249" s="7" t="s">
        <v>33</v>
      </c>
      <c r="AX249" s="7" t="s">
        <v>71</v>
      </c>
      <c r="AY249" s="93" t="s">
        <v>136</v>
      </c>
    </row>
    <row r="250" spans="2:51" s="7" customFormat="1" ht="12">
      <c r="B250" s="92"/>
      <c r="C250" s="344"/>
      <c r="D250" s="345" t="s">
        <v>145</v>
      </c>
      <c r="E250" s="346" t="s">
        <v>3</v>
      </c>
      <c r="F250" s="347" t="s">
        <v>470</v>
      </c>
      <c r="G250" s="344"/>
      <c r="H250" s="348">
        <v>112.77</v>
      </c>
      <c r="I250" s="94"/>
      <c r="J250" s="344"/>
      <c r="K250" s="344"/>
      <c r="L250" s="92"/>
      <c r="M250" s="95"/>
      <c r="N250" s="96"/>
      <c r="O250" s="96"/>
      <c r="P250" s="96"/>
      <c r="Q250" s="96"/>
      <c r="R250" s="96"/>
      <c r="S250" s="96"/>
      <c r="T250" s="97"/>
      <c r="AT250" s="93" t="s">
        <v>145</v>
      </c>
      <c r="AU250" s="93" t="s">
        <v>81</v>
      </c>
      <c r="AV250" s="7" t="s">
        <v>81</v>
      </c>
      <c r="AW250" s="7" t="s">
        <v>33</v>
      </c>
      <c r="AX250" s="7" t="s">
        <v>71</v>
      </c>
      <c r="AY250" s="93" t="s">
        <v>136</v>
      </c>
    </row>
    <row r="251" spans="2:51" s="7" customFormat="1" ht="12">
      <c r="B251" s="92"/>
      <c r="C251" s="344"/>
      <c r="D251" s="345" t="s">
        <v>145</v>
      </c>
      <c r="E251" s="346" t="s">
        <v>3</v>
      </c>
      <c r="F251" s="347" t="s">
        <v>471</v>
      </c>
      <c r="G251" s="344"/>
      <c r="H251" s="348">
        <v>117.18</v>
      </c>
      <c r="I251" s="94"/>
      <c r="J251" s="344"/>
      <c r="K251" s="344"/>
      <c r="L251" s="92"/>
      <c r="M251" s="95"/>
      <c r="N251" s="96"/>
      <c r="O251" s="96"/>
      <c r="P251" s="96"/>
      <c r="Q251" s="96"/>
      <c r="R251" s="96"/>
      <c r="S251" s="96"/>
      <c r="T251" s="97"/>
      <c r="AT251" s="93" t="s">
        <v>145</v>
      </c>
      <c r="AU251" s="93" t="s">
        <v>81</v>
      </c>
      <c r="AV251" s="7" t="s">
        <v>81</v>
      </c>
      <c r="AW251" s="7" t="s">
        <v>33</v>
      </c>
      <c r="AX251" s="7" t="s">
        <v>71</v>
      </c>
      <c r="AY251" s="93" t="s">
        <v>136</v>
      </c>
    </row>
    <row r="252" spans="2:51" s="8" customFormat="1" ht="12">
      <c r="B252" s="98"/>
      <c r="C252" s="349"/>
      <c r="D252" s="345" t="s">
        <v>145</v>
      </c>
      <c r="E252" s="350" t="s">
        <v>3</v>
      </c>
      <c r="F252" s="351" t="s">
        <v>152</v>
      </c>
      <c r="G252" s="349"/>
      <c r="H252" s="352">
        <v>326.31</v>
      </c>
      <c r="I252" s="100"/>
      <c r="J252" s="349"/>
      <c r="K252" s="349"/>
      <c r="L252" s="98"/>
      <c r="M252" s="101"/>
      <c r="N252" s="102"/>
      <c r="O252" s="102"/>
      <c r="P252" s="102"/>
      <c r="Q252" s="102"/>
      <c r="R252" s="102"/>
      <c r="S252" s="102"/>
      <c r="T252" s="103"/>
      <c r="AT252" s="99" t="s">
        <v>145</v>
      </c>
      <c r="AU252" s="99" t="s">
        <v>81</v>
      </c>
      <c r="AV252" s="8" t="s">
        <v>143</v>
      </c>
      <c r="AW252" s="8" t="s">
        <v>33</v>
      </c>
      <c r="AX252" s="8" t="s">
        <v>79</v>
      </c>
      <c r="AY252" s="99" t="s">
        <v>136</v>
      </c>
    </row>
    <row r="253" spans="2:65" s="1" customFormat="1" ht="16.5" customHeight="1">
      <c r="B253" s="84"/>
      <c r="C253" s="338" t="s">
        <v>472</v>
      </c>
      <c r="D253" s="338" t="s">
        <v>138</v>
      </c>
      <c r="E253" s="339" t="s">
        <v>473</v>
      </c>
      <c r="F253" s="340" t="s">
        <v>474</v>
      </c>
      <c r="G253" s="341" t="s">
        <v>141</v>
      </c>
      <c r="H253" s="342">
        <v>14.406</v>
      </c>
      <c r="I253" s="85"/>
      <c r="J253" s="343">
        <f>ROUND(I253*H253,2)</f>
        <v>0</v>
      </c>
      <c r="K253" s="340" t="s">
        <v>142</v>
      </c>
      <c r="L253" s="19"/>
      <c r="M253" s="86" t="s">
        <v>3</v>
      </c>
      <c r="N253" s="87" t="s">
        <v>42</v>
      </c>
      <c r="O253" s="27"/>
      <c r="P253" s="88">
        <f>O253*H253</f>
        <v>0</v>
      </c>
      <c r="Q253" s="88">
        <v>0</v>
      </c>
      <c r="R253" s="88">
        <f>Q253*H253</f>
        <v>0</v>
      </c>
      <c r="S253" s="88">
        <v>0.089</v>
      </c>
      <c r="T253" s="89">
        <f>S253*H253</f>
        <v>1.2821339999999999</v>
      </c>
      <c r="AR253" s="90" t="s">
        <v>143</v>
      </c>
      <c r="AT253" s="90" t="s">
        <v>138</v>
      </c>
      <c r="AU253" s="90" t="s">
        <v>81</v>
      </c>
      <c r="AY253" s="11" t="s">
        <v>136</v>
      </c>
      <c r="BE253" s="91">
        <f>IF(N253="základní",J253,0)</f>
        <v>0</v>
      </c>
      <c r="BF253" s="91">
        <f>IF(N253="snížená",J253,0)</f>
        <v>0</v>
      </c>
      <c r="BG253" s="91">
        <f>IF(N253="zákl. přenesená",J253,0)</f>
        <v>0</v>
      </c>
      <c r="BH253" s="91">
        <f>IF(N253="sníž. přenesená",J253,0)</f>
        <v>0</v>
      </c>
      <c r="BI253" s="91">
        <f>IF(N253="nulová",J253,0)</f>
        <v>0</v>
      </c>
      <c r="BJ253" s="11" t="s">
        <v>79</v>
      </c>
      <c r="BK253" s="91">
        <f>ROUND(I253*H253,2)</f>
        <v>0</v>
      </c>
      <c r="BL253" s="11" t="s">
        <v>143</v>
      </c>
      <c r="BM253" s="90" t="s">
        <v>475</v>
      </c>
    </row>
    <row r="254" spans="2:51" s="7" customFormat="1" ht="12">
      <c r="B254" s="92"/>
      <c r="C254" s="344"/>
      <c r="D254" s="345" t="s">
        <v>145</v>
      </c>
      <c r="E254" s="346" t="s">
        <v>3</v>
      </c>
      <c r="F254" s="347" t="s">
        <v>476</v>
      </c>
      <c r="G254" s="344"/>
      <c r="H254" s="348">
        <v>14.406</v>
      </c>
      <c r="I254" s="94"/>
      <c r="J254" s="344"/>
      <c r="K254" s="344"/>
      <c r="L254" s="92"/>
      <c r="M254" s="95"/>
      <c r="N254" s="96"/>
      <c r="O254" s="96"/>
      <c r="P254" s="96"/>
      <c r="Q254" s="96"/>
      <c r="R254" s="96"/>
      <c r="S254" s="96"/>
      <c r="T254" s="97"/>
      <c r="AT254" s="93" t="s">
        <v>145</v>
      </c>
      <c r="AU254" s="93" t="s">
        <v>81</v>
      </c>
      <c r="AV254" s="7" t="s">
        <v>81</v>
      </c>
      <c r="AW254" s="7" t="s">
        <v>33</v>
      </c>
      <c r="AX254" s="7" t="s">
        <v>79</v>
      </c>
      <c r="AY254" s="93" t="s">
        <v>136</v>
      </c>
    </row>
    <row r="255" spans="2:65" s="1" customFormat="1" ht="16.5" customHeight="1">
      <c r="B255" s="84"/>
      <c r="C255" s="338" t="s">
        <v>477</v>
      </c>
      <c r="D255" s="338" t="s">
        <v>138</v>
      </c>
      <c r="E255" s="339" t="s">
        <v>478</v>
      </c>
      <c r="F255" s="340" t="s">
        <v>479</v>
      </c>
      <c r="G255" s="341" t="s">
        <v>141</v>
      </c>
      <c r="H255" s="342">
        <v>4.793</v>
      </c>
      <c r="I255" s="85"/>
      <c r="J255" s="343">
        <f>ROUND(I255*H255,2)</f>
        <v>0</v>
      </c>
      <c r="K255" s="340" t="s">
        <v>142</v>
      </c>
      <c r="L255" s="19"/>
      <c r="M255" s="86" t="s">
        <v>3</v>
      </c>
      <c r="N255" s="87" t="s">
        <v>42</v>
      </c>
      <c r="O255" s="27"/>
      <c r="P255" s="88">
        <f>O255*H255</f>
        <v>0</v>
      </c>
      <c r="Q255" s="88">
        <v>0</v>
      </c>
      <c r="R255" s="88">
        <f>Q255*H255</f>
        <v>0</v>
      </c>
      <c r="S255" s="88">
        <v>0.076</v>
      </c>
      <c r="T255" s="89">
        <f>S255*H255</f>
        <v>0.364268</v>
      </c>
      <c r="AR255" s="90" t="s">
        <v>143</v>
      </c>
      <c r="AT255" s="90" t="s">
        <v>138</v>
      </c>
      <c r="AU255" s="90" t="s">
        <v>81</v>
      </c>
      <c r="AY255" s="11" t="s">
        <v>136</v>
      </c>
      <c r="BE255" s="91">
        <f>IF(N255="základní",J255,0)</f>
        <v>0</v>
      </c>
      <c r="BF255" s="91">
        <f>IF(N255="snížená",J255,0)</f>
        <v>0</v>
      </c>
      <c r="BG255" s="91">
        <f>IF(N255="zákl. přenesená",J255,0)</f>
        <v>0</v>
      </c>
      <c r="BH255" s="91">
        <f>IF(N255="sníž. přenesená",J255,0)</f>
        <v>0</v>
      </c>
      <c r="BI255" s="91">
        <f>IF(N255="nulová",J255,0)</f>
        <v>0</v>
      </c>
      <c r="BJ255" s="11" t="s">
        <v>79</v>
      </c>
      <c r="BK255" s="91">
        <f>ROUND(I255*H255,2)</f>
        <v>0</v>
      </c>
      <c r="BL255" s="11" t="s">
        <v>143</v>
      </c>
      <c r="BM255" s="90" t="s">
        <v>480</v>
      </c>
    </row>
    <row r="256" spans="2:51" s="7" customFormat="1" ht="12">
      <c r="B256" s="92"/>
      <c r="C256" s="344"/>
      <c r="D256" s="345" t="s">
        <v>145</v>
      </c>
      <c r="E256" s="346" t="s">
        <v>3</v>
      </c>
      <c r="F256" s="347" t="s">
        <v>481</v>
      </c>
      <c r="G256" s="344"/>
      <c r="H256" s="348">
        <v>4.793</v>
      </c>
      <c r="I256" s="94"/>
      <c r="J256" s="344"/>
      <c r="K256" s="344"/>
      <c r="L256" s="92"/>
      <c r="M256" s="95"/>
      <c r="N256" s="96"/>
      <c r="O256" s="96"/>
      <c r="P256" s="96"/>
      <c r="Q256" s="96"/>
      <c r="R256" s="96"/>
      <c r="S256" s="96"/>
      <c r="T256" s="97"/>
      <c r="AT256" s="93" t="s">
        <v>145</v>
      </c>
      <c r="AU256" s="93" t="s">
        <v>81</v>
      </c>
      <c r="AV256" s="7" t="s">
        <v>81</v>
      </c>
      <c r="AW256" s="7" t="s">
        <v>33</v>
      </c>
      <c r="AX256" s="7" t="s">
        <v>79</v>
      </c>
      <c r="AY256" s="93" t="s">
        <v>136</v>
      </c>
    </row>
    <row r="257" spans="2:65" s="1" customFormat="1" ht="16.5" customHeight="1">
      <c r="B257" s="84"/>
      <c r="C257" s="338" t="s">
        <v>482</v>
      </c>
      <c r="D257" s="338" t="s">
        <v>138</v>
      </c>
      <c r="E257" s="339" t="s">
        <v>483</v>
      </c>
      <c r="F257" s="340" t="s">
        <v>484</v>
      </c>
      <c r="G257" s="341" t="s">
        <v>141</v>
      </c>
      <c r="H257" s="342">
        <v>15.12</v>
      </c>
      <c r="I257" s="85"/>
      <c r="J257" s="343">
        <f>ROUND(I257*H257,2)</f>
        <v>0</v>
      </c>
      <c r="K257" s="340" t="s">
        <v>142</v>
      </c>
      <c r="L257" s="19"/>
      <c r="M257" s="86" t="s">
        <v>3</v>
      </c>
      <c r="N257" s="87" t="s">
        <v>42</v>
      </c>
      <c r="O257" s="27"/>
      <c r="P257" s="88">
        <f>O257*H257</f>
        <v>0</v>
      </c>
      <c r="Q257" s="88">
        <v>0</v>
      </c>
      <c r="R257" s="88">
        <f>Q257*H257</f>
        <v>0</v>
      </c>
      <c r="S257" s="88">
        <v>0.063</v>
      </c>
      <c r="T257" s="89">
        <f>S257*H257</f>
        <v>0.95256</v>
      </c>
      <c r="AR257" s="90" t="s">
        <v>143</v>
      </c>
      <c r="AT257" s="90" t="s">
        <v>138</v>
      </c>
      <c r="AU257" s="90" t="s">
        <v>81</v>
      </c>
      <c r="AY257" s="11" t="s">
        <v>136</v>
      </c>
      <c r="BE257" s="91">
        <f>IF(N257="základní",J257,0)</f>
        <v>0</v>
      </c>
      <c r="BF257" s="91">
        <f>IF(N257="snížená",J257,0)</f>
        <v>0</v>
      </c>
      <c r="BG257" s="91">
        <f>IF(N257="zákl. přenesená",J257,0)</f>
        <v>0</v>
      </c>
      <c r="BH257" s="91">
        <f>IF(N257="sníž. přenesená",J257,0)</f>
        <v>0</v>
      </c>
      <c r="BI257" s="91">
        <f>IF(N257="nulová",J257,0)</f>
        <v>0</v>
      </c>
      <c r="BJ257" s="11" t="s">
        <v>79</v>
      </c>
      <c r="BK257" s="91">
        <f>ROUND(I257*H257,2)</f>
        <v>0</v>
      </c>
      <c r="BL257" s="11" t="s">
        <v>143</v>
      </c>
      <c r="BM257" s="90" t="s">
        <v>485</v>
      </c>
    </row>
    <row r="258" spans="2:51" s="7" customFormat="1" ht="12">
      <c r="B258" s="92"/>
      <c r="C258" s="344"/>
      <c r="D258" s="345" t="s">
        <v>145</v>
      </c>
      <c r="E258" s="346" t="s">
        <v>3</v>
      </c>
      <c r="F258" s="347" t="s">
        <v>486</v>
      </c>
      <c r="G258" s="344"/>
      <c r="H258" s="348">
        <v>15.12</v>
      </c>
      <c r="I258" s="94"/>
      <c r="J258" s="344"/>
      <c r="K258" s="344"/>
      <c r="L258" s="92"/>
      <c r="M258" s="95"/>
      <c r="N258" s="96"/>
      <c r="O258" s="96"/>
      <c r="P258" s="96"/>
      <c r="Q258" s="96"/>
      <c r="R258" s="96"/>
      <c r="S258" s="96"/>
      <c r="T258" s="97"/>
      <c r="AT258" s="93" t="s">
        <v>145</v>
      </c>
      <c r="AU258" s="93" t="s">
        <v>81</v>
      </c>
      <c r="AV258" s="7" t="s">
        <v>81</v>
      </c>
      <c r="AW258" s="7" t="s">
        <v>33</v>
      </c>
      <c r="AX258" s="7" t="s">
        <v>79</v>
      </c>
      <c r="AY258" s="93" t="s">
        <v>136</v>
      </c>
    </row>
    <row r="259" spans="2:65" s="1" customFormat="1" ht="16.5" customHeight="1">
      <c r="B259" s="84"/>
      <c r="C259" s="338" t="s">
        <v>487</v>
      </c>
      <c r="D259" s="338" t="s">
        <v>138</v>
      </c>
      <c r="E259" s="339" t="s">
        <v>488</v>
      </c>
      <c r="F259" s="340" t="s">
        <v>489</v>
      </c>
      <c r="G259" s="341" t="s">
        <v>176</v>
      </c>
      <c r="H259" s="342">
        <v>26</v>
      </c>
      <c r="I259" s="85"/>
      <c r="J259" s="343">
        <f>ROUND(I259*H259,2)</f>
        <v>0</v>
      </c>
      <c r="K259" s="340" t="s">
        <v>142</v>
      </c>
      <c r="L259" s="19"/>
      <c r="M259" s="86" t="s">
        <v>3</v>
      </c>
      <c r="N259" s="87" t="s">
        <v>42</v>
      </c>
      <c r="O259" s="27"/>
      <c r="P259" s="88">
        <f>O259*H259</f>
        <v>0</v>
      </c>
      <c r="Q259" s="88">
        <v>0</v>
      </c>
      <c r="R259" s="88">
        <f>Q259*H259</f>
        <v>0</v>
      </c>
      <c r="S259" s="88">
        <v>0.054</v>
      </c>
      <c r="T259" s="89">
        <f>S259*H259</f>
        <v>1.404</v>
      </c>
      <c r="AR259" s="90" t="s">
        <v>143</v>
      </c>
      <c r="AT259" s="90" t="s">
        <v>138</v>
      </c>
      <c r="AU259" s="90" t="s">
        <v>81</v>
      </c>
      <c r="AY259" s="11" t="s">
        <v>136</v>
      </c>
      <c r="BE259" s="91">
        <f>IF(N259="základní",J259,0)</f>
        <v>0</v>
      </c>
      <c r="BF259" s="91">
        <f>IF(N259="snížená",J259,0)</f>
        <v>0</v>
      </c>
      <c r="BG259" s="91">
        <f>IF(N259="zákl. přenesená",J259,0)</f>
        <v>0</v>
      </c>
      <c r="BH259" s="91">
        <f>IF(N259="sníž. přenesená",J259,0)</f>
        <v>0</v>
      </c>
      <c r="BI259" s="91">
        <f>IF(N259="nulová",J259,0)</f>
        <v>0</v>
      </c>
      <c r="BJ259" s="11" t="s">
        <v>79</v>
      </c>
      <c r="BK259" s="91">
        <f>ROUND(I259*H259,2)</f>
        <v>0</v>
      </c>
      <c r="BL259" s="11" t="s">
        <v>143</v>
      </c>
      <c r="BM259" s="90" t="s">
        <v>490</v>
      </c>
    </row>
    <row r="260" spans="2:65" s="1" customFormat="1" ht="16.5" customHeight="1">
      <c r="B260" s="84"/>
      <c r="C260" s="338" t="s">
        <v>491</v>
      </c>
      <c r="D260" s="338" t="s">
        <v>138</v>
      </c>
      <c r="E260" s="339" t="s">
        <v>492</v>
      </c>
      <c r="F260" s="340" t="s">
        <v>493</v>
      </c>
      <c r="G260" s="341" t="s">
        <v>166</v>
      </c>
      <c r="H260" s="342">
        <v>0.78</v>
      </c>
      <c r="I260" s="85"/>
      <c r="J260" s="343">
        <f>ROUND(I260*H260,2)</f>
        <v>0</v>
      </c>
      <c r="K260" s="340" t="s">
        <v>142</v>
      </c>
      <c r="L260" s="19"/>
      <c r="M260" s="86" t="s">
        <v>3</v>
      </c>
      <c r="N260" s="87" t="s">
        <v>42</v>
      </c>
      <c r="O260" s="27"/>
      <c r="P260" s="88">
        <f>O260*H260</f>
        <v>0</v>
      </c>
      <c r="Q260" s="88">
        <v>0</v>
      </c>
      <c r="R260" s="88">
        <f>Q260*H260</f>
        <v>0</v>
      </c>
      <c r="S260" s="88">
        <v>1.8</v>
      </c>
      <c r="T260" s="89">
        <f>S260*H260</f>
        <v>1.4040000000000001</v>
      </c>
      <c r="AR260" s="90" t="s">
        <v>143</v>
      </c>
      <c r="AT260" s="90" t="s">
        <v>138</v>
      </c>
      <c r="AU260" s="90" t="s">
        <v>81</v>
      </c>
      <c r="AY260" s="11" t="s">
        <v>136</v>
      </c>
      <c r="BE260" s="91">
        <f>IF(N260="základní",J260,0)</f>
        <v>0</v>
      </c>
      <c r="BF260" s="91">
        <f>IF(N260="snížená",J260,0)</f>
        <v>0</v>
      </c>
      <c r="BG260" s="91">
        <f>IF(N260="zákl. přenesená",J260,0)</f>
        <v>0</v>
      </c>
      <c r="BH260" s="91">
        <f>IF(N260="sníž. přenesená",J260,0)</f>
        <v>0</v>
      </c>
      <c r="BI260" s="91">
        <f>IF(N260="nulová",J260,0)</f>
        <v>0</v>
      </c>
      <c r="BJ260" s="11" t="s">
        <v>79</v>
      </c>
      <c r="BK260" s="91">
        <f>ROUND(I260*H260,2)</f>
        <v>0</v>
      </c>
      <c r="BL260" s="11" t="s">
        <v>143</v>
      </c>
      <c r="BM260" s="90" t="s">
        <v>494</v>
      </c>
    </row>
    <row r="261" spans="2:51" s="7" customFormat="1" ht="12">
      <c r="B261" s="92"/>
      <c r="C261" s="344"/>
      <c r="D261" s="345" t="s">
        <v>145</v>
      </c>
      <c r="E261" s="346" t="s">
        <v>3</v>
      </c>
      <c r="F261" s="347" t="s">
        <v>495</v>
      </c>
      <c r="G261" s="344"/>
      <c r="H261" s="348">
        <v>0.78</v>
      </c>
      <c r="I261" s="94"/>
      <c r="J261" s="344"/>
      <c r="K261" s="344"/>
      <c r="L261" s="92"/>
      <c r="M261" s="95"/>
      <c r="N261" s="96"/>
      <c r="O261" s="96"/>
      <c r="P261" s="96"/>
      <c r="Q261" s="96"/>
      <c r="R261" s="96"/>
      <c r="S261" s="96"/>
      <c r="T261" s="97"/>
      <c r="AT261" s="93" t="s">
        <v>145</v>
      </c>
      <c r="AU261" s="93" t="s">
        <v>81</v>
      </c>
      <c r="AV261" s="7" t="s">
        <v>81</v>
      </c>
      <c r="AW261" s="7" t="s">
        <v>33</v>
      </c>
      <c r="AX261" s="7" t="s">
        <v>79</v>
      </c>
      <c r="AY261" s="93" t="s">
        <v>136</v>
      </c>
    </row>
    <row r="262" spans="2:65" s="1" customFormat="1" ht="16.5" customHeight="1">
      <c r="B262" s="84"/>
      <c r="C262" s="338" t="s">
        <v>496</v>
      </c>
      <c r="D262" s="338" t="s">
        <v>138</v>
      </c>
      <c r="E262" s="339" t="s">
        <v>497</v>
      </c>
      <c r="F262" s="340" t="s">
        <v>498</v>
      </c>
      <c r="G262" s="341" t="s">
        <v>141</v>
      </c>
      <c r="H262" s="342">
        <v>2.6</v>
      </c>
      <c r="I262" s="85"/>
      <c r="J262" s="343">
        <f>ROUND(I262*H262,2)</f>
        <v>0</v>
      </c>
      <c r="K262" s="340" t="s">
        <v>142</v>
      </c>
      <c r="L262" s="19"/>
      <c r="M262" s="86" t="s">
        <v>3</v>
      </c>
      <c r="N262" s="87" t="s">
        <v>42</v>
      </c>
      <c r="O262" s="27"/>
      <c r="P262" s="88">
        <f>O262*H262</f>
        <v>0</v>
      </c>
      <c r="Q262" s="88">
        <v>0</v>
      </c>
      <c r="R262" s="88">
        <f>Q262*H262</f>
        <v>0</v>
      </c>
      <c r="S262" s="88">
        <v>0.27</v>
      </c>
      <c r="T262" s="89">
        <f>S262*H262</f>
        <v>0.7020000000000001</v>
      </c>
      <c r="AR262" s="90" t="s">
        <v>143</v>
      </c>
      <c r="AT262" s="90" t="s">
        <v>138</v>
      </c>
      <c r="AU262" s="90" t="s">
        <v>81</v>
      </c>
      <c r="AY262" s="11" t="s">
        <v>136</v>
      </c>
      <c r="BE262" s="91">
        <f>IF(N262="základní",J262,0)</f>
        <v>0</v>
      </c>
      <c r="BF262" s="91">
        <f>IF(N262="snížená",J262,0)</f>
        <v>0</v>
      </c>
      <c r="BG262" s="91">
        <f>IF(N262="zákl. přenesená",J262,0)</f>
        <v>0</v>
      </c>
      <c r="BH262" s="91">
        <f>IF(N262="sníž. přenesená",J262,0)</f>
        <v>0</v>
      </c>
      <c r="BI262" s="91">
        <f>IF(N262="nulová",J262,0)</f>
        <v>0</v>
      </c>
      <c r="BJ262" s="11" t="s">
        <v>79</v>
      </c>
      <c r="BK262" s="91">
        <f>ROUND(I262*H262,2)</f>
        <v>0</v>
      </c>
      <c r="BL262" s="11" t="s">
        <v>143</v>
      </c>
      <c r="BM262" s="90" t="s">
        <v>499</v>
      </c>
    </row>
    <row r="263" spans="2:51" s="7" customFormat="1" ht="12">
      <c r="B263" s="92"/>
      <c r="C263" s="344"/>
      <c r="D263" s="345" t="s">
        <v>145</v>
      </c>
      <c r="E263" s="346" t="s">
        <v>3</v>
      </c>
      <c r="F263" s="347" t="s">
        <v>500</v>
      </c>
      <c r="G263" s="344"/>
      <c r="H263" s="348">
        <v>2.6</v>
      </c>
      <c r="I263" s="94"/>
      <c r="J263" s="344"/>
      <c r="K263" s="344"/>
      <c r="L263" s="92"/>
      <c r="M263" s="95"/>
      <c r="N263" s="96"/>
      <c r="O263" s="96"/>
      <c r="P263" s="96"/>
      <c r="Q263" s="96"/>
      <c r="R263" s="96"/>
      <c r="S263" s="96"/>
      <c r="T263" s="97"/>
      <c r="AT263" s="93" t="s">
        <v>145</v>
      </c>
      <c r="AU263" s="93" t="s">
        <v>81</v>
      </c>
      <c r="AV263" s="7" t="s">
        <v>81</v>
      </c>
      <c r="AW263" s="7" t="s">
        <v>33</v>
      </c>
      <c r="AX263" s="7" t="s">
        <v>79</v>
      </c>
      <c r="AY263" s="93" t="s">
        <v>136</v>
      </c>
    </row>
    <row r="264" spans="2:65" s="1" customFormat="1" ht="16.5" customHeight="1">
      <c r="B264" s="84"/>
      <c r="C264" s="338" t="s">
        <v>501</v>
      </c>
      <c r="D264" s="338" t="s">
        <v>138</v>
      </c>
      <c r="E264" s="339" t="s">
        <v>502</v>
      </c>
      <c r="F264" s="340" t="s">
        <v>503</v>
      </c>
      <c r="G264" s="341" t="s">
        <v>176</v>
      </c>
      <c r="H264" s="342">
        <v>6</v>
      </c>
      <c r="I264" s="85"/>
      <c r="J264" s="343">
        <f>ROUND(I264*H264,2)</f>
        <v>0</v>
      </c>
      <c r="K264" s="340" t="s">
        <v>142</v>
      </c>
      <c r="L264" s="19"/>
      <c r="M264" s="86" t="s">
        <v>3</v>
      </c>
      <c r="N264" s="87" t="s">
        <v>42</v>
      </c>
      <c r="O264" s="27"/>
      <c r="P264" s="88">
        <f>O264*H264</f>
        <v>0</v>
      </c>
      <c r="Q264" s="88">
        <v>0</v>
      </c>
      <c r="R264" s="88">
        <f>Q264*H264</f>
        <v>0</v>
      </c>
      <c r="S264" s="88">
        <v>0.024</v>
      </c>
      <c r="T264" s="89">
        <f>S264*H264</f>
        <v>0.14400000000000002</v>
      </c>
      <c r="AR264" s="90" t="s">
        <v>143</v>
      </c>
      <c r="AT264" s="90" t="s">
        <v>138</v>
      </c>
      <c r="AU264" s="90" t="s">
        <v>81</v>
      </c>
      <c r="AY264" s="11" t="s">
        <v>136</v>
      </c>
      <c r="BE264" s="91">
        <f>IF(N264="základní",J264,0)</f>
        <v>0</v>
      </c>
      <c r="BF264" s="91">
        <f>IF(N264="snížená",J264,0)</f>
        <v>0</v>
      </c>
      <c r="BG264" s="91">
        <f>IF(N264="zákl. přenesená",J264,0)</f>
        <v>0</v>
      </c>
      <c r="BH264" s="91">
        <f>IF(N264="sníž. přenesená",J264,0)</f>
        <v>0</v>
      </c>
      <c r="BI264" s="91">
        <f>IF(N264="nulová",J264,0)</f>
        <v>0</v>
      </c>
      <c r="BJ264" s="11" t="s">
        <v>79</v>
      </c>
      <c r="BK264" s="91">
        <f>ROUND(I264*H264,2)</f>
        <v>0</v>
      </c>
      <c r="BL264" s="11" t="s">
        <v>143</v>
      </c>
      <c r="BM264" s="90" t="s">
        <v>504</v>
      </c>
    </row>
    <row r="265" spans="2:65" s="1" customFormat="1" ht="16.5" customHeight="1">
      <c r="B265" s="84"/>
      <c r="C265" s="338" t="s">
        <v>505</v>
      </c>
      <c r="D265" s="338" t="s">
        <v>138</v>
      </c>
      <c r="E265" s="339" t="s">
        <v>506</v>
      </c>
      <c r="F265" s="340" t="s">
        <v>507</v>
      </c>
      <c r="G265" s="341" t="s">
        <v>141</v>
      </c>
      <c r="H265" s="342">
        <v>126.78</v>
      </c>
      <c r="I265" s="85"/>
      <c r="J265" s="343">
        <f>ROUND(I265*H265,2)</f>
        <v>0</v>
      </c>
      <c r="K265" s="340" t="s">
        <v>142</v>
      </c>
      <c r="L265" s="19"/>
      <c r="M265" s="86" t="s">
        <v>3</v>
      </c>
      <c r="N265" s="87" t="s">
        <v>42</v>
      </c>
      <c r="O265" s="27"/>
      <c r="P265" s="88">
        <f>O265*H265</f>
        <v>0</v>
      </c>
      <c r="Q265" s="88">
        <v>0</v>
      </c>
      <c r="R265" s="88">
        <f>Q265*H265</f>
        <v>0</v>
      </c>
      <c r="S265" s="88">
        <v>0.01</v>
      </c>
      <c r="T265" s="89">
        <f>S265*H265</f>
        <v>1.2678</v>
      </c>
      <c r="AR265" s="90" t="s">
        <v>143</v>
      </c>
      <c r="AT265" s="90" t="s">
        <v>138</v>
      </c>
      <c r="AU265" s="90" t="s">
        <v>81</v>
      </c>
      <c r="AY265" s="11" t="s">
        <v>136</v>
      </c>
      <c r="BE265" s="91">
        <f>IF(N265="základní",J265,0)</f>
        <v>0</v>
      </c>
      <c r="BF265" s="91">
        <f>IF(N265="snížená",J265,0)</f>
        <v>0</v>
      </c>
      <c r="BG265" s="91">
        <f>IF(N265="zákl. přenesená",J265,0)</f>
        <v>0</v>
      </c>
      <c r="BH265" s="91">
        <f>IF(N265="sníž. přenesená",J265,0)</f>
        <v>0</v>
      </c>
      <c r="BI265" s="91">
        <f>IF(N265="nulová",J265,0)</f>
        <v>0</v>
      </c>
      <c r="BJ265" s="11" t="s">
        <v>79</v>
      </c>
      <c r="BK265" s="91">
        <f>ROUND(I265*H265,2)</f>
        <v>0</v>
      </c>
      <c r="BL265" s="11" t="s">
        <v>143</v>
      </c>
      <c r="BM265" s="90" t="s">
        <v>508</v>
      </c>
    </row>
    <row r="266" spans="2:51" s="7" customFormat="1" ht="12">
      <c r="B266" s="92"/>
      <c r="C266" s="344"/>
      <c r="D266" s="345" t="s">
        <v>145</v>
      </c>
      <c r="E266" s="346" t="s">
        <v>3</v>
      </c>
      <c r="F266" s="347" t="s">
        <v>509</v>
      </c>
      <c r="G266" s="344"/>
      <c r="H266" s="348">
        <v>97.8</v>
      </c>
      <c r="I266" s="94"/>
      <c r="J266" s="344"/>
      <c r="K266" s="344"/>
      <c r="L266" s="92"/>
      <c r="M266" s="95"/>
      <c r="N266" s="96"/>
      <c r="O266" s="96"/>
      <c r="P266" s="96"/>
      <c r="Q266" s="96"/>
      <c r="R266" s="96"/>
      <c r="S266" s="96"/>
      <c r="T266" s="97"/>
      <c r="AT266" s="93" t="s">
        <v>145</v>
      </c>
      <c r="AU266" s="93" t="s">
        <v>81</v>
      </c>
      <c r="AV266" s="7" t="s">
        <v>81</v>
      </c>
      <c r="AW266" s="7" t="s">
        <v>33</v>
      </c>
      <c r="AX266" s="7" t="s">
        <v>71</v>
      </c>
      <c r="AY266" s="93" t="s">
        <v>136</v>
      </c>
    </row>
    <row r="267" spans="2:51" s="7" customFormat="1" ht="12">
      <c r="B267" s="92"/>
      <c r="C267" s="344"/>
      <c r="D267" s="345" t="s">
        <v>145</v>
      </c>
      <c r="E267" s="346" t="s">
        <v>3</v>
      </c>
      <c r="F267" s="347" t="s">
        <v>510</v>
      </c>
      <c r="G267" s="344"/>
      <c r="H267" s="348">
        <v>28.98</v>
      </c>
      <c r="I267" s="94"/>
      <c r="J267" s="344"/>
      <c r="K267" s="344"/>
      <c r="L267" s="92"/>
      <c r="M267" s="95"/>
      <c r="N267" s="96"/>
      <c r="O267" s="96"/>
      <c r="P267" s="96"/>
      <c r="Q267" s="96"/>
      <c r="R267" s="96"/>
      <c r="S267" s="96"/>
      <c r="T267" s="97"/>
      <c r="AT267" s="93" t="s">
        <v>145</v>
      </c>
      <c r="AU267" s="93" t="s">
        <v>81</v>
      </c>
      <c r="AV267" s="7" t="s">
        <v>81</v>
      </c>
      <c r="AW267" s="7" t="s">
        <v>33</v>
      </c>
      <c r="AX267" s="7" t="s">
        <v>71</v>
      </c>
      <c r="AY267" s="93" t="s">
        <v>136</v>
      </c>
    </row>
    <row r="268" spans="2:51" s="8" customFormat="1" ht="12">
      <c r="B268" s="98"/>
      <c r="C268" s="349"/>
      <c r="D268" s="345" t="s">
        <v>145</v>
      </c>
      <c r="E268" s="350" t="s">
        <v>3</v>
      </c>
      <c r="F268" s="351" t="s">
        <v>152</v>
      </c>
      <c r="G268" s="349"/>
      <c r="H268" s="352">
        <v>126.78</v>
      </c>
      <c r="I268" s="100"/>
      <c r="J268" s="349"/>
      <c r="K268" s="349"/>
      <c r="L268" s="98"/>
      <c r="M268" s="101"/>
      <c r="N268" s="102"/>
      <c r="O268" s="102"/>
      <c r="P268" s="102"/>
      <c r="Q268" s="102"/>
      <c r="R268" s="102"/>
      <c r="S268" s="102"/>
      <c r="T268" s="103"/>
      <c r="AT268" s="99" t="s">
        <v>145</v>
      </c>
      <c r="AU268" s="99" t="s">
        <v>81</v>
      </c>
      <c r="AV268" s="8" t="s">
        <v>143</v>
      </c>
      <c r="AW268" s="8" t="s">
        <v>33</v>
      </c>
      <c r="AX268" s="8" t="s">
        <v>79</v>
      </c>
      <c r="AY268" s="99" t="s">
        <v>136</v>
      </c>
    </row>
    <row r="269" spans="2:65" s="1" customFormat="1" ht="16.5" customHeight="1">
      <c r="B269" s="84"/>
      <c r="C269" s="338" t="s">
        <v>511</v>
      </c>
      <c r="D269" s="338" t="s">
        <v>138</v>
      </c>
      <c r="E269" s="339" t="s">
        <v>512</v>
      </c>
      <c r="F269" s="340" t="s">
        <v>513</v>
      </c>
      <c r="G269" s="341" t="s">
        <v>141</v>
      </c>
      <c r="H269" s="342">
        <v>1303.94</v>
      </c>
      <c r="I269" s="85"/>
      <c r="J269" s="343">
        <f>ROUND(I269*H269,2)</f>
        <v>0</v>
      </c>
      <c r="K269" s="340" t="s">
        <v>142</v>
      </c>
      <c r="L269" s="19"/>
      <c r="M269" s="86" t="s">
        <v>3</v>
      </c>
      <c r="N269" s="87" t="s">
        <v>42</v>
      </c>
      <c r="O269" s="27"/>
      <c r="P269" s="88">
        <f>O269*H269</f>
        <v>0</v>
      </c>
      <c r="Q269" s="88">
        <v>0</v>
      </c>
      <c r="R269" s="88">
        <f>Q269*H269</f>
        <v>0</v>
      </c>
      <c r="S269" s="88">
        <v>0.016</v>
      </c>
      <c r="T269" s="89">
        <f>S269*H269</f>
        <v>20.86304</v>
      </c>
      <c r="AR269" s="90" t="s">
        <v>143</v>
      </c>
      <c r="AT269" s="90" t="s">
        <v>138</v>
      </c>
      <c r="AU269" s="90" t="s">
        <v>81</v>
      </c>
      <c r="AY269" s="11" t="s">
        <v>136</v>
      </c>
      <c r="BE269" s="91">
        <f>IF(N269="základní",J269,0)</f>
        <v>0</v>
      </c>
      <c r="BF269" s="91">
        <f>IF(N269="snížená",J269,0)</f>
        <v>0</v>
      </c>
      <c r="BG269" s="91">
        <f>IF(N269="zákl. přenesená",J269,0)</f>
        <v>0</v>
      </c>
      <c r="BH269" s="91">
        <f>IF(N269="sníž. přenesená",J269,0)</f>
        <v>0</v>
      </c>
      <c r="BI269" s="91">
        <f>IF(N269="nulová",J269,0)</f>
        <v>0</v>
      </c>
      <c r="BJ269" s="11" t="s">
        <v>79</v>
      </c>
      <c r="BK269" s="91">
        <f>ROUND(I269*H269,2)</f>
        <v>0</v>
      </c>
      <c r="BL269" s="11" t="s">
        <v>143</v>
      </c>
      <c r="BM269" s="90" t="s">
        <v>514</v>
      </c>
    </row>
    <row r="270" spans="2:51" s="7" customFormat="1" ht="12">
      <c r="B270" s="92"/>
      <c r="C270" s="344"/>
      <c r="D270" s="345" t="s">
        <v>145</v>
      </c>
      <c r="E270" s="346" t="s">
        <v>3</v>
      </c>
      <c r="F270" s="347" t="s">
        <v>515</v>
      </c>
      <c r="G270" s="344"/>
      <c r="H270" s="348">
        <v>406.326</v>
      </c>
      <c r="I270" s="94"/>
      <c r="J270" s="344"/>
      <c r="K270" s="344"/>
      <c r="L270" s="92"/>
      <c r="M270" s="95"/>
      <c r="N270" s="96"/>
      <c r="O270" s="96"/>
      <c r="P270" s="96"/>
      <c r="Q270" s="96"/>
      <c r="R270" s="96"/>
      <c r="S270" s="96"/>
      <c r="T270" s="97"/>
      <c r="AT270" s="93" t="s">
        <v>145</v>
      </c>
      <c r="AU270" s="93" t="s">
        <v>81</v>
      </c>
      <c r="AV270" s="7" t="s">
        <v>81</v>
      </c>
      <c r="AW270" s="7" t="s">
        <v>33</v>
      </c>
      <c r="AX270" s="7" t="s">
        <v>71</v>
      </c>
      <c r="AY270" s="93" t="s">
        <v>136</v>
      </c>
    </row>
    <row r="271" spans="2:51" s="7" customFormat="1" ht="12">
      <c r="B271" s="92"/>
      <c r="C271" s="344"/>
      <c r="D271" s="345" t="s">
        <v>145</v>
      </c>
      <c r="E271" s="346" t="s">
        <v>3</v>
      </c>
      <c r="F271" s="347" t="s">
        <v>516</v>
      </c>
      <c r="G271" s="344"/>
      <c r="H271" s="348">
        <v>43.086</v>
      </c>
      <c r="I271" s="94"/>
      <c r="J271" s="344"/>
      <c r="K271" s="344"/>
      <c r="L271" s="92"/>
      <c r="M271" s="95"/>
      <c r="N271" s="96"/>
      <c r="O271" s="96"/>
      <c r="P271" s="96"/>
      <c r="Q271" s="96"/>
      <c r="R271" s="96"/>
      <c r="S271" s="96"/>
      <c r="T271" s="97"/>
      <c r="AT271" s="93" t="s">
        <v>145</v>
      </c>
      <c r="AU271" s="93" t="s">
        <v>81</v>
      </c>
      <c r="AV271" s="7" t="s">
        <v>81</v>
      </c>
      <c r="AW271" s="7" t="s">
        <v>33</v>
      </c>
      <c r="AX271" s="7" t="s">
        <v>71</v>
      </c>
      <c r="AY271" s="93" t="s">
        <v>136</v>
      </c>
    </row>
    <row r="272" spans="2:51" s="7" customFormat="1" ht="12">
      <c r="B272" s="92"/>
      <c r="C272" s="344"/>
      <c r="D272" s="345" t="s">
        <v>145</v>
      </c>
      <c r="E272" s="346" t="s">
        <v>3</v>
      </c>
      <c r="F272" s="347" t="s">
        <v>517</v>
      </c>
      <c r="G272" s="344"/>
      <c r="H272" s="348">
        <v>204.883</v>
      </c>
      <c r="I272" s="94"/>
      <c r="J272" s="344"/>
      <c r="K272" s="344"/>
      <c r="L272" s="92"/>
      <c r="M272" s="95"/>
      <c r="N272" s="96"/>
      <c r="O272" s="96"/>
      <c r="P272" s="96"/>
      <c r="Q272" s="96"/>
      <c r="R272" s="96"/>
      <c r="S272" s="96"/>
      <c r="T272" s="97"/>
      <c r="AT272" s="93" t="s">
        <v>145</v>
      </c>
      <c r="AU272" s="93" t="s">
        <v>81</v>
      </c>
      <c r="AV272" s="7" t="s">
        <v>81</v>
      </c>
      <c r="AW272" s="7" t="s">
        <v>33</v>
      </c>
      <c r="AX272" s="7" t="s">
        <v>71</v>
      </c>
      <c r="AY272" s="93" t="s">
        <v>136</v>
      </c>
    </row>
    <row r="273" spans="2:51" s="7" customFormat="1" ht="12">
      <c r="B273" s="92"/>
      <c r="C273" s="344"/>
      <c r="D273" s="345" t="s">
        <v>145</v>
      </c>
      <c r="E273" s="346" t="s">
        <v>3</v>
      </c>
      <c r="F273" s="347" t="s">
        <v>518</v>
      </c>
      <c r="G273" s="344"/>
      <c r="H273" s="348">
        <v>475.425</v>
      </c>
      <c r="I273" s="94"/>
      <c r="J273" s="344"/>
      <c r="K273" s="344"/>
      <c r="L273" s="92"/>
      <c r="M273" s="95"/>
      <c r="N273" s="96"/>
      <c r="O273" s="96"/>
      <c r="P273" s="96"/>
      <c r="Q273" s="96"/>
      <c r="R273" s="96"/>
      <c r="S273" s="96"/>
      <c r="T273" s="97"/>
      <c r="AT273" s="93" t="s">
        <v>145</v>
      </c>
      <c r="AU273" s="93" t="s">
        <v>81</v>
      </c>
      <c r="AV273" s="7" t="s">
        <v>81</v>
      </c>
      <c r="AW273" s="7" t="s">
        <v>33</v>
      </c>
      <c r="AX273" s="7" t="s">
        <v>71</v>
      </c>
      <c r="AY273" s="93" t="s">
        <v>136</v>
      </c>
    </row>
    <row r="274" spans="2:51" s="7" customFormat="1" ht="12">
      <c r="B274" s="92"/>
      <c r="C274" s="344"/>
      <c r="D274" s="345" t="s">
        <v>145</v>
      </c>
      <c r="E274" s="346" t="s">
        <v>3</v>
      </c>
      <c r="F274" s="347" t="s">
        <v>519</v>
      </c>
      <c r="G274" s="344"/>
      <c r="H274" s="348">
        <v>174.22</v>
      </c>
      <c r="I274" s="94"/>
      <c r="J274" s="344"/>
      <c r="K274" s="344"/>
      <c r="L274" s="92"/>
      <c r="M274" s="95"/>
      <c r="N274" s="96"/>
      <c r="O274" s="96"/>
      <c r="P274" s="96"/>
      <c r="Q274" s="96"/>
      <c r="R274" s="96"/>
      <c r="S274" s="96"/>
      <c r="T274" s="97"/>
      <c r="AT274" s="93" t="s">
        <v>145</v>
      </c>
      <c r="AU274" s="93" t="s">
        <v>81</v>
      </c>
      <c r="AV274" s="7" t="s">
        <v>81</v>
      </c>
      <c r="AW274" s="7" t="s">
        <v>33</v>
      </c>
      <c r="AX274" s="7" t="s">
        <v>71</v>
      </c>
      <c r="AY274" s="93" t="s">
        <v>136</v>
      </c>
    </row>
    <row r="275" spans="2:51" s="8" customFormat="1" ht="12">
      <c r="B275" s="98"/>
      <c r="C275" s="349"/>
      <c r="D275" s="345" t="s">
        <v>145</v>
      </c>
      <c r="E275" s="350" t="s">
        <v>3</v>
      </c>
      <c r="F275" s="351" t="s">
        <v>152</v>
      </c>
      <c r="G275" s="349"/>
      <c r="H275" s="352">
        <v>1303.94</v>
      </c>
      <c r="I275" s="100"/>
      <c r="J275" s="349"/>
      <c r="K275" s="349"/>
      <c r="L275" s="98"/>
      <c r="M275" s="101"/>
      <c r="N275" s="102"/>
      <c r="O275" s="102"/>
      <c r="P275" s="102"/>
      <c r="Q275" s="102"/>
      <c r="R275" s="102"/>
      <c r="S275" s="102"/>
      <c r="T275" s="103"/>
      <c r="AT275" s="99" t="s">
        <v>145</v>
      </c>
      <c r="AU275" s="99" t="s">
        <v>81</v>
      </c>
      <c r="AV275" s="8" t="s">
        <v>143</v>
      </c>
      <c r="AW275" s="8" t="s">
        <v>33</v>
      </c>
      <c r="AX275" s="8" t="s">
        <v>79</v>
      </c>
      <c r="AY275" s="99" t="s">
        <v>136</v>
      </c>
    </row>
    <row r="276" spans="2:65" s="1" customFormat="1" ht="16.5" customHeight="1">
      <c r="B276" s="84"/>
      <c r="C276" s="338" t="s">
        <v>520</v>
      </c>
      <c r="D276" s="338" t="s">
        <v>138</v>
      </c>
      <c r="E276" s="339" t="s">
        <v>521</v>
      </c>
      <c r="F276" s="340" t="s">
        <v>522</v>
      </c>
      <c r="G276" s="341" t="s">
        <v>141</v>
      </c>
      <c r="H276" s="342">
        <v>7.035</v>
      </c>
      <c r="I276" s="85"/>
      <c r="J276" s="343">
        <f>ROUND(I276*H276,2)</f>
        <v>0</v>
      </c>
      <c r="K276" s="340" t="s">
        <v>142</v>
      </c>
      <c r="L276" s="19"/>
      <c r="M276" s="86" t="s">
        <v>3</v>
      </c>
      <c r="N276" s="87" t="s">
        <v>42</v>
      </c>
      <c r="O276" s="27"/>
      <c r="P276" s="88">
        <f>O276*H276</f>
        <v>0</v>
      </c>
      <c r="Q276" s="88">
        <v>0</v>
      </c>
      <c r="R276" s="88">
        <f>Q276*H276</f>
        <v>0</v>
      </c>
      <c r="S276" s="88">
        <v>0.068</v>
      </c>
      <c r="T276" s="89">
        <f>S276*H276</f>
        <v>0.47838</v>
      </c>
      <c r="AR276" s="90" t="s">
        <v>143</v>
      </c>
      <c r="AT276" s="90" t="s">
        <v>138</v>
      </c>
      <c r="AU276" s="90" t="s">
        <v>81</v>
      </c>
      <c r="AY276" s="11" t="s">
        <v>136</v>
      </c>
      <c r="BE276" s="91">
        <f>IF(N276="základní",J276,0)</f>
        <v>0</v>
      </c>
      <c r="BF276" s="91">
        <f>IF(N276="snížená",J276,0)</f>
        <v>0</v>
      </c>
      <c r="BG276" s="91">
        <f>IF(N276="zákl. přenesená",J276,0)</f>
        <v>0</v>
      </c>
      <c r="BH276" s="91">
        <f>IF(N276="sníž. přenesená",J276,0)</f>
        <v>0</v>
      </c>
      <c r="BI276" s="91">
        <f>IF(N276="nulová",J276,0)</f>
        <v>0</v>
      </c>
      <c r="BJ276" s="11" t="s">
        <v>79</v>
      </c>
      <c r="BK276" s="91">
        <f>ROUND(I276*H276,2)</f>
        <v>0</v>
      </c>
      <c r="BL276" s="11" t="s">
        <v>143</v>
      </c>
      <c r="BM276" s="90" t="s">
        <v>523</v>
      </c>
    </row>
    <row r="277" spans="2:51" s="7" customFormat="1" ht="12">
      <c r="B277" s="92"/>
      <c r="C277" s="344"/>
      <c r="D277" s="345" t="s">
        <v>145</v>
      </c>
      <c r="E277" s="346" t="s">
        <v>3</v>
      </c>
      <c r="F277" s="347" t="s">
        <v>524</v>
      </c>
      <c r="G277" s="344"/>
      <c r="H277" s="348">
        <v>7.035</v>
      </c>
      <c r="I277" s="94"/>
      <c r="J277" s="344"/>
      <c r="K277" s="344"/>
      <c r="L277" s="92"/>
      <c r="M277" s="95"/>
      <c r="N277" s="96"/>
      <c r="O277" s="96"/>
      <c r="P277" s="96"/>
      <c r="Q277" s="96"/>
      <c r="R277" s="96"/>
      <c r="S277" s="96"/>
      <c r="T277" s="97"/>
      <c r="AT277" s="93" t="s">
        <v>145</v>
      </c>
      <c r="AU277" s="93" t="s">
        <v>81</v>
      </c>
      <c r="AV277" s="7" t="s">
        <v>81</v>
      </c>
      <c r="AW277" s="7" t="s">
        <v>33</v>
      </c>
      <c r="AX277" s="7" t="s">
        <v>79</v>
      </c>
      <c r="AY277" s="93" t="s">
        <v>136</v>
      </c>
    </row>
    <row r="278" spans="2:65" s="1" customFormat="1" ht="16.5" customHeight="1">
      <c r="B278" s="84"/>
      <c r="C278" s="338" t="s">
        <v>525</v>
      </c>
      <c r="D278" s="338" t="s">
        <v>138</v>
      </c>
      <c r="E278" s="339" t="s">
        <v>526</v>
      </c>
      <c r="F278" s="340" t="s">
        <v>527</v>
      </c>
      <c r="G278" s="341" t="s">
        <v>141</v>
      </c>
      <c r="H278" s="342">
        <v>48</v>
      </c>
      <c r="I278" s="85"/>
      <c r="J278" s="343">
        <f>ROUND(I278*H278,2)</f>
        <v>0</v>
      </c>
      <c r="K278" s="340" t="s">
        <v>142</v>
      </c>
      <c r="L278" s="19"/>
      <c r="M278" s="86" t="s">
        <v>3</v>
      </c>
      <c r="N278" s="87" t="s">
        <v>42</v>
      </c>
      <c r="O278" s="27"/>
      <c r="P278" s="88">
        <f>O278*H278</f>
        <v>0</v>
      </c>
      <c r="Q278" s="88">
        <v>0</v>
      </c>
      <c r="R278" s="88">
        <f>Q278*H278</f>
        <v>0</v>
      </c>
      <c r="S278" s="88">
        <v>0.089</v>
      </c>
      <c r="T278" s="89">
        <f>S278*H278</f>
        <v>4.272</v>
      </c>
      <c r="AR278" s="90" t="s">
        <v>143</v>
      </c>
      <c r="AT278" s="90" t="s">
        <v>138</v>
      </c>
      <c r="AU278" s="90" t="s">
        <v>81</v>
      </c>
      <c r="AY278" s="11" t="s">
        <v>136</v>
      </c>
      <c r="BE278" s="91">
        <f>IF(N278="základní",J278,0)</f>
        <v>0</v>
      </c>
      <c r="BF278" s="91">
        <f>IF(N278="snížená",J278,0)</f>
        <v>0</v>
      </c>
      <c r="BG278" s="91">
        <f>IF(N278="zákl. přenesená",J278,0)</f>
        <v>0</v>
      </c>
      <c r="BH278" s="91">
        <f>IF(N278="sníž. přenesená",J278,0)</f>
        <v>0</v>
      </c>
      <c r="BI278" s="91">
        <f>IF(N278="nulová",J278,0)</f>
        <v>0</v>
      </c>
      <c r="BJ278" s="11" t="s">
        <v>79</v>
      </c>
      <c r="BK278" s="91">
        <f>ROUND(I278*H278,2)</f>
        <v>0</v>
      </c>
      <c r="BL278" s="11" t="s">
        <v>143</v>
      </c>
      <c r="BM278" s="90" t="s">
        <v>528</v>
      </c>
    </row>
    <row r="279" spans="2:51" s="7" customFormat="1" ht="12">
      <c r="B279" s="92"/>
      <c r="C279" s="344"/>
      <c r="D279" s="345" t="s">
        <v>145</v>
      </c>
      <c r="E279" s="346" t="s">
        <v>3</v>
      </c>
      <c r="F279" s="347" t="s">
        <v>529</v>
      </c>
      <c r="G279" s="344"/>
      <c r="H279" s="348">
        <v>48</v>
      </c>
      <c r="I279" s="94"/>
      <c r="J279" s="344"/>
      <c r="K279" s="344"/>
      <c r="L279" s="92"/>
      <c r="M279" s="95"/>
      <c r="N279" s="96"/>
      <c r="O279" s="96"/>
      <c r="P279" s="96"/>
      <c r="Q279" s="96"/>
      <c r="R279" s="96"/>
      <c r="S279" s="96"/>
      <c r="T279" s="97"/>
      <c r="AT279" s="93" t="s">
        <v>145</v>
      </c>
      <c r="AU279" s="93" t="s">
        <v>81</v>
      </c>
      <c r="AV279" s="7" t="s">
        <v>81</v>
      </c>
      <c r="AW279" s="7" t="s">
        <v>33</v>
      </c>
      <c r="AX279" s="7" t="s">
        <v>79</v>
      </c>
      <c r="AY279" s="93" t="s">
        <v>136</v>
      </c>
    </row>
    <row r="280" spans="2:63" s="6" customFormat="1" ht="22.9" customHeight="1">
      <c r="B280" s="75"/>
      <c r="C280" s="332"/>
      <c r="D280" s="333" t="s">
        <v>70</v>
      </c>
      <c r="E280" s="336" t="s">
        <v>530</v>
      </c>
      <c r="F280" s="336" t="s">
        <v>531</v>
      </c>
      <c r="G280" s="332"/>
      <c r="H280" s="332"/>
      <c r="I280" s="77"/>
      <c r="J280" s="337">
        <f>BK280</f>
        <v>0</v>
      </c>
      <c r="K280" s="332"/>
      <c r="L280" s="75"/>
      <c r="M280" s="78"/>
      <c r="N280" s="79"/>
      <c r="O280" s="79"/>
      <c r="P280" s="80">
        <f>SUM(P281:P285)</f>
        <v>0</v>
      </c>
      <c r="Q280" s="79"/>
      <c r="R280" s="80">
        <f>SUM(R281:R285)</f>
        <v>0</v>
      </c>
      <c r="S280" s="79"/>
      <c r="T280" s="81">
        <f>SUM(T281:T285)</f>
        <v>0</v>
      </c>
      <c r="AR280" s="76" t="s">
        <v>79</v>
      </c>
      <c r="AT280" s="82" t="s">
        <v>70</v>
      </c>
      <c r="AU280" s="82" t="s">
        <v>79</v>
      </c>
      <c r="AY280" s="76" t="s">
        <v>136</v>
      </c>
      <c r="BK280" s="83">
        <f>SUM(BK281:BK285)</f>
        <v>0</v>
      </c>
    </row>
    <row r="281" spans="2:65" s="1" customFormat="1" ht="16.5" customHeight="1">
      <c r="B281" s="84"/>
      <c r="C281" s="338" t="s">
        <v>532</v>
      </c>
      <c r="D281" s="338" t="s">
        <v>138</v>
      </c>
      <c r="E281" s="339" t="s">
        <v>533</v>
      </c>
      <c r="F281" s="340" t="s">
        <v>534</v>
      </c>
      <c r="G281" s="341" t="s">
        <v>535</v>
      </c>
      <c r="H281" s="342">
        <v>218.686</v>
      </c>
      <c r="I281" s="85"/>
      <c r="J281" s="343">
        <f>ROUND(I281*H281,2)</f>
        <v>0</v>
      </c>
      <c r="K281" s="340" t="s">
        <v>142</v>
      </c>
      <c r="L281" s="19"/>
      <c r="M281" s="86" t="s">
        <v>3</v>
      </c>
      <c r="N281" s="87" t="s">
        <v>42</v>
      </c>
      <c r="O281" s="27"/>
      <c r="P281" s="88">
        <f>O281*H281</f>
        <v>0</v>
      </c>
      <c r="Q281" s="88">
        <v>0</v>
      </c>
      <c r="R281" s="88">
        <f>Q281*H281</f>
        <v>0</v>
      </c>
      <c r="S281" s="88">
        <v>0</v>
      </c>
      <c r="T281" s="89">
        <f>S281*H281</f>
        <v>0</v>
      </c>
      <c r="AR281" s="90" t="s">
        <v>143</v>
      </c>
      <c r="AT281" s="90" t="s">
        <v>138</v>
      </c>
      <c r="AU281" s="90" t="s">
        <v>81</v>
      </c>
      <c r="AY281" s="11" t="s">
        <v>136</v>
      </c>
      <c r="BE281" s="91">
        <f>IF(N281="základní",J281,0)</f>
        <v>0</v>
      </c>
      <c r="BF281" s="91">
        <f>IF(N281="snížená",J281,0)</f>
        <v>0</v>
      </c>
      <c r="BG281" s="91">
        <f>IF(N281="zákl. přenesená",J281,0)</f>
        <v>0</v>
      </c>
      <c r="BH281" s="91">
        <f>IF(N281="sníž. přenesená",J281,0)</f>
        <v>0</v>
      </c>
      <c r="BI281" s="91">
        <f>IF(N281="nulová",J281,0)</f>
        <v>0</v>
      </c>
      <c r="BJ281" s="11" t="s">
        <v>79</v>
      </c>
      <c r="BK281" s="91">
        <f>ROUND(I281*H281,2)</f>
        <v>0</v>
      </c>
      <c r="BL281" s="11" t="s">
        <v>143</v>
      </c>
      <c r="BM281" s="90" t="s">
        <v>536</v>
      </c>
    </row>
    <row r="282" spans="2:65" s="1" customFormat="1" ht="16.5" customHeight="1">
      <c r="B282" s="84"/>
      <c r="C282" s="338" t="s">
        <v>537</v>
      </c>
      <c r="D282" s="338" t="s">
        <v>138</v>
      </c>
      <c r="E282" s="339" t="s">
        <v>538</v>
      </c>
      <c r="F282" s="340" t="s">
        <v>539</v>
      </c>
      <c r="G282" s="341" t="s">
        <v>535</v>
      </c>
      <c r="H282" s="342">
        <v>218.686</v>
      </c>
      <c r="I282" s="85"/>
      <c r="J282" s="343">
        <f>ROUND(I282*H282,2)</f>
        <v>0</v>
      </c>
      <c r="K282" s="340" t="s">
        <v>142</v>
      </c>
      <c r="L282" s="19"/>
      <c r="M282" s="86" t="s">
        <v>3</v>
      </c>
      <c r="N282" s="87" t="s">
        <v>42</v>
      </c>
      <c r="O282" s="27"/>
      <c r="P282" s="88">
        <f>O282*H282</f>
        <v>0</v>
      </c>
      <c r="Q282" s="88">
        <v>0</v>
      </c>
      <c r="R282" s="88">
        <f>Q282*H282</f>
        <v>0</v>
      </c>
      <c r="S282" s="88">
        <v>0</v>
      </c>
      <c r="T282" s="89">
        <f>S282*H282</f>
        <v>0</v>
      </c>
      <c r="AR282" s="90" t="s">
        <v>143</v>
      </c>
      <c r="AT282" s="90" t="s">
        <v>138</v>
      </c>
      <c r="AU282" s="90" t="s">
        <v>81</v>
      </c>
      <c r="AY282" s="11" t="s">
        <v>136</v>
      </c>
      <c r="BE282" s="91">
        <f>IF(N282="základní",J282,0)</f>
        <v>0</v>
      </c>
      <c r="BF282" s="91">
        <f>IF(N282="snížená",J282,0)</f>
        <v>0</v>
      </c>
      <c r="BG282" s="91">
        <f>IF(N282="zákl. přenesená",J282,0)</f>
        <v>0</v>
      </c>
      <c r="BH282" s="91">
        <f>IF(N282="sníž. přenesená",J282,0)</f>
        <v>0</v>
      </c>
      <c r="BI282" s="91">
        <f>IF(N282="nulová",J282,0)</f>
        <v>0</v>
      </c>
      <c r="BJ282" s="11" t="s">
        <v>79</v>
      </c>
      <c r="BK282" s="91">
        <f>ROUND(I282*H282,2)</f>
        <v>0</v>
      </c>
      <c r="BL282" s="11" t="s">
        <v>143</v>
      </c>
      <c r="BM282" s="90" t="s">
        <v>540</v>
      </c>
    </row>
    <row r="283" spans="2:65" s="1" customFormat="1" ht="16.5" customHeight="1">
      <c r="B283" s="84"/>
      <c r="C283" s="338" t="s">
        <v>541</v>
      </c>
      <c r="D283" s="338" t="s">
        <v>138</v>
      </c>
      <c r="E283" s="339" t="s">
        <v>542</v>
      </c>
      <c r="F283" s="340" t="s">
        <v>543</v>
      </c>
      <c r="G283" s="341" t="s">
        <v>535</v>
      </c>
      <c r="H283" s="342">
        <v>1398.798</v>
      </c>
      <c r="I283" s="85"/>
      <c r="J283" s="343">
        <f>ROUND(I283*H283,2)</f>
        <v>0</v>
      </c>
      <c r="K283" s="340" t="s">
        <v>142</v>
      </c>
      <c r="L283" s="19"/>
      <c r="M283" s="86" t="s">
        <v>3</v>
      </c>
      <c r="N283" s="87" t="s">
        <v>42</v>
      </c>
      <c r="O283" s="27"/>
      <c r="P283" s="88">
        <f>O283*H283</f>
        <v>0</v>
      </c>
      <c r="Q283" s="88">
        <v>0</v>
      </c>
      <c r="R283" s="88">
        <f>Q283*H283</f>
        <v>0</v>
      </c>
      <c r="S283" s="88">
        <v>0</v>
      </c>
      <c r="T283" s="89">
        <f>S283*H283</f>
        <v>0</v>
      </c>
      <c r="AR283" s="90" t="s">
        <v>143</v>
      </c>
      <c r="AT283" s="90" t="s">
        <v>138</v>
      </c>
      <c r="AU283" s="90" t="s">
        <v>81</v>
      </c>
      <c r="AY283" s="11" t="s">
        <v>136</v>
      </c>
      <c r="BE283" s="91">
        <f>IF(N283="základní",J283,0)</f>
        <v>0</v>
      </c>
      <c r="BF283" s="91">
        <f>IF(N283="snížená",J283,0)</f>
        <v>0</v>
      </c>
      <c r="BG283" s="91">
        <f>IF(N283="zákl. přenesená",J283,0)</f>
        <v>0</v>
      </c>
      <c r="BH283" s="91">
        <f>IF(N283="sníž. přenesená",J283,0)</f>
        <v>0</v>
      </c>
      <c r="BI283" s="91">
        <f>IF(N283="nulová",J283,0)</f>
        <v>0</v>
      </c>
      <c r="BJ283" s="11" t="s">
        <v>79</v>
      </c>
      <c r="BK283" s="91">
        <f>ROUND(I283*H283,2)</f>
        <v>0</v>
      </c>
      <c r="BL283" s="11" t="s">
        <v>143</v>
      </c>
      <c r="BM283" s="90" t="s">
        <v>544</v>
      </c>
    </row>
    <row r="284" spans="2:51" s="7" customFormat="1" ht="12">
      <c r="B284" s="92"/>
      <c r="C284" s="344"/>
      <c r="D284" s="345" t="s">
        <v>145</v>
      </c>
      <c r="E284" s="346" t="s">
        <v>3</v>
      </c>
      <c r="F284" s="347" t="s">
        <v>545</v>
      </c>
      <c r="G284" s="344"/>
      <c r="H284" s="348">
        <v>1398.798</v>
      </c>
      <c r="I284" s="344"/>
      <c r="J284" s="344"/>
      <c r="K284" s="344"/>
      <c r="L284" s="92"/>
      <c r="M284" s="95"/>
      <c r="N284" s="96"/>
      <c r="O284" s="96"/>
      <c r="P284" s="96"/>
      <c r="Q284" s="96"/>
      <c r="R284" s="96"/>
      <c r="S284" s="96"/>
      <c r="T284" s="97"/>
      <c r="AT284" s="93" t="s">
        <v>145</v>
      </c>
      <c r="AU284" s="93" t="s">
        <v>81</v>
      </c>
      <c r="AV284" s="7" t="s">
        <v>81</v>
      </c>
      <c r="AW284" s="7" t="s">
        <v>33</v>
      </c>
      <c r="AX284" s="7" t="s">
        <v>79</v>
      </c>
      <c r="AY284" s="93" t="s">
        <v>136</v>
      </c>
    </row>
    <row r="285" spans="2:65" s="1" customFormat="1" ht="16.5" customHeight="1">
      <c r="B285" s="84"/>
      <c r="C285" s="338" t="s">
        <v>546</v>
      </c>
      <c r="D285" s="338" t="s">
        <v>138</v>
      </c>
      <c r="E285" s="339" t="s">
        <v>547</v>
      </c>
      <c r="F285" s="340" t="s">
        <v>548</v>
      </c>
      <c r="G285" s="341" t="s">
        <v>535</v>
      </c>
      <c r="H285" s="342">
        <v>155.422</v>
      </c>
      <c r="I285" s="85"/>
      <c r="J285" s="343">
        <f>ROUND(I285*H285,2)</f>
        <v>0</v>
      </c>
      <c r="K285" s="340" t="s">
        <v>142</v>
      </c>
      <c r="L285" s="19"/>
      <c r="M285" s="86" t="s">
        <v>3</v>
      </c>
      <c r="N285" s="87" t="s">
        <v>42</v>
      </c>
      <c r="O285" s="27"/>
      <c r="P285" s="88">
        <f>O285*H285</f>
        <v>0</v>
      </c>
      <c r="Q285" s="88">
        <v>0</v>
      </c>
      <c r="R285" s="88">
        <f>Q285*H285</f>
        <v>0</v>
      </c>
      <c r="S285" s="88">
        <v>0</v>
      </c>
      <c r="T285" s="89">
        <f>S285*H285</f>
        <v>0</v>
      </c>
      <c r="AR285" s="90" t="s">
        <v>143</v>
      </c>
      <c r="AT285" s="90" t="s">
        <v>138</v>
      </c>
      <c r="AU285" s="90" t="s">
        <v>81</v>
      </c>
      <c r="AY285" s="11" t="s">
        <v>136</v>
      </c>
      <c r="BE285" s="91">
        <f>IF(N285="základní",J285,0)</f>
        <v>0</v>
      </c>
      <c r="BF285" s="91">
        <f>IF(N285="snížená",J285,0)</f>
        <v>0</v>
      </c>
      <c r="BG285" s="91">
        <f>IF(N285="zákl. přenesená",J285,0)</f>
        <v>0</v>
      </c>
      <c r="BH285" s="91">
        <f>IF(N285="sníž. přenesená",J285,0)</f>
        <v>0</v>
      </c>
      <c r="BI285" s="91">
        <f>IF(N285="nulová",J285,0)</f>
        <v>0</v>
      </c>
      <c r="BJ285" s="11" t="s">
        <v>79</v>
      </c>
      <c r="BK285" s="91">
        <f>ROUND(I285*H285,2)</f>
        <v>0</v>
      </c>
      <c r="BL285" s="11" t="s">
        <v>143</v>
      </c>
      <c r="BM285" s="90" t="s">
        <v>549</v>
      </c>
    </row>
    <row r="286" spans="2:63" s="6" customFormat="1" ht="22.9" customHeight="1">
      <c r="B286" s="75"/>
      <c r="C286" s="332"/>
      <c r="D286" s="333" t="s">
        <v>70</v>
      </c>
      <c r="E286" s="336" t="s">
        <v>550</v>
      </c>
      <c r="F286" s="336" t="s">
        <v>551</v>
      </c>
      <c r="G286" s="332"/>
      <c r="H286" s="332"/>
      <c r="I286" s="77"/>
      <c r="J286" s="337">
        <f>BK286</f>
        <v>0</v>
      </c>
      <c r="K286" s="332"/>
      <c r="L286" s="75"/>
      <c r="M286" s="78"/>
      <c r="N286" s="79"/>
      <c r="O286" s="79"/>
      <c r="P286" s="80">
        <f>P287</f>
        <v>0</v>
      </c>
      <c r="Q286" s="79"/>
      <c r="R286" s="80">
        <f>R287</f>
        <v>0</v>
      </c>
      <c r="S286" s="79"/>
      <c r="T286" s="81">
        <f>T287</f>
        <v>0</v>
      </c>
      <c r="AR286" s="76" t="s">
        <v>79</v>
      </c>
      <c r="AT286" s="82" t="s">
        <v>70</v>
      </c>
      <c r="AU286" s="82" t="s">
        <v>79</v>
      </c>
      <c r="AY286" s="76" t="s">
        <v>136</v>
      </c>
      <c r="BK286" s="83">
        <f>BK287</f>
        <v>0</v>
      </c>
    </row>
    <row r="287" spans="2:65" s="1" customFormat="1" ht="16.5" customHeight="1">
      <c r="B287" s="84"/>
      <c r="C287" s="338" t="s">
        <v>552</v>
      </c>
      <c r="D287" s="338" t="s">
        <v>138</v>
      </c>
      <c r="E287" s="339" t="s">
        <v>553</v>
      </c>
      <c r="F287" s="340" t="s">
        <v>554</v>
      </c>
      <c r="G287" s="341" t="s">
        <v>535</v>
      </c>
      <c r="H287" s="342">
        <v>133.966</v>
      </c>
      <c r="I287" s="85"/>
      <c r="J287" s="343">
        <f>ROUND(I287*H287,2)</f>
        <v>0</v>
      </c>
      <c r="K287" s="340" t="s">
        <v>142</v>
      </c>
      <c r="L287" s="19"/>
      <c r="M287" s="86" t="s">
        <v>3</v>
      </c>
      <c r="N287" s="87" t="s">
        <v>42</v>
      </c>
      <c r="O287" s="27"/>
      <c r="P287" s="88">
        <f>O287*H287</f>
        <v>0</v>
      </c>
      <c r="Q287" s="88">
        <v>0</v>
      </c>
      <c r="R287" s="88">
        <f>Q287*H287</f>
        <v>0</v>
      </c>
      <c r="S287" s="88">
        <v>0</v>
      </c>
      <c r="T287" s="89">
        <f>S287*H287</f>
        <v>0</v>
      </c>
      <c r="AR287" s="90" t="s">
        <v>143</v>
      </c>
      <c r="AT287" s="90" t="s">
        <v>138</v>
      </c>
      <c r="AU287" s="90" t="s">
        <v>81</v>
      </c>
      <c r="AY287" s="11" t="s">
        <v>136</v>
      </c>
      <c r="BE287" s="91">
        <f>IF(N287="základní",J287,0)</f>
        <v>0</v>
      </c>
      <c r="BF287" s="91">
        <f>IF(N287="snížená",J287,0)</f>
        <v>0</v>
      </c>
      <c r="BG287" s="91">
        <f>IF(N287="zákl. přenesená",J287,0)</f>
        <v>0</v>
      </c>
      <c r="BH287" s="91">
        <f>IF(N287="sníž. přenesená",J287,0)</f>
        <v>0</v>
      </c>
      <c r="BI287" s="91">
        <f>IF(N287="nulová",J287,0)</f>
        <v>0</v>
      </c>
      <c r="BJ287" s="11" t="s">
        <v>79</v>
      </c>
      <c r="BK287" s="91">
        <f>ROUND(I287*H287,2)</f>
        <v>0</v>
      </c>
      <c r="BL287" s="11" t="s">
        <v>143</v>
      </c>
      <c r="BM287" s="90" t="s">
        <v>555</v>
      </c>
    </row>
    <row r="288" spans="2:63" s="6" customFormat="1" ht="25.9" customHeight="1">
      <c r="B288" s="75"/>
      <c r="C288" s="332"/>
      <c r="D288" s="333" t="s">
        <v>70</v>
      </c>
      <c r="E288" s="334" t="s">
        <v>556</v>
      </c>
      <c r="F288" s="334" t="s">
        <v>557</v>
      </c>
      <c r="G288" s="332"/>
      <c r="H288" s="332"/>
      <c r="I288" s="77"/>
      <c r="J288" s="335">
        <f>BK288</f>
        <v>0</v>
      </c>
      <c r="K288" s="332"/>
      <c r="L288" s="75"/>
      <c r="M288" s="78"/>
      <c r="N288" s="79"/>
      <c r="O288" s="79"/>
      <c r="P288" s="80">
        <f>P289+P309+P333+P357+P365+P369+P374+P385+P433+P455+P494</f>
        <v>0</v>
      </c>
      <c r="Q288" s="79"/>
      <c r="R288" s="80">
        <f>R289+R309+R333+R357+R365+R369+R374+R385+R433+R455+R494</f>
        <v>34.22895097</v>
      </c>
      <c r="S288" s="79"/>
      <c r="T288" s="81">
        <f>T289+T309+T333+T357+T365+T369+T374+T385+T433+T455+T494</f>
        <v>6.29780315</v>
      </c>
      <c r="AR288" s="76" t="s">
        <v>81</v>
      </c>
      <c r="AT288" s="82" t="s">
        <v>70</v>
      </c>
      <c r="AU288" s="82" t="s">
        <v>71</v>
      </c>
      <c r="AY288" s="76" t="s">
        <v>136</v>
      </c>
      <c r="BK288" s="83">
        <f>BK289+BK309+BK333+BK357+BK365+BK369+BK374+BK385+BK433+BK455+BK494</f>
        <v>0</v>
      </c>
    </row>
    <row r="289" spans="2:63" s="6" customFormat="1" ht="22.9" customHeight="1">
      <c r="B289" s="75"/>
      <c r="C289" s="332"/>
      <c r="D289" s="333" t="s">
        <v>70</v>
      </c>
      <c r="E289" s="336" t="s">
        <v>558</v>
      </c>
      <c r="F289" s="336" t="s">
        <v>559</v>
      </c>
      <c r="G289" s="332"/>
      <c r="H289" s="332"/>
      <c r="I289" s="77"/>
      <c r="J289" s="337">
        <f>BK289</f>
        <v>0</v>
      </c>
      <c r="K289" s="332"/>
      <c r="L289" s="75"/>
      <c r="M289" s="78"/>
      <c r="N289" s="79"/>
      <c r="O289" s="79"/>
      <c r="P289" s="80">
        <f>SUM(P290:P308)</f>
        <v>0</v>
      </c>
      <c r="Q289" s="79"/>
      <c r="R289" s="80">
        <f>SUM(R290:R308)</f>
        <v>1.47008776</v>
      </c>
      <c r="S289" s="79"/>
      <c r="T289" s="81">
        <f>SUM(T290:T308)</f>
        <v>0.793152</v>
      </c>
      <c r="AR289" s="76" t="s">
        <v>81</v>
      </c>
      <c r="AT289" s="82" t="s">
        <v>70</v>
      </c>
      <c r="AU289" s="82" t="s">
        <v>79</v>
      </c>
      <c r="AY289" s="76" t="s">
        <v>136</v>
      </c>
      <c r="BK289" s="83">
        <f>SUM(BK290:BK308)</f>
        <v>0</v>
      </c>
    </row>
    <row r="290" spans="2:65" s="1" customFormat="1" ht="16.5" customHeight="1">
      <c r="B290" s="84"/>
      <c r="C290" s="338" t="s">
        <v>560</v>
      </c>
      <c r="D290" s="338" t="s">
        <v>138</v>
      </c>
      <c r="E290" s="339" t="s">
        <v>561</v>
      </c>
      <c r="F290" s="340" t="s">
        <v>562</v>
      </c>
      <c r="G290" s="341" t="s">
        <v>141</v>
      </c>
      <c r="H290" s="342">
        <v>193.882</v>
      </c>
      <c r="I290" s="85"/>
      <c r="J290" s="343">
        <f>ROUND(I290*H290,2)</f>
        <v>0</v>
      </c>
      <c r="K290" s="340" t="s">
        <v>142</v>
      </c>
      <c r="L290" s="19"/>
      <c r="M290" s="86" t="s">
        <v>3</v>
      </c>
      <c r="N290" s="87" t="s">
        <v>42</v>
      </c>
      <c r="O290" s="27"/>
      <c r="P290" s="88">
        <f>O290*H290</f>
        <v>0</v>
      </c>
      <c r="Q290" s="88">
        <v>0</v>
      </c>
      <c r="R290" s="88">
        <f>Q290*H290</f>
        <v>0</v>
      </c>
      <c r="S290" s="88">
        <v>0</v>
      </c>
      <c r="T290" s="89">
        <f>S290*H290</f>
        <v>0</v>
      </c>
      <c r="AR290" s="90" t="s">
        <v>214</v>
      </c>
      <c r="AT290" s="90" t="s">
        <v>138</v>
      </c>
      <c r="AU290" s="90" t="s">
        <v>81</v>
      </c>
      <c r="AY290" s="11" t="s">
        <v>136</v>
      </c>
      <c r="BE290" s="91">
        <f>IF(N290="základní",J290,0)</f>
        <v>0</v>
      </c>
      <c r="BF290" s="91">
        <f>IF(N290="snížená",J290,0)</f>
        <v>0</v>
      </c>
      <c r="BG290" s="91">
        <f>IF(N290="zákl. přenesená",J290,0)</f>
        <v>0</v>
      </c>
      <c r="BH290" s="91">
        <f>IF(N290="sníž. přenesená",J290,0)</f>
        <v>0</v>
      </c>
      <c r="BI290" s="91">
        <f>IF(N290="nulová",J290,0)</f>
        <v>0</v>
      </c>
      <c r="BJ290" s="11" t="s">
        <v>79</v>
      </c>
      <c r="BK290" s="91">
        <f>ROUND(I290*H290,2)</f>
        <v>0</v>
      </c>
      <c r="BL290" s="11" t="s">
        <v>214</v>
      </c>
      <c r="BM290" s="90" t="s">
        <v>563</v>
      </c>
    </row>
    <row r="291" spans="2:51" s="7" customFormat="1" ht="12">
      <c r="B291" s="92"/>
      <c r="C291" s="344"/>
      <c r="D291" s="345" t="s">
        <v>145</v>
      </c>
      <c r="E291" s="346" t="s">
        <v>3</v>
      </c>
      <c r="F291" s="347" t="s">
        <v>564</v>
      </c>
      <c r="G291" s="344"/>
      <c r="H291" s="348">
        <v>193.882</v>
      </c>
      <c r="I291" s="94"/>
      <c r="J291" s="344"/>
      <c r="K291" s="344"/>
      <c r="L291" s="92"/>
      <c r="M291" s="95"/>
      <c r="N291" s="96"/>
      <c r="O291" s="96"/>
      <c r="P291" s="96"/>
      <c r="Q291" s="96"/>
      <c r="R291" s="96"/>
      <c r="S291" s="96"/>
      <c r="T291" s="97"/>
      <c r="AT291" s="93" t="s">
        <v>145</v>
      </c>
      <c r="AU291" s="93" t="s">
        <v>81</v>
      </c>
      <c r="AV291" s="7" t="s">
        <v>81</v>
      </c>
      <c r="AW291" s="7" t="s">
        <v>33</v>
      </c>
      <c r="AX291" s="7" t="s">
        <v>79</v>
      </c>
      <c r="AY291" s="93" t="s">
        <v>136</v>
      </c>
    </row>
    <row r="292" spans="2:65" s="1" customFormat="1" ht="16.5" customHeight="1">
      <c r="B292" s="84"/>
      <c r="C292" s="353" t="s">
        <v>565</v>
      </c>
      <c r="D292" s="353" t="s">
        <v>179</v>
      </c>
      <c r="E292" s="354" t="s">
        <v>566</v>
      </c>
      <c r="F292" s="355" t="s">
        <v>567</v>
      </c>
      <c r="G292" s="356" t="s">
        <v>535</v>
      </c>
      <c r="H292" s="357">
        <v>0.068</v>
      </c>
      <c r="I292" s="104"/>
      <c r="J292" s="358">
        <f>ROUND(I292*H292,2)</f>
        <v>0</v>
      </c>
      <c r="K292" s="355" t="s">
        <v>142</v>
      </c>
      <c r="L292" s="105"/>
      <c r="M292" s="106" t="s">
        <v>3</v>
      </c>
      <c r="N292" s="107" t="s">
        <v>42</v>
      </c>
      <c r="O292" s="27"/>
      <c r="P292" s="88">
        <f>O292*H292</f>
        <v>0</v>
      </c>
      <c r="Q292" s="88">
        <v>1</v>
      </c>
      <c r="R292" s="88">
        <f>Q292*H292</f>
        <v>0.068</v>
      </c>
      <c r="S292" s="88">
        <v>0</v>
      </c>
      <c r="T292" s="89">
        <f>S292*H292</f>
        <v>0</v>
      </c>
      <c r="AR292" s="90" t="s">
        <v>291</v>
      </c>
      <c r="AT292" s="90" t="s">
        <v>179</v>
      </c>
      <c r="AU292" s="90" t="s">
        <v>81</v>
      </c>
      <c r="AY292" s="11" t="s">
        <v>136</v>
      </c>
      <c r="BE292" s="91">
        <f>IF(N292="základní",J292,0)</f>
        <v>0</v>
      </c>
      <c r="BF292" s="91">
        <f>IF(N292="snížená",J292,0)</f>
        <v>0</v>
      </c>
      <c r="BG292" s="91">
        <f>IF(N292="zákl. přenesená",J292,0)</f>
        <v>0</v>
      </c>
      <c r="BH292" s="91">
        <f>IF(N292="sníž. přenesená",J292,0)</f>
        <v>0</v>
      </c>
      <c r="BI292" s="91">
        <f>IF(N292="nulová",J292,0)</f>
        <v>0</v>
      </c>
      <c r="BJ292" s="11" t="s">
        <v>79</v>
      </c>
      <c r="BK292" s="91">
        <f>ROUND(I292*H292,2)</f>
        <v>0</v>
      </c>
      <c r="BL292" s="11" t="s">
        <v>214</v>
      </c>
      <c r="BM292" s="90" t="s">
        <v>568</v>
      </c>
    </row>
    <row r="293" spans="2:51" s="7" customFormat="1" ht="12">
      <c r="B293" s="92"/>
      <c r="C293" s="344"/>
      <c r="D293" s="345" t="s">
        <v>145</v>
      </c>
      <c r="E293" s="346" t="s">
        <v>3</v>
      </c>
      <c r="F293" s="347" t="s">
        <v>569</v>
      </c>
      <c r="G293" s="344"/>
      <c r="H293" s="348">
        <v>0.068</v>
      </c>
      <c r="I293" s="94"/>
      <c r="J293" s="344"/>
      <c r="K293" s="344"/>
      <c r="L293" s="92"/>
      <c r="M293" s="95"/>
      <c r="N293" s="96"/>
      <c r="O293" s="96"/>
      <c r="P293" s="96"/>
      <c r="Q293" s="96"/>
      <c r="R293" s="96"/>
      <c r="S293" s="96"/>
      <c r="T293" s="97"/>
      <c r="AT293" s="93" t="s">
        <v>145</v>
      </c>
      <c r="AU293" s="93" t="s">
        <v>81</v>
      </c>
      <c r="AV293" s="7" t="s">
        <v>81</v>
      </c>
      <c r="AW293" s="7" t="s">
        <v>33</v>
      </c>
      <c r="AX293" s="7" t="s">
        <v>79</v>
      </c>
      <c r="AY293" s="93" t="s">
        <v>136</v>
      </c>
    </row>
    <row r="294" spans="2:65" s="1" customFormat="1" ht="16.5" customHeight="1">
      <c r="B294" s="84"/>
      <c r="C294" s="338" t="s">
        <v>570</v>
      </c>
      <c r="D294" s="338" t="s">
        <v>138</v>
      </c>
      <c r="E294" s="339" t="s">
        <v>571</v>
      </c>
      <c r="F294" s="340" t="s">
        <v>572</v>
      </c>
      <c r="G294" s="341" t="s">
        <v>141</v>
      </c>
      <c r="H294" s="342">
        <v>176.256</v>
      </c>
      <c r="I294" s="85"/>
      <c r="J294" s="343">
        <f>ROUND(I294*H294,2)</f>
        <v>0</v>
      </c>
      <c r="K294" s="340" t="s">
        <v>142</v>
      </c>
      <c r="L294" s="19"/>
      <c r="M294" s="86" t="s">
        <v>3</v>
      </c>
      <c r="N294" s="87" t="s">
        <v>42</v>
      </c>
      <c r="O294" s="27"/>
      <c r="P294" s="88">
        <f>O294*H294</f>
        <v>0</v>
      </c>
      <c r="Q294" s="88">
        <v>0</v>
      </c>
      <c r="R294" s="88">
        <f>Q294*H294</f>
        <v>0</v>
      </c>
      <c r="S294" s="88">
        <v>0.0045</v>
      </c>
      <c r="T294" s="89">
        <f>S294*H294</f>
        <v>0.793152</v>
      </c>
      <c r="AR294" s="90" t="s">
        <v>214</v>
      </c>
      <c r="AT294" s="90" t="s">
        <v>138</v>
      </c>
      <c r="AU294" s="90" t="s">
        <v>81</v>
      </c>
      <c r="AY294" s="11" t="s">
        <v>136</v>
      </c>
      <c r="BE294" s="91">
        <f>IF(N294="základní",J294,0)</f>
        <v>0</v>
      </c>
      <c r="BF294" s="91">
        <f>IF(N294="snížená",J294,0)</f>
        <v>0</v>
      </c>
      <c r="BG294" s="91">
        <f>IF(N294="zákl. přenesená",J294,0)</f>
        <v>0</v>
      </c>
      <c r="BH294" s="91">
        <f>IF(N294="sníž. přenesená",J294,0)</f>
        <v>0</v>
      </c>
      <c r="BI294" s="91">
        <f>IF(N294="nulová",J294,0)</f>
        <v>0</v>
      </c>
      <c r="BJ294" s="11" t="s">
        <v>79</v>
      </c>
      <c r="BK294" s="91">
        <f>ROUND(I294*H294,2)</f>
        <v>0</v>
      </c>
      <c r="BL294" s="11" t="s">
        <v>214</v>
      </c>
      <c r="BM294" s="90" t="s">
        <v>573</v>
      </c>
    </row>
    <row r="295" spans="2:51" s="7" customFormat="1" ht="12">
      <c r="B295" s="92"/>
      <c r="C295" s="344"/>
      <c r="D295" s="345" t="s">
        <v>145</v>
      </c>
      <c r="E295" s="346" t="s">
        <v>3</v>
      </c>
      <c r="F295" s="347" t="s">
        <v>574</v>
      </c>
      <c r="G295" s="344"/>
      <c r="H295" s="348">
        <v>176.256</v>
      </c>
      <c r="I295" s="94"/>
      <c r="J295" s="344"/>
      <c r="K295" s="344"/>
      <c r="L295" s="92"/>
      <c r="M295" s="95"/>
      <c r="N295" s="96"/>
      <c r="O295" s="96"/>
      <c r="P295" s="96"/>
      <c r="Q295" s="96"/>
      <c r="R295" s="96"/>
      <c r="S295" s="96"/>
      <c r="T295" s="97"/>
      <c r="AT295" s="93" t="s">
        <v>145</v>
      </c>
      <c r="AU295" s="93" t="s">
        <v>81</v>
      </c>
      <c r="AV295" s="7" t="s">
        <v>81</v>
      </c>
      <c r="AW295" s="7" t="s">
        <v>33</v>
      </c>
      <c r="AX295" s="7" t="s">
        <v>79</v>
      </c>
      <c r="AY295" s="93" t="s">
        <v>136</v>
      </c>
    </row>
    <row r="296" spans="2:65" s="1" customFormat="1" ht="16.5" customHeight="1">
      <c r="B296" s="84"/>
      <c r="C296" s="338" t="s">
        <v>575</v>
      </c>
      <c r="D296" s="338" t="s">
        <v>138</v>
      </c>
      <c r="E296" s="339" t="s">
        <v>576</v>
      </c>
      <c r="F296" s="340" t="s">
        <v>577</v>
      </c>
      <c r="G296" s="341" t="s">
        <v>141</v>
      </c>
      <c r="H296" s="342">
        <v>193.882</v>
      </c>
      <c r="I296" s="85"/>
      <c r="J296" s="343">
        <f>ROUND(I296*H296,2)</f>
        <v>0</v>
      </c>
      <c r="K296" s="340" t="s">
        <v>142</v>
      </c>
      <c r="L296" s="19"/>
      <c r="M296" s="86" t="s">
        <v>3</v>
      </c>
      <c r="N296" s="87" t="s">
        <v>42</v>
      </c>
      <c r="O296" s="27"/>
      <c r="P296" s="88">
        <f>O296*H296</f>
        <v>0</v>
      </c>
      <c r="Q296" s="88">
        <v>0.0004</v>
      </c>
      <c r="R296" s="88">
        <f>Q296*H296</f>
        <v>0.0775528</v>
      </c>
      <c r="S296" s="88">
        <v>0</v>
      </c>
      <c r="T296" s="89">
        <f>S296*H296</f>
        <v>0</v>
      </c>
      <c r="AR296" s="90" t="s">
        <v>214</v>
      </c>
      <c r="AT296" s="90" t="s">
        <v>138</v>
      </c>
      <c r="AU296" s="90" t="s">
        <v>81</v>
      </c>
      <c r="AY296" s="11" t="s">
        <v>136</v>
      </c>
      <c r="BE296" s="91">
        <f>IF(N296="základní",J296,0)</f>
        <v>0</v>
      </c>
      <c r="BF296" s="91">
        <f>IF(N296="snížená",J296,0)</f>
        <v>0</v>
      </c>
      <c r="BG296" s="91">
        <f>IF(N296="zákl. přenesená",J296,0)</f>
        <v>0</v>
      </c>
      <c r="BH296" s="91">
        <f>IF(N296="sníž. přenesená",J296,0)</f>
        <v>0</v>
      </c>
      <c r="BI296" s="91">
        <f>IF(N296="nulová",J296,0)</f>
        <v>0</v>
      </c>
      <c r="BJ296" s="11" t="s">
        <v>79</v>
      </c>
      <c r="BK296" s="91">
        <f>ROUND(I296*H296,2)</f>
        <v>0</v>
      </c>
      <c r="BL296" s="11" t="s">
        <v>214</v>
      </c>
      <c r="BM296" s="90" t="s">
        <v>578</v>
      </c>
    </row>
    <row r="297" spans="2:65" s="1" customFormat="1" ht="16.5" customHeight="1">
      <c r="B297" s="84"/>
      <c r="C297" s="353" t="s">
        <v>579</v>
      </c>
      <c r="D297" s="353" t="s">
        <v>179</v>
      </c>
      <c r="E297" s="354" t="s">
        <v>580</v>
      </c>
      <c r="F297" s="355" t="s">
        <v>581</v>
      </c>
      <c r="G297" s="356" t="s">
        <v>141</v>
      </c>
      <c r="H297" s="357">
        <v>232.658</v>
      </c>
      <c r="I297" s="104"/>
      <c r="J297" s="358">
        <f>ROUND(I297*H297,2)</f>
        <v>0</v>
      </c>
      <c r="K297" s="355" t="s">
        <v>142</v>
      </c>
      <c r="L297" s="105"/>
      <c r="M297" s="106" t="s">
        <v>3</v>
      </c>
      <c r="N297" s="107" t="s">
        <v>42</v>
      </c>
      <c r="O297" s="27"/>
      <c r="P297" s="88">
        <f>O297*H297</f>
        <v>0</v>
      </c>
      <c r="Q297" s="88">
        <v>0.005</v>
      </c>
      <c r="R297" s="88">
        <f>Q297*H297</f>
        <v>1.16329</v>
      </c>
      <c r="S297" s="88">
        <v>0</v>
      </c>
      <c r="T297" s="89">
        <f>S297*H297</f>
        <v>0</v>
      </c>
      <c r="AR297" s="90" t="s">
        <v>291</v>
      </c>
      <c r="AT297" s="90" t="s">
        <v>179</v>
      </c>
      <c r="AU297" s="90" t="s">
        <v>81</v>
      </c>
      <c r="AY297" s="11" t="s">
        <v>136</v>
      </c>
      <c r="BE297" s="91">
        <f>IF(N297="základní",J297,0)</f>
        <v>0</v>
      </c>
      <c r="BF297" s="91">
        <f>IF(N297="snížená",J297,0)</f>
        <v>0</v>
      </c>
      <c r="BG297" s="91">
        <f>IF(N297="zákl. přenesená",J297,0)</f>
        <v>0</v>
      </c>
      <c r="BH297" s="91">
        <f>IF(N297="sníž. přenesená",J297,0)</f>
        <v>0</v>
      </c>
      <c r="BI297" s="91">
        <f>IF(N297="nulová",J297,0)</f>
        <v>0</v>
      </c>
      <c r="BJ297" s="11" t="s">
        <v>79</v>
      </c>
      <c r="BK297" s="91">
        <f>ROUND(I297*H297,2)</f>
        <v>0</v>
      </c>
      <c r="BL297" s="11" t="s">
        <v>214</v>
      </c>
      <c r="BM297" s="90" t="s">
        <v>582</v>
      </c>
    </row>
    <row r="298" spans="2:51" s="7" customFormat="1" ht="12">
      <c r="B298" s="92"/>
      <c r="C298" s="344"/>
      <c r="D298" s="345" t="s">
        <v>145</v>
      </c>
      <c r="E298" s="346" t="s">
        <v>3</v>
      </c>
      <c r="F298" s="347" t="s">
        <v>583</v>
      </c>
      <c r="G298" s="344"/>
      <c r="H298" s="348">
        <v>232.658</v>
      </c>
      <c r="I298" s="94"/>
      <c r="J298" s="344"/>
      <c r="K298" s="344"/>
      <c r="L298" s="92"/>
      <c r="M298" s="95"/>
      <c r="N298" s="96"/>
      <c r="O298" s="96"/>
      <c r="P298" s="96"/>
      <c r="Q298" s="96"/>
      <c r="R298" s="96"/>
      <c r="S298" s="96"/>
      <c r="T298" s="97"/>
      <c r="AT298" s="93" t="s">
        <v>145</v>
      </c>
      <c r="AU298" s="93" t="s">
        <v>81</v>
      </c>
      <c r="AV298" s="7" t="s">
        <v>81</v>
      </c>
      <c r="AW298" s="7" t="s">
        <v>33</v>
      </c>
      <c r="AX298" s="7" t="s">
        <v>79</v>
      </c>
      <c r="AY298" s="93" t="s">
        <v>136</v>
      </c>
    </row>
    <row r="299" spans="2:65" s="1" customFormat="1" ht="16.5" customHeight="1">
      <c r="B299" s="84"/>
      <c r="C299" s="338" t="s">
        <v>584</v>
      </c>
      <c r="D299" s="338" t="s">
        <v>138</v>
      </c>
      <c r="E299" s="339" t="s">
        <v>585</v>
      </c>
      <c r="F299" s="340" t="s">
        <v>586</v>
      </c>
      <c r="G299" s="341" t="s">
        <v>159</v>
      </c>
      <c r="H299" s="342">
        <v>97.92</v>
      </c>
      <c r="I299" s="85"/>
      <c r="J299" s="343">
        <f>ROUND(I299*H299,2)</f>
        <v>0</v>
      </c>
      <c r="K299" s="340" t="s">
        <v>142</v>
      </c>
      <c r="L299" s="19"/>
      <c r="M299" s="86" t="s">
        <v>3</v>
      </c>
      <c r="N299" s="87" t="s">
        <v>42</v>
      </c>
      <c r="O299" s="27"/>
      <c r="P299" s="88">
        <f>O299*H299</f>
        <v>0</v>
      </c>
      <c r="Q299" s="88">
        <v>0.00033</v>
      </c>
      <c r="R299" s="88">
        <f>Q299*H299</f>
        <v>0.0323136</v>
      </c>
      <c r="S299" s="88">
        <v>0</v>
      </c>
      <c r="T299" s="89">
        <f>S299*H299</f>
        <v>0</v>
      </c>
      <c r="AR299" s="90" t="s">
        <v>214</v>
      </c>
      <c r="AT299" s="90" t="s">
        <v>138</v>
      </c>
      <c r="AU299" s="90" t="s">
        <v>81</v>
      </c>
      <c r="AY299" s="11" t="s">
        <v>136</v>
      </c>
      <c r="BE299" s="91">
        <f>IF(N299="základní",J299,0)</f>
        <v>0</v>
      </c>
      <c r="BF299" s="91">
        <f>IF(N299="snížená",J299,0)</f>
        <v>0</v>
      </c>
      <c r="BG299" s="91">
        <f>IF(N299="zákl. přenesená",J299,0)</f>
        <v>0</v>
      </c>
      <c r="BH299" s="91">
        <f>IF(N299="sníž. přenesená",J299,0)</f>
        <v>0</v>
      </c>
      <c r="BI299" s="91">
        <f>IF(N299="nulová",J299,0)</f>
        <v>0</v>
      </c>
      <c r="BJ299" s="11" t="s">
        <v>79</v>
      </c>
      <c r="BK299" s="91">
        <f>ROUND(I299*H299,2)</f>
        <v>0</v>
      </c>
      <c r="BL299" s="11" t="s">
        <v>214</v>
      </c>
      <c r="BM299" s="90" t="s">
        <v>587</v>
      </c>
    </row>
    <row r="300" spans="2:51" s="7" customFormat="1" ht="12">
      <c r="B300" s="92"/>
      <c r="C300" s="344"/>
      <c r="D300" s="345" t="s">
        <v>145</v>
      </c>
      <c r="E300" s="346" t="s">
        <v>3</v>
      </c>
      <c r="F300" s="347" t="s">
        <v>588</v>
      </c>
      <c r="G300" s="344"/>
      <c r="H300" s="348">
        <v>97.92</v>
      </c>
      <c r="I300" s="94"/>
      <c r="J300" s="344"/>
      <c r="K300" s="344"/>
      <c r="L300" s="92"/>
      <c r="M300" s="95"/>
      <c r="N300" s="96"/>
      <c r="O300" s="96"/>
      <c r="P300" s="96"/>
      <c r="Q300" s="96"/>
      <c r="R300" s="96"/>
      <c r="S300" s="96"/>
      <c r="T300" s="97"/>
      <c r="AT300" s="93" t="s">
        <v>145</v>
      </c>
      <c r="AU300" s="93" t="s">
        <v>81</v>
      </c>
      <c r="AV300" s="7" t="s">
        <v>81</v>
      </c>
      <c r="AW300" s="7" t="s">
        <v>33</v>
      </c>
      <c r="AX300" s="7" t="s">
        <v>79</v>
      </c>
      <c r="AY300" s="93" t="s">
        <v>136</v>
      </c>
    </row>
    <row r="301" spans="2:65" s="1" customFormat="1" ht="16.5" customHeight="1">
      <c r="B301" s="84"/>
      <c r="C301" s="338" t="s">
        <v>589</v>
      </c>
      <c r="D301" s="338" t="s">
        <v>138</v>
      </c>
      <c r="E301" s="339" t="s">
        <v>590</v>
      </c>
      <c r="F301" s="340" t="s">
        <v>591</v>
      </c>
      <c r="G301" s="341" t="s">
        <v>141</v>
      </c>
      <c r="H301" s="342">
        <v>193.882</v>
      </c>
      <c r="I301" s="85"/>
      <c r="J301" s="343">
        <f>ROUND(I301*H301,2)</f>
        <v>0</v>
      </c>
      <c r="K301" s="340" t="s">
        <v>142</v>
      </c>
      <c r="L301" s="19"/>
      <c r="M301" s="86" t="s">
        <v>3</v>
      </c>
      <c r="N301" s="87" t="s">
        <v>42</v>
      </c>
      <c r="O301" s="27"/>
      <c r="P301" s="88">
        <f>O301*H301</f>
        <v>0</v>
      </c>
      <c r="Q301" s="88">
        <v>0</v>
      </c>
      <c r="R301" s="88">
        <f>Q301*H301</f>
        <v>0</v>
      </c>
      <c r="S301" s="88">
        <v>0</v>
      </c>
      <c r="T301" s="89">
        <f>S301*H301</f>
        <v>0</v>
      </c>
      <c r="AR301" s="90" t="s">
        <v>214</v>
      </c>
      <c r="AT301" s="90" t="s">
        <v>138</v>
      </c>
      <c r="AU301" s="90" t="s">
        <v>81</v>
      </c>
      <c r="AY301" s="11" t="s">
        <v>136</v>
      </c>
      <c r="BE301" s="91">
        <f>IF(N301="základní",J301,0)</f>
        <v>0</v>
      </c>
      <c r="BF301" s="91">
        <f>IF(N301="snížená",J301,0)</f>
        <v>0</v>
      </c>
      <c r="BG301" s="91">
        <f>IF(N301="zákl. přenesená",J301,0)</f>
        <v>0</v>
      </c>
      <c r="BH301" s="91">
        <f>IF(N301="sníž. přenesená",J301,0)</f>
        <v>0</v>
      </c>
      <c r="BI301" s="91">
        <f>IF(N301="nulová",J301,0)</f>
        <v>0</v>
      </c>
      <c r="BJ301" s="11" t="s">
        <v>79</v>
      </c>
      <c r="BK301" s="91">
        <f>ROUND(I301*H301,2)</f>
        <v>0</v>
      </c>
      <c r="BL301" s="11" t="s">
        <v>214</v>
      </c>
      <c r="BM301" s="90" t="s">
        <v>592</v>
      </c>
    </row>
    <row r="302" spans="2:51" s="7" customFormat="1" ht="12">
      <c r="B302" s="92"/>
      <c r="C302" s="344"/>
      <c r="D302" s="345" t="s">
        <v>145</v>
      </c>
      <c r="E302" s="346" t="s">
        <v>3</v>
      </c>
      <c r="F302" s="347" t="s">
        <v>593</v>
      </c>
      <c r="G302" s="344"/>
      <c r="H302" s="348">
        <v>193.882</v>
      </c>
      <c r="I302" s="94"/>
      <c r="J302" s="344"/>
      <c r="K302" s="344"/>
      <c r="L302" s="92"/>
      <c r="M302" s="95"/>
      <c r="N302" s="96"/>
      <c r="O302" s="96"/>
      <c r="P302" s="96"/>
      <c r="Q302" s="96"/>
      <c r="R302" s="96"/>
      <c r="S302" s="96"/>
      <c r="T302" s="97"/>
      <c r="AT302" s="93" t="s">
        <v>145</v>
      </c>
      <c r="AU302" s="93" t="s">
        <v>81</v>
      </c>
      <c r="AV302" s="7" t="s">
        <v>81</v>
      </c>
      <c r="AW302" s="7" t="s">
        <v>33</v>
      </c>
      <c r="AX302" s="7" t="s">
        <v>79</v>
      </c>
      <c r="AY302" s="93" t="s">
        <v>136</v>
      </c>
    </row>
    <row r="303" spans="2:65" s="1" customFormat="1" ht="16.5" customHeight="1">
      <c r="B303" s="84"/>
      <c r="C303" s="353" t="s">
        <v>594</v>
      </c>
      <c r="D303" s="353" t="s">
        <v>179</v>
      </c>
      <c r="E303" s="354" t="s">
        <v>595</v>
      </c>
      <c r="F303" s="355" t="s">
        <v>596</v>
      </c>
      <c r="G303" s="356" t="s">
        <v>141</v>
      </c>
      <c r="H303" s="357">
        <v>203.576</v>
      </c>
      <c r="I303" s="104"/>
      <c r="J303" s="358">
        <f>ROUND(I303*H303,2)</f>
        <v>0</v>
      </c>
      <c r="K303" s="355" t="s">
        <v>142</v>
      </c>
      <c r="L303" s="105"/>
      <c r="M303" s="106" t="s">
        <v>3</v>
      </c>
      <c r="N303" s="107" t="s">
        <v>42</v>
      </c>
      <c r="O303" s="27"/>
      <c r="P303" s="88">
        <f>O303*H303</f>
        <v>0</v>
      </c>
      <c r="Q303" s="88">
        <v>0.0001</v>
      </c>
      <c r="R303" s="88">
        <f>Q303*H303</f>
        <v>0.0203576</v>
      </c>
      <c r="S303" s="88">
        <v>0</v>
      </c>
      <c r="T303" s="89">
        <f>S303*H303</f>
        <v>0</v>
      </c>
      <c r="AR303" s="90" t="s">
        <v>291</v>
      </c>
      <c r="AT303" s="90" t="s">
        <v>179</v>
      </c>
      <c r="AU303" s="90" t="s">
        <v>81</v>
      </c>
      <c r="AY303" s="11" t="s">
        <v>136</v>
      </c>
      <c r="BE303" s="91">
        <f>IF(N303="základní",J303,0)</f>
        <v>0</v>
      </c>
      <c r="BF303" s="91">
        <f>IF(N303="snížená",J303,0)</f>
        <v>0</v>
      </c>
      <c r="BG303" s="91">
        <f>IF(N303="zákl. přenesená",J303,0)</f>
        <v>0</v>
      </c>
      <c r="BH303" s="91">
        <f>IF(N303="sníž. přenesená",J303,0)</f>
        <v>0</v>
      </c>
      <c r="BI303" s="91">
        <f>IF(N303="nulová",J303,0)</f>
        <v>0</v>
      </c>
      <c r="BJ303" s="11" t="s">
        <v>79</v>
      </c>
      <c r="BK303" s="91">
        <f>ROUND(I303*H303,2)</f>
        <v>0</v>
      </c>
      <c r="BL303" s="11" t="s">
        <v>214</v>
      </c>
      <c r="BM303" s="90" t="s">
        <v>597</v>
      </c>
    </row>
    <row r="304" spans="2:51" s="7" customFormat="1" ht="12">
      <c r="B304" s="92"/>
      <c r="C304" s="344"/>
      <c r="D304" s="345" t="s">
        <v>145</v>
      </c>
      <c r="E304" s="346" t="s">
        <v>3</v>
      </c>
      <c r="F304" s="347" t="s">
        <v>598</v>
      </c>
      <c r="G304" s="344"/>
      <c r="H304" s="348">
        <v>203.576</v>
      </c>
      <c r="I304" s="94"/>
      <c r="J304" s="344"/>
      <c r="K304" s="344"/>
      <c r="L304" s="92"/>
      <c r="M304" s="95"/>
      <c r="N304" s="96"/>
      <c r="O304" s="96"/>
      <c r="P304" s="96"/>
      <c r="Q304" s="96"/>
      <c r="R304" s="96"/>
      <c r="S304" s="96"/>
      <c r="T304" s="97"/>
      <c r="AT304" s="93" t="s">
        <v>145</v>
      </c>
      <c r="AU304" s="93" t="s">
        <v>81</v>
      </c>
      <c r="AV304" s="7" t="s">
        <v>81</v>
      </c>
      <c r="AW304" s="7" t="s">
        <v>33</v>
      </c>
      <c r="AX304" s="7" t="s">
        <v>79</v>
      </c>
      <c r="AY304" s="93" t="s">
        <v>136</v>
      </c>
    </row>
    <row r="305" spans="2:65" s="1" customFormat="1" ht="16.5" customHeight="1">
      <c r="B305" s="84"/>
      <c r="C305" s="338" t="s">
        <v>599</v>
      </c>
      <c r="D305" s="338" t="s">
        <v>138</v>
      </c>
      <c r="E305" s="339" t="s">
        <v>600</v>
      </c>
      <c r="F305" s="340" t="s">
        <v>601</v>
      </c>
      <c r="G305" s="341" t="s">
        <v>141</v>
      </c>
      <c r="H305" s="342">
        <v>193.882</v>
      </c>
      <c r="I305" s="85"/>
      <c r="J305" s="343">
        <f>ROUND(I305*H305,2)</f>
        <v>0</v>
      </c>
      <c r="K305" s="340" t="s">
        <v>142</v>
      </c>
      <c r="L305" s="19"/>
      <c r="M305" s="86" t="s">
        <v>3</v>
      </c>
      <c r="N305" s="87" t="s">
        <v>42</v>
      </c>
      <c r="O305" s="27"/>
      <c r="P305" s="88">
        <f>O305*H305</f>
        <v>0</v>
      </c>
      <c r="Q305" s="88">
        <v>8E-05</v>
      </c>
      <c r="R305" s="88">
        <f>Q305*H305</f>
        <v>0.015510560000000001</v>
      </c>
      <c r="S305" s="88">
        <v>0</v>
      </c>
      <c r="T305" s="89">
        <f>S305*H305</f>
        <v>0</v>
      </c>
      <c r="AR305" s="90" t="s">
        <v>214</v>
      </c>
      <c r="AT305" s="90" t="s">
        <v>138</v>
      </c>
      <c r="AU305" s="90" t="s">
        <v>81</v>
      </c>
      <c r="AY305" s="11" t="s">
        <v>136</v>
      </c>
      <c r="BE305" s="91">
        <f>IF(N305="základní",J305,0)</f>
        <v>0</v>
      </c>
      <c r="BF305" s="91">
        <f>IF(N305="snížená",J305,0)</f>
        <v>0</v>
      </c>
      <c r="BG305" s="91">
        <f>IF(N305="zákl. přenesená",J305,0)</f>
        <v>0</v>
      </c>
      <c r="BH305" s="91">
        <f>IF(N305="sníž. přenesená",J305,0)</f>
        <v>0</v>
      </c>
      <c r="BI305" s="91">
        <f>IF(N305="nulová",J305,0)</f>
        <v>0</v>
      </c>
      <c r="BJ305" s="11" t="s">
        <v>79</v>
      </c>
      <c r="BK305" s="91">
        <f>ROUND(I305*H305,2)</f>
        <v>0</v>
      </c>
      <c r="BL305" s="11" t="s">
        <v>214</v>
      </c>
      <c r="BM305" s="90" t="s">
        <v>602</v>
      </c>
    </row>
    <row r="306" spans="2:65" s="1" customFormat="1" ht="16.5" customHeight="1">
      <c r="B306" s="84"/>
      <c r="C306" s="353" t="s">
        <v>603</v>
      </c>
      <c r="D306" s="353" t="s">
        <v>179</v>
      </c>
      <c r="E306" s="354" t="s">
        <v>604</v>
      </c>
      <c r="F306" s="355" t="s">
        <v>605</v>
      </c>
      <c r="G306" s="356" t="s">
        <v>141</v>
      </c>
      <c r="H306" s="357">
        <v>232.658</v>
      </c>
      <c r="I306" s="104"/>
      <c r="J306" s="358">
        <f>ROUND(I306*H306,2)</f>
        <v>0</v>
      </c>
      <c r="K306" s="355" t="s">
        <v>142</v>
      </c>
      <c r="L306" s="105"/>
      <c r="M306" s="106" t="s">
        <v>3</v>
      </c>
      <c r="N306" s="107" t="s">
        <v>42</v>
      </c>
      <c r="O306" s="27"/>
      <c r="P306" s="88">
        <f>O306*H306</f>
        <v>0</v>
      </c>
      <c r="Q306" s="88">
        <v>0.0004</v>
      </c>
      <c r="R306" s="88">
        <f>Q306*H306</f>
        <v>0.0930632</v>
      </c>
      <c r="S306" s="88">
        <v>0</v>
      </c>
      <c r="T306" s="89">
        <f>S306*H306</f>
        <v>0</v>
      </c>
      <c r="AR306" s="90" t="s">
        <v>291</v>
      </c>
      <c r="AT306" s="90" t="s">
        <v>179</v>
      </c>
      <c r="AU306" s="90" t="s">
        <v>81</v>
      </c>
      <c r="AY306" s="11" t="s">
        <v>136</v>
      </c>
      <c r="BE306" s="91">
        <f>IF(N306="základní",J306,0)</f>
        <v>0</v>
      </c>
      <c r="BF306" s="91">
        <f>IF(N306="snížená",J306,0)</f>
        <v>0</v>
      </c>
      <c r="BG306" s="91">
        <f>IF(N306="zákl. přenesená",J306,0)</f>
        <v>0</v>
      </c>
      <c r="BH306" s="91">
        <f>IF(N306="sníž. přenesená",J306,0)</f>
        <v>0</v>
      </c>
      <c r="BI306" s="91">
        <f>IF(N306="nulová",J306,0)</f>
        <v>0</v>
      </c>
      <c r="BJ306" s="11" t="s">
        <v>79</v>
      </c>
      <c r="BK306" s="91">
        <f>ROUND(I306*H306,2)</f>
        <v>0</v>
      </c>
      <c r="BL306" s="11" t="s">
        <v>214</v>
      </c>
      <c r="BM306" s="90" t="s">
        <v>606</v>
      </c>
    </row>
    <row r="307" spans="2:51" s="7" customFormat="1" ht="12">
      <c r="B307" s="92"/>
      <c r="C307" s="344"/>
      <c r="D307" s="345" t="s">
        <v>145</v>
      </c>
      <c r="E307" s="346" t="s">
        <v>3</v>
      </c>
      <c r="F307" s="347" t="s">
        <v>583</v>
      </c>
      <c r="G307" s="344"/>
      <c r="H307" s="348">
        <v>232.658</v>
      </c>
      <c r="I307" s="94"/>
      <c r="J307" s="344"/>
      <c r="K307" s="344"/>
      <c r="L307" s="92"/>
      <c r="M307" s="95"/>
      <c r="N307" s="96"/>
      <c r="O307" s="96"/>
      <c r="P307" s="96"/>
      <c r="Q307" s="96"/>
      <c r="R307" s="96"/>
      <c r="S307" s="96"/>
      <c r="T307" s="97"/>
      <c r="AT307" s="93" t="s">
        <v>145</v>
      </c>
      <c r="AU307" s="93" t="s">
        <v>81</v>
      </c>
      <c r="AV307" s="7" t="s">
        <v>81</v>
      </c>
      <c r="AW307" s="7" t="s">
        <v>33</v>
      </c>
      <c r="AX307" s="7" t="s">
        <v>79</v>
      </c>
      <c r="AY307" s="93" t="s">
        <v>136</v>
      </c>
    </row>
    <row r="308" spans="2:65" s="1" customFormat="1" ht="16.5" customHeight="1">
      <c r="B308" s="84"/>
      <c r="C308" s="338" t="s">
        <v>607</v>
      </c>
      <c r="D308" s="338" t="s">
        <v>138</v>
      </c>
      <c r="E308" s="339" t="s">
        <v>608</v>
      </c>
      <c r="F308" s="340" t="s">
        <v>609</v>
      </c>
      <c r="G308" s="341" t="s">
        <v>610</v>
      </c>
      <c r="H308" s="108"/>
      <c r="I308" s="85"/>
      <c r="J308" s="343">
        <f>ROUND(I308*H308,2)</f>
        <v>0</v>
      </c>
      <c r="K308" s="340" t="s">
        <v>142</v>
      </c>
      <c r="L308" s="19"/>
      <c r="M308" s="86" t="s">
        <v>3</v>
      </c>
      <c r="N308" s="87" t="s">
        <v>42</v>
      </c>
      <c r="O308" s="27"/>
      <c r="P308" s="88">
        <f>O308*H308</f>
        <v>0</v>
      </c>
      <c r="Q308" s="88">
        <v>0</v>
      </c>
      <c r="R308" s="88">
        <f>Q308*H308</f>
        <v>0</v>
      </c>
      <c r="S308" s="88">
        <v>0</v>
      </c>
      <c r="T308" s="89">
        <f>S308*H308</f>
        <v>0</v>
      </c>
      <c r="AR308" s="90" t="s">
        <v>214</v>
      </c>
      <c r="AT308" s="90" t="s">
        <v>138</v>
      </c>
      <c r="AU308" s="90" t="s">
        <v>81</v>
      </c>
      <c r="AY308" s="11" t="s">
        <v>136</v>
      </c>
      <c r="BE308" s="91">
        <f>IF(N308="základní",J308,0)</f>
        <v>0</v>
      </c>
      <c r="BF308" s="91">
        <f>IF(N308="snížená",J308,0)</f>
        <v>0</v>
      </c>
      <c r="BG308" s="91">
        <f>IF(N308="zákl. přenesená",J308,0)</f>
        <v>0</v>
      </c>
      <c r="BH308" s="91">
        <f>IF(N308="sníž. přenesená",J308,0)</f>
        <v>0</v>
      </c>
      <c r="BI308" s="91">
        <f>IF(N308="nulová",J308,0)</f>
        <v>0</v>
      </c>
      <c r="BJ308" s="11" t="s">
        <v>79</v>
      </c>
      <c r="BK308" s="91">
        <f>ROUND(I308*H308,2)</f>
        <v>0</v>
      </c>
      <c r="BL308" s="11" t="s">
        <v>214</v>
      </c>
      <c r="BM308" s="90" t="s">
        <v>611</v>
      </c>
    </row>
    <row r="309" spans="2:63" s="6" customFormat="1" ht="22.9" customHeight="1">
      <c r="B309" s="75"/>
      <c r="C309" s="332"/>
      <c r="D309" s="333" t="s">
        <v>70</v>
      </c>
      <c r="E309" s="336" t="s">
        <v>612</v>
      </c>
      <c r="F309" s="336" t="s">
        <v>613</v>
      </c>
      <c r="G309" s="332"/>
      <c r="H309" s="332"/>
      <c r="I309" s="77"/>
      <c r="J309" s="337">
        <f>BK309</f>
        <v>0</v>
      </c>
      <c r="K309" s="332"/>
      <c r="L309" s="75"/>
      <c r="M309" s="78"/>
      <c r="N309" s="79"/>
      <c r="O309" s="79"/>
      <c r="P309" s="80">
        <f>SUM(P310:P332)</f>
        <v>0</v>
      </c>
      <c r="Q309" s="79"/>
      <c r="R309" s="80">
        <f>SUM(R310:R332)</f>
        <v>8.81927898</v>
      </c>
      <c r="S309" s="79"/>
      <c r="T309" s="81">
        <f>SUM(T310:T332)</f>
        <v>0</v>
      </c>
      <c r="AR309" s="76" t="s">
        <v>81</v>
      </c>
      <c r="AT309" s="82" t="s">
        <v>70</v>
      </c>
      <c r="AU309" s="82" t="s">
        <v>79</v>
      </c>
      <c r="AY309" s="76" t="s">
        <v>136</v>
      </c>
      <c r="BK309" s="83">
        <f>SUM(BK310:BK332)</f>
        <v>0</v>
      </c>
    </row>
    <row r="310" spans="2:65" s="1" customFormat="1" ht="16.5" customHeight="1">
      <c r="B310" s="84"/>
      <c r="C310" s="338" t="s">
        <v>614</v>
      </c>
      <c r="D310" s="338" t="s">
        <v>138</v>
      </c>
      <c r="E310" s="339" t="s">
        <v>615</v>
      </c>
      <c r="F310" s="340" t="s">
        <v>616</v>
      </c>
      <c r="G310" s="341" t="s">
        <v>141</v>
      </c>
      <c r="H310" s="342">
        <v>782.794</v>
      </c>
      <c r="I310" s="85"/>
      <c r="J310" s="343">
        <f>ROUND(I310*H310,2)</f>
        <v>0</v>
      </c>
      <c r="K310" s="340" t="s">
        <v>142</v>
      </c>
      <c r="L310" s="19"/>
      <c r="M310" s="86" t="s">
        <v>3</v>
      </c>
      <c r="N310" s="87" t="s">
        <v>42</v>
      </c>
      <c r="O310" s="27"/>
      <c r="P310" s="88">
        <f>O310*H310</f>
        <v>0</v>
      </c>
      <c r="Q310" s="88">
        <v>0</v>
      </c>
      <c r="R310" s="88">
        <f>Q310*H310</f>
        <v>0</v>
      </c>
      <c r="S310" s="88">
        <v>0</v>
      </c>
      <c r="T310" s="89">
        <f>S310*H310</f>
        <v>0</v>
      </c>
      <c r="AR310" s="90" t="s">
        <v>143</v>
      </c>
      <c r="AT310" s="90" t="s">
        <v>138</v>
      </c>
      <c r="AU310" s="90" t="s">
        <v>81</v>
      </c>
      <c r="AY310" s="11" t="s">
        <v>136</v>
      </c>
      <c r="BE310" s="91">
        <f>IF(N310="základní",J310,0)</f>
        <v>0</v>
      </c>
      <c r="BF310" s="91">
        <f>IF(N310="snížená",J310,0)</f>
        <v>0</v>
      </c>
      <c r="BG310" s="91">
        <f>IF(N310="zákl. přenesená",J310,0)</f>
        <v>0</v>
      </c>
      <c r="BH310" s="91">
        <f>IF(N310="sníž. přenesená",J310,0)</f>
        <v>0</v>
      </c>
      <c r="BI310" s="91">
        <f>IF(N310="nulová",J310,0)</f>
        <v>0</v>
      </c>
      <c r="BJ310" s="11" t="s">
        <v>79</v>
      </c>
      <c r="BK310" s="91">
        <f>ROUND(I310*H310,2)</f>
        <v>0</v>
      </c>
      <c r="BL310" s="11" t="s">
        <v>143</v>
      </c>
      <c r="BM310" s="90" t="s">
        <v>617</v>
      </c>
    </row>
    <row r="311" spans="2:51" s="9" customFormat="1" ht="12">
      <c r="B311" s="109"/>
      <c r="C311" s="359"/>
      <c r="D311" s="345" t="s">
        <v>145</v>
      </c>
      <c r="E311" s="360" t="s">
        <v>3</v>
      </c>
      <c r="F311" s="361" t="s">
        <v>618</v>
      </c>
      <c r="G311" s="359"/>
      <c r="H311" s="360" t="s">
        <v>3</v>
      </c>
      <c r="I311" s="111"/>
      <c r="J311" s="359"/>
      <c r="K311" s="359"/>
      <c r="L311" s="109"/>
      <c r="M311" s="112"/>
      <c r="N311" s="113"/>
      <c r="O311" s="113"/>
      <c r="P311" s="113"/>
      <c r="Q311" s="113"/>
      <c r="R311" s="113"/>
      <c r="S311" s="113"/>
      <c r="T311" s="114"/>
      <c r="AT311" s="110" t="s">
        <v>145</v>
      </c>
      <c r="AU311" s="110" t="s">
        <v>81</v>
      </c>
      <c r="AV311" s="9" t="s">
        <v>79</v>
      </c>
      <c r="AW311" s="9" t="s">
        <v>33</v>
      </c>
      <c r="AX311" s="9" t="s">
        <v>71</v>
      </c>
      <c r="AY311" s="110" t="s">
        <v>136</v>
      </c>
    </row>
    <row r="312" spans="2:51" s="7" customFormat="1" ht="12">
      <c r="B312" s="92"/>
      <c r="C312" s="344"/>
      <c r="D312" s="345" t="s">
        <v>145</v>
      </c>
      <c r="E312" s="346" t="s">
        <v>3</v>
      </c>
      <c r="F312" s="347" t="s">
        <v>619</v>
      </c>
      <c r="G312" s="344"/>
      <c r="H312" s="348">
        <v>749.062</v>
      </c>
      <c r="I312" s="94"/>
      <c r="J312" s="344"/>
      <c r="K312" s="344"/>
      <c r="L312" s="92"/>
      <c r="M312" s="95"/>
      <c r="N312" s="96"/>
      <c r="O312" s="96"/>
      <c r="P312" s="96"/>
      <c r="Q312" s="96"/>
      <c r="R312" s="96"/>
      <c r="S312" s="96"/>
      <c r="T312" s="97"/>
      <c r="AT312" s="93" t="s">
        <v>145</v>
      </c>
      <c r="AU312" s="93" t="s">
        <v>81</v>
      </c>
      <c r="AV312" s="7" t="s">
        <v>81</v>
      </c>
      <c r="AW312" s="7" t="s">
        <v>33</v>
      </c>
      <c r="AX312" s="7" t="s">
        <v>71</v>
      </c>
      <c r="AY312" s="93" t="s">
        <v>136</v>
      </c>
    </row>
    <row r="313" spans="2:51" s="7" customFormat="1" ht="12">
      <c r="B313" s="92"/>
      <c r="C313" s="344"/>
      <c r="D313" s="345" t="s">
        <v>145</v>
      </c>
      <c r="E313" s="346" t="s">
        <v>3</v>
      </c>
      <c r="F313" s="347" t="s">
        <v>620</v>
      </c>
      <c r="G313" s="344"/>
      <c r="H313" s="348">
        <v>33.732</v>
      </c>
      <c r="I313" s="94"/>
      <c r="J313" s="344"/>
      <c r="K313" s="344"/>
      <c r="L313" s="92"/>
      <c r="M313" s="95"/>
      <c r="N313" s="96"/>
      <c r="O313" s="96"/>
      <c r="P313" s="96"/>
      <c r="Q313" s="96"/>
      <c r="R313" s="96"/>
      <c r="S313" s="96"/>
      <c r="T313" s="97"/>
      <c r="AT313" s="93" t="s">
        <v>145</v>
      </c>
      <c r="AU313" s="93" t="s">
        <v>81</v>
      </c>
      <c r="AV313" s="7" t="s">
        <v>81</v>
      </c>
      <c r="AW313" s="7" t="s">
        <v>33</v>
      </c>
      <c r="AX313" s="7" t="s">
        <v>71</v>
      </c>
      <c r="AY313" s="93" t="s">
        <v>136</v>
      </c>
    </row>
    <row r="314" spans="2:51" s="8" customFormat="1" ht="12">
      <c r="B314" s="98"/>
      <c r="C314" s="349"/>
      <c r="D314" s="345" t="s">
        <v>145</v>
      </c>
      <c r="E314" s="350" t="s">
        <v>3</v>
      </c>
      <c r="F314" s="351" t="s">
        <v>152</v>
      </c>
      <c r="G314" s="349"/>
      <c r="H314" s="352">
        <v>782.794</v>
      </c>
      <c r="I314" s="100"/>
      <c r="J314" s="349"/>
      <c r="K314" s="349"/>
      <c r="L314" s="98"/>
      <c r="M314" s="101"/>
      <c r="N314" s="102"/>
      <c r="O314" s="102"/>
      <c r="P314" s="102"/>
      <c r="Q314" s="102"/>
      <c r="R314" s="102"/>
      <c r="S314" s="102"/>
      <c r="T314" s="103"/>
      <c r="AT314" s="99" t="s">
        <v>145</v>
      </c>
      <c r="AU314" s="99" t="s">
        <v>81</v>
      </c>
      <c r="AV314" s="8" t="s">
        <v>143</v>
      </c>
      <c r="AW314" s="8" t="s">
        <v>33</v>
      </c>
      <c r="AX314" s="8" t="s">
        <v>79</v>
      </c>
      <c r="AY314" s="99" t="s">
        <v>136</v>
      </c>
    </row>
    <row r="315" spans="2:65" s="1" customFormat="1" ht="16.5" customHeight="1">
      <c r="B315" s="84"/>
      <c r="C315" s="353" t="s">
        <v>621</v>
      </c>
      <c r="D315" s="353" t="s">
        <v>179</v>
      </c>
      <c r="E315" s="354" t="s">
        <v>566</v>
      </c>
      <c r="F315" s="355" t="s">
        <v>567</v>
      </c>
      <c r="G315" s="356" t="s">
        <v>535</v>
      </c>
      <c r="H315" s="357">
        <v>0.235</v>
      </c>
      <c r="I315" s="104"/>
      <c r="J315" s="358">
        <f>ROUND(I315*H315,2)</f>
        <v>0</v>
      </c>
      <c r="K315" s="355" t="s">
        <v>142</v>
      </c>
      <c r="L315" s="105"/>
      <c r="M315" s="106" t="s">
        <v>3</v>
      </c>
      <c r="N315" s="107" t="s">
        <v>42</v>
      </c>
      <c r="O315" s="27"/>
      <c r="P315" s="88">
        <f>O315*H315</f>
        <v>0</v>
      </c>
      <c r="Q315" s="88">
        <v>1</v>
      </c>
      <c r="R315" s="88">
        <f>Q315*H315</f>
        <v>0.235</v>
      </c>
      <c r="S315" s="88">
        <v>0</v>
      </c>
      <c r="T315" s="89">
        <f>S315*H315</f>
        <v>0</v>
      </c>
      <c r="AR315" s="90" t="s">
        <v>178</v>
      </c>
      <c r="AT315" s="90" t="s">
        <v>179</v>
      </c>
      <c r="AU315" s="90" t="s">
        <v>81</v>
      </c>
      <c r="AY315" s="11" t="s">
        <v>136</v>
      </c>
      <c r="BE315" s="91">
        <f>IF(N315="základní",J315,0)</f>
        <v>0</v>
      </c>
      <c r="BF315" s="91">
        <f>IF(N315="snížená",J315,0)</f>
        <v>0</v>
      </c>
      <c r="BG315" s="91">
        <f>IF(N315="zákl. přenesená",J315,0)</f>
        <v>0</v>
      </c>
      <c r="BH315" s="91">
        <f>IF(N315="sníž. přenesená",J315,0)</f>
        <v>0</v>
      </c>
      <c r="BI315" s="91">
        <f>IF(N315="nulová",J315,0)</f>
        <v>0</v>
      </c>
      <c r="BJ315" s="11" t="s">
        <v>79</v>
      </c>
      <c r="BK315" s="91">
        <f>ROUND(I315*H315,2)</f>
        <v>0</v>
      </c>
      <c r="BL315" s="11" t="s">
        <v>143</v>
      </c>
      <c r="BM315" s="90" t="s">
        <v>622</v>
      </c>
    </row>
    <row r="316" spans="2:51" s="7" customFormat="1" ht="12">
      <c r="B316" s="92"/>
      <c r="C316" s="344"/>
      <c r="D316" s="345" t="s">
        <v>145</v>
      </c>
      <c r="E316" s="346" t="s">
        <v>3</v>
      </c>
      <c r="F316" s="347" t="s">
        <v>623</v>
      </c>
      <c r="G316" s="344"/>
      <c r="H316" s="348">
        <v>0.235</v>
      </c>
      <c r="I316" s="94"/>
      <c r="J316" s="344"/>
      <c r="K316" s="344"/>
      <c r="L316" s="92"/>
      <c r="M316" s="95"/>
      <c r="N316" s="96"/>
      <c r="O316" s="96"/>
      <c r="P316" s="96"/>
      <c r="Q316" s="96"/>
      <c r="R316" s="96"/>
      <c r="S316" s="96"/>
      <c r="T316" s="97"/>
      <c r="AT316" s="93" t="s">
        <v>145</v>
      </c>
      <c r="AU316" s="93" t="s">
        <v>81</v>
      </c>
      <c r="AV316" s="7" t="s">
        <v>81</v>
      </c>
      <c r="AW316" s="7" t="s">
        <v>33</v>
      </c>
      <c r="AX316" s="7" t="s">
        <v>79</v>
      </c>
      <c r="AY316" s="93" t="s">
        <v>136</v>
      </c>
    </row>
    <row r="317" spans="2:65" s="1" customFormat="1" ht="16.5" customHeight="1">
      <c r="B317" s="84"/>
      <c r="C317" s="338" t="s">
        <v>624</v>
      </c>
      <c r="D317" s="338" t="s">
        <v>138</v>
      </c>
      <c r="E317" s="339" t="s">
        <v>625</v>
      </c>
      <c r="F317" s="340" t="s">
        <v>626</v>
      </c>
      <c r="G317" s="341" t="s">
        <v>141</v>
      </c>
      <c r="H317" s="342">
        <v>782.794</v>
      </c>
      <c r="I317" s="85"/>
      <c r="J317" s="343">
        <f>ROUND(I317*H317,2)</f>
        <v>0</v>
      </c>
      <c r="K317" s="340" t="s">
        <v>142</v>
      </c>
      <c r="L317" s="19"/>
      <c r="M317" s="86" t="s">
        <v>3</v>
      </c>
      <c r="N317" s="87" t="s">
        <v>42</v>
      </c>
      <c r="O317" s="27"/>
      <c r="P317" s="88">
        <f>O317*H317</f>
        <v>0</v>
      </c>
      <c r="Q317" s="88">
        <v>0.00088</v>
      </c>
      <c r="R317" s="88">
        <f>Q317*H317</f>
        <v>0.68885872</v>
      </c>
      <c r="S317" s="88">
        <v>0</v>
      </c>
      <c r="T317" s="89">
        <f>S317*H317</f>
        <v>0</v>
      </c>
      <c r="AR317" s="90" t="s">
        <v>214</v>
      </c>
      <c r="AT317" s="90" t="s">
        <v>138</v>
      </c>
      <c r="AU317" s="90" t="s">
        <v>81</v>
      </c>
      <c r="AY317" s="11" t="s">
        <v>136</v>
      </c>
      <c r="BE317" s="91">
        <f>IF(N317="základní",J317,0)</f>
        <v>0</v>
      </c>
      <c r="BF317" s="91">
        <f>IF(N317="snížená",J317,0)</f>
        <v>0</v>
      </c>
      <c r="BG317" s="91">
        <f>IF(N317="zákl. přenesená",J317,0)</f>
        <v>0</v>
      </c>
      <c r="BH317" s="91">
        <f>IF(N317="sníž. přenesená",J317,0)</f>
        <v>0</v>
      </c>
      <c r="BI317" s="91">
        <f>IF(N317="nulová",J317,0)</f>
        <v>0</v>
      </c>
      <c r="BJ317" s="11" t="s">
        <v>79</v>
      </c>
      <c r="BK317" s="91">
        <f>ROUND(I317*H317,2)</f>
        <v>0</v>
      </c>
      <c r="BL317" s="11" t="s">
        <v>214</v>
      </c>
      <c r="BM317" s="90" t="s">
        <v>627</v>
      </c>
    </row>
    <row r="318" spans="2:65" s="1" customFormat="1" ht="16.5" customHeight="1">
      <c r="B318" s="84"/>
      <c r="C318" s="353" t="s">
        <v>628</v>
      </c>
      <c r="D318" s="353" t="s">
        <v>179</v>
      </c>
      <c r="E318" s="354" t="s">
        <v>629</v>
      </c>
      <c r="F318" s="355" t="s">
        <v>630</v>
      </c>
      <c r="G318" s="356" t="s">
        <v>141</v>
      </c>
      <c r="H318" s="357">
        <v>900.213</v>
      </c>
      <c r="I318" s="104"/>
      <c r="J318" s="358">
        <f>ROUND(I318*H318,2)</f>
        <v>0</v>
      </c>
      <c r="K318" s="355" t="s">
        <v>142</v>
      </c>
      <c r="L318" s="105"/>
      <c r="M318" s="106" t="s">
        <v>3</v>
      </c>
      <c r="N318" s="107" t="s">
        <v>42</v>
      </c>
      <c r="O318" s="27"/>
      <c r="P318" s="88">
        <f>O318*H318</f>
        <v>0</v>
      </c>
      <c r="Q318" s="88">
        <v>0.0041</v>
      </c>
      <c r="R318" s="88">
        <f>Q318*H318</f>
        <v>3.6908733000000002</v>
      </c>
      <c r="S318" s="88">
        <v>0</v>
      </c>
      <c r="T318" s="89">
        <f>S318*H318</f>
        <v>0</v>
      </c>
      <c r="AR318" s="90" t="s">
        <v>291</v>
      </c>
      <c r="AT318" s="90" t="s">
        <v>179</v>
      </c>
      <c r="AU318" s="90" t="s">
        <v>81</v>
      </c>
      <c r="AY318" s="11" t="s">
        <v>136</v>
      </c>
      <c r="BE318" s="91">
        <f>IF(N318="základní",J318,0)</f>
        <v>0</v>
      </c>
      <c r="BF318" s="91">
        <f>IF(N318="snížená",J318,0)</f>
        <v>0</v>
      </c>
      <c r="BG318" s="91">
        <f>IF(N318="zákl. přenesená",J318,0)</f>
        <v>0</v>
      </c>
      <c r="BH318" s="91">
        <f>IF(N318="sníž. přenesená",J318,0)</f>
        <v>0</v>
      </c>
      <c r="BI318" s="91">
        <f>IF(N318="nulová",J318,0)</f>
        <v>0</v>
      </c>
      <c r="BJ318" s="11" t="s">
        <v>79</v>
      </c>
      <c r="BK318" s="91">
        <f>ROUND(I318*H318,2)</f>
        <v>0</v>
      </c>
      <c r="BL318" s="11" t="s">
        <v>214</v>
      </c>
      <c r="BM318" s="90" t="s">
        <v>631</v>
      </c>
    </row>
    <row r="319" spans="2:51" s="7" customFormat="1" ht="12">
      <c r="B319" s="92"/>
      <c r="C319" s="344"/>
      <c r="D319" s="345" t="s">
        <v>145</v>
      </c>
      <c r="E319" s="346" t="s">
        <v>3</v>
      </c>
      <c r="F319" s="347" t="s">
        <v>632</v>
      </c>
      <c r="G319" s="344"/>
      <c r="H319" s="348">
        <v>900.213</v>
      </c>
      <c r="I319" s="94"/>
      <c r="J319" s="344"/>
      <c r="K319" s="344"/>
      <c r="L319" s="92"/>
      <c r="M319" s="95"/>
      <c r="N319" s="96"/>
      <c r="O319" s="96"/>
      <c r="P319" s="96"/>
      <c r="Q319" s="96"/>
      <c r="R319" s="96"/>
      <c r="S319" s="96"/>
      <c r="T319" s="97"/>
      <c r="AT319" s="93" t="s">
        <v>145</v>
      </c>
      <c r="AU319" s="93" t="s">
        <v>81</v>
      </c>
      <c r="AV319" s="7" t="s">
        <v>81</v>
      </c>
      <c r="AW319" s="7" t="s">
        <v>33</v>
      </c>
      <c r="AX319" s="7" t="s">
        <v>79</v>
      </c>
      <c r="AY319" s="93" t="s">
        <v>136</v>
      </c>
    </row>
    <row r="320" spans="2:65" s="1" customFormat="1" ht="16.5" customHeight="1">
      <c r="B320" s="84"/>
      <c r="C320" s="338" t="s">
        <v>633</v>
      </c>
      <c r="D320" s="338" t="s">
        <v>138</v>
      </c>
      <c r="E320" s="339" t="s">
        <v>634</v>
      </c>
      <c r="F320" s="340" t="s">
        <v>635</v>
      </c>
      <c r="G320" s="341" t="s">
        <v>141</v>
      </c>
      <c r="H320" s="342">
        <v>1723.334</v>
      </c>
      <c r="I320" s="85"/>
      <c r="J320" s="343">
        <f>ROUND(I320*H320,2)</f>
        <v>0</v>
      </c>
      <c r="K320" s="340" t="s">
        <v>142</v>
      </c>
      <c r="L320" s="19"/>
      <c r="M320" s="86" t="s">
        <v>3</v>
      </c>
      <c r="N320" s="87" t="s">
        <v>42</v>
      </c>
      <c r="O320" s="27"/>
      <c r="P320" s="88">
        <f>O320*H320</f>
        <v>0</v>
      </c>
      <c r="Q320" s="88">
        <v>0.00014</v>
      </c>
      <c r="R320" s="88">
        <f>Q320*H320</f>
        <v>0.24126676</v>
      </c>
      <c r="S320" s="88">
        <v>0</v>
      </c>
      <c r="T320" s="89">
        <f>S320*H320</f>
        <v>0</v>
      </c>
      <c r="AR320" s="90" t="s">
        <v>214</v>
      </c>
      <c r="AT320" s="90" t="s">
        <v>138</v>
      </c>
      <c r="AU320" s="90" t="s">
        <v>81</v>
      </c>
      <c r="AY320" s="11" t="s">
        <v>136</v>
      </c>
      <c r="BE320" s="91">
        <f>IF(N320="základní",J320,0)</f>
        <v>0</v>
      </c>
      <c r="BF320" s="91">
        <f>IF(N320="snížená",J320,0)</f>
        <v>0</v>
      </c>
      <c r="BG320" s="91">
        <f>IF(N320="zákl. přenesená",J320,0)</f>
        <v>0</v>
      </c>
      <c r="BH320" s="91">
        <f>IF(N320="sníž. přenesená",J320,0)</f>
        <v>0</v>
      </c>
      <c r="BI320" s="91">
        <f>IF(N320="nulová",J320,0)</f>
        <v>0</v>
      </c>
      <c r="BJ320" s="11" t="s">
        <v>79</v>
      </c>
      <c r="BK320" s="91">
        <f>ROUND(I320*H320,2)</f>
        <v>0</v>
      </c>
      <c r="BL320" s="11" t="s">
        <v>214</v>
      </c>
      <c r="BM320" s="90" t="s">
        <v>636</v>
      </c>
    </row>
    <row r="321" spans="2:51" s="7" customFormat="1" ht="12">
      <c r="B321" s="92"/>
      <c r="C321" s="344"/>
      <c r="D321" s="345" t="s">
        <v>145</v>
      </c>
      <c r="E321" s="346" t="s">
        <v>3</v>
      </c>
      <c r="F321" s="347" t="s">
        <v>637</v>
      </c>
      <c r="G321" s="344"/>
      <c r="H321" s="348">
        <v>1723.334</v>
      </c>
      <c r="I321" s="94"/>
      <c r="J321" s="344"/>
      <c r="K321" s="344"/>
      <c r="L321" s="92"/>
      <c r="M321" s="95"/>
      <c r="N321" s="96"/>
      <c r="O321" s="96"/>
      <c r="P321" s="96"/>
      <c r="Q321" s="96"/>
      <c r="R321" s="96"/>
      <c r="S321" s="96"/>
      <c r="T321" s="97"/>
      <c r="AT321" s="93" t="s">
        <v>145</v>
      </c>
      <c r="AU321" s="93" t="s">
        <v>81</v>
      </c>
      <c r="AV321" s="7" t="s">
        <v>81</v>
      </c>
      <c r="AW321" s="7" t="s">
        <v>33</v>
      </c>
      <c r="AX321" s="7" t="s">
        <v>79</v>
      </c>
      <c r="AY321" s="93" t="s">
        <v>136</v>
      </c>
    </row>
    <row r="322" spans="2:65" s="1" customFormat="1" ht="16.5" customHeight="1">
      <c r="B322" s="84"/>
      <c r="C322" s="353" t="s">
        <v>638</v>
      </c>
      <c r="D322" s="353" t="s">
        <v>179</v>
      </c>
      <c r="E322" s="354" t="s">
        <v>639</v>
      </c>
      <c r="F322" s="355" t="s">
        <v>640</v>
      </c>
      <c r="G322" s="356" t="s">
        <v>141</v>
      </c>
      <c r="H322" s="357">
        <v>1981.834</v>
      </c>
      <c r="I322" s="104"/>
      <c r="J322" s="358">
        <f>ROUND(I322*H322,2)</f>
        <v>0</v>
      </c>
      <c r="K322" s="355" t="s">
        <v>142</v>
      </c>
      <c r="L322" s="105"/>
      <c r="M322" s="106" t="s">
        <v>3</v>
      </c>
      <c r="N322" s="107" t="s">
        <v>42</v>
      </c>
      <c r="O322" s="27"/>
      <c r="P322" s="88">
        <f>O322*H322</f>
        <v>0</v>
      </c>
      <c r="Q322" s="88">
        <v>0.0019</v>
      </c>
      <c r="R322" s="88">
        <f>Q322*H322</f>
        <v>3.7654846</v>
      </c>
      <c r="S322" s="88">
        <v>0</v>
      </c>
      <c r="T322" s="89">
        <f>S322*H322</f>
        <v>0</v>
      </c>
      <c r="AR322" s="90" t="s">
        <v>291</v>
      </c>
      <c r="AT322" s="90" t="s">
        <v>179</v>
      </c>
      <c r="AU322" s="90" t="s">
        <v>81</v>
      </c>
      <c r="AY322" s="11" t="s">
        <v>136</v>
      </c>
      <c r="BE322" s="91">
        <f>IF(N322="základní",J322,0)</f>
        <v>0</v>
      </c>
      <c r="BF322" s="91">
        <f>IF(N322="snížená",J322,0)</f>
        <v>0</v>
      </c>
      <c r="BG322" s="91">
        <f>IF(N322="zákl. přenesená",J322,0)</f>
        <v>0</v>
      </c>
      <c r="BH322" s="91">
        <f>IF(N322="sníž. přenesená",J322,0)</f>
        <v>0</v>
      </c>
      <c r="BI322" s="91">
        <f>IF(N322="nulová",J322,0)</f>
        <v>0</v>
      </c>
      <c r="BJ322" s="11" t="s">
        <v>79</v>
      </c>
      <c r="BK322" s="91">
        <f>ROUND(I322*H322,2)</f>
        <v>0</v>
      </c>
      <c r="BL322" s="11" t="s">
        <v>214</v>
      </c>
      <c r="BM322" s="90" t="s">
        <v>641</v>
      </c>
    </row>
    <row r="323" spans="2:51" s="7" customFormat="1" ht="12">
      <c r="B323" s="92"/>
      <c r="C323" s="344"/>
      <c r="D323" s="345" t="s">
        <v>145</v>
      </c>
      <c r="E323" s="346" t="s">
        <v>3</v>
      </c>
      <c r="F323" s="347" t="s">
        <v>642</v>
      </c>
      <c r="G323" s="344"/>
      <c r="H323" s="348">
        <v>1981.834</v>
      </c>
      <c r="I323" s="94"/>
      <c r="J323" s="344"/>
      <c r="K323" s="344"/>
      <c r="L323" s="92"/>
      <c r="M323" s="95"/>
      <c r="N323" s="96"/>
      <c r="O323" s="96"/>
      <c r="P323" s="96"/>
      <c r="Q323" s="96"/>
      <c r="R323" s="96"/>
      <c r="S323" s="96"/>
      <c r="T323" s="97"/>
      <c r="AT323" s="93" t="s">
        <v>145</v>
      </c>
      <c r="AU323" s="93" t="s">
        <v>81</v>
      </c>
      <c r="AV323" s="7" t="s">
        <v>81</v>
      </c>
      <c r="AW323" s="7" t="s">
        <v>33</v>
      </c>
      <c r="AX323" s="7" t="s">
        <v>79</v>
      </c>
      <c r="AY323" s="93" t="s">
        <v>136</v>
      </c>
    </row>
    <row r="324" spans="2:65" s="1" customFormat="1" ht="16.5" customHeight="1">
      <c r="B324" s="84"/>
      <c r="C324" s="338" t="s">
        <v>643</v>
      </c>
      <c r="D324" s="338" t="s">
        <v>138</v>
      </c>
      <c r="E324" s="339" t="s">
        <v>644</v>
      </c>
      <c r="F324" s="340" t="s">
        <v>645</v>
      </c>
      <c r="G324" s="341" t="s">
        <v>141</v>
      </c>
      <c r="H324" s="342">
        <v>1719.962</v>
      </c>
      <c r="I324" s="85"/>
      <c r="J324" s="343">
        <f>ROUND(I324*H324,2)</f>
        <v>0</v>
      </c>
      <c r="K324" s="340" t="s">
        <v>142</v>
      </c>
      <c r="L324" s="19"/>
      <c r="M324" s="86" t="s">
        <v>3</v>
      </c>
      <c r="N324" s="87" t="s">
        <v>42</v>
      </c>
      <c r="O324" s="27"/>
      <c r="P324" s="88">
        <f>O324*H324</f>
        <v>0</v>
      </c>
      <c r="Q324" s="88">
        <v>0</v>
      </c>
      <c r="R324" s="88">
        <f>Q324*H324</f>
        <v>0</v>
      </c>
      <c r="S324" s="88">
        <v>0</v>
      </c>
      <c r="T324" s="89">
        <f>S324*H324</f>
        <v>0</v>
      </c>
      <c r="AR324" s="90" t="s">
        <v>214</v>
      </c>
      <c r="AT324" s="90" t="s">
        <v>138</v>
      </c>
      <c r="AU324" s="90" t="s">
        <v>81</v>
      </c>
      <c r="AY324" s="11" t="s">
        <v>136</v>
      </c>
      <c r="BE324" s="91">
        <f>IF(N324="základní",J324,0)</f>
        <v>0</v>
      </c>
      <c r="BF324" s="91">
        <f>IF(N324="snížená",J324,0)</f>
        <v>0</v>
      </c>
      <c r="BG324" s="91">
        <f>IF(N324="zákl. přenesená",J324,0)</f>
        <v>0</v>
      </c>
      <c r="BH324" s="91">
        <f>IF(N324="sníž. přenesená",J324,0)</f>
        <v>0</v>
      </c>
      <c r="BI324" s="91">
        <f>IF(N324="nulová",J324,0)</f>
        <v>0</v>
      </c>
      <c r="BJ324" s="11" t="s">
        <v>79</v>
      </c>
      <c r="BK324" s="91">
        <f>ROUND(I324*H324,2)</f>
        <v>0</v>
      </c>
      <c r="BL324" s="11" t="s">
        <v>214</v>
      </c>
      <c r="BM324" s="90" t="s">
        <v>646</v>
      </c>
    </row>
    <row r="325" spans="2:51" s="7" customFormat="1" ht="12">
      <c r="B325" s="92"/>
      <c r="C325" s="344"/>
      <c r="D325" s="345" t="s">
        <v>145</v>
      </c>
      <c r="E325" s="346" t="s">
        <v>3</v>
      </c>
      <c r="F325" s="347" t="s">
        <v>647</v>
      </c>
      <c r="G325" s="344"/>
      <c r="H325" s="348">
        <v>1686.23</v>
      </c>
      <c r="I325" s="94"/>
      <c r="J325" s="344"/>
      <c r="K325" s="344"/>
      <c r="L325" s="92"/>
      <c r="M325" s="95"/>
      <c r="N325" s="96"/>
      <c r="O325" s="96"/>
      <c r="P325" s="96"/>
      <c r="Q325" s="96"/>
      <c r="R325" s="96"/>
      <c r="S325" s="96"/>
      <c r="T325" s="97"/>
      <c r="AT325" s="93" t="s">
        <v>145</v>
      </c>
      <c r="AU325" s="93" t="s">
        <v>81</v>
      </c>
      <c r="AV325" s="7" t="s">
        <v>81</v>
      </c>
      <c r="AW325" s="7" t="s">
        <v>33</v>
      </c>
      <c r="AX325" s="7" t="s">
        <v>71</v>
      </c>
      <c r="AY325" s="93" t="s">
        <v>136</v>
      </c>
    </row>
    <row r="326" spans="2:51" s="7" customFormat="1" ht="12">
      <c r="B326" s="92"/>
      <c r="C326" s="344"/>
      <c r="D326" s="345" t="s">
        <v>145</v>
      </c>
      <c r="E326" s="346" t="s">
        <v>3</v>
      </c>
      <c r="F326" s="347" t="s">
        <v>648</v>
      </c>
      <c r="G326" s="344"/>
      <c r="H326" s="348">
        <v>33.732</v>
      </c>
      <c r="I326" s="94"/>
      <c r="J326" s="344"/>
      <c r="K326" s="344"/>
      <c r="L326" s="92"/>
      <c r="M326" s="95"/>
      <c r="N326" s="96"/>
      <c r="O326" s="96"/>
      <c r="P326" s="96"/>
      <c r="Q326" s="96"/>
      <c r="R326" s="96"/>
      <c r="S326" s="96"/>
      <c r="T326" s="97"/>
      <c r="AT326" s="93" t="s">
        <v>145</v>
      </c>
      <c r="AU326" s="93" t="s">
        <v>81</v>
      </c>
      <c r="AV326" s="7" t="s">
        <v>81</v>
      </c>
      <c r="AW326" s="7" t="s">
        <v>33</v>
      </c>
      <c r="AX326" s="7" t="s">
        <v>71</v>
      </c>
      <c r="AY326" s="93" t="s">
        <v>136</v>
      </c>
    </row>
    <row r="327" spans="2:51" s="8" customFormat="1" ht="12">
      <c r="B327" s="98"/>
      <c r="C327" s="349"/>
      <c r="D327" s="345" t="s">
        <v>145</v>
      </c>
      <c r="E327" s="350" t="s">
        <v>3</v>
      </c>
      <c r="F327" s="351" t="s">
        <v>152</v>
      </c>
      <c r="G327" s="349"/>
      <c r="H327" s="352">
        <v>1719.962</v>
      </c>
      <c r="I327" s="100"/>
      <c r="J327" s="349"/>
      <c r="K327" s="349"/>
      <c r="L327" s="98"/>
      <c r="M327" s="101"/>
      <c r="N327" s="102"/>
      <c r="O327" s="102"/>
      <c r="P327" s="102"/>
      <c r="Q327" s="102"/>
      <c r="R327" s="102"/>
      <c r="S327" s="102"/>
      <c r="T327" s="103"/>
      <c r="AT327" s="99" t="s">
        <v>145</v>
      </c>
      <c r="AU327" s="99" t="s">
        <v>81</v>
      </c>
      <c r="AV327" s="8" t="s">
        <v>143</v>
      </c>
      <c r="AW327" s="8" t="s">
        <v>33</v>
      </c>
      <c r="AX327" s="8" t="s">
        <v>79</v>
      </c>
      <c r="AY327" s="99" t="s">
        <v>136</v>
      </c>
    </row>
    <row r="328" spans="2:65" s="1" customFormat="1" ht="16.5" customHeight="1">
      <c r="B328" s="84"/>
      <c r="C328" s="353" t="s">
        <v>649</v>
      </c>
      <c r="D328" s="353" t="s">
        <v>179</v>
      </c>
      <c r="E328" s="354" t="s">
        <v>595</v>
      </c>
      <c r="F328" s="355" t="s">
        <v>596</v>
      </c>
      <c r="G328" s="356" t="s">
        <v>141</v>
      </c>
      <c r="H328" s="357">
        <v>1977.956</v>
      </c>
      <c r="I328" s="104"/>
      <c r="J328" s="358">
        <f>ROUND(I328*H328,2)</f>
        <v>0</v>
      </c>
      <c r="K328" s="355" t="s">
        <v>142</v>
      </c>
      <c r="L328" s="105"/>
      <c r="M328" s="106" t="s">
        <v>3</v>
      </c>
      <c r="N328" s="107" t="s">
        <v>42</v>
      </c>
      <c r="O328" s="27"/>
      <c r="P328" s="88">
        <f>O328*H328</f>
        <v>0</v>
      </c>
      <c r="Q328" s="88">
        <v>0.0001</v>
      </c>
      <c r="R328" s="88">
        <f>Q328*H328</f>
        <v>0.1977956</v>
      </c>
      <c r="S328" s="88">
        <v>0</v>
      </c>
      <c r="T328" s="89">
        <f>S328*H328</f>
        <v>0</v>
      </c>
      <c r="AR328" s="90" t="s">
        <v>291</v>
      </c>
      <c r="AT328" s="90" t="s">
        <v>179</v>
      </c>
      <c r="AU328" s="90" t="s">
        <v>81</v>
      </c>
      <c r="AY328" s="11" t="s">
        <v>136</v>
      </c>
      <c r="BE328" s="91">
        <f>IF(N328="základní",J328,0)</f>
        <v>0</v>
      </c>
      <c r="BF328" s="91">
        <f>IF(N328="snížená",J328,0)</f>
        <v>0</v>
      </c>
      <c r="BG328" s="91">
        <f>IF(N328="zákl. přenesená",J328,0)</f>
        <v>0</v>
      </c>
      <c r="BH328" s="91">
        <f>IF(N328="sníž. přenesená",J328,0)</f>
        <v>0</v>
      </c>
      <c r="BI328" s="91">
        <f>IF(N328="nulová",J328,0)</f>
        <v>0</v>
      </c>
      <c r="BJ328" s="11" t="s">
        <v>79</v>
      </c>
      <c r="BK328" s="91">
        <f>ROUND(I328*H328,2)</f>
        <v>0</v>
      </c>
      <c r="BL328" s="11" t="s">
        <v>214</v>
      </c>
      <c r="BM328" s="90" t="s">
        <v>650</v>
      </c>
    </row>
    <row r="329" spans="2:51" s="7" customFormat="1" ht="12">
      <c r="B329" s="92"/>
      <c r="C329" s="344"/>
      <c r="D329" s="345" t="s">
        <v>145</v>
      </c>
      <c r="E329" s="346" t="s">
        <v>3</v>
      </c>
      <c r="F329" s="347" t="s">
        <v>651</v>
      </c>
      <c r="G329" s="344"/>
      <c r="H329" s="348">
        <v>1977.956</v>
      </c>
      <c r="I329" s="94"/>
      <c r="J329" s="344"/>
      <c r="K329" s="344"/>
      <c r="L329" s="92"/>
      <c r="M329" s="95"/>
      <c r="N329" s="96"/>
      <c r="O329" s="96"/>
      <c r="P329" s="96"/>
      <c r="Q329" s="96"/>
      <c r="R329" s="96"/>
      <c r="S329" s="96"/>
      <c r="T329" s="97"/>
      <c r="AT329" s="93" t="s">
        <v>145</v>
      </c>
      <c r="AU329" s="93" t="s">
        <v>81</v>
      </c>
      <c r="AV329" s="7" t="s">
        <v>81</v>
      </c>
      <c r="AW329" s="7" t="s">
        <v>33</v>
      </c>
      <c r="AX329" s="7" t="s">
        <v>79</v>
      </c>
      <c r="AY329" s="93" t="s">
        <v>136</v>
      </c>
    </row>
    <row r="330" spans="2:65" s="1" customFormat="1" ht="16.5" customHeight="1">
      <c r="B330" s="84"/>
      <c r="C330" s="338" t="s">
        <v>652</v>
      </c>
      <c r="D330" s="338" t="s">
        <v>138</v>
      </c>
      <c r="E330" s="339" t="s">
        <v>653</v>
      </c>
      <c r="F330" s="340" t="s">
        <v>654</v>
      </c>
      <c r="G330" s="341" t="s">
        <v>176</v>
      </c>
      <c r="H330" s="342">
        <v>8616.67</v>
      </c>
      <c r="I330" s="85"/>
      <c r="J330" s="343">
        <f>ROUND(I330*H330,2)</f>
        <v>0</v>
      </c>
      <c r="K330" s="340" t="s">
        <v>142</v>
      </c>
      <c r="L330" s="19"/>
      <c r="M330" s="86" t="s">
        <v>3</v>
      </c>
      <c r="N330" s="87" t="s">
        <v>42</v>
      </c>
      <c r="O330" s="27"/>
      <c r="P330" s="88">
        <f>O330*H330</f>
        <v>0</v>
      </c>
      <c r="Q330" s="88">
        <v>0</v>
      </c>
      <c r="R330" s="88">
        <f>Q330*H330</f>
        <v>0</v>
      </c>
      <c r="S330" s="88">
        <v>0</v>
      </c>
      <c r="T330" s="89">
        <f>S330*H330</f>
        <v>0</v>
      </c>
      <c r="AR330" s="90" t="s">
        <v>214</v>
      </c>
      <c r="AT330" s="90" t="s">
        <v>138</v>
      </c>
      <c r="AU330" s="90" t="s">
        <v>81</v>
      </c>
      <c r="AY330" s="11" t="s">
        <v>136</v>
      </c>
      <c r="BE330" s="91">
        <f>IF(N330="základní",J330,0)</f>
        <v>0</v>
      </c>
      <c r="BF330" s="91">
        <f>IF(N330="snížená",J330,0)</f>
        <v>0</v>
      </c>
      <c r="BG330" s="91">
        <f>IF(N330="zákl. přenesená",J330,0)</f>
        <v>0</v>
      </c>
      <c r="BH330" s="91">
        <f>IF(N330="sníž. přenesená",J330,0)</f>
        <v>0</v>
      </c>
      <c r="BI330" s="91">
        <f>IF(N330="nulová",J330,0)</f>
        <v>0</v>
      </c>
      <c r="BJ330" s="11" t="s">
        <v>79</v>
      </c>
      <c r="BK330" s="91">
        <f>ROUND(I330*H330,2)</f>
        <v>0</v>
      </c>
      <c r="BL330" s="11" t="s">
        <v>214</v>
      </c>
      <c r="BM330" s="90" t="s">
        <v>655</v>
      </c>
    </row>
    <row r="331" spans="2:51" s="7" customFormat="1" ht="12">
      <c r="B331" s="92"/>
      <c r="C331" s="344"/>
      <c r="D331" s="345" t="s">
        <v>145</v>
      </c>
      <c r="E331" s="346" t="s">
        <v>3</v>
      </c>
      <c r="F331" s="347" t="s">
        <v>656</v>
      </c>
      <c r="G331" s="344"/>
      <c r="H331" s="348">
        <v>8616.67</v>
      </c>
      <c r="I331" s="94"/>
      <c r="J331" s="344"/>
      <c r="K331" s="344"/>
      <c r="L331" s="92"/>
      <c r="M331" s="95"/>
      <c r="N331" s="96"/>
      <c r="O331" s="96"/>
      <c r="P331" s="96"/>
      <c r="Q331" s="96"/>
      <c r="R331" s="96"/>
      <c r="S331" s="96"/>
      <c r="T331" s="97"/>
      <c r="AT331" s="93" t="s">
        <v>145</v>
      </c>
      <c r="AU331" s="93" t="s">
        <v>81</v>
      </c>
      <c r="AV331" s="7" t="s">
        <v>81</v>
      </c>
      <c r="AW331" s="7" t="s">
        <v>33</v>
      </c>
      <c r="AX331" s="7" t="s">
        <v>79</v>
      </c>
      <c r="AY331" s="93" t="s">
        <v>136</v>
      </c>
    </row>
    <row r="332" spans="2:65" s="1" customFormat="1" ht="16.5" customHeight="1">
      <c r="B332" s="84"/>
      <c r="C332" s="338" t="s">
        <v>657</v>
      </c>
      <c r="D332" s="338" t="s">
        <v>138</v>
      </c>
      <c r="E332" s="339" t="s">
        <v>658</v>
      </c>
      <c r="F332" s="340" t="s">
        <v>659</v>
      </c>
      <c r="G332" s="341" t="s">
        <v>610</v>
      </c>
      <c r="H332" s="108"/>
      <c r="I332" s="85"/>
      <c r="J332" s="343">
        <f>ROUND(I332*H332,2)</f>
        <v>0</v>
      </c>
      <c r="K332" s="340" t="s">
        <v>142</v>
      </c>
      <c r="L332" s="19"/>
      <c r="M332" s="86" t="s">
        <v>3</v>
      </c>
      <c r="N332" s="87" t="s">
        <v>42</v>
      </c>
      <c r="O332" s="27"/>
      <c r="P332" s="88">
        <f>O332*H332</f>
        <v>0</v>
      </c>
      <c r="Q332" s="88">
        <v>0</v>
      </c>
      <c r="R332" s="88">
        <f>Q332*H332</f>
        <v>0</v>
      </c>
      <c r="S332" s="88">
        <v>0</v>
      </c>
      <c r="T332" s="89">
        <f>S332*H332</f>
        <v>0</v>
      </c>
      <c r="AR332" s="90" t="s">
        <v>214</v>
      </c>
      <c r="AT332" s="90" t="s">
        <v>138</v>
      </c>
      <c r="AU332" s="90" t="s">
        <v>81</v>
      </c>
      <c r="AY332" s="11" t="s">
        <v>136</v>
      </c>
      <c r="BE332" s="91">
        <f>IF(N332="základní",J332,0)</f>
        <v>0</v>
      </c>
      <c r="BF332" s="91">
        <f>IF(N332="snížená",J332,0)</f>
        <v>0</v>
      </c>
      <c r="BG332" s="91">
        <f>IF(N332="zákl. přenesená",J332,0)</f>
        <v>0</v>
      </c>
      <c r="BH332" s="91">
        <f>IF(N332="sníž. přenesená",J332,0)</f>
        <v>0</v>
      </c>
      <c r="BI332" s="91">
        <f>IF(N332="nulová",J332,0)</f>
        <v>0</v>
      </c>
      <c r="BJ332" s="11" t="s">
        <v>79</v>
      </c>
      <c r="BK332" s="91">
        <f>ROUND(I332*H332,2)</f>
        <v>0</v>
      </c>
      <c r="BL332" s="11" t="s">
        <v>214</v>
      </c>
      <c r="BM332" s="90" t="s">
        <v>660</v>
      </c>
    </row>
    <row r="333" spans="2:63" s="6" customFormat="1" ht="22.9" customHeight="1">
      <c r="B333" s="75"/>
      <c r="C333" s="332"/>
      <c r="D333" s="333" t="s">
        <v>70</v>
      </c>
      <c r="E333" s="336" t="s">
        <v>661</v>
      </c>
      <c r="F333" s="336" t="s">
        <v>662</v>
      </c>
      <c r="G333" s="332"/>
      <c r="H333" s="332"/>
      <c r="I333" s="77"/>
      <c r="J333" s="337">
        <f>BK333</f>
        <v>0</v>
      </c>
      <c r="K333" s="332"/>
      <c r="L333" s="75"/>
      <c r="M333" s="78"/>
      <c r="N333" s="79"/>
      <c r="O333" s="79"/>
      <c r="P333" s="80">
        <f>SUM(P334:P356)</f>
        <v>0</v>
      </c>
      <c r="Q333" s="79"/>
      <c r="R333" s="80">
        <f>SUM(R334:R356)</f>
        <v>15.20624438</v>
      </c>
      <c r="S333" s="79"/>
      <c r="T333" s="81">
        <f>SUM(T334:T356)</f>
        <v>0</v>
      </c>
      <c r="AR333" s="76" t="s">
        <v>81</v>
      </c>
      <c r="AT333" s="82" t="s">
        <v>70</v>
      </c>
      <c r="AU333" s="82" t="s">
        <v>79</v>
      </c>
      <c r="AY333" s="76" t="s">
        <v>136</v>
      </c>
      <c r="BK333" s="83">
        <f>SUM(BK334:BK356)</f>
        <v>0</v>
      </c>
    </row>
    <row r="334" spans="2:65" s="1" customFormat="1" ht="16.5" customHeight="1">
      <c r="B334" s="84"/>
      <c r="C334" s="338" t="s">
        <v>663</v>
      </c>
      <c r="D334" s="338" t="s">
        <v>138</v>
      </c>
      <c r="E334" s="339" t="s">
        <v>664</v>
      </c>
      <c r="F334" s="340" t="s">
        <v>665</v>
      </c>
      <c r="G334" s="341" t="s">
        <v>141</v>
      </c>
      <c r="H334" s="342">
        <v>97.8</v>
      </c>
      <c r="I334" s="85"/>
      <c r="J334" s="343">
        <f>ROUND(I334*H334,2)</f>
        <v>0</v>
      </c>
      <c r="K334" s="340" t="s">
        <v>142</v>
      </c>
      <c r="L334" s="19"/>
      <c r="M334" s="86" t="s">
        <v>3</v>
      </c>
      <c r="N334" s="87" t="s">
        <v>42</v>
      </c>
      <c r="O334" s="27"/>
      <c r="P334" s="88">
        <f>O334*H334</f>
        <v>0</v>
      </c>
      <c r="Q334" s="88">
        <v>0.006</v>
      </c>
      <c r="R334" s="88">
        <f>Q334*H334</f>
        <v>0.5868</v>
      </c>
      <c r="S334" s="88">
        <v>0</v>
      </c>
      <c r="T334" s="89">
        <f>S334*H334</f>
        <v>0</v>
      </c>
      <c r="AR334" s="90" t="s">
        <v>214</v>
      </c>
      <c r="AT334" s="90" t="s">
        <v>138</v>
      </c>
      <c r="AU334" s="90" t="s">
        <v>81</v>
      </c>
      <c r="AY334" s="11" t="s">
        <v>136</v>
      </c>
      <c r="BE334" s="91">
        <f>IF(N334="základní",J334,0)</f>
        <v>0</v>
      </c>
      <c r="BF334" s="91">
        <f>IF(N334="snížená",J334,0)</f>
        <v>0</v>
      </c>
      <c r="BG334" s="91">
        <f>IF(N334="zákl. přenesená",J334,0)</f>
        <v>0</v>
      </c>
      <c r="BH334" s="91">
        <f>IF(N334="sníž. přenesená",J334,0)</f>
        <v>0</v>
      </c>
      <c r="BI334" s="91">
        <f>IF(N334="nulová",J334,0)</f>
        <v>0</v>
      </c>
      <c r="BJ334" s="11" t="s">
        <v>79</v>
      </c>
      <c r="BK334" s="91">
        <f>ROUND(I334*H334,2)</f>
        <v>0</v>
      </c>
      <c r="BL334" s="11" t="s">
        <v>214</v>
      </c>
      <c r="BM334" s="90" t="s">
        <v>666</v>
      </c>
    </row>
    <row r="335" spans="2:51" s="7" customFormat="1" ht="12">
      <c r="B335" s="92"/>
      <c r="C335" s="344"/>
      <c r="D335" s="345" t="s">
        <v>145</v>
      </c>
      <c r="E335" s="346" t="s">
        <v>3</v>
      </c>
      <c r="F335" s="347" t="s">
        <v>667</v>
      </c>
      <c r="G335" s="344"/>
      <c r="H335" s="348">
        <v>97.8</v>
      </c>
      <c r="I335" s="94"/>
      <c r="J335" s="344"/>
      <c r="K335" s="344"/>
      <c r="L335" s="92"/>
      <c r="M335" s="95"/>
      <c r="N335" s="96"/>
      <c r="O335" s="96"/>
      <c r="P335" s="96"/>
      <c r="Q335" s="96"/>
      <c r="R335" s="96"/>
      <c r="S335" s="96"/>
      <c r="T335" s="97"/>
      <c r="AT335" s="93" t="s">
        <v>145</v>
      </c>
      <c r="AU335" s="93" t="s">
        <v>81</v>
      </c>
      <c r="AV335" s="7" t="s">
        <v>81</v>
      </c>
      <c r="AW335" s="7" t="s">
        <v>33</v>
      </c>
      <c r="AX335" s="7" t="s">
        <v>79</v>
      </c>
      <c r="AY335" s="93" t="s">
        <v>136</v>
      </c>
    </row>
    <row r="336" spans="2:65" s="1" customFormat="1" ht="16.5" customHeight="1">
      <c r="B336" s="84"/>
      <c r="C336" s="353" t="s">
        <v>668</v>
      </c>
      <c r="D336" s="353" t="s">
        <v>179</v>
      </c>
      <c r="E336" s="354" t="s">
        <v>669</v>
      </c>
      <c r="F336" s="355" t="s">
        <v>670</v>
      </c>
      <c r="G336" s="356" t="s">
        <v>141</v>
      </c>
      <c r="H336" s="357">
        <v>99.756</v>
      </c>
      <c r="I336" s="104"/>
      <c r="J336" s="358">
        <f>ROUND(I336*H336,2)</f>
        <v>0</v>
      </c>
      <c r="K336" s="355" t="s">
        <v>142</v>
      </c>
      <c r="L336" s="105"/>
      <c r="M336" s="106" t="s">
        <v>3</v>
      </c>
      <c r="N336" s="107" t="s">
        <v>42</v>
      </c>
      <c r="O336" s="27"/>
      <c r="P336" s="88">
        <f>O336*H336</f>
        <v>0</v>
      </c>
      <c r="Q336" s="88">
        <v>0.031</v>
      </c>
      <c r="R336" s="88">
        <f>Q336*H336</f>
        <v>3.092436</v>
      </c>
      <c r="S336" s="88">
        <v>0</v>
      </c>
      <c r="T336" s="89">
        <f>S336*H336</f>
        <v>0</v>
      </c>
      <c r="AR336" s="90" t="s">
        <v>291</v>
      </c>
      <c r="AT336" s="90" t="s">
        <v>179</v>
      </c>
      <c r="AU336" s="90" t="s">
        <v>81</v>
      </c>
      <c r="AY336" s="11" t="s">
        <v>136</v>
      </c>
      <c r="BE336" s="91">
        <f>IF(N336="základní",J336,0)</f>
        <v>0</v>
      </c>
      <c r="BF336" s="91">
        <f>IF(N336="snížená",J336,0)</f>
        <v>0</v>
      </c>
      <c r="BG336" s="91">
        <f>IF(N336="zákl. přenesená",J336,0)</f>
        <v>0</v>
      </c>
      <c r="BH336" s="91">
        <f>IF(N336="sníž. přenesená",J336,0)</f>
        <v>0</v>
      </c>
      <c r="BI336" s="91">
        <f>IF(N336="nulová",J336,0)</f>
        <v>0</v>
      </c>
      <c r="BJ336" s="11" t="s">
        <v>79</v>
      </c>
      <c r="BK336" s="91">
        <f>ROUND(I336*H336,2)</f>
        <v>0</v>
      </c>
      <c r="BL336" s="11" t="s">
        <v>214</v>
      </c>
      <c r="BM336" s="90" t="s">
        <v>671</v>
      </c>
    </row>
    <row r="337" spans="2:51" s="7" customFormat="1" ht="12">
      <c r="B337" s="92"/>
      <c r="C337" s="344"/>
      <c r="D337" s="345" t="s">
        <v>145</v>
      </c>
      <c r="E337" s="346" t="s">
        <v>3</v>
      </c>
      <c r="F337" s="347" t="s">
        <v>672</v>
      </c>
      <c r="G337" s="344"/>
      <c r="H337" s="348">
        <v>99.756</v>
      </c>
      <c r="I337" s="94"/>
      <c r="J337" s="344"/>
      <c r="K337" s="344"/>
      <c r="L337" s="92"/>
      <c r="M337" s="95"/>
      <c r="N337" s="96"/>
      <c r="O337" s="96"/>
      <c r="P337" s="96"/>
      <c r="Q337" s="96"/>
      <c r="R337" s="96"/>
      <c r="S337" s="96"/>
      <c r="T337" s="97"/>
      <c r="AT337" s="93" t="s">
        <v>145</v>
      </c>
      <c r="AU337" s="93" t="s">
        <v>81</v>
      </c>
      <c r="AV337" s="7" t="s">
        <v>81</v>
      </c>
      <c r="AW337" s="7" t="s">
        <v>33</v>
      </c>
      <c r="AX337" s="7" t="s">
        <v>79</v>
      </c>
      <c r="AY337" s="93" t="s">
        <v>136</v>
      </c>
    </row>
    <row r="338" spans="2:65" s="1" customFormat="1" ht="16.5" customHeight="1">
      <c r="B338" s="84"/>
      <c r="C338" s="338" t="s">
        <v>673</v>
      </c>
      <c r="D338" s="338" t="s">
        <v>138</v>
      </c>
      <c r="E338" s="339" t="s">
        <v>674</v>
      </c>
      <c r="F338" s="340" t="s">
        <v>675</v>
      </c>
      <c r="G338" s="341" t="s">
        <v>141</v>
      </c>
      <c r="H338" s="342">
        <v>176.256</v>
      </c>
      <c r="I338" s="85"/>
      <c r="J338" s="343">
        <f>ROUND(I338*H338,2)</f>
        <v>0</v>
      </c>
      <c r="K338" s="340" t="s">
        <v>142</v>
      </c>
      <c r="L338" s="19"/>
      <c r="M338" s="86" t="s">
        <v>3</v>
      </c>
      <c r="N338" s="87" t="s">
        <v>42</v>
      </c>
      <c r="O338" s="27"/>
      <c r="P338" s="88">
        <f>O338*H338</f>
        <v>0</v>
      </c>
      <c r="Q338" s="88">
        <v>0.006</v>
      </c>
      <c r="R338" s="88">
        <f>Q338*H338</f>
        <v>1.057536</v>
      </c>
      <c r="S338" s="88">
        <v>0</v>
      </c>
      <c r="T338" s="89">
        <f>S338*H338</f>
        <v>0</v>
      </c>
      <c r="AR338" s="90" t="s">
        <v>214</v>
      </c>
      <c r="AT338" s="90" t="s">
        <v>138</v>
      </c>
      <c r="AU338" s="90" t="s">
        <v>81</v>
      </c>
      <c r="AY338" s="11" t="s">
        <v>136</v>
      </c>
      <c r="BE338" s="91">
        <f>IF(N338="základní",J338,0)</f>
        <v>0</v>
      </c>
      <c r="BF338" s="91">
        <f>IF(N338="snížená",J338,0)</f>
        <v>0</v>
      </c>
      <c r="BG338" s="91">
        <f>IF(N338="zákl. přenesená",J338,0)</f>
        <v>0</v>
      </c>
      <c r="BH338" s="91">
        <f>IF(N338="sníž. přenesená",J338,0)</f>
        <v>0</v>
      </c>
      <c r="BI338" s="91">
        <f>IF(N338="nulová",J338,0)</f>
        <v>0</v>
      </c>
      <c r="BJ338" s="11" t="s">
        <v>79</v>
      </c>
      <c r="BK338" s="91">
        <f>ROUND(I338*H338,2)</f>
        <v>0</v>
      </c>
      <c r="BL338" s="11" t="s">
        <v>214</v>
      </c>
      <c r="BM338" s="90" t="s">
        <v>676</v>
      </c>
    </row>
    <row r="339" spans="2:51" s="7" customFormat="1" ht="12">
      <c r="B339" s="92"/>
      <c r="C339" s="344"/>
      <c r="D339" s="345" t="s">
        <v>145</v>
      </c>
      <c r="E339" s="346" t="s">
        <v>3</v>
      </c>
      <c r="F339" s="347" t="s">
        <v>318</v>
      </c>
      <c r="G339" s="344"/>
      <c r="H339" s="348">
        <v>176.256</v>
      </c>
      <c r="I339" s="94"/>
      <c r="J339" s="344"/>
      <c r="K339" s="344"/>
      <c r="L339" s="92"/>
      <c r="M339" s="95"/>
      <c r="N339" s="96"/>
      <c r="O339" s="96"/>
      <c r="P339" s="96"/>
      <c r="Q339" s="96"/>
      <c r="R339" s="96"/>
      <c r="S339" s="96"/>
      <c r="T339" s="97"/>
      <c r="AT339" s="93" t="s">
        <v>145</v>
      </c>
      <c r="AU339" s="93" t="s">
        <v>81</v>
      </c>
      <c r="AV339" s="7" t="s">
        <v>81</v>
      </c>
      <c r="AW339" s="7" t="s">
        <v>33</v>
      </c>
      <c r="AX339" s="7" t="s">
        <v>79</v>
      </c>
      <c r="AY339" s="93" t="s">
        <v>136</v>
      </c>
    </row>
    <row r="340" spans="2:65" s="1" customFormat="1" ht="16.5" customHeight="1">
      <c r="B340" s="84"/>
      <c r="C340" s="353" t="s">
        <v>677</v>
      </c>
      <c r="D340" s="353" t="s">
        <v>179</v>
      </c>
      <c r="E340" s="354" t="s">
        <v>266</v>
      </c>
      <c r="F340" s="355" t="s">
        <v>267</v>
      </c>
      <c r="G340" s="356" t="s">
        <v>166</v>
      </c>
      <c r="H340" s="357">
        <v>25.169</v>
      </c>
      <c r="I340" s="104"/>
      <c r="J340" s="358">
        <f>ROUND(I340*H340,2)</f>
        <v>0</v>
      </c>
      <c r="K340" s="355" t="s">
        <v>142</v>
      </c>
      <c r="L340" s="105"/>
      <c r="M340" s="106" t="s">
        <v>3</v>
      </c>
      <c r="N340" s="107" t="s">
        <v>42</v>
      </c>
      <c r="O340" s="27"/>
      <c r="P340" s="88">
        <f>O340*H340</f>
        <v>0</v>
      </c>
      <c r="Q340" s="88">
        <v>0.03</v>
      </c>
      <c r="R340" s="88">
        <f>Q340*H340</f>
        <v>0.75507</v>
      </c>
      <c r="S340" s="88">
        <v>0</v>
      </c>
      <c r="T340" s="89">
        <f>S340*H340</f>
        <v>0</v>
      </c>
      <c r="AR340" s="90" t="s">
        <v>291</v>
      </c>
      <c r="AT340" s="90" t="s">
        <v>179</v>
      </c>
      <c r="AU340" s="90" t="s">
        <v>81</v>
      </c>
      <c r="AY340" s="11" t="s">
        <v>136</v>
      </c>
      <c r="BE340" s="91">
        <f>IF(N340="základní",J340,0)</f>
        <v>0</v>
      </c>
      <c r="BF340" s="91">
        <f>IF(N340="snížená",J340,0)</f>
        <v>0</v>
      </c>
      <c r="BG340" s="91">
        <f>IF(N340="zákl. přenesená",J340,0)</f>
        <v>0</v>
      </c>
      <c r="BH340" s="91">
        <f>IF(N340="sníž. přenesená",J340,0)</f>
        <v>0</v>
      </c>
      <c r="BI340" s="91">
        <f>IF(N340="nulová",J340,0)</f>
        <v>0</v>
      </c>
      <c r="BJ340" s="11" t="s">
        <v>79</v>
      </c>
      <c r="BK340" s="91">
        <f>ROUND(I340*H340,2)</f>
        <v>0</v>
      </c>
      <c r="BL340" s="11" t="s">
        <v>214</v>
      </c>
      <c r="BM340" s="90" t="s">
        <v>678</v>
      </c>
    </row>
    <row r="341" spans="2:51" s="7" customFormat="1" ht="12">
      <c r="B341" s="92"/>
      <c r="C341" s="344"/>
      <c r="D341" s="345" t="s">
        <v>145</v>
      </c>
      <c r="E341" s="346" t="s">
        <v>3</v>
      </c>
      <c r="F341" s="347" t="s">
        <v>679</v>
      </c>
      <c r="G341" s="344"/>
      <c r="H341" s="348">
        <v>25.169</v>
      </c>
      <c r="I341" s="94"/>
      <c r="J341" s="344"/>
      <c r="K341" s="344"/>
      <c r="L341" s="92"/>
      <c r="M341" s="95"/>
      <c r="N341" s="96"/>
      <c r="O341" s="96"/>
      <c r="P341" s="96"/>
      <c r="Q341" s="96"/>
      <c r="R341" s="96"/>
      <c r="S341" s="96"/>
      <c r="T341" s="97"/>
      <c r="AT341" s="93" t="s">
        <v>145</v>
      </c>
      <c r="AU341" s="93" t="s">
        <v>81</v>
      </c>
      <c r="AV341" s="7" t="s">
        <v>81</v>
      </c>
      <c r="AW341" s="7" t="s">
        <v>33</v>
      </c>
      <c r="AX341" s="7" t="s">
        <v>79</v>
      </c>
      <c r="AY341" s="93" t="s">
        <v>136</v>
      </c>
    </row>
    <row r="342" spans="2:65" s="1" customFormat="1" ht="16.5" customHeight="1">
      <c r="B342" s="84"/>
      <c r="C342" s="338" t="s">
        <v>680</v>
      </c>
      <c r="D342" s="338" t="s">
        <v>138</v>
      </c>
      <c r="E342" s="339" t="s">
        <v>681</v>
      </c>
      <c r="F342" s="340" t="s">
        <v>682</v>
      </c>
      <c r="G342" s="341" t="s">
        <v>141</v>
      </c>
      <c r="H342" s="342">
        <v>1532.936</v>
      </c>
      <c r="I342" s="85"/>
      <c r="J342" s="343">
        <f>ROUND(I342*H342,2)</f>
        <v>0</v>
      </c>
      <c r="K342" s="340" t="s">
        <v>142</v>
      </c>
      <c r="L342" s="19"/>
      <c r="M342" s="86" t="s">
        <v>3</v>
      </c>
      <c r="N342" s="87" t="s">
        <v>42</v>
      </c>
      <c r="O342" s="27"/>
      <c r="P342" s="88">
        <f>O342*H342</f>
        <v>0</v>
      </c>
      <c r="Q342" s="88">
        <v>0.00116</v>
      </c>
      <c r="R342" s="88">
        <f>Q342*H342</f>
        <v>1.7782057599999999</v>
      </c>
      <c r="S342" s="88">
        <v>0</v>
      </c>
      <c r="T342" s="89">
        <f>S342*H342</f>
        <v>0</v>
      </c>
      <c r="AR342" s="90" t="s">
        <v>214</v>
      </c>
      <c r="AT342" s="90" t="s">
        <v>138</v>
      </c>
      <c r="AU342" s="90" t="s">
        <v>81</v>
      </c>
      <c r="AY342" s="11" t="s">
        <v>136</v>
      </c>
      <c r="BE342" s="91">
        <f>IF(N342="základní",J342,0)</f>
        <v>0</v>
      </c>
      <c r="BF342" s="91">
        <f>IF(N342="snížená",J342,0)</f>
        <v>0</v>
      </c>
      <c r="BG342" s="91">
        <f>IF(N342="zákl. přenesená",J342,0)</f>
        <v>0</v>
      </c>
      <c r="BH342" s="91">
        <f>IF(N342="sníž. přenesená",J342,0)</f>
        <v>0</v>
      </c>
      <c r="BI342" s="91">
        <f>IF(N342="nulová",J342,0)</f>
        <v>0</v>
      </c>
      <c r="BJ342" s="11" t="s">
        <v>79</v>
      </c>
      <c r="BK342" s="91">
        <f>ROUND(I342*H342,2)</f>
        <v>0</v>
      </c>
      <c r="BL342" s="11" t="s">
        <v>214</v>
      </c>
      <c r="BM342" s="90" t="s">
        <v>683</v>
      </c>
    </row>
    <row r="343" spans="2:51" s="7" customFormat="1" ht="12">
      <c r="B343" s="92"/>
      <c r="C343" s="344"/>
      <c r="D343" s="345" t="s">
        <v>145</v>
      </c>
      <c r="E343" s="346" t="s">
        <v>3</v>
      </c>
      <c r="F343" s="347" t="s">
        <v>684</v>
      </c>
      <c r="G343" s="344"/>
      <c r="H343" s="348">
        <v>1224.72</v>
      </c>
      <c r="I343" s="94"/>
      <c r="J343" s="344"/>
      <c r="K343" s="344"/>
      <c r="L343" s="92"/>
      <c r="M343" s="95"/>
      <c r="N343" s="96"/>
      <c r="O343" s="96"/>
      <c r="P343" s="96"/>
      <c r="Q343" s="96"/>
      <c r="R343" s="96"/>
      <c r="S343" s="96"/>
      <c r="T343" s="97"/>
      <c r="AT343" s="93" t="s">
        <v>145</v>
      </c>
      <c r="AU343" s="93" t="s">
        <v>81</v>
      </c>
      <c r="AV343" s="7" t="s">
        <v>81</v>
      </c>
      <c r="AW343" s="7" t="s">
        <v>33</v>
      </c>
      <c r="AX343" s="7" t="s">
        <v>71</v>
      </c>
      <c r="AY343" s="93" t="s">
        <v>136</v>
      </c>
    </row>
    <row r="344" spans="2:51" s="7" customFormat="1" ht="12">
      <c r="B344" s="92"/>
      <c r="C344" s="344"/>
      <c r="D344" s="345" t="s">
        <v>145</v>
      </c>
      <c r="E344" s="346" t="s">
        <v>3</v>
      </c>
      <c r="F344" s="347" t="s">
        <v>685</v>
      </c>
      <c r="G344" s="344"/>
      <c r="H344" s="348">
        <v>308.216</v>
      </c>
      <c r="I344" s="94"/>
      <c r="J344" s="344"/>
      <c r="K344" s="344"/>
      <c r="L344" s="92"/>
      <c r="M344" s="95"/>
      <c r="N344" s="96"/>
      <c r="O344" s="96"/>
      <c r="P344" s="96"/>
      <c r="Q344" s="96"/>
      <c r="R344" s="96"/>
      <c r="S344" s="96"/>
      <c r="T344" s="97"/>
      <c r="AT344" s="93" t="s">
        <v>145</v>
      </c>
      <c r="AU344" s="93" t="s">
        <v>81</v>
      </c>
      <c r="AV344" s="7" t="s">
        <v>81</v>
      </c>
      <c r="AW344" s="7" t="s">
        <v>33</v>
      </c>
      <c r="AX344" s="7" t="s">
        <v>71</v>
      </c>
      <c r="AY344" s="93" t="s">
        <v>136</v>
      </c>
    </row>
    <row r="345" spans="2:51" s="8" customFormat="1" ht="12">
      <c r="B345" s="98"/>
      <c r="C345" s="349"/>
      <c r="D345" s="345" t="s">
        <v>145</v>
      </c>
      <c r="E345" s="350" t="s">
        <v>3</v>
      </c>
      <c r="F345" s="351" t="s">
        <v>152</v>
      </c>
      <c r="G345" s="349"/>
      <c r="H345" s="352">
        <v>1532.9360000000001</v>
      </c>
      <c r="I345" s="100"/>
      <c r="J345" s="349"/>
      <c r="K345" s="349"/>
      <c r="L345" s="98"/>
      <c r="M345" s="101"/>
      <c r="N345" s="102"/>
      <c r="O345" s="102"/>
      <c r="P345" s="102"/>
      <c r="Q345" s="102"/>
      <c r="R345" s="102"/>
      <c r="S345" s="102"/>
      <c r="T345" s="103"/>
      <c r="AT345" s="99" t="s">
        <v>145</v>
      </c>
      <c r="AU345" s="99" t="s">
        <v>81</v>
      </c>
      <c r="AV345" s="8" t="s">
        <v>143</v>
      </c>
      <c r="AW345" s="8" t="s">
        <v>33</v>
      </c>
      <c r="AX345" s="8" t="s">
        <v>79</v>
      </c>
      <c r="AY345" s="99" t="s">
        <v>136</v>
      </c>
    </row>
    <row r="346" spans="2:65" s="1" customFormat="1" ht="16.5" customHeight="1">
      <c r="B346" s="84"/>
      <c r="C346" s="353" t="s">
        <v>686</v>
      </c>
      <c r="D346" s="353" t="s">
        <v>179</v>
      </c>
      <c r="E346" s="354" t="s">
        <v>687</v>
      </c>
      <c r="F346" s="355" t="s">
        <v>688</v>
      </c>
      <c r="G346" s="356" t="s">
        <v>141</v>
      </c>
      <c r="H346" s="357">
        <v>1563.595</v>
      </c>
      <c r="I346" s="104"/>
      <c r="J346" s="358">
        <f>ROUND(I346*H346,2)</f>
        <v>0</v>
      </c>
      <c r="K346" s="355" t="s">
        <v>142</v>
      </c>
      <c r="L346" s="105"/>
      <c r="M346" s="106" t="s">
        <v>3</v>
      </c>
      <c r="N346" s="107" t="s">
        <v>42</v>
      </c>
      <c r="O346" s="27"/>
      <c r="P346" s="88">
        <f>O346*H346</f>
        <v>0</v>
      </c>
      <c r="Q346" s="88">
        <v>0.0049</v>
      </c>
      <c r="R346" s="88">
        <f>Q346*H346</f>
        <v>7.6616155</v>
      </c>
      <c r="S346" s="88">
        <v>0</v>
      </c>
      <c r="T346" s="89">
        <f>S346*H346</f>
        <v>0</v>
      </c>
      <c r="AR346" s="90" t="s">
        <v>291</v>
      </c>
      <c r="AT346" s="90" t="s">
        <v>179</v>
      </c>
      <c r="AU346" s="90" t="s">
        <v>81</v>
      </c>
      <c r="AY346" s="11" t="s">
        <v>136</v>
      </c>
      <c r="BE346" s="91">
        <f>IF(N346="základní",J346,0)</f>
        <v>0</v>
      </c>
      <c r="BF346" s="91">
        <f>IF(N346="snížená",J346,0)</f>
        <v>0</v>
      </c>
      <c r="BG346" s="91">
        <f>IF(N346="zákl. přenesená",J346,0)</f>
        <v>0</v>
      </c>
      <c r="BH346" s="91">
        <f>IF(N346="sníž. přenesená",J346,0)</f>
        <v>0</v>
      </c>
      <c r="BI346" s="91">
        <f>IF(N346="nulová",J346,0)</f>
        <v>0</v>
      </c>
      <c r="BJ346" s="11" t="s">
        <v>79</v>
      </c>
      <c r="BK346" s="91">
        <f>ROUND(I346*H346,2)</f>
        <v>0</v>
      </c>
      <c r="BL346" s="11" t="s">
        <v>214</v>
      </c>
      <c r="BM346" s="90" t="s">
        <v>689</v>
      </c>
    </row>
    <row r="347" spans="2:51" s="7" customFormat="1" ht="12">
      <c r="B347" s="92"/>
      <c r="C347" s="344"/>
      <c r="D347" s="345" t="s">
        <v>145</v>
      </c>
      <c r="E347" s="346" t="s">
        <v>3</v>
      </c>
      <c r="F347" s="347" t="s">
        <v>690</v>
      </c>
      <c r="G347" s="344"/>
      <c r="H347" s="348">
        <v>1563.595</v>
      </c>
      <c r="I347" s="94"/>
      <c r="J347" s="344"/>
      <c r="K347" s="344"/>
      <c r="L347" s="92"/>
      <c r="M347" s="95"/>
      <c r="N347" s="96"/>
      <c r="O347" s="96"/>
      <c r="P347" s="96"/>
      <c r="Q347" s="96"/>
      <c r="R347" s="96"/>
      <c r="S347" s="96"/>
      <c r="T347" s="97"/>
      <c r="AT347" s="93" t="s">
        <v>145</v>
      </c>
      <c r="AU347" s="93" t="s">
        <v>81</v>
      </c>
      <c r="AV347" s="7" t="s">
        <v>81</v>
      </c>
      <c r="AW347" s="7" t="s">
        <v>33</v>
      </c>
      <c r="AX347" s="7" t="s">
        <v>79</v>
      </c>
      <c r="AY347" s="93" t="s">
        <v>136</v>
      </c>
    </row>
    <row r="348" spans="2:65" s="1" customFormat="1" ht="16.5" customHeight="1">
      <c r="B348" s="84"/>
      <c r="C348" s="338" t="s">
        <v>691</v>
      </c>
      <c r="D348" s="338" t="s">
        <v>138</v>
      </c>
      <c r="E348" s="339" t="s">
        <v>681</v>
      </c>
      <c r="F348" s="340" t="s">
        <v>682</v>
      </c>
      <c r="G348" s="341" t="s">
        <v>141</v>
      </c>
      <c r="H348" s="342">
        <v>3.779</v>
      </c>
      <c r="I348" s="85"/>
      <c r="J348" s="343">
        <f>ROUND(I348*H348,2)</f>
        <v>0</v>
      </c>
      <c r="K348" s="340" t="s">
        <v>142</v>
      </c>
      <c r="L348" s="19"/>
      <c r="M348" s="86" t="s">
        <v>3</v>
      </c>
      <c r="N348" s="87" t="s">
        <v>42</v>
      </c>
      <c r="O348" s="27"/>
      <c r="P348" s="88">
        <f>O348*H348</f>
        <v>0</v>
      </c>
      <c r="Q348" s="88">
        <v>0.00116</v>
      </c>
      <c r="R348" s="88">
        <f>Q348*H348</f>
        <v>0.00438364</v>
      </c>
      <c r="S348" s="88">
        <v>0</v>
      </c>
      <c r="T348" s="89">
        <f>S348*H348</f>
        <v>0</v>
      </c>
      <c r="AR348" s="90" t="s">
        <v>214</v>
      </c>
      <c r="AT348" s="90" t="s">
        <v>138</v>
      </c>
      <c r="AU348" s="90" t="s">
        <v>81</v>
      </c>
      <c r="AY348" s="11" t="s">
        <v>136</v>
      </c>
      <c r="BE348" s="91">
        <f>IF(N348="základní",J348,0)</f>
        <v>0</v>
      </c>
      <c r="BF348" s="91">
        <f>IF(N348="snížená",J348,0)</f>
        <v>0</v>
      </c>
      <c r="BG348" s="91">
        <f>IF(N348="zákl. přenesená",J348,0)</f>
        <v>0</v>
      </c>
      <c r="BH348" s="91">
        <f>IF(N348="sníž. přenesená",J348,0)</f>
        <v>0</v>
      </c>
      <c r="BI348" s="91">
        <f>IF(N348="nulová",J348,0)</f>
        <v>0</v>
      </c>
      <c r="BJ348" s="11" t="s">
        <v>79</v>
      </c>
      <c r="BK348" s="91">
        <f>ROUND(I348*H348,2)</f>
        <v>0</v>
      </c>
      <c r="BL348" s="11" t="s">
        <v>214</v>
      </c>
      <c r="BM348" s="90" t="s">
        <v>692</v>
      </c>
    </row>
    <row r="349" spans="2:51" s="7" customFormat="1" ht="12">
      <c r="B349" s="92"/>
      <c r="C349" s="344"/>
      <c r="D349" s="345" t="s">
        <v>145</v>
      </c>
      <c r="E349" s="346" t="s">
        <v>3</v>
      </c>
      <c r="F349" s="347" t="s">
        <v>693</v>
      </c>
      <c r="G349" s="344"/>
      <c r="H349" s="348">
        <v>3.779</v>
      </c>
      <c r="I349" s="94"/>
      <c r="J349" s="344"/>
      <c r="K349" s="344"/>
      <c r="L349" s="92"/>
      <c r="M349" s="95"/>
      <c r="N349" s="96"/>
      <c r="O349" s="96"/>
      <c r="P349" s="96"/>
      <c r="Q349" s="96"/>
      <c r="R349" s="96"/>
      <c r="S349" s="96"/>
      <c r="T349" s="97"/>
      <c r="AT349" s="93" t="s">
        <v>145</v>
      </c>
      <c r="AU349" s="93" t="s">
        <v>81</v>
      </c>
      <c r="AV349" s="7" t="s">
        <v>81</v>
      </c>
      <c r="AW349" s="7" t="s">
        <v>33</v>
      </c>
      <c r="AX349" s="7" t="s">
        <v>79</v>
      </c>
      <c r="AY349" s="93" t="s">
        <v>136</v>
      </c>
    </row>
    <row r="350" spans="2:65" s="1" customFormat="1" ht="16.5" customHeight="1">
      <c r="B350" s="84"/>
      <c r="C350" s="353" t="s">
        <v>694</v>
      </c>
      <c r="D350" s="353" t="s">
        <v>179</v>
      </c>
      <c r="E350" s="354" t="s">
        <v>695</v>
      </c>
      <c r="F350" s="355" t="s">
        <v>696</v>
      </c>
      <c r="G350" s="356" t="s">
        <v>141</v>
      </c>
      <c r="H350" s="357">
        <v>3.855</v>
      </c>
      <c r="I350" s="104"/>
      <c r="J350" s="358">
        <f>ROUND(I350*H350,2)</f>
        <v>0</v>
      </c>
      <c r="K350" s="355" t="s">
        <v>142</v>
      </c>
      <c r="L350" s="105"/>
      <c r="M350" s="106" t="s">
        <v>3</v>
      </c>
      <c r="N350" s="107" t="s">
        <v>42</v>
      </c>
      <c r="O350" s="27"/>
      <c r="P350" s="88">
        <f>O350*H350</f>
        <v>0</v>
      </c>
      <c r="Q350" s="88">
        <v>0.0056</v>
      </c>
      <c r="R350" s="88">
        <f>Q350*H350</f>
        <v>0.021588</v>
      </c>
      <c r="S350" s="88">
        <v>0</v>
      </c>
      <c r="T350" s="89">
        <f>S350*H350</f>
        <v>0</v>
      </c>
      <c r="AR350" s="90" t="s">
        <v>291</v>
      </c>
      <c r="AT350" s="90" t="s">
        <v>179</v>
      </c>
      <c r="AU350" s="90" t="s">
        <v>81</v>
      </c>
      <c r="AY350" s="11" t="s">
        <v>136</v>
      </c>
      <c r="BE350" s="91">
        <f>IF(N350="základní",J350,0)</f>
        <v>0</v>
      </c>
      <c r="BF350" s="91">
        <f>IF(N350="snížená",J350,0)</f>
        <v>0</v>
      </c>
      <c r="BG350" s="91">
        <f>IF(N350="zákl. přenesená",J350,0)</f>
        <v>0</v>
      </c>
      <c r="BH350" s="91">
        <f>IF(N350="sníž. přenesená",J350,0)</f>
        <v>0</v>
      </c>
      <c r="BI350" s="91">
        <f>IF(N350="nulová",J350,0)</f>
        <v>0</v>
      </c>
      <c r="BJ350" s="11" t="s">
        <v>79</v>
      </c>
      <c r="BK350" s="91">
        <f>ROUND(I350*H350,2)</f>
        <v>0</v>
      </c>
      <c r="BL350" s="11" t="s">
        <v>214</v>
      </c>
      <c r="BM350" s="90" t="s">
        <v>697</v>
      </c>
    </row>
    <row r="351" spans="2:51" s="7" customFormat="1" ht="12">
      <c r="B351" s="92"/>
      <c r="C351" s="344"/>
      <c r="D351" s="345" t="s">
        <v>145</v>
      </c>
      <c r="E351" s="346" t="s">
        <v>3</v>
      </c>
      <c r="F351" s="347" t="s">
        <v>698</v>
      </c>
      <c r="G351" s="344"/>
      <c r="H351" s="348">
        <v>3.855</v>
      </c>
      <c r="I351" s="94"/>
      <c r="J351" s="344"/>
      <c r="K351" s="344"/>
      <c r="L351" s="92"/>
      <c r="M351" s="95"/>
      <c r="N351" s="96"/>
      <c r="O351" s="96"/>
      <c r="P351" s="96"/>
      <c r="Q351" s="96"/>
      <c r="R351" s="96"/>
      <c r="S351" s="96"/>
      <c r="T351" s="97"/>
      <c r="AT351" s="93" t="s">
        <v>145</v>
      </c>
      <c r="AU351" s="93" t="s">
        <v>81</v>
      </c>
      <c r="AV351" s="7" t="s">
        <v>81</v>
      </c>
      <c r="AW351" s="7" t="s">
        <v>33</v>
      </c>
      <c r="AX351" s="7" t="s">
        <v>79</v>
      </c>
      <c r="AY351" s="93" t="s">
        <v>136</v>
      </c>
    </row>
    <row r="352" spans="2:65" s="1" customFormat="1" ht="16.5" customHeight="1">
      <c r="B352" s="84"/>
      <c r="C352" s="338" t="s">
        <v>699</v>
      </c>
      <c r="D352" s="338" t="s">
        <v>138</v>
      </c>
      <c r="E352" s="339" t="s">
        <v>681</v>
      </c>
      <c r="F352" s="340" t="s">
        <v>682</v>
      </c>
      <c r="G352" s="341" t="s">
        <v>141</v>
      </c>
      <c r="H352" s="342">
        <v>29.953</v>
      </c>
      <c r="I352" s="85"/>
      <c r="J352" s="343">
        <f>ROUND(I352*H352,2)</f>
        <v>0</v>
      </c>
      <c r="K352" s="340" t="s">
        <v>142</v>
      </c>
      <c r="L352" s="19"/>
      <c r="M352" s="86" t="s">
        <v>3</v>
      </c>
      <c r="N352" s="87" t="s">
        <v>42</v>
      </c>
      <c r="O352" s="27"/>
      <c r="P352" s="88">
        <f>O352*H352</f>
        <v>0</v>
      </c>
      <c r="Q352" s="88">
        <v>0.00116</v>
      </c>
      <c r="R352" s="88">
        <f>Q352*H352</f>
        <v>0.03474548</v>
      </c>
      <c r="S352" s="88">
        <v>0</v>
      </c>
      <c r="T352" s="89">
        <f>S352*H352</f>
        <v>0</v>
      </c>
      <c r="AR352" s="90" t="s">
        <v>214</v>
      </c>
      <c r="AT352" s="90" t="s">
        <v>138</v>
      </c>
      <c r="AU352" s="90" t="s">
        <v>81</v>
      </c>
      <c r="AY352" s="11" t="s">
        <v>136</v>
      </c>
      <c r="BE352" s="91">
        <f>IF(N352="základní",J352,0)</f>
        <v>0</v>
      </c>
      <c r="BF352" s="91">
        <f>IF(N352="snížená",J352,0)</f>
        <v>0</v>
      </c>
      <c r="BG352" s="91">
        <f>IF(N352="zákl. přenesená",J352,0)</f>
        <v>0</v>
      </c>
      <c r="BH352" s="91">
        <f>IF(N352="sníž. přenesená",J352,0)</f>
        <v>0</v>
      </c>
      <c r="BI352" s="91">
        <f>IF(N352="nulová",J352,0)</f>
        <v>0</v>
      </c>
      <c r="BJ352" s="11" t="s">
        <v>79</v>
      </c>
      <c r="BK352" s="91">
        <f>ROUND(I352*H352,2)</f>
        <v>0</v>
      </c>
      <c r="BL352" s="11" t="s">
        <v>214</v>
      </c>
      <c r="BM352" s="90" t="s">
        <v>700</v>
      </c>
    </row>
    <row r="353" spans="2:51" s="7" customFormat="1" ht="12">
      <c r="B353" s="92"/>
      <c r="C353" s="344"/>
      <c r="D353" s="345" t="s">
        <v>145</v>
      </c>
      <c r="E353" s="346" t="s">
        <v>3</v>
      </c>
      <c r="F353" s="347" t="s">
        <v>701</v>
      </c>
      <c r="G353" s="344"/>
      <c r="H353" s="348">
        <v>29.953</v>
      </c>
      <c r="I353" s="94"/>
      <c r="J353" s="344"/>
      <c r="K353" s="344"/>
      <c r="L353" s="92"/>
      <c r="M353" s="95"/>
      <c r="N353" s="96"/>
      <c r="O353" s="96"/>
      <c r="P353" s="96"/>
      <c r="Q353" s="96"/>
      <c r="R353" s="96"/>
      <c r="S353" s="96"/>
      <c r="T353" s="97"/>
      <c r="AT353" s="93" t="s">
        <v>145</v>
      </c>
      <c r="AU353" s="93" t="s">
        <v>81</v>
      </c>
      <c r="AV353" s="7" t="s">
        <v>81</v>
      </c>
      <c r="AW353" s="7" t="s">
        <v>33</v>
      </c>
      <c r="AX353" s="7" t="s">
        <v>79</v>
      </c>
      <c r="AY353" s="93" t="s">
        <v>136</v>
      </c>
    </row>
    <row r="354" spans="2:65" s="1" customFormat="1" ht="16.5" customHeight="1">
      <c r="B354" s="84"/>
      <c r="C354" s="353" t="s">
        <v>702</v>
      </c>
      <c r="D354" s="353" t="s">
        <v>179</v>
      </c>
      <c r="E354" s="354" t="s">
        <v>703</v>
      </c>
      <c r="F354" s="355" t="s">
        <v>704</v>
      </c>
      <c r="G354" s="356" t="s">
        <v>141</v>
      </c>
      <c r="H354" s="357">
        <v>30.552</v>
      </c>
      <c r="I354" s="104"/>
      <c r="J354" s="358">
        <f>ROUND(I354*H354,2)</f>
        <v>0</v>
      </c>
      <c r="K354" s="355" t="s">
        <v>142</v>
      </c>
      <c r="L354" s="105"/>
      <c r="M354" s="106" t="s">
        <v>3</v>
      </c>
      <c r="N354" s="107" t="s">
        <v>42</v>
      </c>
      <c r="O354" s="27"/>
      <c r="P354" s="88">
        <f>O354*H354</f>
        <v>0</v>
      </c>
      <c r="Q354" s="88">
        <v>0.007</v>
      </c>
      <c r="R354" s="88">
        <f>Q354*H354</f>
        <v>0.213864</v>
      </c>
      <c r="S354" s="88">
        <v>0</v>
      </c>
      <c r="T354" s="89">
        <f>S354*H354</f>
        <v>0</v>
      </c>
      <c r="AR354" s="90" t="s">
        <v>291</v>
      </c>
      <c r="AT354" s="90" t="s">
        <v>179</v>
      </c>
      <c r="AU354" s="90" t="s">
        <v>81</v>
      </c>
      <c r="AY354" s="11" t="s">
        <v>136</v>
      </c>
      <c r="BE354" s="91">
        <f>IF(N354="základní",J354,0)</f>
        <v>0</v>
      </c>
      <c r="BF354" s="91">
        <f>IF(N354="snížená",J354,0)</f>
        <v>0</v>
      </c>
      <c r="BG354" s="91">
        <f>IF(N354="zákl. přenesená",J354,0)</f>
        <v>0</v>
      </c>
      <c r="BH354" s="91">
        <f>IF(N354="sníž. přenesená",J354,0)</f>
        <v>0</v>
      </c>
      <c r="BI354" s="91">
        <f>IF(N354="nulová",J354,0)</f>
        <v>0</v>
      </c>
      <c r="BJ354" s="11" t="s">
        <v>79</v>
      </c>
      <c r="BK354" s="91">
        <f>ROUND(I354*H354,2)</f>
        <v>0</v>
      </c>
      <c r="BL354" s="11" t="s">
        <v>214</v>
      </c>
      <c r="BM354" s="90" t="s">
        <v>705</v>
      </c>
    </row>
    <row r="355" spans="2:51" s="7" customFormat="1" ht="12">
      <c r="B355" s="92"/>
      <c r="C355" s="344"/>
      <c r="D355" s="345" t="s">
        <v>145</v>
      </c>
      <c r="E355" s="346" t="s">
        <v>3</v>
      </c>
      <c r="F355" s="347" t="s">
        <v>706</v>
      </c>
      <c r="G355" s="344"/>
      <c r="H355" s="348">
        <v>30.552</v>
      </c>
      <c r="I355" s="94"/>
      <c r="J355" s="344"/>
      <c r="K355" s="344"/>
      <c r="L355" s="92"/>
      <c r="M355" s="95"/>
      <c r="N355" s="96"/>
      <c r="O355" s="96"/>
      <c r="P355" s="96"/>
      <c r="Q355" s="96"/>
      <c r="R355" s="96"/>
      <c r="S355" s="96"/>
      <c r="T355" s="97"/>
      <c r="AT355" s="93" t="s">
        <v>145</v>
      </c>
      <c r="AU355" s="93" t="s">
        <v>81</v>
      </c>
      <c r="AV355" s="7" t="s">
        <v>81</v>
      </c>
      <c r="AW355" s="7" t="s">
        <v>33</v>
      </c>
      <c r="AX355" s="7" t="s">
        <v>79</v>
      </c>
      <c r="AY355" s="93" t="s">
        <v>136</v>
      </c>
    </row>
    <row r="356" spans="2:65" s="1" customFormat="1" ht="16.5" customHeight="1">
      <c r="B356" s="84"/>
      <c r="C356" s="338" t="s">
        <v>707</v>
      </c>
      <c r="D356" s="338" t="s">
        <v>138</v>
      </c>
      <c r="E356" s="339" t="s">
        <v>708</v>
      </c>
      <c r="F356" s="340" t="s">
        <v>709</v>
      </c>
      <c r="G356" s="341" t="s">
        <v>610</v>
      </c>
      <c r="H356" s="108"/>
      <c r="I356" s="85"/>
      <c r="J356" s="343">
        <f>ROUND(I356*H356,2)</f>
        <v>0</v>
      </c>
      <c r="K356" s="340" t="s">
        <v>142</v>
      </c>
      <c r="L356" s="19"/>
      <c r="M356" s="86" t="s">
        <v>3</v>
      </c>
      <c r="N356" s="87" t="s">
        <v>42</v>
      </c>
      <c r="O356" s="27"/>
      <c r="P356" s="88">
        <f>O356*H356</f>
        <v>0</v>
      </c>
      <c r="Q356" s="88">
        <v>0</v>
      </c>
      <c r="R356" s="88">
        <f>Q356*H356</f>
        <v>0</v>
      </c>
      <c r="S356" s="88">
        <v>0</v>
      </c>
      <c r="T356" s="89">
        <f>S356*H356</f>
        <v>0</v>
      </c>
      <c r="AR356" s="90" t="s">
        <v>214</v>
      </c>
      <c r="AT356" s="90" t="s">
        <v>138</v>
      </c>
      <c r="AU356" s="90" t="s">
        <v>81</v>
      </c>
      <c r="AY356" s="11" t="s">
        <v>136</v>
      </c>
      <c r="BE356" s="91">
        <f>IF(N356="základní",J356,0)</f>
        <v>0</v>
      </c>
      <c r="BF356" s="91">
        <f>IF(N356="snížená",J356,0)</f>
        <v>0</v>
      </c>
      <c r="BG356" s="91">
        <f>IF(N356="zákl. přenesená",J356,0)</f>
        <v>0</v>
      </c>
      <c r="BH356" s="91">
        <f>IF(N356="sníž. přenesená",J356,0)</f>
        <v>0</v>
      </c>
      <c r="BI356" s="91">
        <f>IF(N356="nulová",J356,0)</f>
        <v>0</v>
      </c>
      <c r="BJ356" s="11" t="s">
        <v>79</v>
      </c>
      <c r="BK356" s="91">
        <f>ROUND(I356*H356,2)</f>
        <v>0</v>
      </c>
      <c r="BL356" s="11" t="s">
        <v>214</v>
      </c>
      <c r="BM356" s="90" t="s">
        <v>710</v>
      </c>
    </row>
    <row r="357" spans="2:63" s="6" customFormat="1" ht="22.9" customHeight="1">
      <c r="B357" s="75"/>
      <c r="C357" s="332"/>
      <c r="D357" s="333" t="s">
        <v>70</v>
      </c>
      <c r="E357" s="336" t="s">
        <v>711</v>
      </c>
      <c r="F357" s="336" t="s">
        <v>712</v>
      </c>
      <c r="G357" s="332"/>
      <c r="H357" s="332"/>
      <c r="I357" s="77"/>
      <c r="J357" s="337">
        <f>BK357</f>
        <v>0</v>
      </c>
      <c r="K357" s="332"/>
      <c r="L357" s="75"/>
      <c r="M357" s="78"/>
      <c r="N357" s="79"/>
      <c r="O357" s="79"/>
      <c r="P357" s="80">
        <f>SUM(P358:P364)</f>
        <v>0</v>
      </c>
      <c r="Q357" s="79"/>
      <c r="R357" s="80">
        <f>SUM(R358:R364)</f>
        <v>0.0532</v>
      </c>
      <c r="S357" s="79"/>
      <c r="T357" s="81">
        <f>SUM(T358:T364)</f>
        <v>0.0534</v>
      </c>
      <c r="AR357" s="76" t="s">
        <v>81</v>
      </c>
      <c r="AT357" s="82" t="s">
        <v>70</v>
      </c>
      <c r="AU357" s="82" t="s">
        <v>79</v>
      </c>
      <c r="AY357" s="76" t="s">
        <v>136</v>
      </c>
      <c r="BK357" s="83">
        <f>SUM(BK358:BK364)</f>
        <v>0</v>
      </c>
    </row>
    <row r="358" spans="2:65" s="1" customFormat="1" ht="16.5" customHeight="1">
      <c r="B358" s="84"/>
      <c r="C358" s="338" t="s">
        <v>713</v>
      </c>
      <c r="D358" s="338" t="s">
        <v>138</v>
      </c>
      <c r="E358" s="339" t="s">
        <v>714</v>
      </c>
      <c r="F358" s="340" t="s">
        <v>715</v>
      </c>
      <c r="G358" s="341" t="s">
        <v>159</v>
      </c>
      <c r="H358" s="342">
        <v>2</v>
      </c>
      <c r="I358" s="85"/>
      <c r="J358" s="343">
        <f>ROUND(I358*H358,2)</f>
        <v>0</v>
      </c>
      <c r="K358" s="340" t="s">
        <v>142</v>
      </c>
      <c r="L358" s="19"/>
      <c r="M358" s="86" t="s">
        <v>3</v>
      </c>
      <c r="N358" s="87" t="s">
        <v>42</v>
      </c>
      <c r="O358" s="27"/>
      <c r="P358" s="88">
        <f>O358*H358</f>
        <v>0</v>
      </c>
      <c r="Q358" s="88">
        <v>0</v>
      </c>
      <c r="R358" s="88">
        <f>Q358*H358</f>
        <v>0</v>
      </c>
      <c r="S358" s="88">
        <v>0.0267</v>
      </c>
      <c r="T358" s="89">
        <f>S358*H358</f>
        <v>0.0534</v>
      </c>
      <c r="AR358" s="90" t="s">
        <v>214</v>
      </c>
      <c r="AT358" s="90" t="s">
        <v>138</v>
      </c>
      <c r="AU358" s="90" t="s">
        <v>81</v>
      </c>
      <c r="AY358" s="11" t="s">
        <v>136</v>
      </c>
      <c r="BE358" s="91">
        <f>IF(N358="základní",J358,0)</f>
        <v>0</v>
      </c>
      <c r="BF358" s="91">
        <f>IF(N358="snížená",J358,0)</f>
        <v>0</v>
      </c>
      <c r="BG358" s="91">
        <f>IF(N358="zákl. přenesená",J358,0)</f>
        <v>0</v>
      </c>
      <c r="BH358" s="91">
        <f>IF(N358="sníž. přenesená",J358,0)</f>
        <v>0</v>
      </c>
      <c r="BI358" s="91">
        <f>IF(N358="nulová",J358,0)</f>
        <v>0</v>
      </c>
      <c r="BJ358" s="11" t="s">
        <v>79</v>
      </c>
      <c r="BK358" s="91">
        <f>ROUND(I358*H358,2)</f>
        <v>0</v>
      </c>
      <c r="BL358" s="11" t="s">
        <v>214</v>
      </c>
      <c r="BM358" s="90" t="s">
        <v>716</v>
      </c>
    </row>
    <row r="359" spans="2:65" s="1" customFormat="1" ht="16.5" customHeight="1">
      <c r="B359" s="84"/>
      <c r="C359" s="338" t="s">
        <v>717</v>
      </c>
      <c r="D359" s="338" t="s">
        <v>138</v>
      </c>
      <c r="E359" s="339" t="s">
        <v>718</v>
      </c>
      <c r="F359" s="340" t="s">
        <v>719</v>
      </c>
      <c r="G359" s="341" t="s">
        <v>159</v>
      </c>
      <c r="H359" s="342">
        <v>4</v>
      </c>
      <c r="I359" s="85"/>
      <c r="J359" s="343">
        <f>ROUND(I359*H359,2)</f>
        <v>0</v>
      </c>
      <c r="K359" s="340" t="s">
        <v>142</v>
      </c>
      <c r="L359" s="19"/>
      <c r="M359" s="86" t="s">
        <v>3</v>
      </c>
      <c r="N359" s="87" t="s">
        <v>42</v>
      </c>
      <c r="O359" s="27"/>
      <c r="P359" s="88">
        <f>O359*H359</f>
        <v>0</v>
      </c>
      <c r="Q359" s="88">
        <v>0.00277</v>
      </c>
      <c r="R359" s="88">
        <f>Q359*H359</f>
        <v>0.01108</v>
      </c>
      <c r="S359" s="88">
        <v>0</v>
      </c>
      <c r="T359" s="89">
        <f>S359*H359</f>
        <v>0</v>
      </c>
      <c r="AR359" s="90" t="s">
        <v>214</v>
      </c>
      <c r="AT359" s="90" t="s">
        <v>138</v>
      </c>
      <c r="AU359" s="90" t="s">
        <v>81</v>
      </c>
      <c r="AY359" s="11" t="s">
        <v>136</v>
      </c>
      <c r="BE359" s="91">
        <f>IF(N359="základní",J359,0)</f>
        <v>0</v>
      </c>
      <c r="BF359" s="91">
        <f>IF(N359="snížená",J359,0)</f>
        <v>0</v>
      </c>
      <c r="BG359" s="91">
        <f>IF(N359="zákl. přenesená",J359,0)</f>
        <v>0</v>
      </c>
      <c r="BH359" s="91">
        <f>IF(N359="sníž. přenesená",J359,0)</f>
        <v>0</v>
      </c>
      <c r="BI359" s="91">
        <f>IF(N359="nulová",J359,0)</f>
        <v>0</v>
      </c>
      <c r="BJ359" s="11" t="s">
        <v>79</v>
      </c>
      <c r="BK359" s="91">
        <f>ROUND(I359*H359,2)</f>
        <v>0</v>
      </c>
      <c r="BL359" s="11" t="s">
        <v>214</v>
      </c>
      <c r="BM359" s="90" t="s">
        <v>720</v>
      </c>
    </row>
    <row r="360" spans="2:65" s="1" customFormat="1" ht="16.5" customHeight="1">
      <c r="B360" s="84"/>
      <c r="C360" s="338" t="s">
        <v>721</v>
      </c>
      <c r="D360" s="338" t="s">
        <v>138</v>
      </c>
      <c r="E360" s="339" t="s">
        <v>722</v>
      </c>
      <c r="F360" s="340" t="s">
        <v>723</v>
      </c>
      <c r="G360" s="341" t="s">
        <v>176</v>
      </c>
      <c r="H360" s="342">
        <v>11</v>
      </c>
      <c r="I360" s="85"/>
      <c r="J360" s="343">
        <f>ROUND(I360*H360,2)</f>
        <v>0</v>
      </c>
      <c r="K360" s="340" t="s">
        <v>142</v>
      </c>
      <c r="L360" s="19"/>
      <c r="M360" s="86" t="s">
        <v>3</v>
      </c>
      <c r="N360" s="87" t="s">
        <v>42</v>
      </c>
      <c r="O360" s="27"/>
      <c r="P360" s="88">
        <f>O360*H360</f>
        <v>0</v>
      </c>
      <c r="Q360" s="88">
        <v>0.00342</v>
      </c>
      <c r="R360" s="88">
        <f>Q360*H360</f>
        <v>0.03762</v>
      </c>
      <c r="S360" s="88">
        <v>0</v>
      </c>
      <c r="T360" s="89">
        <f>S360*H360</f>
        <v>0</v>
      </c>
      <c r="AR360" s="90" t="s">
        <v>214</v>
      </c>
      <c r="AT360" s="90" t="s">
        <v>138</v>
      </c>
      <c r="AU360" s="90" t="s">
        <v>81</v>
      </c>
      <c r="AY360" s="11" t="s">
        <v>136</v>
      </c>
      <c r="BE360" s="91">
        <f>IF(N360="základní",J360,0)</f>
        <v>0</v>
      </c>
      <c r="BF360" s="91">
        <f>IF(N360="snížená",J360,0)</f>
        <v>0</v>
      </c>
      <c r="BG360" s="91">
        <f>IF(N360="zákl. přenesená",J360,0)</f>
        <v>0</v>
      </c>
      <c r="BH360" s="91">
        <f>IF(N360="sníž. přenesená",J360,0)</f>
        <v>0</v>
      </c>
      <c r="BI360" s="91">
        <f>IF(N360="nulová",J360,0)</f>
        <v>0</v>
      </c>
      <c r="BJ360" s="11" t="s">
        <v>79</v>
      </c>
      <c r="BK360" s="91">
        <f>ROUND(I360*H360,2)</f>
        <v>0</v>
      </c>
      <c r="BL360" s="11" t="s">
        <v>214</v>
      </c>
      <c r="BM360" s="90" t="s">
        <v>724</v>
      </c>
    </row>
    <row r="361" spans="2:51" s="7" customFormat="1" ht="12">
      <c r="B361" s="92"/>
      <c r="C361" s="344"/>
      <c r="D361" s="345" t="s">
        <v>145</v>
      </c>
      <c r="E361" s="346" t="s">
        <v>3</v>
      </c>
      <c r="F361" s="347" t="s">
        <v>725</v>
      </c>
      <c r="G361" s="344"/>
      <c r="H361" s="348">
        <v>11</v>
      </c>
      <c r="I361" s="94"/>
      <c r="J361" s="344"/>
      <c r="K361" s="344"/>
      <c r="L361" s="92"/>
      <c r="M361" s="95"/>
      <c r="N361" s="96"/>
      <c r="O361" s="96"/>
      <c r="P361" s="96"/>
      <c r="Q361" s="96"/>
      <c r="R361" s="96"/>
      <c r="S361" s="96"/>
      <c r="T361" s="97"/>
      <c r="AT361" s="93" t="s">
        <v>145</v>
      </c>
      <c r="AU361" s="93" t="s">
        <v>81</v>
      </c>
      <c r="AV361" s="7" t="s">
        <v>81</v>
      </c>
      <c r="AW361" s="7" t="s">
        <v>33</v>
      </c>
      <c r="AX361" s="7" t="s">
        <v>79</v>
      </c>
      <c r="AY361" s="93" t="s">
        <v>136</v>
      </c>
    </row>
    <row r="362" spans="2:65" s="1" customFormat="1" ht="16.5" customHeight="1">
      <c r="B362" s="84"/>
      <c r="C362" s="338" t="s">
        <v>726</v>
      </c>
      <c r="D362" s="338" t="s">
        <v>138</v>
      </c>
      <c r="E362" s="339" t="s">
        <v>727</v>
      </c>
      <c r="F362" s="340" t="s">
        <v>728</v>
      </c>
      <c r="G362" s="341" t="s">
        <v>176</v>
      </c>
      <c r="H362" s="342">
        <v>3</v>
      </c>
      <c r="I362" s="85"/>
      <c r="J362" s="343">
        <f>ROUND(I362*H362,2)</f>
        <v>0</v>
      </c>
      <c r="K362" s="340" t="s">
        <v>142</v>
      </c>
      <c r="L362" s="19"/>
      <c r="M362" s="86" t="s">
        <v>3</v>
      </c>
      <c r="N362" s="87" t="s">
        <v>42</v>
      </c>
      <c r="O362" s="27"/>
      <c r="P362" s="88">
        <f>O362*H362</f>
        <v>0</v>
      </c>
      <c r="Q362" s="88">
        <v>0.0015</v>
      </c>
      <c r="R362" s="88">
        <f>Q362*H362</f>
        <v>0.0045000000000000005</v>
      </c>
      <c r="S362" s="88">
        <v>0</v>
      </c>
      <c r="T362" s="89">
        <f>S362*H362</f>
        <v>0</v>
      </c>
      <c r="AR362" s="90" t="s">
        <v>214</v>
      </c>
      <c r="AT362" s="90" t="s">
        <v>138</v>
      </c>
      <c r="AU362" s="90" t="s">
        <v>81</v>
      </c>
      <c r="AY362" s="11" t="s">
        <v>136</v>
      </c>
      <c r="BE362" s="91">
        <f>IF(N362="základní",J362,0)</f>
        <v>0</v>
      </c>
      <c r="BF362" s="91">
        <f>IF(N362="snížená",J362,0)</f>
        <v>0</v>
      </c>
      <c r="BG362" s="91">
        <f>IF(N362="zákl. přenesená",J362,0)</f>
        <v>0</v>
      </c>
      <c r="BH362" s="91">
        <f>IF(N362="sníž. přenesená",J362,0)</f>
        <v>0</v>
      </c>
      <c r="BI362" s="91">
        <f>IF(N362="nulová",J362,0)</f>
        <v>0</v>
      </c>
      <c r="BJ362" s="11" t="s">
        <v>79</v>
      </c>
      <c r="BK362" s="91">
        <f>ROUND(I362*H362,2)</f>
        <v>0</v>
      </c>
      <c r="BL362" s="11" t="s">
        <v>214</v>
      </c>
      <c r="BM362" s="90" t="s">
        <v>729</v>
      </c>
    </row>
    <row r="363" spans="2:51" s="7" customFormat="1" ht="12">
      <c r="B363" s="92"/>
      <c r="C363" s="344"/>
      <c r="D363" s="345" t="s">
        <v>145</v>
      </c>
      <c r="E363" s="346" t="s">
        <v>3</v>
      </c>
      <c r="F363" s="347" t="s">
        <v>730</v>
      </c>
      <c r="G363" s="344"/>
      <c r="H363" s="362">
        <v>3</v>
      </c>
      <c r="I363" s="94"/>
      <c r="J363" s="344"/>
      <c r="K363" s="344"/>
      <c r="L363" s="92"/>
      <c r="M363" s="95"/>
      <c r="N363" s="96"/>
      <c r="O363" s="96"/>
      <c r="P363" s="96"/>
      <c r="Q363" s="96"/>
      <c r="R363" s="96"/>
      <c r="S363" s="96"/>
      <c r="T363" s="97"/>
      <c r="AT363" s="93" t="s">
        <v>145</v>
      </c>
      <c r="AU363" s="93" t="s">
        <v>81</v>
      </c>
      <c r="AV363" s="7" t="s">
        <v>81</v>
      </c>
      <c r="AW363" s="7" t="s">
        <v>33</v>
      </c>
      <c r="AX363" s="7" t="s">
        <v>79</v>
      </c>
      <c r="AY363" s="93" t="s">
        <v>136</v>
      </c>
    </row>
    <row r="364" spans="2:65" s="1" customFormat="1" ht="16.5" customHeight="1">
      <c r="B364" s="84"/>
      <c r="C364" s="338" t="s">
        <v>731</v>
      </c>
      <c r="D364" s="338" t="s">
        <v>138</v>
      </c>
      <c r="E364" s="339" t="s">
        <v>732</v>
      </c>
      <c r="F364" s="340" t="s">
        <v>733</v>
      </c>
      <c r="G364" s="341" t="s">
        <v>610</v>
      </c>
      <c r="H364" s="108"/>
      <c r="I364" s="85"/>
      <c r="J364" s="343">
        <f>ROUND(I364*H364,2)</f>
        <v>0</v>
      </c>
      <c r="K364" s="340" t="s">
        <v>142</v>
      </c>
      <c r="L364" s="19"/>
      <c r="M364" s="86" t="s">
        <v>3</v>
      </c>
      <c r="N364" s="87" t="s">
        <v>42</v>
      </c>
      <c r="O364" s="27"/>
      <c r="P364" s="88">
        <f>O364*H364</f>
        <v>0</v>
      </c>
      <c r="Q364" s="88">
        <v>0</v>
      </c>
      <c r="R364" s="88">
        <f>Q364*H364</f>
        <v>0</v>
      </c>
      <c r="S364" s="88">
        <v>0</v>
      </c>
      <c r="T364" s="89">
        <f>S364*H364</f>
        <v>0</v>
      </c>
      <c r="AR364" s="90" t="s">
        <v>214</v>
      </c>
      <c r="AT364" s="90" t="s">
        <v>138</v>
      </c>
      <c r="AU364" s="90" t="s">
        <v>81</v>
      </c>
      <c r="AY364" s="11" t="s">
        <v>136</v>
      </c>
      <c r="BE364" s="91">
        <f>IF(N364="základní",J364,0)</f>
        <v>0</v>
      </c>
      <c r="BF364" s="91">
        <f>IF(N364="snížená",J364,0)</f>
        <v>0</v>
      </c>
      <c r="BG364" s="91">
        <f>IF(N364="zákl. přenesená",J364,0)</f>
        <v>0</v>
      </c>
      <c r="BH364" s="91">
        <f>IF(N364="sníž. přenesená",J364,0)</f>
        <v>0</v>
      </c>
      <c r="BI364" s="91">
        <f>IF(N364="nulová",J364,0)</f>
        <v>0</v>
      </c>
      <c r="BJ364" s="11" t="s">
        <v>79</v>
      </c>
      <c r="BK364" s="91">
        <f>ROUND(I364*H364,2)</f>
        <v>0</v>
      </c>
      <c r="BL364" s="11" t="s">
        <v>214</v>
      </c>
      <c r="BM364" s="90" t="s">
        <v>734</v>
      </c>
    </row>
    <row r="365" spans="2:63" s="6" customFormat="1" ht="22.9" customHeight="1">
      <c r="B365" s="75"/>
      <c r="C365" s="332"/>
      <c r="D365" s="333" t="s">
        <v>70</v>
      </c>
      <c r="E365" s="336" t="s">
        <v>735</v>
      </c>
      <c r="F365" s="336" t="s">
        <v>736</v>
      </c>
      <c r="G365" s="332"/>
      <c r="H365" s="332"/>
      <c r="I365" s="77"/>
      <c r="J365" s="337">
        <f>BK365</f>
        <v>0</v>
      </c>
      <c r="K365" s="332"/>
      <c r="L365" s="75"/>
      <c r="M365" s="78"/>
      <c r="N365" s="79"/>
      <c r="O365" s="79"/>
      <c r="P365" s="80">
        <f>SUM(P366:P368)</f>
        <v>0</v>
      </c>
      <c r="Q365" s="79"/>
      <c r="R365" s="80">
        <f>SUM(R366:R368)</f>
        <v>0.04575</v>
      </c>
      <c r="S365" s="79"/>
      <c r="T365" s="81">
        <f>SUM(T366:T368)</f>
        <v>0.05838</v>
      </c>
      <c r="AR365" s="76" t="s">
        <v>81</v>
      </c>
      <c r="AT365" s="82" t="s">
        <v>70</v>
      </c>
      <c r="AU365" s="82" t="s">
        <v>79</v>
      </c>
      <c r="AY365" s="76" t="s">
        <v>136</v>
      </c>
      <c r="BK365" s="83">
        <f>SUM(BK366:BK368)</f>
        <v>0</v>
      </c>
    </row>
    <row r="366" spans="2:65" s="1" customFormat="1" ht="16.5" customHeight="1">
      <c r="B366" s="84"/>
      <c r="C366" s="338" t="s">
        <v>737</v>
      </c>
      <c r="D366" s="338" t="s">
        <v>138</v>
      </c>
      <c r="E366" s="339" t="s">
        <v>738</v>
      </c>
      <c r="F366" s="340" t="s">
        <v>739</v>
      </c>
      <c r="G366" s="341" t="s">
        <v>740</v>
      </c>
      <c r="H366" s="342">
        <v>3</v>
      </c>
      <c r="I366" s="85"/>
      <c r="J366" s="343">
        <f>ROUND(I366*H366,2)</f>
        <v>0</v>
      </c>
      <c r="K366" s="340" t="s">
        <v>142</v>
      </c>
      <c r="L366" s="19"/>
      <c r="M366" s="86" t="s">
        <v>3</v>
      </c>
      <c r="N366" s="87" t="s">
        <v>42</v>
      </c>
      <c r="O366" s="27"/>
      <c r="P366" s="88">
        <f>O366*H366</f>
        <v>0</v>
      </c>
      <c r="Q366" s="88">
        <v>0</v>
      </c>
      <c r="R366" s="88">
        <f>Q366*H366</f>
        <v>0</v>
      </c>
      <c r="S366" s="88">
        <v>0.01946</v>
      </c>
      <c r="T366" s="89">
        <f>S366*H366</f>
        <v>0.05838</v>
      </c>
      <c r="AR366" s="90" t="s">
        <v>214</v>
      </c>
      <c r="AT366" s="90" t="s">
        <v>138</v>
      </c>
      <c r="AU366" s="90" t="s">
        <v>81</v>
      </c>
      <c r="AY366" s="11" t="s">
        <v>136</v>
      </c>
      <c r="BE366" s="91">
        <f>IF(N366="základní",J366,0)</f>
        <v>0</v>
      </c>
      <c r="BF366" s="91">
        <f>IF(N366="snížená",J366,0)</f>
        <v>0</v>
      </c>
      <c r="BG366" s="91">
        <f>IF(N366="zákl. přenesená",J366,0)</f>
        <v>0</v>
      </c>
      <c r="BH366" s="91">
        <f>IF(N366="sníž. přenesená",J366,0)</f>
        <v>0</v>
      </c>
      <c r="BI366" s="91">
        <f>IF(N366="nulová",J366,0)</f>
        <v>0</v>
      </c>
      <c r="BJ366" s="11" t="s">
        <v>79</v>
      </c>
      <c r="BK366" s="91">
        <f>ROUND(I366*H366,2)</f>
        <v>0</v>
      </c>
      <c r="BL366" s="11" t="s">
        <v>214</v>
      </c>
      <c r="BM366" s="90" t="s">
        <v>741</v>
      </c>
    </row>
    <row r="367" spans="2:65" s="1" customFormat="1" ht="16.5" customHeight="1">
      <c r="B367" s="84"/>
      <c r="C367" s="338" t="s">
        <v>742</v>
      </c>
      <c r="D367" s="338" t="s">
        <v>138</v>
      </c>
      <c r="E367" s="339" t="s">
        <v>743</v>
      </c>
      <c r="F367" s="340" t="s">
        <v>744</v>
      </c>
      <c r="G367" s="341" t="s">
        <v>740</v>
      </c>
      <c r="H367" s="342">
        <v>3</v>
      </c>
      <c r="I367" s="85"/>
      <c r="J367" s="343">
        <f>ROUND(I367*H367,2)</f>
        <v>0</v>
      </c>
      <c r="K367" s="340" t="s">
        <v>142</v>
      </c>
      <c r="L367" s="19"/>
      <c r="M367" s="86" t="s">
        <v>3</v>
      </c>
      <c r="N367" s="87" t="s">
        <v>42</v>
      </c>
      <c r="O367" s="27"/>
      <c r="P367" s="88">
        <f>O367*H367</f>
        <v>0</v>
      </c>
      <c r="Q367" s="88">
        <v>0.01525</v>
      </c>
      <c r="R367" s="88">
        <f>Q367*H367</f>
        <v>0.04575</v>
      </c>
      <c r="S367" s="88">
        <v>0</v>
      </c>
      <c r="T367" s="89">
        <f>S367*H367</f>
        <v>0</v>
      </c>
      <c r="AR367" s="90" t="s">
        <v>214</v>
      </c>
      <c r="AT367" s="90" t="s">
        <v>138</v>
      </c>
      <c r="AU367" s="90" t="s">
        <v>81</v>
      </c>
      <c r="AY367" s="11" t="s">
        <v>136</v>
      </c>
      <c r="BE367" s="91">
        <f>IF(N367="základní",J367,0)</f>
        <v>0</v>
      </c>
      <c r="BF367" s="91">
        <f>IF(N367="snížená",J367,0)</f>
        <v>0</v>
      </c>
      <c r="BG367" s="91">
        <f>IF(N367="zákl. přenesená",J367,0)</f>
        <v>0</v>
      </c>
      <c r="BH367" s="91">
        <f>IF(N367="sníž. přenesená",J367,0)</f>
        <v>0</v>
      </c>
      <c r="BI367" s="91">
        <f>IF(N367="nulová",J367,0)</f>
        <v>0</v>
      </c>
      <c r="BJ367" s="11" t="s">
        <v>79</v>
      </c>
      <c r="BK367" s="91">
        <f>ROUND(I367*H367,2)</f>
        <v>0</v>
      </c>
      <c r="BL367" s="11" t="s">
        <v>214</v>
      </c>
      <c r="BM367" s="90" t="s">
        <v>745</v>
      </c>
    </row>
    <row r="368" spans="2:65" s="1" customFormat="1" ht="16.5" customHeight="1">
      <c r="B368" s="84"/>
      <c r="C368" s="338" t="s">
        <v>746</v>
      </c>
      <c r="D368" s="338" t="s">
        <v>138</v>
      </c>
      <c r="E368" s="339" t="s">
        <v>747</v>
      </c>
      <c r="F368" s="340" t="s">
        <v>748</v>
      </c>
      <c r="G368" s="341" t="s">
        <v>610</v>
      </c>
      <c r="H368" s="108"/>
      <c r="I368" s="85"/>
      <c r="J368" s="343">
        <f>ROUND(I368*H368,2)</f>
        <v>0</v>
      </c>
      <c r="K368" s="340" t="s">
        <v>142</v>
      </c>
      <c r="L368" s="19"/>
      <c r="M368" s="86" t="s">
        <v>3</v>
      </c>
      <c r="N368" s="87" t="s">
        <v>42</v>
      </c>
      <c r="O368" s="27"/>
      <c r="P368" s="88">
        <f>O368*H368</f>
        <v>0</v>
      </c>
      <c r="Q368" s="88">
        <v>0</v>
      </c>
      <c r="R368" s="88">
        <f>Q368*H368</f>
        <v>0</v>
      </c>
      <c r="S368" s="88">
        <v>0</v>
      </c>
      <c r="T368" s="89">
        <f>S368*H368</f>
        <v>0</v>
      </c>
      <c r="AR368" s="90" t="s">
        <v>214</v>
      </c>
      <c r="AT368" s="90" t="s">
        <v>138</v>
      </c>
      <c r="AU368" s="90" t="s">
        <v>81</v>
      </c>
      <c r="AY368" s="11" t="s">
        <v>136</v>
      </c>
      <c r="BE368" s="91">
        <f>IF(N368="základní",J368,0)</f>
        <v>0</v>
      </c>
      <c r="BF368" s="91">
        <f>IF(N368="snížená",J368,0)</f>
        <v>0</v>
      </c>
      <c r="BG368" s="91">
        <f>IF(N368="zákl. přenesená",J368,0)</f>
        <v>0</v>
      </c>
      <c r="BH368" s="91">
        <f>IF(N368="sníž. přenesená",J368,0)</f>
        <v>0</v>
      </c>
      <c r="BI368" s="91">
        <f>IF(N368="nulová",J368,0)</f>
        <v>0</v>
      </c>
      <c r="BJ368" s="11" t="s">
        <v>79</v>
      </c>
      <c r="BK368" s="91">
        <f>ROUND(I368*H368,2)</f>
        <v>0</v>
      </c>
      <c r="BL368" s="11" t="s">
        <v>214</v>
      </c>
      <c r="BM368" s="90" t="s">
        <v>749</v>
      </c>
    </row>
    <row r="369" spans="2:63" s="6" customFormat="1" ht="22.9" customHeight="1">
      <c r="B369" s="75"/>
      <c r="C369" s="332"/>
      <c r="D369" s="333" t="s">
        <v>70</v>
      </c>
      <c r="E369" s="336" t="s">
        <v>750</v>
      </c>
      <c r="F369" s="336" t="s">
        <v>751</v>
      </c>
      <c r="G369" s="332"/>
      <c r="H369" s="332"/>
      <c r="I369" s="77"/>
      <c r="J369" s="337">
        <f>BK369</f>
        <v>0</v>
      </c>
      <c r="K369" s="332"/>
      <c r="L369" s="75"/>
      <c r="M369" s="78"/>
      <c r="N369" s="79"/>
      <c r="O369" s="79"/>
      <c r="P369" s="80">
        <f>SUM(P370:P373)</f>
        <v>0</v>
      </c>
      <c r="Q369" s="79"/>
      <c r="R369" s="80">
        <f>SUM(R370:R373)</f>
        <v>0</v>
      </c>
      <c r="S369" s="79"/>
      <c r="T369" s="81">
        <f>SUM(T370:T373)</f>
        <v>1.8708</v>
      </c>
      <c r="AR369" s="76" t="s">
        <v>81</v>
      </c>
      <c r="AT369" s="82" t="s">
        <v>70</v>
      </c>
      <c r="AU369" s="82" t="s">
        <v>79</v>
      </c>
      <c r="AY369" s="76" t="s">
        <v>136</v>
      </c>
      <c r="BK369" s="83">
        <f>SUM(BK370:BK373)</f>
        <v>0</v>
      </c>
    </row>
    <row r="370" spans="2:65" s="1" customFormat="1" ht="16.5" customHeight="1">
      <c r="B370" s="84"/>
      <c r="C370" s="338" t="s">
        <v>752</v>
      </c>
      <c r="D370" s="338" t="s">
        <v>138</v>
      </c>
      <c r="E370" s="339" t="s">
        <v>753</v>
      </c>
      <c r="F370" s="340" t="s">
        <v>754</v>
      </c>
      <c r="G370" s="341" t="s">
        <v>141</v>
      </c>
      <c r="H370" s="342">
        <v>124.72</v>
      </c>
      <c r="I370" s="85"/>
      <c r="J370" s="343">
        <f>ROUND(I370*H370,2)</f>
        <v>0</v>
      </c>
      <c r="K370" s="340" t="s">
        <v>142</v>
      </c>
      <c r="L370" s="19"/>
      <c r="M370" s="86" t="s">
        <v>3</v>
      </c>
      <c r="N370" s="87" t="s">
        <v>42</v>
      </c>
      <c r="O370" s="27"/>
      <c r="P370" s="88">
        <f>O370*H370</f>
        <v>0</v>
      </c>
      <c r="Q370" s="88">
        <v>0</v>
      </c>
      <c r="R370" s="88">
        <f>Q370*H370</f>
        <v>0</v>
      </c>
      <c r="S370" s="88">
        <v>0.015</v>
      </c>
      <c r="T370" s="89">
        <f>S370*H370</f>
        <v>1.8708</v>
      </c>
      <c r="AR370" s="90" t="s">
        <v>214</v>
      </c>
      <c r="AT370" s="90" t="s">
        <v>138</v>
      </c>
      <c r="AU370" s="90" t="s">
        <v>81</v>
      </c>
      <c r="AY370" s="11" t="s">
        <v>136</v>
      </c>
      <c r="BE370" s="91">
        <f>IF(N370="základní",J370,0)</f>
        <v>0</v>
      </c>
      <c r="BF370" s="91">
        <f>IF(N370="snížená",J370,0)</f>
        <v>0</v>
      </c>
      <c r="BG370" s="91">
        <f>IF(N370="zákl. přenesená",J370,0)</f>
        <v>0</v>
      </c>
      <c r="BH370" s="91">
        <f>IF(N370="sníž. přenesená",J370,0)</f>
        <v>0</v>
      </c>
      <c r="BI370" s="91">
        <f>IF(N370="nulová",J370,0)</f>
        <v>0</v>
      </c>
      <c r="BJ370" s="11" t="s">
        <v>79</v>
      </c>
      <c r="BK370" s="91">
        <f>ROUND(I370*H370,2)</f>
        <v>0</v>
      </c>
      <c r="BL370" s="11" t="s">
        <v>214</v>
      </c>
      <c r="BM370" s="90" t="s">
        <v>755</v>
      </c>
    </row>
    <row r="371" spans="2:51" s="7" customFormat="1" ht="12">
      <c r="B371" s="92"/>
      <c r="C371" s="344"/>
      <c r="D371" s="345" t="s">
        <v>145</v>
      </c>
      <c r="E371" s="346" t="s">
        <v>3</v>
      </c>
      <c r="F371" s="347" t="s">
        <v>756</v>
      </c>
      <c r="G371" s="344"/>
      <c r="H371" s="348">
        <v>89.6</v>
      </c>
      <c r="I371" s="94"/>
      <c r="J371" s="344"/>
      <c r="K371" s="344"/>
      <c r="L371" s="92"/>
      <c r="M371" s="95"/>
      <c r="N371" s="96"/>
      <c r="O371" s="96"/>
      <c r="P371" s="96"/>
      <c r="Q371" s="96"/>
      <c r="R371" s="96"/>
      <c r="S371" s="96"/>
      <c r="T371" s="97"/>
      <c r="AT371" s="93" t="s">
        <v>145</v>
      </c>
      <c r="AU371" s="93" t="s">
        <v>81</v>
      </c>
      <c r="AV371" s="7" t="s">
        <v>81</v>
      </c>
      <c r="AW371" s="7" t="s">
        <v>33</v>
      </c>
      <c r="AX371" s="7" t="s">
        <v>71</v>
      </c>
      <c r="AY371" s="93" t="s">
        <v>136</v>
      </c>
    </row>
    <row r="372" spans="2:51" s="7" customFormat="1" ht="12">
      <c r="B372" s="92"/>
      <c r="C372" s="344"/>
      <c r="D372" s="345" t="s">
        <v>145</v>
      </c>
      <c r="E372" s="346" t="s">
        <v>3</v>
      </c>
      <c r="F372" s="347" t="s">
        <v>757</v>
      </c>
      <c r="G372" s="344"/>
      <c r="H372" s="348">
        <v>35.12</v>
      </c>
      <c r="I372" s="94"/>
      <c r="J372" s="344"/>
      <c r="K372" s="344"/>
      <c r="L372" s="92"/>
      <c r="M372" s="95"/>
      <c r="N372" s="96"/>
      <c r="O372" s="96"/>
      <c r="P372" s="96"/>
      <c r="Q372" s="96"/>
      <c r="R372" s="96"/>
      <c r="S372" s="96"/>
      <c r="T372" s="97"/>
      <c r="AT372" s="93" t="s">
        <v>145</v>
      </c>
      <c r="AU372" s="93" t="s">
        <v>81</v>
      </c>
      <c r="AV372" s="7" t="s">
        <v>81</v>
      </c>
      <c r="AW372" s="7" t="s">
        <v>33</v>
      </c>
      <c r="AX372" s="7" t="s">
        <v>71</v>
      </c>
      <c r="AY372" s="93" t="s">
        <v>136</v>
      </c>
    </row>
    <row r="373" spans="2:51" s="8" customFormat="1" ht="12">
      <c r="B373" s="98"/>
      <c r="C373" s="349"/>
      <c r="D373" s="345" t="s">
        <v>145</v>
      </c>
      <c r="E373" s="350" t="s">
        <v>3</v>
      </c>
      <c r="F373" s="351" t="s">
        <v>152</v>
      </c>
      <c r="G373" s="349"/>
      <c r="H373" s="352">
        <v>124.72</v>
      </c>
      <c r="I373" s="100"/>
      <c r="J373" s="349"/>
      <c r="K373" s="349"/>
      <c r="L373" s="98"/>
      <c r="M373" s="101"/>
      <c r="N373" s="102"/>
      <c r="O373" s="102"/>
      <c r="P373" s="102"/>
      <c r="Q373" s="102"/>
      <c r="R373" s="102"/>
      <c r="S373" s="102"/>
      <c r="T373" s="103"/>
      <c r="AT373" s="99" t="s">
        <v>145</v>
      </c>
      <c r="AU373" s="99" t="s">
        <v>81</v>
      </c>
      <c r="AV373" s="8" t="s">
        <v>143</v>
      </c>
      <c r="AW373" s="8" t="s">
        <v>33</v>
      </c>
      <c r="AX373" s="8" t="s">
        <v>79</v>
      </c>
      <c r="AY373" s="99" t="s">
        <v>136</v>
      </c>
    </row>
    <row r="374" spans="2:63" s="6" customFormat="1" ht="22.9" customHeight="1">
      <c r="B374" s="75"/>
      <c r="C374" s="332"/>
      <c r="D374" s="333" t="s">
        <v>70</v>
      </c>
      <c r="E374" s="336" t="s">
        <v>758</v>
      </c>
      <c r="F374" s="336" t="s">
        <v>759</v>
      </c>
      <c r="G374" s="332"/>
      <c r="H374" s="332"/>
      <c r="I374" s="77"/>
      <c r="J374" s="337">
        <f>BK374</f>
        <v>0</v>
      </c>
      <c r="K374" s="332"/>
      <c r="L374" s="75"/>
      <c r="M374" s="78"/>
      <c r="N374" s="79"/>
      <c r="O374" s="79"/>
      <c r="P374" s="80">
        <f>SUM(P375:P384)</f>
        <v>0</v>
      </c>
      <c r="Q374" s="79"/>
      <c r="R374" s="80">
        <f>SUM(R375:R384)</f>
        <v>4.195030399999999</v>
      </c>
      <c r="S374" s="79"/>
      <c r="T374" s="81">
        <f>SUM(T375:T384)</f>
        <v>0</v>
      </c>
      <c r="AR374" s="76" t="s">
        <v>81</v>
      </c>
      <c r="AT374" s="82" t="s">
        <v>70</v>
      </c>
      <c r="AU374" s="82" t="s">
        <v>79</v>
      </c>
      <c r="AY374" s="76" t="s">
        <v>136</v>
      </c>
      <c r="BK374" s="83">
        <f>SUM(BK375:BK384)</f>
        <v>0</v>
      </c>
    </row>
    <row r="375" spans="2:65" s="1" customFormat="1" ht="16.5" customHeight="1">
      <c r="B375" s="84"/>
      <c r="C375" s="338" t="s">
        <v>760</v>
      </c>
      <c r="D375" s="338" t="s">
        <v>138</v>
      </c>
      <c r="E375" s="339" t="s">
        <v>761</v>
      </c>
      <c r="F375" s="340" t="s">
        <v>762</v>
      </c>
      <c r="G375" s="341" t="s">
        <v>141</v>
      </c>
      <c r="H375" s="342">
        <v>97.8</v>
      </c>
      <c r="I375" s="85"/>
      <c r="J375" s="343">
        <f>ROUND(I375*H375,2)</f>
        <v>0</v>
      </c>
      <c r="K375" s="340" t="s">
        <v>142</v>
      </c>
      <c r="L375" s="19"/>
      <c r="M375" s="86" t="s">
        <v>3</v>
      </c>
      <c r="N375" s="87" t="s">
        <v>42</v>
      </c>
      <c r="O375" s="27"/>
      <c r="P375" s="88">
        <f>O375*H375</f>
        <v>0</v>
      </c>
      <c r="Q375" s="88">
        <v>0.01223</v>
      </c>
      <c r="R375" s="88">
        <f>Q375*H375</f>
        <v>1.196094</v>
      </c>
      <c r="S375" s="88">
        <v>0</v>
      </c>
      <c r="T375" s="89">
        <f>S375*H375</f>
        <v>0</v>
      </c>
      <c r="AR375" s="90" t="s">
        <v>214</v>
      </c>
      <c r="AT375" s="90" t="s">
        <v>138</v>
      </c>
      <c r="AU375" s="90" t="s">
        <v>81</v>
      </c>
      <c r="AY375" s="11" t="s">
        <v>136</v>
      </c>
      <c r="BE375" s="91">
        <f>IF(N375="základní",J375,0)</f>
        <v>0</v>
      </c>
      <c r="BF375" s="91">
        <f>IF(N375="snížená",J375,0)</f>
        <v>0</v>
      </c>
      <c r="BG375" s="91">
        <f>IF(N375="zákl. přenesená",J375,0)</f>
        <v>0</v>
      </c>
      <c r="BH375" s="91">
        <f>IF(N375="sníž. přenesená",J375,0)</f>
        <v>0</v>
      </c>
      <c r="BI375" s="91">
        <f>IF(N375="nulová",J375,0)</f>
        <v>0</v>
      </c>
      <c r="BJ375" s="11" t="s">
        <v>79</v>
      </c>
      <c r="BK375" s="91">
        <f>ROUND(I375*H375,2)</f>
        <v>0</v>
      </c>
      <c r="BL375" s="11" t="s">
        <v>214</v>
      </c>
      <c r="BM375" s="90" t="s">
        <v>763</v>
      </c>
    </row>
    <row r="376" spans="2:65" s="1" customFormat="1" ht="16.5" customHeight="1">
      <c r="B376" s="84"/>
      <c r="C376" s="338" t="s">
        <v>764</v>
      </c>
      <c r="D376" s="338" t="s">
        <v>138</v>
      </c>
      <c r="E376" s="339" t="s">
        <v>765</v>
      </c>
      <c r="F376" s="340" t="s">
        <v>766</v>
      </c>
      <c r="G376" s="341" t="s">
        <v>141</v>
      </c>
      <c r="H376" s="342">
        <v>97.8</v>
      </c>
      <c r="I376" s="85"/>
      <c r="J376" s="343">
        <f>ROUND(I376*H376,2)</f>
        <v>0</v>
      </c>
      <c r="K376" s="340" t="s">
        <v>142</v>
      </c>
      <c r="L376" s="19"/>
      <c r="M376" s="86" t="s">
        <v>3</v>
      </c>
      <c r="N376" s="87" t="s">
        <v>42</v>
      </c>
      <c r="O376" s="27"/>
      <c r="P376" s="88">
        <f>O376*H376</f>
        <v>0</v>
      </c>
      <c r="Q376" s="88">
        <v>0.0001</v>
      </c>
      <c r="R376" s="88">
        <f>Q376*H376</f>
        <v>0.00978</v>
      </c>
      <c r="S376" s="88">
        <v>0</v>
      </c>
      <c r="T376" s="89">
        <f>S376*H376</f>
        <v>0</v>
      </c>
      <c r="AR376" s="90" t="s">
        <v>214</v>
      </c>
      <c r="AT376" s="90" t="s">
        <v>138</v>
      </c>
      <c r="AU376" s="90" t="s">
        <v>81</v>
      </c>
      <c r="AY376" s="11" t="s">
        <v>136</v>
      </c>
      <c r="BE376" s="91">
        <f>IF(N376="základní",J376,0)</f>
        <v>0</v>
      </c>
      <c r="BF376" s="91">
        <f>IF(N376="snížená",J376,0)</f>
        <v>0</v>
      </c>
      <c r="BG376" s="91">
        <f>IF(N376="zákl. přenesená",J376,0)</f>
        <v>0</v>
      </c>
      <c r="BH376" s="91">
        <f>IF(N376="sníž. přenesená",J376,0)</f>
        <v>0</v>
      </c>
      <c r="BI376" s="91">
        <f>IF(N376="nulová",J376,0)</f>
        <v>0</v>
      </c>
      <c r="BJ376" s="11" t="s">
        <v>79</v>
      </c>
      <c r="BK376" s="91">
        <f>ROUND(I376*H376,2)</f>
        <v>0</v>
      </c>
      <c r="BL376" s="11" t="s">
        <v>214</v>
      </c>
      <c r="BM376" s="90" t="s">
        <v>767</v>
      </c>
    </row>
    <row r="377" spans="2:65" s="1" customFormat="1" ht="16.5" customHeight="1">
      <c r="B377" s="84"/>
      <c r="C377" s="338" t="s">
        <v>768</v>
      </c>
      <c r="D377" s="338" t="s">
        <v>138</v>
      </c>
      <c r="E377" s="339" t="s">
        <v>769</v>
      </c>
      <c r="F377" s="340" t="s">
        <v>770</v>
      </c>
      <c r="G377" s="341" t="s">
        <v>141</v>
      </c>
      <c r="H377" s="342">
        <v>97.8</v>
      </c>
      <c r="I377" s="85"/>
      <c r="J377" s="343">
        <f>ROUND(I377*H377,2)</f>
        <v>0</v>
      </c>
      <c r="K377" s="340" t="s">
        <v>142</v>
      </c>
      <c r="L377" s="19"/>
      <c r="M377" s="86" t="s">
        <v>3</v>
      </c>
      <c r="N377" s="87" t="s">
        <v>42</v>
      </c>
      <c r="O377" s="27"/>
      <c r="P377" s="88">
        <f>O377*H377</f>
        <v>0</v>
      </c>
      <c r="Q377" s="88">
        <v>0</v>
      </c>
      <c r="R377" s="88">
        <f>Q377*H377</f>
        <v>0</v>
      </c>
      <c r="S377" s="88">
        <v>0</v>
      </c>
      <c r="T377" s="89">
        <f>S377*H377</f>
        <v>0</v>
      </c>
      <c r="AR377" s="90" t="s">
        <v>214</v>
      </c>
      <c r="AT377" s="90" t="s">
        <v>138</v>
      </c>
      <c r="AU377" s="90" t="s">
        <v>81</v>
      </c>
      <c r="AY377" s="11" t="s">
        <v>136</v>
      </c>
      <c r="BE377" s="91">
        <f>IF(N377="základní",J377,0)</f>
        <v>0</v>
      </c>
      <c r="BF377" s="91">
        <f>IF(N377="snížená",J377,0)</f>
        <v>0</v>
      </c>
      <c r="BG377" s="91">
        <f>IF(N377="zákl. přenesená",J377,0)</f>
        <v>0</v>
      </c>
      <c r="BH377" s="91">
        <f>IF(N377="sníž. přenesená",J377,0)</f>
        <v>0</v>
      </c>
      <c r="BI377" s="91">
        <f>IF(N377="nulová",J377,0)</f>
        <v>0</v>
      </c>
      <c r="BJ377" s="11" t="s">
        <v>79</v>
      </c>
      <c r="BK377" s="91">
        <f>ROUND(I377*H377,2)</f>
        <v>0</v>
      </c>
      <c r="BL377" s="11" t="s">
        <v>214</v>
      </c>
      <c r="BM377" s="90" t="s">
        <v>771</v>
      </c>
    </row>
    <row r="378" spans="2:65" s="1" customFormat="1" ht="16.5" customHeight="1">
      <c r="B378" s="84"/>
      <c r="C378" s="353" t="s">
        <v>772</v>
      </c>
      <c r="D378" s="353" t="s">
        <v>179</v>
      </c>
      <c r="E378" s="354" t="s">
        <v>773</v>
      </c>
      <c r="F378" s="355" t="s">
        <v>774</v>
      </c>
      <c r="G378" s="356" t="s">
        <v>141</v>
      </c>
      <c r="H378" s="357">
        <v>107.58</v>
      </c>
      <c r="I378" s="104"/>
      <c r="J378" s="358">
        <f>ROUND(I378*H378,2)</f>
        <v>0</v>
      </c>
      <c r="K378" s="355" t="s">
        <v>142</v>
      </c>
      <c r="L378" s="105"/>
      <c r="M378" s="106" t="s">
        <v>3</v>
      </c>
      <c r="N378" s="107" t="s">
        <v>42</v>
      </c>
      <c r="O378" s="27"/>
      <c r="P378" s="88">
        <f>O378*H378</f>
        <v>0</v>
      </c>
      <c r="Q378" s="88">
        <v>0.00016</v>
      </c>
      <c r="R378" s="88">
        <f>Q378*H378</f>
        <v>0.0172128</v>
      </c>
      <c r="S378" s="88">
        <v>0</v>
      </c>
      <c r="T378" s="89">
        <f>S378*H378</f>
        <v>0</v>
      </c>
      <c r="AR378" s="90" t="s">
        <v>291</v>
      </c>
      <c r="AT378" s="90" t="s">
        <v>179</v>
      </c>
      <c r="AU378" s="90" t="s">
        <v>81</v>
      </c>
      <c r="AY378" s="11" t="s">
        <v>136</v>
      </c>
      <c r="BE378" s="91">
        <f>IF(N378="základní",J378,0)</f>
        <v>0</v>
      </c>
      <c r="BF378" s="91">
        <f>IF(N378="snížená",J378,0)</f>
        <v>0</v>
      </c>
      <c r="BG378" s="91">
        <f>IF(N378="zákl. přenesená",J378,0)</f>
        <v>0</v>
      </c>
      <c r="BH378" s="91">
        <f>IF(N378="sníž. přenesená",J378,0)</f>
        <v>0</v>
      </c>
      <c r="BI378" s="91">
        <f>IF(N378="nulová",J378,0)</f>
        <v>0</v>
      </c>
      <c r="BJ378" s="11" t="s">
        <v>79</v>
      </c>
      <c r="BK378" s="91">
        <f>ROUND(I378*H378,2)</f>
        <v>0</v>
      </c>
      <c r="BL378" s="11" t="s">
        <v>214</v>
      </c>
      <c r="BM378" s="90" t="s">
        <v>775</v>
      </c>
    </row>
    <row r="379" spans="2:51" s="7" customFormat="1" ht="12">
      <c r="B379" s="92"/>
      <c r="C379" s="344"/>
      <c r="D379" s="345" t="s">
        <v>145</v>
      </c>
      <c r="E379" s="346" t="s">
        <v>3</v>
      </c>
      <c r="F379" s="347" t="s">
        <v>776</v>
      </c>
      <c r="G379" s="344"/>
      <c r="H379" s="348">
        <v>107.58</v>
      </c>
      <c r="I379" s="94"/>
      <c r="J379" s="344"/>
      <c r="K379" s="344"/>
      <c r="L379" s="92"/>
      <c r="M379" s="95"/>
      <c r="N379" s="96"/>
      <c r="O379" s="96"/>
      <c r="P379" s="96"/>
      <c r="Q379" s="96"/>
      <c r="R379" s="96"/>
      <c r="S379" s="96"/>
      <c r="T379" s="97"/>
      <c r="AT379" s="93" t="s">
        <v>145</v>
      </c>
      <c r="AU379" s="93" t="s">
        <v>81</v>
      </c>
      <c r="AV379" s="7" t="s">
        <v>81</v>
      </c>
      <c r="AW379" s="7" t="s">
        <v>33</v>
      </c>
      <c r="AX379" s="7" t="s">
        <v>79</v>
      </c>
      <c r="AY379" s="93" t="s">
        <v>136</v>
      </c>
    </row>
    <row r="380" spans="2:65" s="1" customFormat="1" ht="16.5" customHeight="1">
      <c r="B380" s="84"/>
      <c r="C380" s="338" t="s">
        <v>777</v>
      </c>
      <c r="D380" s="338" t="s">
        <v>138</v>
      </c>
      <c r="E380" s="339" t="s">
        <v>778</v>
      </c>
      <c r="F380" s="340" t="s">
        <v>779</v>
      </c>
      <c r="G380" s="341" t="s">
        <v>159</v>
      </c>
      <c r="H380" s="342">
        <v>193</v>
      </c>
      <c r="I380" s="85"/>
      <c r="J380" s="343">
        <f>ROUND(I380*H380,2)</f>
        <v>0</v>
      </c>
      <c r="K380" s="340" t="s">
        <v>142</v>
      </c>
      <c r="L380" s="19"/>
      <c r="M380" s="86" t="s">
        <v>3</v>
      </c>
      <c r="N380" s="87" t="s">
        <v>42</v>
      </c>
      <c r="O380" s="27"/>
      <c r="P380" s="88">
        <f>O380*H380</f>
        <v>0</v>
      </c>
      <c r="Q380" s="88">
        <v>0.00784</v>
      </c>
      <c r="R380" s="88">
        <f>Q380*H380</f>
        <v>1.51312</v>
      </c>
      <c r="S380" s="88">
        <v>0</v>
      </c>
      <c r="T380" s="89">
        <f>S380*H380</f>
        <v>0</v>
      </c>
      <c r="AR380" s="90" t="s">
        <v>214</v>
      </c>
      <c r="AT380" s="90" t="s">
        <v>138</v>
      </c>
      <c r="AU380" s="90" t="s">
        <v>81</v>
      </c>
      <c r="AY380" s="11" t="s">
        <v>136</v>
      </c>
      <c r="BE380" s="91">
        <f>IF(N380="základní",J380,0)</f>
        <v>0</v>
      </c>
      <c r="BF380" s="91">
        <f>IF(N380="snížená",J380,0)</f>
        <v>0</v>
      </c>
      <c r="BG380" s="91">
        <f>IF(N380="zákl. přenesená",J380,0)</f>
        <v>0</v>
      </c>
      <c r="BH380" s="91">
        <f>IF(N380="sníž. přenesená",J380,0)</f>
        <v>0</v>
      </c>
      <c r="BI380" s="91">
        <f>IF(N380="nulová",J380,0)</f>
        <v>0</v>
      </c>
      <c r="BJ380" s="11" t="s">
        <v>79</v>
      </c>
      <c r="BK380" s="91">
        <f>ROUND(I380*H380,2)</f>
        <v>0</v>
      </c>
      <c r="BL380" s="11" t="s">
        <v>214</v>
      </c>
      <c r="BM380" s="90" t="s">
        <v>780</v>
      </c>
    </row>
    <row r="381" spans="2:51" s="7" customFormat="1" ht="12">
      <c r="B381" s="92"/>
      <c r="C381" s="344"/>
      <c r="D381" s="345" t="s">
        <v>145</v>
      </c>
      <c r="E381" s="346" t="s">
        <v>3</v>
      </c>
      <c r="F381" s="347" t="s">
        <v>781</v>
      </c>
      <c r="G381" s="344"/>
      <c r="H381" s="348">
        <v>193</v>
      </c>
      <c r="I381" s="94"/>
      <c r="J381" s="344"/>
      <c r="K381" s="344"/>
      <c r="L381" s="92"/>
      <c r="M381" s="95"/>
      <c r="N381" s="96"/>
      <c r="O381" s="96"/>
      <c r="P381" s="96"/>
      <c r="Q381" s="96"/>
      <c r="R381" s="96"/>
      <c r="S381" s="96"/>
      <c r="T381" s="97"/>
      <c r="AT381" s="93" t="s">
        <v>145</v>
      </c>
      <c r="AU381" s="93" t="s">
        <v>81</v>
      </c>
      <c r="AV381" s="7" t="s">
        <v>81</v>
      </c>
      <c r="AW381" s="7" t="s">
        <v>33</v>
      </c>
      <c r="AX381" s="7" t="s">
        <v>79</v>
      </c>
      <c r="AY381" s="93" t="s">
        <v>136</v>
      </c>
    </row>
    <row r="382" spans="2:65" s="1" customFormat="1" ht="16.5" customHeight="1">
      <c r="B382" s="84"/>
      <c r="C382" s="338" t="s">
        <v>782</v>
      </c>
      <c r="D382" s="338" t="s">
        <v>138</v>
      </c>
      <c r="E382" s="339" t="s">
        <v>783</v>
      </c>
      <c r="F382" s="340" t="s">
        <v>784</v>
      </c>
      <c r="G382" s="341" t="s">
        <v>141</v>
      </c>
      <c r="H382" s="342">
        <v>119.38</v>
      </c>
      <c r="I382" s="85"/>
      <c r="J382" s="343">
        <f>ROUND(I382*H382,2)</f>
        <v>0</v>
      </c>
      <c r="K382" s="340" t="s">
        <v>142</v>
      </c>
      <c r="L382" s="19"/>
      <c r="M382" s="86" t="s">
        <v>3</v>
      </c>
      <c r="N382" s="87" t="s">
        <v>42</v>
      </c>
      <c r="O382" s="27"/>
      <c r="P382" s="88">
        <f>O382*H382</f>
        <v>0</v>
      </c>
      <c r="Q382" s="88">
        <v>0.01222</v>
      </c>
      <c r="R382" s="88">
        <f>Q382*H382</f>
        <v>1.4588235999999999</v>
      </c>
      <c r="S382" s="88">
        <v>0</v>
      </c>
      <c r="T382" s="89">
        <f>S382*H382</f>
        <v>0</v>
      </c>
      <c r="AR382" s="90" t="s">
        <v>214</v>
      </c>
      <c r="AT382" s="90" t="s">
        <v>138</v>
      </c>
      <c r="AU382" s="90" t="s">
        <v>81</v>
      </c>
      <c r="AY382" s="11" t="s">
        <v>136</v>
      </c>
      <c r="BE382" s="91">
        <f>IF(N382="základní",J382,0)</f>
        <v>0</v>
      </c>
      <c r="BF382" s="91">
        <f>IF(N382="snížená",J382,0)</f>
        <v>0</v>
      </c>
      <c r="BG382" s="91">
        <f>IF(N382="zákl. přenesená",J382,0)</f>
        <v>0</v>
      </c>
      <c r="BH382" s="91">
        <f>IF(N382="sníž. přenesená",J382,0)</f>
        <v>0</v>
      </c>
      <c r="BI382" s="91">
        <f>IF(N382="nulová",J382,0)</f>
        <v>0</v>
      </c>
      <c r="BJ382" s="11" t="s">
        <v>79</v>
      </c>
      <c r="BK382" s="91">
        <f>ROUND(I382*H382,2)</f>
        <v>0</v>
      </c>
      <c r="BL382" s="11" t="s">
        <v>214</v>
      </c>
      <c r="BM382" s="90" t="s">
        <v>785</v>
      </c>
    </row>
    <row r="383" spans="2:51" s="7" customFormat="1" ht="12">
      <c r="B383" s="92"/>
      <c r="C383" s="344"/>
      <c r="D383" s="345" t="s">
        <v>145</v>
      </c>
      <c r="E383" s="346" t="s">
        <v>3</v>
      </c>
      <c r="F383" s="347" t="s">
        <v>786</v>
      </c>
      <c r="G383" s="344"/>
      <c r="H383" s="348">
        <v>119.38</v>
      </c>
      <c r="I383" s="94"/>
      <c r="J383" s="344"/>
      <c r="K383" s="344"/>
      <c r="L383" s="92"/>
      <c r="M383" s="95"/>
      <c r="N383" s="96"/>
      <c r="O383" s="96"/>
      <c r="P383" s="96"/>
      <c r="Q383" s="96"/>
      <c r="R383" s="96"/>
      <c r="S383" s="96"/>
      <c r="T383" s="97"/>
      <c r="AT383" s="93" t="s">
        <v>145</v>
      </c>
      <c r="AU383" s="93" t="s">
        <v>81</v>
      </c>
      <c r="AV383" s="7" t="s">
        <v>81</v>
      </c>
      <c r="AW383" s="7" t="s">
        <v>33</v>
      </c>
      <c r="AX383" s="7" t="s">
        <v>79</v>
      </c>
      <c r="AY383" s="93" t="s">
        <v>136</v>
      </c>
    </row>
    <row r="384" spans="2:65" s="1" customFormat="1" ht="16.5" customHeight="1">
      <c r="B384" s="84"/>
      <c r="C384" s="338" t="s">
        <v>787</v>
      </c>
      <c r="D384" s="338" t="s">
        <v>138</v>
      </c>
      <c r="E384" s="339" t="s">
        <v>788</v>
      </c>
      <c r="F384" s="340" t="s">
        <v>789</v>
      </c>
      <c r="G384" s="341" t="s">
        <v>610</v>
      </c>
      <c r="H384" s="108"/>
      <c r="I384" s="85"/>
      <c r="J384" s="343">
        <f>ROUND(I384*H384,2)</f>
        <v>0</v>
      </c>
      <c r="K384" s="340" t="s">
        <v>142</v>
      </c>
      <c r="L384" s="19"/>
      <c r="M384" s="86" t="s">
        <v>3</v>
      </c>
      <c r="N384" s="87" t="s">
        <v>42</v>
      </c>
      <c r="O384" s="27"/>
      <c r="P384" s="88">
        <f>O384*H384</f>
        <v>0</v>
      </c>
      <c r="Q384" s="88">
        <v>0</v>
      </c>
      <c r="R384" s="88">
        <f>Q384*H384</f>
        <v>0</v>
      </c>
      <c r="S384" s="88">
        <v>0</v>
      </c>
      <c r="T384" s="89">
        <f>S384*H384</f>
        <v>0</v>
      </c>
      <c r="AR384" s="90" t="s">
        <v>214</v>
      </c>
      <c r="AT384" s="90" t="s">
        <v>138</v>
      </c>
      <c r="AU384" s="90" t="s">
        <v>81</v>
      </c>
      <c r="AY384" s="11" t="s">
        <v>136</v>
      </c>
      <c r="BE384" s="91">
        <f>IF(N384="základní",J384,0)</f>
        <v>0</v>
      </c>
      <c r="BF384" s="91">
        <f>IF(N384="snížená",J384,0)</f>
        <v>0</v>
      </c>
      <c r="BG384" s="91">
        <f>IF(N384="zákl. přenesená",J384,0)</f>
        <v>0</v>
      </c>
      <c r="BH384" s="91">
        <f>IF(N384="sníž. přenesená",J384,0)</f>
        <v>0</v>
      </c>
      <c r="BI384" s="91">
        <f>IF(N384="nulová",J384,0)</f>
        <v>0</v>
      </c>
      <c r="BJ384" s="11" t="s">
        <v>79</v>
      </c>
      <c r="BK384" s="91">
        <f>ROUND(I384*H384,2)</f>
        <v>0</v>
      </c>
      <c r="BL384" s="11" t="s">
        <v>214</v>
      </c>
      <c r="BM384" s="90" t="s">
        <v>790</v>
      </c>
    </row>
    <row r="385" spans="2:63" s="6" customFormat="1" ht="22.9" customHeight="1">
      <c r="B385" s="75"/>
      <c r="C385" s="332"/>
      <c r="D385" s="333" t="s">
        <v>70</v>
      </c>
      <c r="E385" s="336" t="s">
        <v>791</v>
      </c>
      <c r="F385" s="336" t="s">
        <v>792</v>
      </c>
      <c r="G385" s="332"/>
      <c r="H385" s="332"/>
      <c r="I385" s="77"/>
      <c r="J385" s="337">
        <f>BK385</f>
        <v>0</v>
      </c>
      <c r="K385" s="332"/>
      <c r="L385" s="75"/>
      <c r="M385" s="78"/>
      <c r="N385" s="79"/>
      <c r="O385" s="79"/>
      <c r="P385" s="80">
        <f>SUM(P386:P432)</f>
        <v>0</v>
      </c>
      <c r="Q385" s="79"/>
      <c r="R385" s="80">
        <f>SUM(R386:R432)</f>
        <v>2.8153978499999996</v>
      </c>
      <c r="S385" s="79"/>
      <c r="T385" s="81">
        <f>SUM(T386:T432)</f>
        <v>2.4386311499999995</v>
      </c>
      <c r="AR385" s="76" t="s">
        <v>81</v>
      </c>
      <c r="AT385" s="82" t="s">
        <v>70</v>
      </c>
      <c r="AU385" s="82" t="s">
        <v>79</v>
      </c>
      <c r="AY385" s="76" t="s">
        <v>136</v>
      </c>
      <c r="BK385" s="83">
        <f>SUM(BK386:BK432)</f>
        <v>0</v>
      </c>
    </row>
    <row r="386" spans="2:65" s="1" customFormat="1" ht="16.5" customHeight="1">
      <c r="B386" s="84"/>
      <c r="C386" s="338" t="s">
        <v>793</v>
      </c>
      <c r="D386" s="338" t="s">
        <v>138</v>
      </c>
      <c r="E386" s="339" t="s">
        <v>794</v>
      </c>
      <c r="F386" s="340" t="s">
        <v>795</v>
      </c>
      <c r="G386" s="341" t="s">
        <v>141</v>
      </c>
      <c r="H386" s="342">
        <v>171.165</v>
      </c>
      <c r="I386" s="85"/>
      <c r="J386" s="343">
        <f>ROUND(I386*H386,2)</f>
        <v>0</v>
      </c>
      <c r="K386" s="340" t="s">
        <v>142</v>
      </c>
      <c r="L386" s="19"/>
      <c r="M386" s="86" t="s">
        <v>3</v>
      </c>
      <c r="N386" s="87" t="s">
        <v>42</v>
      </c>
      <c r="O386" s="27"/>
      <c r="P386" s="88">
        <f>O386*H386</f>
        <v>0</v>
      </c>
      <c r="Q386" s="88">
        <v>0</v>
      </c>
      <c r="R386" s="88">
        <f>Q386*H386</f>
        <v>0</v>
      </c>
      <c r="S386" s="88">
        <v>0.00571</v>
      </c>
      <c r="T386" s="89">
        <f>S386*H386</f>
        <v>0.97735215</v>
      </c>
      <c r="AR386" s="90" t="s">
        <v>214</v>
      </c>
      <c r="AT386" s="90" t="s">
        <v>138</v>
      </c>
      <c r="AU386" s="90" t="s">
        <v>81</v>
      </c>
      <c r="AY386" s="11" t="s">
        <v>136</v>
      </c>
      <c r="BE386" s="91">
        <f>IF(N386="základní",J386,0)</f>
        <v>0</v>
      </c>
      <c r="BF386" s="91">
        <f>IF(N386="snížená",J386,0)</f>
        <v>0</v>
      </c>
      <c r="BG386" s="91">
        <f>IF(N386="zákl. přenesená",J386,0)</f>
        <v>0</v>
      </c>
      <c r="BH386" s="91">
        <f>IF(N386="sníž. přenesená",J386,0)</f>
        <v>0</v>
      </c>
      <c r="BI386" s="91">
        <f>IF(N386="nulová",J386,0)</f>
        <v>0</v>
      </c>
      <c r="BJ386" s="11" t="s">
        <v>79</v>
      </c>
      <c r="BK386" s="91">
        <f>ROUND(I386*H386,2)</f>
        <v>0</v>
      </c>
      <c r="BL386" s="11" t="s">
        <v>214</v>
      </c>
      <c r="BM386" s="90" t="s">
        <v>796</v>
      </c>
    </row>
    <row r="387" spans="2:51" s="7" customFormat="1" ht="12">
      <c r="B387" s="92"/>
      <c r="C387" s="344"/>
      <c r="D387" s="345" t="s">
        <v>145</v>
      </c>
      <c r="E387" s="346" t="s">
        <v>3</v>
      </c>
      <c r="F387" s="347" t="s">
        <v>797</v>
      </c>
      <c r="G387" s="344"/>
      <c r="H387" s="348">
        <v>106.4</v>
      </c>
      <c r="I387" s="94"/>
      <c r="J387" s="344"/>
      <c r="K387" s="344"/>
      <c r="L387" s="92"/>
      <c r="M387" s="95"/>
      <c r="N387" s="96"/>
      <c r="O387" s="96"/>
      <c r="P387" s="96"/>
      <c r="Q387" s="96"/>
      <c r="R387" s="96"/>
      <c r="S387" s="96"/>
      <c r="T387" s="97"/>
      <c r="AT387" s="93" t="s">
        <v>145</v>
      </c>
      <c r="AU387" s="93" t="s">
        <v>81</v>
      </c>
      <c r="AV387" s="7" t="s">
        <v>81</v>
      </c>
      <c r="AW387" s="7" t="s">
        <v>33</v>
      </c>
      <c r="AX387" s="7" t="s">
        <v>71</v>
      </c>
      <c r="AY387" s="93" t="s">
        <v>136</v>
      </c>
    </row>
    <row r="388" spans="2:51" s="7" customFormat="1" ht="12">
      <c r="B388" s="92"/>
      <c r="C388" s="344"/>
      <c r="D388" s="345" t="s">
        <v>145</v>
      </c>
      <c r="E388" s="346" t="s">
        <v>3</v>
      </c>
      <c r="F388" s="347" t="s">
        <v>798</v>
      </c>
      <c r="G388" s="344"/>
      <c r="H388" s="348">
        <v>35.12</v>
      </c>
      <c r="I388" s="94"/>
      <c r="J388" s="344"/>
      <c r="K388" s="344"/>
      <c r="L388" s="92"/>
      <c r="M388" s="95"/>
      <c r="N388" s="96"/>
      <c r="O388" s="96"/>
      <c r="P388" s="96"/>
      <c r="Q388" s="96"/>
      <c r="R388" s="96"/>
      <c r="S388" s="96"/>
      <c r="T388" s="97"/>
      <c r="AT388" s="93" t="s">
        <v>145</v>
      </c>
      <c r="AU388" s="93" t="s">
        <v>81</v>
      </c>
      <c r="AV388" s="7" t="s">
        <v>81</v>
      </c>
      <c r="AW388" s="7" t="s">
        <v>33</v>
      </c>
      <c r="AX388" s="7" t="s">
        <v>71</v>
      </c>
      <c r="AY388" s="93" t="s">
        <v>136</v>
      </c>
    </row>
    <row r="389" spans="2:51" s="7" customFormat="1" ht="12">
      <c r="B389" s="92"/>
      <c r="C389" s="344"/>
      <c r="D389" s="345" t="s">
        <v>145</v>
      </c>
      <c r="E389" s="346" t="s">
        <v>3</v>
      </c>
      <c r="F389" s="347" t="s">
        <v>799</v>
      </c>
      <c r="G389" s="344"/>
      <c r="H389" s="348">
        <v>29.645</v>
      </c>
      <c r="I389" s="94"/>
      <c r="J389" s="344"/>
      <c r="K389" s="344"/>
      <c r="L389" s="92"/>
      <c r="M389" s="95"/>
      <c r="N389" s="96"/>
      <c r="O389" s="96"/>
      <c r="P389" s="96"/>
      <c r="Q389" s="96"/>
      <c r="R389" s="96"/>
      <c r="S389" s="96"/>
      <c r="T389" s="97"/>
      <c r="AT389" s="93" t="s">
        <v>145</v>
      </c>
      <c r="AU389" s="93" t="s">
        <v>81</v>
      </c>
      <c r="AV389" s="7" t="s">
        <v>81</v>
      </c>
      <c r="AW389" s="7" t="s">
        <v>33</v>
      </c>
      <c r="AX389" s="7" t="s">
        <v>71</v>
      </c>
      <c r="AY389" s="93" t="s">
        <v>136</v>
      </c>
    </row>
    <row r="390" spans="2:51" s="8" customFormat="1" ht="12">
      <c r="B390" s="98"/>
      <c r="C390" s="349"/>
      <c r="D390" s="345" t="s">
        <v>145</v>
      </c>
      <c r="E390" s="350" t="s">
        <v>3</v>
      </c>
      <c r="F390" s="351" t="s">
        <v>152</v>
      </c>
      <c r="G390" s="349"/>
      <c r="H390" s="352">
        <v>171.16500000000002</v>
      </c>
      <c r="I390" s="100"/>
      <c r="J390" s="349"/>
      <c r="K390" s="349"/>
      <c r="L390" s="98"/>
      <c r="M390" s="101"/>
      <c r="N390" s="102"/>
      <c r="O390" s="102"/>
      <c r="P390" s="102"/>
      <c r="Q390" s="102"/>
      <c r="R390" s="102"/>
      <c r="S390" s="102"/>
      <c r="T390" s="103"/>
      <c r="AT390" s="99" t="s">
        <v>145</v>
      </c>
      <c r="AU390" s="99" t="s">
        <v>81</v>
      </c>
      <c r="AV390" s="8" t="s">
        <v>143</v>
      </c>
      <c r="AW390" s="8" t="s">
        <v>33</v>
      </c>
      <c r="AX390" s="8" t="s">
        <v>79</v>
      </c>
      <c r="AY390" s="99" t="s">
        <v>136</v>
      </c>
    </row>
    <row r="391" spans="2:65" s="1" customFormat="1" ht="16.5" customHeight="1">
      <c r="B391" s="84"/>
      <c r="C391" s="338" t="s">
        <v>800</v>
      </c>
      <c r="D391" s="338" t="s">
        <v>138</v>
      </c>
      <c r="E391" s="339" t="s">
        <v>801</v>
      </c>
      <c r="F391" s="340" t="s">
        <v>802</v>
      </c>
      <c r="G391" s="341" t="s">
        <v>159</v>
      </c>
      <c r="H391" s="342">
        <v>170.5</v>
      </c>
      <c r="I391" s="85"/>
      <c r="J391" s="343">
        <f>ROUND(I391*H391,2)</f>
        <v>0</v>
      </c>
      <c r="K391" s="340" t="s">
        <v>142</v>
      </c>
      <c r="L391" s="19"/>
      <c r="M391" s="86" t="s">
        <v>3</v>
      </c>
      <c r="N391" s="87" t="s">
        <v>42</v>
      </c>
      <c r="O391" s="27"/>
      <c r="P391" s="88">
        <f>O391*H391</f>
        <v>0</v>
      </c>
      <c r="Q391" s="88">
        <v>0</v>
      </c>
      <c r="R391" s="88">
        <f>Q391*H391</f>
        <v>0</v>
      </c>
      <c r="S391" s="88">
        <v>0.0017</v>
      </c>
      <c r="T391" s="89">
        <f>S391*H391</f>
        <v>0.28985</v>
      </c>
      <c r="AR391" s="90" t="s">
        <v>214</v>
      </c>
      <c r="AT391" s="90" t="s">
        <v>138</v>
      </c>
      <c r="AU391" s="90" t="s">
        <v>81</v>
      </c>
      <c r="AY391" s="11" t="s">
        <v>136</v>
      </c>
      <c r="BE391" s="91">
        <f>IF(N391="základní",J391,0)</f>
        <v>0</v>
      </c>
      <c r="BF391" s="91">
        <f>IF(N391="snížená",J391,0)</f>
        <v>0</v>
      </c>
      <c r="BG391" s="91">
        <f>IF(N391="zákl. přenesená",J391,0)</f>
        <v>0</v>
      </c>
      <c r="BH391" s="91">
        <f>IF(N391="sníž. přenesená",J391,0)</f>
        <v>0</v>
      </c>
      <c r="BI391" s="91">
        <f>IF(N391="nulová",J391,0)</f>
        <v>0</v>
      </c>
      <c r="BJ391" s="11" t="s">
        <v>79</v>
      </c>
      <c r="BK391" s="91">
        <f>ROUND(I391*H391,2)</f>
        <v>0</v>
      </c>
      <c r="BL391" s="11" t="s">
        <v>214</v>
      </c>
      <c r="BM391" s="90" t="s">
        <v>803</v>
      </c>
    </row>
    <row r="392" spans="2:51" s="7" customFormat="1" ht="12">
      <c r="B392" s="92"/>
      <c r="C392" s="344"/>
      <c r="D392" s="345" t="s">
        <v>145</v>
      </c>
      <c r="E392" s="346" t="s">
        <v>3</v>
      </c>
      <c r="F392" s="347" t="s">
        <v>804</v>
      </c>
      <c r="G392" s="344"/>
      <c r="H392" s="348">
        <v>170.5</v>
      </c>
      <c r="I392" s="94"/>
      <c r="J392" s="344"/>
      <c r="K392" s="344"/>
      <c r="L392" s="92"/>
      <c r="M392" s="95"/>
      <c r="N392" s="96"/>
      <c r="O392" s="96"/>
      <c r="P392" s="96"/>
      <c r="Q392" s="96"/>
      <c r="R392" s="96"/>
      <c r="S392" s="96"/>
      <c r="T392" s="97"/>
      <c r="AT392" s="93" t="s">
        <v>145</v>
      </c>
      <c r="AU392" s="93" t="s">
        <v>81</v>
      </c>
      <c r="AV392" s="7" t="s">
        <v>81</v>
      </c>
      <c r="AW392" s="7" t="s">
        <v>33</v>
      </c>
      <c r="AX392" s="7" t="s">
        <v>79</v>
      </c>
      <c r="AY392" s="93" t="s">
        <v>136</v>
      </c>
    </row>
    <row r="393" spans="2:65" s="1" customFormat="1" ht="16.5" customHeight="1">
      <c r="B393" s="84"/>
      <c r="C393" s="338" t="s">
        <v>805</v>
      </c>
      <c r="D393" s="338" t="s">
        <v>138</v>
      </c>
      <c r="E393" s="339" t="s">
        <v>806</v>
      </c>
      <c r="F393" s="340" t="s">
        <v>807</v>
      </c>
      <c r="G393" s="341" t="s">
        <v>159</v>
      </c>
      <c r="H393" s="342">
        <v>67.1</v>
      </c>
      <c r="I393" s="85"/>
      <c r="J393" s="343">
        <f>ROUND(I393*H393,2)</f>
        <v>0</v>
      </c>
      <c r="K393" s="340" t="s">
        <v>142</v>
      </c>
      <c r="L393" s="19"/>
      <c r="M393" s="86" t="s">
        <v>3</v>
      </c>
      <c r="N393" s="87" t="s">
        <v>42</v>
      </c>
      <c r="O393" s="27"/>
      <c r="P393" s="88">
        <f>O393*H393</f>
        <v>0</v>
      </c>
      <c r="Q393" s="88">
        <v>0</v>
      </c>
      <c r="R393" s="88">
        <f>Q393*H393</f>
        <v>0</v>
      </c>
      <c r="S393" s="88">
        <v>0.00177</v>
      </c>
      <c r="T393" s="89">
        <f>S393*H393</f>
        <v>0.118767</v>
      </c>
      <c r="AR393" s="90" t="s">
        <v>214</v>
      </c>
      <c r="AT393" s="90" t="s">
        <v>138</v>
      </c>
      <c r="AU393" s="90" t="s">
        <v>81</v>
      </c>
      <c r="AY393" s="11" t="s">
        <v>136</v>
      </c>
      <c r="BE393" s="91">
        <f>IF(N393="základní",J393,0)</f>
        <v>0</v>
      </c>
      <c r="BF393" s="91">
        <f>IF(N393="snížená",J393,0)</f>
        <v>0</v>
      </c>
      <c r="BG393" s="91">
        <f>IF(N393="zákl. přenesená",J393,0)</f>
        <v>0</v>
      </c>
      <c r="BH393" s="91">
        <f>IF(N393="sníž. přenesená",J393,0)</f>
        <v>0</v>
      </c>
      <c r="BI393" s="91">
        <f>IF(N393="nulová",J393,0)</f>
        <v>0</v>
      </c>
      <c r="BJ393" s="11" t="s">
        <v>79</v>
      </c>
      <c r="BK393" s="91">
        <f>ROUND(I393*H393,2)</f>
        <v>0</v>
      </c>
      <c r="BL393" s="11" t="s">
        <v>214</v>
      </c>
      <c r="BM393" s="90" t="s">
        <v>808</v>
      </c>
    </row>
    <row r="394" spans="2:51" s="7" customFormat="1" ht="12">
      <c r="B394" s="92"/>
      <c r="C394" s="344"/>
      <c r="D394" s="345" t="s">
        <v>145</v>
      </c>
      <c r="E394" s="346" t="s">
        <v>3</v>
      </c>
      <c r="F394" s="347" t="s">
        <v>809</v>
      </c>
      <c r="G394" s="344"/>
      <c r="H394" s="348">
        <v>67.1</v>
      </c>
      <c r="I394" s="94"/>
      <c r="J394" s="344"/>
      <c r="K394" s="344"/>
      <c r="L394" s="92"/>
      <c r="M394" s="95"/>
      <c r="N394" s="96"/>
      <c r="O394" s="96"/>
      <c r="P394" s="96"/>
      <c r="Q394" s="96"/>
      <c r="R394" s="96"/>
      <c r="S394" s="96"/>
      <c r="T394" s="97"/>
      <c r="AT394" s="93" t="s">
        <v>145</v>
      </c>
      <c r="AU394" s="93" t="s">
        <v>81</v>
      </c>
      <c r="AV394" s="7" t="s">
        <v>81</v>
      </c>
      <c r="AW394" s="7" t="s">
        <v>33</v>
      </c>
      <c r="AX394" s="7" t="s">
        <v>79</v>
      </c>
      <c r="AY394" s="93" t="s">
        <v>136</v>
      </c>
    </row>
    <row r="395" spans="2:65" s="1" customFormat="1" ht="16.5" customHeight="1">
      <c r="B395" s="84"/>
      <c r="C395" s="338" t="s">
        <v>810</v>
      </c>
      <c r="D395" s="338" t="s">
        <v>138</v>
      </c>
      <c r="E395" s="339" t="s">
        <v>811</v>
      </c>
      <c r="F395" s="340" t="s">
        <v>812</v>
      </c>
      <c r="G395" s="341" t="s">
        <v>159</v>
      </c>
      <c r="H395" s="342">
        <v>170.5</v>
      </c>
      <c r="I395" s="85"/>
      <c r="J395" s="343">
        <f>ROUND(I395*H395,2)</f>
        <v>0</v>
      </c>
      <c r="K395" s="340" t="s">
        <v>142</v>
      </c>
      <c r="L395" s="19"/>
      <c r="M395" s="86" t="s">
        <v>3</v>
      </c>
      <c r="N395" s="87" t="s">
        <v>42</v>
      </c>
      <c r="O395" s="27"/>
      <c r="P395" s="88">
        <f>O395*H395</f>
        <v>0</v>
      </c>
      <c r="Q395" s="88">
        <v>0</v>
      </c>
      <c r="R395" s="88">
        <f>Q395*H395</f>
        <v>0</v>
      </c>
      <c r="S395" s="88">
        <v>0.00191</v>
      </c>
      <c r="T395" s="89">
        <f>S395*H395</f>
        <v>0.32565500000000003</v>
      </c>
      <c r="AR395" s="90" t="s">
        <v>214</v>
      </c>
      <c r="AT395" s="90" t="s">
        <v>138</v>
      </c>
      <c r="AU395" s="90" t="s">
        <v>81</v>
      </c>
      <c r="AY395" s="11" t="s">
        <v>136</v>
      </c>
      <c r="BE395" s="91">
        <f>IF(N395="základní",J395,0)</f>
        <v>0</v>
      </c>
      <c r="BF395" s="91">
        <f>IF(N395="snížená",J395,0)</f>
        <v>0</v>
      </c>
      <c r="BG395" s="91">
        <f>IF(N395="zákl. přenesená",J395,0)</f>
        <v>0</v>
      </c>
      <c r="BH395" s="91">
        <f>IF(N395="sníž. přenesená",J395,0)</f>
        <v>0</v>
      </c>
      <c r="BI395" s="91">
        <f>IF(N395="nulová",J395,0)</f>
        <v>0</v>
      </c>
      <c r="BJ395" s="11" t="s">
        <v>79</v>
      </c>
      <c r="BK395" s="91">
        <f>ROUND(I395*H395,2)</f>
        <v>0</v>
      </c>
      <c r="BL395" s="11" t="s">
        <v>214</v>
      </c>
      <c r="BM395" s="90" t="s">
        <v>813</v>
      </c>
    </row>
    <row r="396" spans="2:65" s="1" customFormat="1" ht="16.5" customHeight="1">
      <c r="B396" s="84"/>
      <c r="C396" s="338" t="s">
        <v>814</v>
      </c>
      <c r="D396" s="338" t="s">
        <v>138</v>
      </c>
      <c r="E396" s="339" t="s">
        <v>815</v>
      </c>
      <c r="F396" s="340" t="s">
        <v>816</v>
      </c>
      <c r="G396" s="341" t="s">
        <v>159</v>
      </c>
      <c r="H396" s="342">
        <v>200.6</v>
      </c>
      <c r="I396" s="85"/>
      <c r="J396" s="343">
        <f>ROUND(I396*H396,2)</f>
        <v>0</v>
      </c>
      <c r="K396" s="340" t="s">
        <v>142</v>
      </c>
      <c r="L396" s="19"/>
      <c r="M396" s="86" t="s">
        <v>3</v>
      </c>
      <c r="N396" s="87" t="s">
        <v>42</v>
      </c>
      <c r="O396" s="27"/>
      <c r="P396" s="88">
        <f>O396*H396</f>
        <v>0</v>
      </c>
      <c r="Q396" s="88">
        <v>0</v>
      </c>
      <c r="R396" s="88">
        <f>Q396*H396</f>
        <v>0</v>
      </c>
      <c r="S396" s="88">
        <v>0.00167</v>
      </c>
      <c r="T396" s="89">
        <f>S396*H396</f>
        <v>0.335002</v>
      </c>
      <c r="AR396" s="90" t="s">
        <v>214</v>
      </c>
      <c r="AT396" s="90" t="s">
        <v>138</v>
      </c>
      <c r="AU396" s="90" t="s">
        <v>81</v>
      </c>
      <c r="AY396" s="11" t="s">
        <v>136</v>
      </c>
      <c r="BE396" s="91">
        <f>IF(N396="základní",J396,0)</f>
        <v>0</v>
      </c>
      <c r="BF396" s="91">
        <f>IF(N396="snížená",J396,0)</f>
        <v>0</v>
      </c>
      <c r="BG396" s="91">
        <f>IF(N396="zákl. přenesená",J396,0)</f>
        <v>0</v>
      </c>
      <c r="BH396" s="91">
        <f>IF(N396="sníž. přenesená",J396,0)</f>
        <v>0</v>
      </c>
      <c r="BI396" s="91">
        <f>IF(N396="nulová",J396,0)</f>
        <v>0</v>
      </c>
      <c r="BJ396" s="11" t="s">
        <v>79</v>
      </c>
      <c r="BK396" s="91">
        <f>ROUND(I396*H396,2)</f>
        <v>0</v>
      </c>
      <c r="BL396" s="11" t="s">
        <v>214</v>
      </c>
      <c r="BM396" s="90" t="s">
        <v>817</v>
      </c>
    </row>
    <row r="397" spans="2:51" s="7" customFormat="1" ht="12">
      <c r="B397" s="92"/>
      <c r="C397" s="344"/>
      <c r="D397" s="345" t="s">
        <v>145</v>
      </c>
      <c r="E397" s="346" t="s">
        <v>3</v>
      </c>
      <c r="F397" s="347" t="s">
        <v>818</v>
      </c>
      <c r="G397" s="344"/>
      <c r="H397" s="348">
        <v>174.3</v>
      </c>
      <c r="I397" s="94"/>
      <c r="J397" s="344"/>
      <c r="K397" s="344"/>
      <c r="L397" s="92"/>
      <c r="M397" s="95"/>
      <c r="N397" s="96"/>
      <c r="O397" s="96"/>
      <c r="P397" s="96"/>
      <c r="Q397" s="96"/>
      <c r="R397" s="96"/>
      <c r="S397" s="96"/>
      <c r="T397" s="97"/>
      <c r="AT397" s="93" t="s">
        <v>145</v>
      </c>
      <c r="AU397" s="93" t="s">
        <v>81</v>
      </c>
      <c r="AV397" s="7" t="s">
        <v>81</v>
      </c>
      <c r="AW397" s="7" t="s">
        <v>33</v>
      </c>
      <c r="AX397" s="7" t="s">
        <v>71</v>
      </c>
      <c r="AY397" s="93" t="s">
        <v>136</v>
      </c>
    </row>
    <row r="398" spans="2:51" s="7" customFormat="1" ht="12">
      <c r="B398" s="92"/>
      <c r="C398" s="344"/>
      <c r="D398" s="345" t="s">
        <v>145</v>
      </c>
      <c r="E398" s="346" t="s">
        <v>3</v>
      </c>
      <c r="F398" s="347" t="s">
        <v>819</v>
      </c>
      <c r="G398" s="344"/>
      <c r="H398" s="348">
        <v>26.3</v>
      </c>
      <c r="I398" s="94"/>
      <c r="J398" s="344"/>
      <c r="K398" s="344"/>
      <c r="L398" s="92"/>
      <c r="M398" s="95"/>
      <c r="N398" s="96"/>
      <c r="O398" s="96"/>
      <c r="P398" s="96"/>
      <c r="Q398" s="96"/>
      <c r="R398" s="96"/>
      <c r="S398" s="96"/>
      <c r="T398" s="97"/>
      <c r="AT398" s="93" t="s">
        <v>145</v>
      </c>
      <c r="AU398" s="93" t="s">
        <v>81</v>
      </c>
      <c r="AV398" s="7" t="s">
        <v>81</v>
      </c>
      <c r="AW398" s="7" t="s">
        <v>33</v>
      </c>
      <c r="AX398" s="7" t="s">
        <v>71</v>
      </c>
      <c r="AY398" s="93" t="s">
        <v>136</v>
      </c>
    </row>
    <row r="399" spans="2:51" s="8" customFormat="1" ht="12">
      <c r="B399" s="98"/>
      <c r="C399" s="349"/>
      <c r="D399" s="345" t="s">
        <v>145</v>
      </c>
      <c r="E399" s="350" t="s">
        <v>3</v>
      </c>
      <c r="F399" s="351" t="s">
        <v>152</v>
      </c>
      <c r="G399" s="349"/>
      <c r="H399" s="352">
        <v>200.60000000000002</v>
      </c>
      <c r="I399" s="100"/>
      <c r="J399" s="349"/>
      <c r="K399" s="349"/>
      <c r="L399" s="98"/>
      <c r="M399" s="101"/>
      <c r="N399" s="102"/>
      <c r="O399" s="102"/>
      <c r="P399" s="102"/>
      <c r="Q399" s="102"/>
      <c r="R399" s="102"/>
      <c r="S399" s="102"/>
      <c r="T399" s="103"/>
      <c r="AT399" s="99" t="s">
        <v>145</v>
      </c>
      <c r="AU399" s="99" t="s">
        <v>81</v>
      </c>
      <c r="AV399" s="8" t="s">
        <v>143</v>
      </c>
      <c r="AW399" s="8" t="s">
        <v>33</v>
      </c>
      <c r="AX399" s="8" t="s">
        <v>79</v>
      </c>
      <c r="AY399" s="99" t="s">
        <v>136</v>
      </c>
    </row>
    <row r="400" spans="2:65" s="1" customFormat="1" ht="16.5" customHeight="1">
      <c r="B400" s="84"/>
      <c r="C400" s="338" t="s">
        <v>820</v>
      </c>
      <c r="D400" s="338" t="s">
        <v>138</v>
      </c>
      <c r="E400" s="339" t="s">
        <v>821</v>
      </c>
      <c r="F400" s="340" t="s">
        <v>822</v>
      </c>
      <c r="G400" s="341" t="s">
        <v>159</v>
      </c>
      <c r="H400" s="342">
        <v>95.1</v>
      </c>
      <c r="I400" s="85"/>
      <c r="J400" s="343">
        <f>ROUND(I400*H400,2)</f>
        <v>0</v>
      </c>
      <c r="K400" s="340" t="s">
        <v>142</v>
      </c>
      <c r="L400" s="19"/>
      <c r="M400" s="86" t="s">
        <v>3</v>
      </c>
      <c r="N400" s="87" t="s">
        <v>42</v>
      </c>
      <c r="O400" s="27"/>
      <c r="P400" s="88">
        <f>O400*H400</f>
        <v>0</v>
      </c>
      <c r="Q400" s="88">
        <v>0</v>
      </c>
      <c r="R400" s="88">
        <f>Q400*H400</f>
        <v>0</v>
      </c>
      <c r="S400" s="88">
        <v>0.00175</v>
      </c>
      <c r="T400" s="89">
        <f>S400*H400</f>
        <v>0.166425</v>
      </c>
      <c r="AR400" s="90" t="s">
        <v>214</v>
      </c>
      <c r="AT400" s="90" t="s">
        <v>138</v>
      </c>
      <c r="AU400" s="90" t="s">
        <v>81</v>
      </c>
      <c r="AY400" s="11" t="s">
        <v>136</v>
      </c>
      <c r="BE400" s="91">
        <f>IF(N400="základní",J400,0)</f>
        <v>0</v>
      </c>
      <c r="BF400" s="91">
        <f>IF(N400="snížená",J400,0)</f>
        <v>0</v>
      </c>
      <c r="BG400" s="91">
        <f>IF(N400="zákl. přenesená",J400,0)</f>
        <v>0</v>
      </c>
      <c r="BH400" s="91">
        <f>IF(N400="sníž. přenesená",J400,0)</f>
        <v>0</v>
      </c>
      <c r="BI400" s="91">
        <f>IF(N400="nulová",J400,0)</f>
        <v>0</v>
      </c>
      <c r="BJ400" s="11" t="s">
        <v>79</v>
      </c>
      <c r="BK400" s="91">
        <f>ROUND(I400*H400,2)</f>
        <v>0</v>
      </c>
      <c r="BL400" s="11" t="s">
        <v>214</v>
      </c>
      <c r="BM400" s="90" t="s">
        <v>823</v>
      </c>
    </row>
    <row r="401" spans="2:51" s="7" customFormat="1" ht="12">
      <c r="B401" s="92"/>
      <c r="C401" s="344"/>
      <c r="D401" s="345" t="s">
        <v>145</v>
      </c>
      <c r="E401" s="346" t="s">
        <v>3</v>
      </c>
      <c r="F401" s="347" t="s">
        <v>824</v>
      </c>
      <c r="G401" s="344"/>
      <c r="H401" s="348">
        <v>95.1</v>
      </c>
      <c r="I401" s="94"/>
      <c r="J401" s="344"/>
      <c r="K401" s="344"/>
      <c r="L401" s="92"/>
      <c r="M401" s="95"/>
      <c r="N401" s="96"/>
      <c r="O401" s="96"/>
      <c r="P401" s="96"/>
      <c r="Q401" s="96"/>
      <c r="R401" s="96"/>
      <c r="S401" s="96"/>
      <c r="T401" s="97"/>
      <c r="AT401" s="93" t="s">
        <v>145</v>
      </c>
      <c r="AU401" s="93" t="s">
        <v>81</v>
      </c>
      <c r="AV401" s="7" t="s">
        <v>81</v>
      </c>
      <c r="AW401" s="7" t="s">
        <v>33</v>
      </c>
      <c r="AX401" s="7" t="s">
        <v>79</v>
      </c>
      <c r="AY401" s="93" t="s">
        <v>136</v>
      </c>
    </row>
    <row r="402" spans="2:65" s="1" customFormat="1" ht="16.5" customHeight="1">
      <c r="B402" s="84"/>
      <c r="C402" s="338" t="s">
        <v>825</v>
      </c>
      <c r="D402" s="338" t="s">
        <v>138</v>
      </c>
      <c r="E402" s="339" t="s">
        <v>826</v>
      </c>
      <c r="F402" s="340" t="s">
        <v>827</v>
      </c>
      <c r="G402" s="341" t="s">
        <v>159</v>
      </c>
      <c r="H402" s="342">
        <v>61</v>
      </c>
      <c r="I402" s="85"/>
      <c r="J402" s="343">
        <f>ROUND(I402*H402,2)</f>
        <v>0</v>
      </c>
      <c r="K402" s="340" t="s">
        <v>142</v>
      </c>
      <c r="L402" s="19"/>
      <c r="M402" s="86" t="s">
        <v>3</v>
      </c>
      <c r="N402" s="87" t="s">
        <v>42</v>
      </c>
      <c r="O402" s="27"/>
      <c r="P402" s="88">
        <f>O402*H402</f>
        <v>0</v>
      </c>
      <c r="Q402" s="88">
        <v>0</v>
      </c>
      <c r="R402" s="88">
        <f>Q402*H402</f>
        <v>0</v>
      </c>
      <c r="S402" s="88">
        <v>0.0026</v>
      </c>
      <c r="T402" s="89">
        <f>S402*H402</f>
        <v>0.1586</v>
      </c>
      <c r="AR402" s="90" t="s">
        <v>214</v>
      </c>
      <c r="AT402" s="90" t="s">
        <v>138</v>
      </c>
      <c r="AU402" s="90" t="s">
        <v>81</v>
      </c>
      <c r="AY402" s="11" t="s">
        <v>136</v>
      </c>
      <c r="BE402" s="91">
        <f>IF(N402="základní",J402,0)</f>
        <v>0</v>
      </c>
      <c r="BF402" s="91">
        <f>IF(N402="snížená",J402,0)</f>
        <v>0</v>
      </c>
      <c r="BG402" s="91">
        <f>IF(N402="zákl. přenesená",J402,0)</f>
        <v>0</v>
      </c>
      <c r="BH402" s="91">
        <f>IF(N402="sníž. přenesená",J402,0)</f>
        <v>0</v>
      </c>
      <c r="BI402" s="91">
        <f>IF(N402="nulová",J402,0)</f>
        <v>0</v>
      </c>
      <c r="BJ402" s="11" t="s">
        <v>79</v>
      </c>
      <c r="BK402" s="91">
        <f>ROUND(I402*H402,2)</f>
        <v>0</v>
      </c>
      <c r="BL402" s="11" t="s">
        <v>214</v>
      </c>
      <c r="BM402" s="90" t="s">
        <v>828</v>
      </c>
    </row>
    <row r="403" spans="2:65" s="1" customFormat="1" ht="16.5" customHeight="1">
      <c r="B403" s="84"/>
      <c r="C403" s="338" t="s">
        <v>829</v>
      </c>
      <c r="D403" s="338" t="s">
        <v>138</v>
      </c>
      <c r="E403" s="339" t="s">
        <v>830</v>
      </c>
      <c r="F403" s="340" t="s">
        <v>831</v>
      </c>
      <c r="G403" s="341" t="s">
        <v>159</v>
      </c>
      <c r="H403" s="342">
        <v>17</v>
      </c>
      <c r="I403" s="85"/>
      <c r="J403" s="343">
        <f>ROUND(I403*H403,2)</f>
        <v>0</v>
      </c>
      <c r="K403" s="340" t="s">
        <v>142</v>
      </c>
      <c r="L403" s="19"/>
      <c r="M403" s="86" t="s">
        <v>3</v>
      </c>
      <c r="N403" s="87" t="s">
        <v>42</v>
      </c>
      <c r="O403" s="27"/>
      <c r="P403" s="88">
        <f>O403*H403</f>
        <v>0</v>
      </c>
      <c r="Q403" s="88">
        <v>0</v>
      </c>
      <c r="R403" s="88">
        <f>Q403*H403</f>
        <v>0</v>
      </c>
      <c r="S403" s="88">
        <v>0.00394</v>
      </c>
      <c r="T403" s="89">
        <f>S403*H403</f>
        <v>0.06698</v>
      </c>
      <c r="AR403" s="90" t="s">
        <v>214</v>
      </c>
      <c r="AT403" s="90" t="s">
        <v>138</v>
      </c>
      <c r="AU403" s="90" t="s">
        <v>81</v>
      </c>
      <c r="AY403" s="11" t="s">
        <v>136</v>
      </c>
      <c r="BE403" s="91">
        <f>IF(N403="základní",J403,0)</f>
        <v>0</v>
      </c>
      <c r="BF403" s="91">
        <f>IF(N403="snížená",J403,0)</f>
        <v>0</v>
      </c>
      <c r="BG403" s="91">
        <f>IF(N403="zákl. přenesená",J403,0)</f>
        <v>0</v>
      </c>
      <c r="BH403" s="91">
        <f>IF(N403="sníž. přenesená",J403,0)</f>
        <v>0</v>
      </c>
      <c r="BI403" s="91">
        <f>IF(N403="nulová",J403,0)</f>
        <v>0</v>
      </c>
      <c r="BJ403" s="11" t="s">
        <v>79</v>
      </c>
      <c r="BK403" s="91">
        <f>ROUND(I403*H403,2)</f>
        <v>0</v>
      </c>
      <c r="BL403" s="11" t="s">
        <v>214</v>
      </c>
      <c r="BM403" s="90" t="s">
        <v>832</v>
      </c>
    </row>
    <row r="404" spans="2:65" s="1" customFormat="1" ht="16.5" customHeight="1">
      <c r="B404" s="84"/>
      <c r="C404" s="338" t="s">
        <v>833</v>
      </c>
      <c r="D404" s="338" t="s">
        <v>138</v>
      </c>
      <c r="E404" s="339" t="s">
        <v>834</v>
      </c>
      <c r="F404" s="340" t="s">
        <v>835</v>
      </c>
      <c r="G404" s="341" t="s">
        <v>159</v>
      </c>
      <c r="H404" s="342">
        <v>377</v>
      </c>
      <c r="I404" s="85"/>
      <c r="J404" s="343">
        <f>ROUND(I404*H404,2)</f>
        <v>0</v>
      </c>
      <c r="K404" s="340" t="s">
        <v>142</v>
      </c>
      <c r="L404" s="19"/>
      <c r="M404" s="86" t="s">
        <v>3</v>
      </c>
      <c r="N404" s="87" t="s">
        <v>42</v>
      </c>
      <c r="O404" s="27"/>
      <c r="P404" s="88">
        <f>O404*H404</f>
        <v>0</v>
      </c>
      <c r="Q404" s="88">
        <v>0.00106</v>
      </c>
      <c r="R404" s="88">
        <f>Q404*H404</f>
        <v>0.39962</v>
      </c>
      <c r="S404" s="88">
        <v>0</v>
      </c>
      <c r="T404" s="89">
        <f>S404*H404</f>
        <v>0</v>
      </c>
      <c r="AR404" s="90" t="s">
        <v>214</v>
      </c>
      <c r="AT404" s="90" t="s">
        <v>138</v>
      </c>
      <c r="AU404" s="90" t="s">
        <v>81</v>
      </c>
      <c r="AY404" s="11" t="s">
        <v>136</v>
      </c>
      <c r="BE404" s="91">
        <f>IF(N404="základní",J404,0)</f>
        <v>0</v>
      </c>
      <c r="BF404" s="91">
        <f>IF(N404="snížená",J404,0)</f>
        <v>0</v>
      </c>
      <c r="BG404" s="91">
        <f>IF(N404="zákl. přenesená",J404,0)</f>
        <v>0</v>
      </c>
      <c r="BH404" s="91">
        <f>IF(N404="sníž. přenesená",J404,0)</f>
        <v>0</v>
      </c>
      <c r="BI404" s="91">
        <f>IF(N404="nulová",J404,0)</f>
        <v>0</v>
      </c>
      <c r="BJ404" s="11" t="s">
        <v>79</v>
      </c>
      <c r="BK404" s="91">
        <f>ROUND(I404*H404,2)</f>
        <v>0</v>
      </c>
      <c r="BL404" s="11" t="s">
        <v>214</v>
      </c>
      <c r="BM404" s="90" t="s">
        <v>836</v>
      </c>
    </row>
    <row r="405" spans="2:51" s="7" customFormat="1" ht="12">
      <c r="B405" s="92"/>
      <c r="C405" s="344"/>
      <c r="D405" s="345" t="s">
        <v>145</v>
      </c>
      <c r="E405" s="346" t="s">
        <v>3</v>
      </c>
      <c r="F405" s="347" t="s">
        <v>837</v>
      </c>
      <c r="G405" s="344"/>
      <c r="H405" s="348">
        <v>377</v>
      </c>
      <c r="I405" s="94"/>
      <c r="J405" s="344"/>
      <c r="K405" s="344"/>
      <c r="L405" s="92"/>
      <c r="M405" s="95"/>
      <c r="N405" s="96"/>
      <c r="O405" s="96"/>
      <c r="P405" s="96"/>
      <c r="Q405" s="96"/>
      <c r="R405" s="96"/>
      <c r="S405" s="96"/>
      <c r="T405" s="97"/>
      <c r="AT405" s="93" t="s">
        <v>145</v>
      </c>
      <c r="AU405" s="93" t="s">
        <v>81</v>
      </c>
      <c r="AV405" s="7" t="s">
        <v>81</v>
      </c>
      <c r="AW405" s="7" t="s">
        <v>33</v>
      </c>
      <c r="AX405" s="7" t="s">
        <v>79</v>
      </c>
      <c r="AY405" s="93" t="s">
        <v>136</v>
      </c>
    </row>
    <row r="406" spans="2:65" s="1" customFormat="1" ht="16.5" customHeight="1">
      <c r="B406" s="84"/>
      <c r="C406" s="338" t="s">
        <v>838</v>
      </c>
      <c r="D406" s="338" t="s">
        <v>138</v>
      </c>
      <c r="E406" s="339" t="s">
        <v>839</v>
      </c>
      <c r="F406" s="340" t="s">
        <v>840</v>
      </c>
      <c r="G406" s="341" t="s">
        <v>141</v>
      </c>
      <c r="H406" s="342">
        <v>1.447</v>
      </c>
      <c r="I406" s="85"/>
      <c r="J406" s="343">
        <f>ROUND(I406*H406,2)</f>
        <v>0</v>
      </c>
      <c r="K406" s="340" t="s">
        <v>142</v>
      </c>
      <c r="L406" s="19"/>
      <c r="M406" s="86" t="s">
        <v>3</v>
      </c>
      <c r="N406" s="87" t="s">
        <v>42</v>
      </c>
      <c r="O406" s="27"/>
      <c r="P406" s="88">
        <f>O406*H406</f>
        <v>0</v>
      </c>
      <c r="Q406" s="88">
        <v>0.00595</v>
      </c>
      <c r="R406" s="88">
        <f>Q406*H406</f>
        <v>0.008609650000000002</v>
      </c>
      <c r="S406" s="88">
        <v>0</v>
      </c>
      <c r="T406" s="89">
        <f>S406*H406</f>
        <v>0</v>
      </c>
      <c r="AR406" s="90" t="s">
        <v>214</v>
      </c>
      <c r="AT406" s="90" t="s">
        <v>138</v>
      </c>
      <c r="AU406" s="90" t="s">
        <v>81</v>
      </c>
      <c r="AY406" s="11" t="s">
        <v>136</v>
      </c>
      <c r="BE406" s="91">
        <f>IF(N406="základní",J406,0)</f>
        <v>0</v>
      </c>
      <c r="BF406" s="91">
        <f>IF(N406="snížená",J406,0)</f>
        <v>0</v>
      </c>
      <c r="BG406" s="91">
        <f>IF(N406="zákl. přenesená",J406,0)</f>
        <v>0</v>
      </c>
      <c r="BH406" s="91">
        <f>IF(N406="sníž. přenesená",J406,0)</f>
        <v>0</v>
      </c>
      <c r="BI406" s="91">
        <f>IF(N406="nulová",J406,0)</f>
        <v>0</v>
      </c>
      <c r="BJ406" s="11" t="s">
        <v>79</v>
      </c>
      <c r="BK406" s="91">
        <f>ROUND(I406*H406,2)</f>
        <v>0</v>
      </c>
      <c r="BL406" s="11" t="s">
        <v>214</v>
      </c>
      <c r="BM406" s="90" t="s">
        <v>841</v>
      </c>
    </row>
    <row r="407" spans="2:51" s="7" customFormat="1" ht="12">
      <c r="B407" s="92"/>
      <c r="C407" s="344"/>
      <c r="D407" s="345" t="s">
        <v>145</v>
      </c>
      <c r="E407" s="346" t="s">
        <v>3</v>
      </c>
      <c r="F407" s="347" t="s">
        <v>842</v>
      </c>
      <c r="G407" s="344"/>
      <c r="H407" s="348">
        <v>1.447</v>
      </c>
      <c r="I407" s="94"/>
      <c r="J407" s="344"/>
      <c r="K407" s="344"/>
      <c r="L407" s="92"/>
      <c r="M407" s="95"/>
      <c r="N407" s="96"/>
      <c r="O407" s="96"/>
      <c r="P407" s="96"/>
      <c r="Q407" s="96"/>
      <c r="R407" s="96"/>
      <c r="S407" s="96"/>
      <c r="T407" s="97"/>
      <c r="AT407" s="93" t="s">
        <v>145</v>
      </c>
      <c r="AU407" s="93" t="s">
        <v>81</v>
      </c>
      <c r="AV407" s="7" t="s">
        <v>81</v>
      </c>
      <c r="AW407" s="7" t="s">
        <v>33</v>
      </c>
      <c r="AX407" s="7" t="s">
        <v>79</v>
      </c>
      <c r="AY407" s="93" t="s">
        <v>136</v>
      </c>
    </row>
    <row r="408" spans="2:65" s="1" customFormat="1" ht="16.5" customHeight="1">
      <c r="B408" s="84"/>
      <c r="C408" s="338" t="s">
        <v>843</v>
      </c>
      <c r="D408" s="338" t="s">
        <v>138</v>
      </c>
      <c r="E408" s="339" t="s">
        <v>844</v>
      </c>
      <c r="F408" s="340" t="s">
        <v>845</v>
      </c>
      <c r="G408" s="341" t="s">
        <v>159</v>
      </c>
      <c r="H408" s="342">
        <v>170.5</v>
      </c>
      <c r="I408" s="85"/>
      <c r="J408" s="343">
        <f>ROUND(I408*H408,2)</f>
        <v>0</v>
      </c>
      <c r="K408" s="340" t="s">
        <v>142</v>
      </c>
      <c r="L408" s="19"/>
      <c r="M408" s="86" t="s">
        <v>3</v>
      </c>
      <c r="N408" s="87" t="s">
        <v>42</v>
      </c>
      <c r="O408" s="27"/>
      <c r="P408" s="88">
        <f>O408*H408</f>
        <v>0</v>
      </c>
      <c r="Q408" s="88">
        <v>0.00218</v>
      </c>
      <c r="R408" s="88">
        <f>Q408*H408</f>
        <v>0.37169</v>
      </c>
      <c r="S408" s="88">
        <v>0</v>
      </c>
      <c r="T408" s="89">
        <f>S408*H408</f>
        <v>0</v>
      </c>
      <c r="AR408" s="90" t="s">
        <v>214</v>
      </c>
      <c r="AT408" s="90" t="s">
        <v>138</v>
      </c>
      <c r="AU408" s="90" t="s">
        <v>81</v>
      </c>
      <c r="AY408" s="11" t="s">
        <v>136</v>
      </c>
      <c r="BE408" s="91">
        <f>IF(N408="základní",J408,0)</f>
        <v>0</v>
      </c>
      <c r="BF408" s="91">
        <f>IF(N408="snížená",J408,0)</f>
        <v>0</v>
      </c>
      <c r="BG408" s="91">
        <f>IF(N408="zákl. přenesená",J408,0)</f>
        <v>0</v>
      </c>
      <c r="BH408" s="91">
        <f>IF(N408="sníž. přenesená",J408,0)</f>
        <v>0</v>
      </c>
      <c r="BI408" s="91">
        <f>IF(N408="nulová",J408,0)</f>
        <v>0</v>
      </c>
      <c r="BJ408" s="11" t="s">
        <v>79</v>
      </c>
      <c r="BK408" s="91">
        <f>ROUND(I408*H408,2)</f>
        <v>0</v>
      </c>
      <c r="BL408" s="11" t="s">
        <v>214</v>
      </c>
      <c r="BM408" s="90" t="s">
        <v>846</v>
      </c>
    </row>
    <row r="409" spans="2:51" s="7" customFormat="1" ht="12">
      <c r="B409" s="92"/>
      <c r="C409" s="344"/>
      <c r="D409" s="345" t="s">
        <v>145</v>
      </c>
      <c r="E409" s="346" t="s">
        <v>3</v>
      </c>
      <c r="F409" s="347" t="s">
        <v>847</v>
      </c>
      <c r="G409" s="344"/>
      <c r="H409" s="348">
        <v>170.5</v>
      </c>
      <c r="I409" s="94"/>
      <c r="J409" s="344"/>
      <c r="K409" s="344"/>
      <c r="L409" s="92"/>
      <c r="M409" s="95"/>
      <c r="N409" s="96"/>
      <c r="O409" s="96"/>
      <c r="P409" s="96"/>
      <c r="Q409" s="96"/>
      <c r="R409" s="96"/>
      <c r="S409" s="96"/>
      <c r="T409" s="97"/>
      <c r="AT409" s="93" t="s">
        <v>145</v>
      </c>
      <c r="AU409" s="93" t="s">
        <v>81</v>
      </c>
      <c r="AV409" s="7" t="s">
        <v>81</v>
      </c>
      <c r="AW409" s="7" t="s">
        <v>33</v>
      </c>
      <c r="AX409" s="7" t="s">
        <v>79</v>
      </c>
      <c r="AY409" s="93" t="s">
        <v>136</v>
      </c>
    </row>
    <row r="410" spans="2:65" s="1" customFormat="1" ht="16.5" customHeight="1">
      <c r="B410" s="84"/>
      <c r="C410" s="338" t="s">
        <v>848</v>
      </c>
      <c r="D410" s="338" t="s">
        <v>138</v>
      </c>
      <c r="E410" s="339" t="s">
        <v>849</v>
      </c>
      <c r="F410" s="340" t="s">
        <v>850</v>
      </c>
      <c r="G410" s="341" t="s">
        <v>159</v>
      </c>
      <c r="H410" s="342">
        <v>67.1</v>
      </c>
      <c r="I410" s="85"/>
      <c r="J410" s="343">
        <f>ROUND(I410*H410,2)</f>
        <v>0</v>
      </c>
      <c r="K410" s="340" t="s">
        <v>142</v>
      </c>
      <c r="L410" s="19"/>
      <c r="M410" s="86" t="s">
        <v>3</v>
      </c>
      <c r="N410" s="87" t="s">
        <v>42</v>
      </c>
      <c r="O410" s="27"/>
      <c r="P410" s="88">
        <f>O410*H410</f>
        <v>0</v>
      </c>
      <c r="Q410" s="88">
        <v>0.00227</v>
      </c>
      <c r="R410" s="88">
        <f>Q410*H410</f>
        <v>0.15231699999999998</v>
      </c>
      <c r="S410" s="88">
        <v>0</v>
      </c>
      <c r="T410" s="89">
        <f>S410*H410</f>
        <v>0</v>
      </c>
      <c r="AR410" s="90" t="s">
        <v>214</v>
      </c>
      <c r="AT410" s="90" t="s">
        <v>138</v>
      </c>
      <c r="AU410" s="90" t="s">
        <v>81</v>
      </c>
      <c r="AY410" s="11" t="s">
        <v>136</v>
      </c>
      <c r="BE410" s="91">
        <f>IF(N410="základní",J410,0)</f>
        <v>0</v>
      </c>
      <c r="BF410" s="91">
        <f>IF(N410="snížená",J410,0)</f>
        <v>0</v>
      </c>
      <c r="BG410" s="91">
        <f>IF(N410="zákl. přenesená",J410,0)</f>
        <v>0</v>
      </c>
      <c r="BH410" s="91">
        <f>IF(N410="sníž. přenesená",J410,0)</f>
        <v>0</v>
      </c>
      <c r="BI410" s="91">
        <f>IF(N410="nulová",J410,0)</f>
        <v>0</v>
      </c>
      <c r="BJ410" s="11" t="s">
        <v>79</v>
      </c>
      <c r="BK410" s="91">
        <f>ROUND(I410*H410,2)</f>
        <v>0</v>
      </c>
      <c r="BL410" s="11" t="s">
        <v>214</v>
      </c>
      <c r="BM410" s="90" t="s">
        <v>851</v>
      </c>
    </row>
    <row r="411" spans="2:51" s="7" customFormat="1" ht="12">
      <c r="B411" s="92"/>
      <c r="C411" s="344"/>
      <c r="D411" s="345" t="s">
        <v>145</v>
      </c>
      <c r="E411" s="346" t="s">
        <v>3</v>
      </c>
      <c r="F411" s="347" t="s">
        <v>852</v>
      </c>
      <c r="G411" s="344"/>
      <c r="H411" s="348">
        <v>67.1</v>
      </c>
      <c r="I411" s="94"/>
      <c r="J411" s="344"/>
      <c r="K411" s="344"/>
      <c r="L411" s="92"/>
      <c r="M411" s="95"/>
      <c r="N411" s="96"/>
      <c r="O411" s="96"/>
      <c r="P411" s="96"/>
      <c r="Q411" s="96"/>
      <c r="R411" s="96"/>
      <c r="S411" s="96"/>
      <c r="T411" s="97"/>
      <c r="AT411" s="93" t="s">
        <v>145</v>
      </c>
      <c r="AU411" s="93" t="s">
        <v>81</v>
      </c>
      <c r="AV411" s="7" t="s">
        <v>81</v>
      </c>
      <c r="AW411" s="7" t="s">
        <v>33</v>
      </c>
      <c r="AX411" s="7" t="s">
        <v>79</v>
      </c>
      <c r="AY411" s="93" t="s">
        <v>136</v>
      </c>
    </row>
    <row r="412" spans="2:65" s="1" customFormat="1" ht="16.5" customHeight="1">
      <c r="B412" s="84"/>
      <c r="C412" s="338" t="s">
        <v>853</v>
      </c>
      <c r="D412" s="338" t="s">
        <v>138</v>
      </c>
      <c r="E412" s="339" t="s">
        <v>854</v>
      </c>
      <c r="F412" s="340" t="s">
        <v>855</v>
      </c>
      <c r="G412" s="341" t="s">
        <v>159</v>
      </c>
      <c r="H412" s="342">
        <v>170.5</v>
      </c>
      <c r="I412" s="85"/>
      <c r="J412" s="343">
        <f>ROUND(I412*H412,2)</f>
        <v>0</v>
      </c>
      <c r="K412" s="340" t="s">
        <v>142</v>
      </c>
      <c r="L412" s="19"/>
      <c r="M412" s="86" t="s">
        <v>3</v>
      </c>
      <c r="N412" s="87" t="s">
        <v>42</v>
      </c>
      <c r="O412" s="27"/>
      <c r="P412" s="88">
        <f>O412*H412</f>
        <v>0</v>
      </c>
      <c r="Q412" s="88">
        <v>0.00437</v>
      </c>
      <c r="R412" s="88">
        <f>Q412*H412</f>
        <v>0.745085</v>
      </c>
      <c r="S412" s="88">
        <v>0</v>
      </c>
      <c r="T412" s="89">
        <f>S412*H412</f>
        <v>0</v>
      </c>
      <c r="AR412" s="90" t="s">
        <v>214</v>
      </c>
      <c r="AT412" s="90" t="s">
        <v>138</v>
      </c>
      <c r="AU412" s="90" t="s">
        <v>81</v>
      </c>
      <c r="AY412" s="11" t="s">
        <v>136</v>
      </c>
      <c r="BE412" s="91">
        <f>IF(N412="základní",J412,0)</f>
        <v>0</v>
      </c>
      <c r="BF412" s="91">
        <f>IF(N412="snížená",J412,0)</f>
        <v>0</v>
      </c>
      <c r="BG412" s="91">
        <f>IF(N412="zákl. přenesená",J412,0)</f>
        <v>0</v>
      </c>
      <c r="BH412" s="91">
        <f>IF(N412="sníž. přenesená",J412,0)</f>
        <v>0</v>
      </c>
      <c r="BI412" s="91">
        <f>IF(N412="nulová",J412,0)</f>
        <v>0</v>
      </c>
      <c r="BJ412" s="11" t="s">
        <v>79</v>
      </c>
      <c r="BK412" s="91">
        <f>ROUND(I412*H412,2)</f>
        <v>0</v>
      </c>
      <c r="BL412" s="11" t="s">
        <v>214</v>
      </c>
      <c r="BM412" s="90" t="s">
        <v>856</v>
      </c>
    </row>
    <row r="413" spans="2:65" s="1" customFormat="1" ht="16.5" customHeight="1">
      <c r="B413" s="84"/>
      <c r="C413" s="338" t="s">
        <v>857</v>
      </c>
      <c r="D413" s="338" t="s">
        <v>138</v>
      </c>
      <c r="E413" s="339" t="s">
        <v>858</v>
      </c>
      <c r="F413" s="340" t="s">
        <v>859</v>
      </c>
      <c r="G413" s="341" t="s">
        <v>159</v>
      </c>
      <c r="H413" s="342">
        <v>26</v>
      </c>
      <c r="I413" s="85"/>
      <c r="J413" s="343">
        <f>ROUND(I413*H413,2)</f>
        <v>0</v>
      </c>
      <c r="K413" s="340" t="s">
        <v>142</v>
      </c>
      <c r="L413" s="19"/>
      <c r="M413" s="86" t="s">
        <v>3</v>
      </c>
      <c r="N413" s="87" t="s">
        <v>42</v>
      </c>
      <c r="O413" s="27"/>
      <c r="P413" s="88">
        <f>O413*H413</f>
        <v>0</v>
      </c>
      <c r="Q413" s="88">
        <v>0.00269</v>
      </c>
      <c r="R413" s="88">
        <f>Q413*H413</f>
        <v>0.06994</v>
      </c>
      <c r="S413" s="88">
        <v>0</v>
      </c>
      <c r="T413" s="89">
        <f>S413*H413</f>
        <v>0</v>
      </c>
      <c r="AR413" s="90" t="s">
        <v>214</v>
      </c>
      <c r="AT413" s="90" t="s">
        <v>138</v>
      </c>
      <c r="AU413" s="90" t="s">
        <v>81</v>
      </c>
      <c r="AY413" s="11" t="s">
        <v>136</v>
      </c>
      <c r="BE413" s="91">
        <f>IF(N413="základní",J413,0)</f>
        <v>0</v>
      </c>
      <c r="BF413" s="91">
        <f>IF(N413="snížená",J413,0)</f>
        <v>0</v>
      </c>
      <c r="BG413" s="91">
        <f>IF(N413="zákl. přenesená",J413,0)</f>
        <v>0</v>
      </c>
      <c r="BH413" s="91">
        <f>IF(N413="sníž. přenesená",J413,0)</f>
        <v>0</v>
      </c>
      <c r="BI413" s="91">
        <f>IF(N413="nulová",J413,0)</f>
        <v>0</v>
      </c>
      <c r="BJ413" s="11" t="s">
        <v>79</v>
      </c>
      <c r="BK413" s="91">
        <f>ROUND(I413*H413,2)</f>
        <v>0</v>
      </c>
      <c r="BL413" s="11" t="s">
        <v>214</v>
      </c>
      <c r="BM413" s="90" t="s">
        <v>860</v>
      </c>
    </row>
    <row r="414" spans="2:51" s="7" customFormat="1" ht="12">
      <c r="B414" s="92"/>
      <c r="C414" s="344"/>
      <c r="D414" s="345" t="s">
        <v>145</v>
      </c>
      <c r="E414" s="346" t="s">
        <v>3</v>
      </c>
      <c r="F414" s="347" t="s">
        <v>861</v>
      </c>
      <c r="G414" s="344"/>
      <c r="H414" s="348">
        <v>26</v>
      </c>
      <c r="I414" s="94"/>
      <c r="J414" s="344"/>
      <c r="K414" s="344"/>
      <c r="L414" s="92"/>
      <c r="M414" s="95"/>
      <c r="N414" s="96"/>
      <c r="O414" s="96"/>
      <c r="P414" s="96"/>
      <c r="Q414" s="96"/>
      <c r="R414" s="96"/>
      <c r="S414" s="96"/>
      <c r="T414" s="97"/>
      <c r="AT414" s="93" t="s">
        <v>145</v>
      </c>
      <c r="AU414" s="93" t="s">
        <v>81</v>
      </c>
      <c r="AV414" s="7" t="s">
        <v>81</v>
      </c>
      <c r="AW414" s="7" t="s">
        <v>33</v>
      </c>
      <c r="AX414" s="7" t="s">
        <v>79</v>
      </c>
      <c r="AY414" s="93" t="s">
        <v>136</v>
      </c>
    </row>
    <row r="415" spans="2:65" s="1" customFormat="1" ht="16.5" customHeight="1">
      <c r="B415" s="84"/>
      <c r="C415" s="338" t="s">
        <v>862</v>
      </c>
      <c r="D415" s="338" t="s">
        <v>138</v>
      </c>
      <c r="E415" s="339" t="s">
        <v>863</v>
      </c>
      <c r="F415" s="340" t="s">
        <v>864</v>
      </c>
      <c r="G415" s="341" t="s">
        <v>159</v>
      </c>
      <c r="H415" s="342">
        <v>199.85</v>
      </c>
      <c r="I415" s="85"/>
      <c r="J415" s="343">
        <f>ROUND(I415*H415,2)</f>
        <v>0</v>
      </c>
      <c r="K415" s="340" t="s">
        <v>142</v>
      </c>
      <c r="L415" s="19"/>
      <c r="M415" s="86" t="s">
        <v>3</v>
      </c>
      <c r="N415" s="87" t="s">
        <v>42</v>
      </c>
      <c r="O415" s="27"/>
      <c r="P415" s="88">
        <f>O415*H415</f>
        <v>0</v>
      </c>
      <c r="Q415" s="88">
        <v>0.00358</v>
      </c>
      <c r="R415" s="88">
        <f>Q415*H415</f>
        <v>0.715463</v>
      </c>
      <c r="S415" s="88">
        <v>0</v>
      </c>
      <c r="T415" s="89">
        <f>S415*H415</f>
        <v>0</v>
      </c>
      <c r="AR415" s="90" t="s">
        <v>214</v>
      </c>
      <c r="AT415" s="90" t="s">
        <v>138</v>
      </c>
      <c r="AU415" s="90" t="s">
        <v>81</v>
      </c>
      <c r="AY415" s="11" t="s">
        <v>136</v>
      </c>
      <c r="BE415" s="91">
        <f>IF(N415="základní",J415,0)</f>
        <v>0</v>
      </c>
      <c r="BF415" s="91">
        <f>IF(N415="snížená",J415,0)</f>
        <v>0</v>
      </c>
      <c r="BG415" s="91">
        <f>IF(N415="zákl. přenesená",J415,0)</f>
        <v>0</v>
      </c>
      <c r="BH415" s="91">
        <f>IF(N415="sníž. přenesená",J415,0)</f>
        <v>0</v>
      </c>
      <c r="BI415" s="91">
        <f>IF(N415="nulová",J415,0)</f>
        <v>0</v>
      </c>
      <c r="BJ415" s="11" t="s">
        <v>79</v>
      </c>
      <c r="BK415" s="91">
        <f>ROUND(I415*H415,2)</f>
        <v>0</v>
      </c>
      <c r="BL415" s="11" t="s">
        <v>214</v>
      </c>
      <c r="BM415" s="90" t="s">
        <v>865</v>
      </c>
    </row>
    <row r="416" spans="2:51" s="7" customFormat="1" ht="12">
      <c r="B416" s="92"/>
      <c r="C416" s="344"/>
      <c r="D416" s="345" t="s">
        <v>145</v>
      </c>
      <c r="E416" s="346" t="s">
        <v>3</v>
      </c>
      <c r="F416" s="347" t="s">
        <v>866</v>
      </c>
      <c r="G416" s="344"/>
      <c r="H416" s="348">
        <v>176.15</v>
      </c>
      <c r="I416" s="94"/>
      <c r="J416" s="344"/>
      <c r="K416" s="344"/>
      <c r="L416" s="92"/>
      <c r="M416" s="95"/>
      <c r="N416" s="96"/>
      <c r="O416" s="96"/>
      <c r="P416" s="96"/>
      <c r="Q416" s="96"/>
      <c r="R416" s="96"/>
      <c r="S416" s="96"/>
      <c r="T416" s="97"/>
      <c r="AT416" s="93" t="s">
        <v>145</v>
      </c>
      <c r="AU416" s="93" t="s">
        <v>81</v>
      </c>
      <c r="AV416" s="7" t="s">
        <v>81</v>
      </c>
      <c r="AW416" s="7" t="s">
        <v>33</v>
      </c>
      <c r="AX416" s="7" t="s">
        <v>71</v>
      </c>
      <c r="AY416" s="93" t="s">
        <v>136</v>
      </c>
    </row>
    <row r="417" spans="2:51" s="7" customFormat="1" ht="12">
      <c r="B417" s="92"/>
      <c r="C417" s="344"/>
      <c r="D417" s="345" t="s">
        <v>145</v>
      </c>
      <c r="E417" s="346" t="s">
        <v>3</v>
      </c>
      <c r="F417" s="347" t="s">
        <v>867</v>
      </c>
      <c r="G417" s="344"/>
      <c r="H417" s="348">
        <v>23.7</v>
      </c>
      <c r="I417" s="94"/>
      <c r="J417" s="344"/>
      <c r="K417" s="344"/>
      <c r="L417" s="92"/>
      <c r="M417" s="95"/>
      <c r="N417" s="96"/>
      <c r="O417" s="96"/>
      <c r="P417" s="96"/>
      <c r="Q417" s="96"/>
      <c r="R417" s="96"/>
      <c r="S417" s="96"/>
      <c r="T417" s="97"/>
      <c r="AT417" s="93" t="s">
        <v>145</v>
      </c>
      <c r="AU417" s="93" t="s">
        <v>81</v>
      </c>
      <c r="AV417" s="7" t="s">
        <v>81</v>
      </c>
      <c r="AW417" s="7" t="s">
        <v>33</v>
      </c>
      <c r="AX417" s="7" t="s">
        <v>71</v>
      </c>
      <c r="AY417" s="93" t="s">
        <v>136</v>
      </c>
    </row>
    <row r="418" spans="2:51" s="8" customFormat="1" ht="12">
      <c r="B418" s="98"/>
      <c r="C418" s="349"/>
      <c r="D418" s="345" t="s">
        <v>145</v>
      </c>
      <c r="E418" s="350" t="s">
        <v>3</v>
      </c>
      <c r="F418" s="351" t="s">
        <v>152</v>
      </c>
      <c r="G418" s="349"/>
      <c r="H418" s="352">
        <v>199.85</v>
      </c>
      <c r="I418" s="100"/>
      <c r="J418" s="349"/>
      <c r="K418" s="349"/>
      <c r="L418" s="98"/>
      <c r="M418" s="101"/>
      <c r="N418" s="102"/>
      <c r="O418" s="102"/>
      <c r="P418" s="102"/>
      <c r="Q418" s="102"/>
      <c r="R418" s="102"/>
      <c r="S418" s="102"/>
      <c r="T418" s="103"/>
      <c r="AT418" s="99" t="s">
        <v>145</v>
      </c>
      <c r="AU418" s="99" t="s">
        <v>81</v>
      </c>
      <c r="AV418" s="8" t="s">
        <v>143</v>
      </c>
      <c r="AW418" s="8" t="s">
        <v>33</v>
      </c>
      <c r="AX418" s="8" t="s">
        <v>79</v>
      </c>
      <c r="AY418" s="99" t="s">
        <v>136</v>
      </c>
    </row>
    <row r="419" spans="2:65" s="1" customFormat="1" ht="16.5" customHeight="1">
      <c r="B419" s="84"/>
      <c r="C419" s="338" t="s">
        <v>868</v>
      </c>
      <c r="D419" s="338" t="s">
        <v>138</v>
      </c>
      <c r="E419" s="339" t="s">
        <v>869</v>
      </c>
      <c r="F419" s="340" t="s">
        <v>870</v>
      </c>
      <c r="G419" s="341" t="s">
        <v>159</v>
      </c>
      <c r="H419" s="342">
        <v>90</v>
      </c>
      <c r="I419" s="85"/>
      <c r="J419" s="343">
        <f>ROUND(I419*H419,2)</f>
        <v>0</v>
      </c>
      <c r="K419" s="340" t="s">
        <v>142</v>
      </c>
      <c r="L419" s="19"/>
      <c r="M419" s="86" t="s">
        <v>3</v>
      </c>
      <c r="N419" s="87" t="s">
        <v>42</v>
      </c>
      <c r="O419" s="27"/>
      <c r="P419" s="88">
        <f>O419*H419</f>
        <v>0</v>
      </c>
      <c r="Q419" s="88">
        <v>0.0022</v>
      </c>
      <c r="R419" s="88">
        <f>Q419*H419</f>
        <v>0.198</v>
      </c>
      <c r="S419" s="88">
        <v>0</v>
      </c>
      <c r="T419" s="89">
        <f>S419*H419</f>
        <v>0</v>
      </c>
      <c r="AR419" s="90" t="s">
        <v>214</v>
      </c>
      <c r="AT419" s="90" t="s">
        <v>138</v>
      </c>
      <c r="AU419" s="90" t="s">
        <v>81</v>
      </c>
      <c r="AY419" s="11" t="s">
        <v>136</v>
      </c>
      <c r="BE419" s="91">
        <f>IF(N419="základní",J419,0)</f>
        <v>0</v>
      </c>
      <c r="BF419" s="91">
        <f>IF(N419="snížená",J419,0)</f>
        <v>0</v>
      </c>
      <c r="BG419" s="91">
        <f>IF(N419="zákl. přenesená",J419,0)</f>
        <v>0</v>
      </c>
      <c r="BH419" s="91">
        <f>IF(N419="sníž. přenesená",J419,0)</f>
        <v>0</v>
      </c>
      <c r="BI419" s="91">
        <f>IF(N419="nulová",J419,0)</f>
        <v>0</v>
      </c>
      <c r="BJ419" s="11" t="s">
        <v>79</v>
      </c>
      <c r="BK419" s="91">
        <f>ROUND(I419*H419,2)</f>
        <v>0</v>
      </c>
      <c r="BL419" s="11" t="s">
        <v>214</v>
      </c>
      <c r="BM419" s="90" t="s">
        <v>871</v>
      </c>
    </row>
    <row r="420" spans="2:51" s="7" customFormat="1" ht="12">
      <c r="B420" s="92"/>
      <c r="C420" s="344"/>
      <c r="D420" s="345" t="s">
        <v>145</v>
      </c>
      <c r="E420" s="346" t="s">
        <v>3</v>
      </c>
      <c r="F420" s="347" t="s">
        <v>872</v>
      </c>
      <c r="G420" s="344"/>
      <c r="H420" s="348">
        <v>90</v>
      </c>
      <c r="I420" s="94"/>
      <c r="J420" s="344"/>
      <c r="K420" s="344"/>
      <c r="L420" s="92"/>
      <c r="M420" s="95"/>
      <c r="N420" s="96"/>
      <c r="O420" s="96"/>
      <c r="P420" s="96"/>
      <c r="Q420" s="96"/>
      <c r="R420" s="96"/>
      <c r="S420" s="96"/>
      <c r="T420" s="97"/>
      <c r="AT420" s="93" t="s">
        <v>145</v>
      </c>
      <c r="AU420" s="93" t="s">
        <v>81</v>
      </c>
      <c r="AV420" s="7" t="s">
        <v>81</v>
      </c>
      <c r="AW420" s="7" t="s">
        <v>33</v>
      </c>
      <c r="AX420" s="7" t="s">
        <v>79</v>
      </c>
      <c r="AY420" s="93" t="s">
        <v>136</v>
      </c>
    </row>
    <row r="421" spans="2:65" s="1" customFormat="1" ht="16.5" customHeight="1">
      <c r="B421" s="84"/>
      <c r="C421" s="338" t="s">
        <v>873</v>
      </c>
      <c r="D421" s="338" t="s">
        <v>138</v>
      </c>
      <c r="E421" s="339" t="s">
        <v>874</v>
      </c>
      <c r="F421" s="340" t="s">
        <v>875</v>
      </c>
      <c r="G421" s="341" t="s">
        <v>159</v>
      </c>
      <c r="H421" s="342">
        <v>5.1</v>
      </c>
      <c r="I421" s="85"/>
      <c r="J421" s="343">
        <f>ROUND(I421*H421,2)</f>
        <v>0</v>
      </c>
      <c r="K421" s="340" t="s">
        <v>3</v>
      </c>
      <c r="L421" s="19"/>
      <c r="M421" s="86" t="s">
        <v>3</v>
      </c>
      <c r="N421" s="87" t="s">
        <v>42</v>
      </c>
      <c r="O421" s="27"/>
      <c r="P421" s="88">
        <f>O421*H421</f>
        <v>0</v>
      </c>
      <c r="Q421" s="88">
        <v>0.0022</v>
      </c>
      <c r="R421" s="88">
        <f>Q421*H421</f>
        <v>0.011219999999999999</v>
      </c>
      <c r="S421" s="88">
        <v>0</v>
      </c>
      <c r="T421" s="89">
        <f>S421*H421</f>
        <v>0</v>
      </c>
      <c r="AR421" s="90" t="s">
        <v>214</v>
      </c>
      <c r="AT421" s="90" t="s">
        <v>138</v>
      </c>
      <c r="AU421" s="90" t="s">
        <v>81</v>
      </c>
      <c r="AY421" s="11" t="s">
        <v>136</v>
      </c>
      <c r="BE421" s="91">
        <f>IF(N421="základní",J421,0)</f>
        <v>0</v>
      </c>
      <c r="BF421" s="91">
        <f>IF(N421="snížená",J421,0)</f>
        <v>0</v>
      </c>
      <c r="BG421" s="91">
        <f>IF(N421="zákl. přenesená",J421,0)</f>
        <v>0</v>
      </c>
      <c r="BH421" s="91">
        <f>IF(N421="sníž. přenesená",J421,0)</f>
        <v>0</v>
      </c>
      <c r="BI421" s="91">
        <f>IF(N421="nulová",J421,0)</f>
        <v>0</v>
      </c>
      <c r="BJ421" s="11" t="s">
        <v>79</v>
      </c>
      <c r="BK421" s="91">
        <f>ROUND(I421*H421,2)</f>
        <v>0</v>
      </c>
      <c r="BL421" s="11" t="s">
        <v>214</v>
      </c>
      <c r="BM421" s="90" t="s">
        <v>876</v>
      </c>
    </row>
    <row r="422" spans="2:51" s="7" customFormat="1" ht="12">
      <c r="B422" s="92"/>
      <c r="C422" s="344"/>
      <c r="D422" s="345" t="s">
        <v>145</v>
      </c>
      <c r="E422" s="346" t="s">
        <v>3</v>
      </c>
      <c r="F422" s="347" t="s">
        <v>877</v>
      </c>
      <c r="G422" s="344"/>
      <c r="H422" s="348">
        <v>5.1</v>
      </c>
      <c r="I422" s="94"/>
      <c r="J422" s="344"/>
      <c r="K422" s="344"/>
      <c r="L422" s="92"/>
      <c r="M422" s="95"/>
      <c r="N422" s="96"/>
      <c r="O422" s="96"/>
      <c r="P422" s="96"/>
      <c r="Q422" s="96"/>
      <c r="R422" s="96"/>
      <c r="S422" s="96"/>
      <c r="T422" s="97"/>
      <c r="AT422" s="93" t="s">
        <v>145</v>
      </c>
      <c r="AU422" s="93" t="s">
        <v>81</v>
      </c>
      <c r="AV422" s="7" t="s">
        <v>81</v>
      </c>
      <c r="AW422" s="7" t="s">
        <v>33</v>
      </c>
      <c r="AX422" s="7" t="s">
        <v>79</v>
      </c>
      <c r="AY422" s="93" t="s">
        <v>136</v>
      </c>
    </row>
    <row r="423" spans="2:65" s="1" customFormat="1" ht="16.5" customHeight="1">
      <c r="B423" s="84"/>
      <c r="C423" s="338" t="s">
        <v>878</v>
      </c>
      <c r="D423" s="338" t="s">
        <v>138</v>
      </c>
      <c r="E423" s="339" t="s">
        <v>879</v>
      </c>
      <c r="F423" s="340" t="s">
        <v>880</v>
      </c>
      <c r="G423" s="341" t="s">
        <v>159</v>
      </c>
      <c r="H423" s="342">
        <v>1.76</v>
      </c>
      <c r="I423" s="85"/>
      <c r="J423" s="343">
        <f>ROUND(I423*H423,2)</f>
        <v>0</v>
      </c>
      <c r="K423" s="340" t="s">
        <v>142</v>
      </c>
      <c r="L423" s="19"/>
      <c r="M423" s="86" t="s">
        <v>3</v>
      </c>
      <c r="N423" s="87" t="s">
        <v>42</v>
      </c>
      <c r="O423" s="27"/>
      <c r="P423" s="88">
        <f>O423*H423</f>
        <v>0</v>
      </c>
      <c r="Q423" s="88">
        <v>0.00582</v>
      </c>
      <c r="R423" s="88">
        <f>Q423*H423</f>
        <v>0.0102432</v>
      </c>
      <c r="S423" s="88">
        <v>0</v>
      </c>
      <c r="T423" s="89">
        <f>S423*H423</f>
        <v>0</v>
      </c>
      <c r="AR423" s="90" t="s">
        <v>214</v>
      </c>
      <c r="AT423" s="90" t="s">
        <v>138</v>
      </c>
      <c r="AU423" s="90" t="s">
        <v>81</v>
      </c>
      <c r="AY423" s="11" t="s">
        <v>136</v>
      </c>
      <c r="BE423" s="91">
        <f>IF(N423="základní",J423,0)</f>
        <v>0</v>
      </c>
      <c r="BF423" s="91">
        <f>IF(N423="snížená",J423,0)</f>
        <v>0</v>
      </c>
      <c r="BG423" s="91">
        <f>IF(N423="zákl. přenesená",J423,0)</f>
        <v>0</v>
      </c>
      <c r="BH423" s="91">
        <f>IF(N423="sníž. přenesená",J423,0)</f>
        <v>0</v>
      </c>
      <c r="BI423" s="91">
        <f>IF(N423="nulová",J423,0)</f>
        <v>0</v>
      </c>
      <c r="BJ423" s="11" t="s">
        <v>79</v>
      </c>
      <c r="BK423" s="91">
        <f>ROUND(I423*H423,2)</f>
        <v>0</v>
      </c>
      <c r="BL423" s="11" t="s">
        <v>214</v>
      </c>
      <c r="BM423" s="90" t="s">
        <v>881</v>
      </c>
    </row>
    <row r="424" spans="2:51" s="7" customFormat="1" ht="12">
      <c r="B424" s="92"/>
      <c r="C424" s="344"/>
      <c r="D424" s="345" t="s">
        <v>145</v>
      </c>
      <c r="E424" s="346" t="s">
        <v>3</v>
      </c>
      <c r="F424" s="347" t="s">
        <v>882</v>
      </c>
      <c r="G424" s="344"/>
      <c r="H424" s="348">
        <v>1.76</v>
      </c>
      <c r="I424" s="94"/>
      <c r="J424" s="344"/>
      <c r="K424" s="344"/>
      <c r="L424" s="92"/>
      <c r="M424" s="95"/>
      <c r="N424" s="96"/>
      <c r="O424" s="96"/>
      <c r="P424" s="96"/>
      <c r="Q424" s="96"/>
      <c r="R424" s="96"/>
      <c r="S424" s="96"/>
      <c r="T424" s="97"/>
      <c r="AT424" s="93" t="s">
        <v>145</v>
      </c>
      <c r="AU424" s="93" t="s">
        <v>81</v>
      </c>
      <c r="AV424" s="7" t="s">
        <v>81</v>
      </c>
      <c r="AW424" s="7" t="s">
        <v>33</v>
      </c>
      <c r="AX424" s="7" t="s">
        <v>79</v>
      </c>
      <c r="AY424" s="93" t="s">
        <v>136</v>
      </c>
    </row>
    <row r="425" spans="2:65" s="1" customFormat="1" ht="16.5" customHeight="1">
      <c r="B425" s="84"/>
      <c r="C425" s="338" t="s">
        <v>883</v>
      </c>
      <c r="D425" s="338" t="s">
        <v>138</v>
      </c>
      <c r="E425" s="339" t="s">
        <v>884</v>
      </c>
      <c r="F425" s="340" t="s">
        <v>885</v>
      </c>
      <c r="G425" s="341" t="s">
        <v>176</v>
      </c>
      <c r="H425" s="342">
        <v>9</v>
      </c>
      <c r="I425" s="85"/>
      <c r="J425" s="343">
        <f>ROUND(I425*H425,2)</f>
        <v>0</v>
      </c>
      <c r="K425" s="340" t="s">
        <v>142</v>
      </c>
      <c r="L425" s="19"/>
      <c r="M425" s="86" t="s">
        <v>3</v>
      </c>
      <c r="N425" s="87" t="s">
        <v>42</v>
      </c>
      <c r="O425" s="27"/>
      <c r="P425" s="88">
        <f>O425*H425</f>
        <v>0</v>
      </c>
      <c r="Q425" s="88">
        <v>0.0014</v>
      </c>
      <c r="R425" s="88">
        <f>Q425*H425</f>
        <v>0.0126</v>
      </c>
      <c r="S425" s="88">
        <v>0</v>
      </c>
      <c r="T425" s="89">
        <f>S425*H425</f>
        <v>0</v>
      </c>
      <c r="AR425" s="90" t="s">
        <v>214</v>
      </c>
      <c r="AT425" s="90" t="s">
        <v>138</v>
      </c>
      <c r="AU425" s="90" t="s">
        <v>81</v>
      </c>
      <c r="AY425" s="11" t="s">
        <v>136</v>
      </c>
      <c r="BE425" s="91">
        <f>IF(N425="základní",J425,0)</f>
        <v>0</v>
      </c>
      <c r="BF425" s="91">
        <f>IF(N425="snížená",J425,0)</f>
        <v>0</v>
      </c>
      <c r="BG425" s="91">
        <f>IF(N425="zákl. přenesená",J425,0)</f>
        <v>0</v>
      </c>
      <c r="BH425" s="91">
        <f>IF(N425="sníž. přenesená",J425,0)</f>
        <v>0</v>
      </c>
      <c r="BI425" s="91">
        <f>IF(N425="nulová",J425,0)</f>
        <v>0</v>
      </c>
      <c r="BJ425" s="11" t="s">
        <v>79</v>
      </c>
      <c r="BK425" s="91">
        <f>ROUND(I425*H425,2)</f>
        <v>0</v>
      </c>
      <c r="BL425" s="11" t="s">
        <v>214</v>
      </c>
      <c r="BM425" s="90" t="s">
        <v>886</v>
      </c>
    </row>
    <row r="426" spans="2:51" s="7" customFormat="1" ht="12">
      <c r="B426" s="92"/>
      <c r="C426" s="344"/>
      <c r="D426" s="345" t="s">
        <v>145</v>
      </c>
      <c r="E426" s="346" t="s">
        <v>3</v>
      </c>
      <c r="F426" s="347" t="s">
        <v>887</v>
      </c>
      <c r="G426" s="344"/>
      <c r="H426" s="348">
        <v>9</v>
      </c>
      <c r="I426" s="94"/>
      <c r="J426" s="344"/>
      <c r="K426" s="344"/>
      <c r="L426" s="92"/>
      <c r="M426" s="95"/>
      <c r="N426" s="96"/>
      <c r="O426" s="96"/>
      <c r="P426" s="96"/>
      <c r="Q426" s="96"/>
      <c r="R426" s="96"/>
      <c r="S426" s="96"/>
      <c r="T426" s="97"/>
      <c r="AT426" s="93" t="s">
        <v>145</v>
      </c>
      <c r="AU426" s="93" t="s">
        <v>81</v>
      </c>
      <c r="AV426" s="7" t="s">
        <v>81</v>
      </c>
      <c r="AW426" s="7" t="s">
        <v>33</v>
      </c>
      <c r="AX426" s="7" t="s">
        <v>79</v>
      </c>
      <c r="AY426" s="93" t="s">
        <v>136</v>
      </c>
    </row>
    <row r="427" spans="2:65" s="1" customFormat="1" ht="16.5" customHeight="1">
      <c r="B427" s="84"/>
      <c r="C427" s="338" t="s">
        <v>888</v>
      </c>
      <c r="D427" s="338" t="s">
        <v>138</v>
      </c>
      <c r="E427" s="339" t="s">
        <v>889</v>
      </c>
      <c r="F427" s="340" t="s">
        <v>890</v>
      </c>
      <c r="G427" s="341" t="s">
        <v>159</v>
      </c>
      <c r="H427" s="342">
        <v>61</v>
      </c>
      <c r="I427" s="85"/>
      <c r="J427" s="343">
        <f>ROUND(I427*H427,2)</f>
        <v>0</v>
      </c>
      <c r="K427" s="340" t="s">
        <v>142</v>
      </c>
      <c r="L427" s="19"/>
      <c r="M427" s="86" t="s">
        <v>3</v>
      </c>
      <c r="N427" s="87" t="s">
        <v>42</v>
      </c>
      <c r="O427" s="27"/>
      <c r="P427" s="88">
        <f>O427*H427</f>
        <v>0</v>
      </c>
      <c r="Q427" s="88">
        <v>0.00137</v>
      </c>
      <c r="R427" s="88">
        <f>Q427*H427</f>
        <v>0.08356999999999999</v>
      </c>
      <c r="S427" s="88">
        <v>0</v>
      </c>
      <c r="T427" s="89">
        <f>S427*H427</f>
        <v>0</v>
      </c>
      <c r="AR427" s="90" t="s">
        <v>214</v>
      </c>
      <c r="AT427" s="90" t="s">
        <v>138</v>
      </c>
      <c r="AU427" s="90" t="s">
        <v>81</v>
      </c>
      <c r="AY427" s="11" t="s">
        <v>136</v>
      </c>
      <c r="BE427" s="91">
        <f>IF(N427="základní",J427,0)</f>
        <v>0</v>
      </c>
      <c r="BF427" s="91">
        <f>IF(N427="snížená",J427,0)</f>
        <v>0</v>
      </c>
      <c r="BG427" s="91">
        <f>IF(N427="zákl. přenesená",J427,0)</f>
        <v>0</v>
      </c>
      <c r="BH427" s="91">
        <f>IF(N427="sníž. přenesená",J427,0)</f>
        <v>0</v>
      </c>
      <c r="BI427" s="91">
        <f>IF(N427="nulová",J427,0)</f>
        <v>0</v>
      </c>
      <c r="BJ427" s="11" t="s">
        <v>79</v>
      </c>
      <c r="BK427" s="91">
        <f>ROUND(I427*H427,2)</f>
        <v>0</v>
      </c>
      <c r="BL427" s="11" t="s">
        <v>214</v>
      </c>
      <c r="BM427" s="90" t="s">
        <v>891</v>
      </c>
    </row>
    <row r="428" spans="2:51" s="7" customFormat="1" ht="12">
      <c r="B428" s="92"/>
      <c r="C428" s="344"/>
      <c r="D428" s="345" t="s">
        <v>145</v>
      </c>
      <c r="E428" s="346" t="s">
        <v>3</v>
      </c>
      <c r="F428" s="347" t="s">
        <v>892</v>
      </c>
      <c r="G428" s="344"/>
      <c r="H428" s="348">
        <v>61</v>
      </c>
      <c r="I428" s="94"/>
      <c r="J428" s="344"/>
      <c r="K428" s="344"/>
      <c r="L428" s="92"/>
      <c r="M428" s="95"/>
      <c r="N428" s="96"/>
      <c r="O428" s="96"/>
      <c r="P428" s="96"/>
      <c r="Q428" s="96"/>
      <c r="R428" s="96"/>
      <c r="S428" s="96"/>
      <c r="T428" s="97"/>
      <c r="AT428" s="93" t="s">
        <v>145</v>
      </c>
      <c r="AU428" s="93" t="s">
        <v>81</v>
      </c>
      <c r="AV428" s="7" t="s">
        <v>81</v>
      </c>
      <c r="AW428" s="7" t="s">
        <v>33</v>
      </c>
      <c r="AX428" s="7" t="s">
        <v>79</v>
      </c>
      <c r="AY428" s="93" t="s">
        <v>136</v>
      </c>
    </row>
    <row r="429" spans="2:65" s="1" customFormat="1" ht="16.5" customHeight="1">
      <c r="B429" s="84"/>
      <c r="C429" s="338" t="s">
        <v>893</v>
      </c>
      <c r="D429" s="338" t="s">
        <v>138</v>
      </c>
      <c r="E429" s="339" t="s">
        <v>894</v>
      </c>
      <c r="F429" s="340" t="s">
        <v>895</v>
      </c>
      <c r="G429" s="341" t="s">
        <v>176</v>
      </c>
      <c r="H429" s="342">
        <v>4</v>
      </c>
      <c r="I429" s="85"/>
      <c r="J429" s="343">
        <f>ROUND(I429*H429,2)</f>
        <v>0</v>
      </c>
      <c r="K429" s="340" t="s">
        <v>142</v>
      </c>
      <c r="L429" s="19"/>
      <c r="M429" s="86" t="s">
        <v>3</v>
      </c>
      <c r="N429" s="87" t="s">
        <v>42</v>
      </c>
      <c r="O429" s="27"/>
      <c r="P429" s="88">
        <f>O429*H429</f>
        <v>0</v>
      </c>
      <c r="Q429" s="88">
        <v>0.00025</v>
      </c>
      <c r="R429" s="88">
        <f>Q429*H429</f>
        <v>0.001</v>
      </c>
      <c r="S429" s="88">
        <v>0</v>
      </c>
      <c r="T429" s="89">
        <f>S429*H429</f>
        <v>0</v>
      </c>
      <c r="AR429" s="90" t="s">
        <v>214</v>
      </c>
      <c r="AT429" s="90" t="s">
        <v>138</v>
      </c>
      <c r="AU429" s="90" t="s">
        <v>81</v>
      </c>
      <c r="AY429" s="11" t="s">
        <v>136</v>
      </c>
      <c r="BE429" s="91">
        <f>IF(N429="základní",J429,0)</f>
        <v>0</v>
      </c>
      <c r="BF429" s="91">
        <f>IF(N429="snížená",J429,0)</f>
        <v>0</v>
      </c>
      <c r="BG429" s="91">
        <f>IF(N429="zákl. přenesená",J429,0)</f>
        <v>0</v>
      </c>
      <c r="BH429" s="91">
        <f>IF(N429="sníž. přenesená",J429,0)</f>
        <v>0</v>
      </c>
      <c r="BI429" s="91">
        <f>IF(N429="nulová",J429,0)</f>
        <v>0</v>
      </c>
      <c r="BJ429" s="11" t="s">
        <v>79</v>
      </c>
      <c r="BK429" s="91">
        <f>ROUND(I429*H429,2)</f>
        <v>0</v>
      </c>
      <c r="BL429" s="11" t="s">
        <v>214</v>
      </c>
      <c r="BM429" s="90" t="s">
        <v>896</v>
      </c>
    </row>
    <row r="430" spans="2:65" s="1" customFormat="1" ht="16.5" customHeight="1">
      <c r="B430" s="84"/>
      <c r="C430" s="338" t="s">
        <v>897</v>
      </c>
      <c r="D430" s="338" t="s">
        <v>138</v>
      </c>
      <c r="E430" s="339" t="s">
        <v>898</v>
      </c>
      <c r="F430" s="340" t="s">
        <v>899</v>
      </c>
      <c r="G430" s="341" t="s">
        <v>159</v>
      </c>
      <c r="H430" s="342">
        <v>17</v>
      </c>
      <c r="I430" s="85"/>
      <c r="J430" s="343">
        <f>ROUND(I430*H430,2)</f>
        <v>0</v>
      </c>
      <c r="K430" s="340" t="s">
        <v>142</v>
      </c>
      <c r="L430" s="19"/>
      <c r="M430" s="86" t="s">
        <v>3</v>
      </c>
      <c r="N430" s="87" t="s">
        <v>42</v>
      </c>
      <c r="O430" s="27"/>
      <c r="P430" s="88">
        <f>O430*H430</f>
        <v>0</v>
      </c>
      <c r="Q430" s="88">
        <v>0.00212</v>
      </c>
      <c r="R430" s="88">
        <f>Q430*H430</f>
        <v>0.036039999999999996</v>
      </c>
      <c r="S430" s="88">
        <v>0</v>
      </c>
      <c r="T430" s="89">
        <f>S430*H430</f>
        <v>0</v>
      </c>
      <c r="AR430" s="90" t="s">
        <v>214</v>
      </c>
      <c r="AT430" s="90" t="s">
        <v>138</v>
      </c>
      <c r="AU430" s="90" t="s">
        <v>81</v>
      </c>
      <c r="AY430" s="11" t="s">
        <v>136</v>
      </c>
      <c r="BE430" s="91">
        <f>IF(N430="základní",J430,0)</f>
        <v>0</v>
      </c>
      <c r="BF430" s="91">
        <f>IF(N430="snížená",J430,0)</f>
        <v>0</v>
      </c>
      <c r="BG430" s="91">
        <f>IF(N430="zákl. přenesená",J430,0)</f>
        <v>0</v>
      </c>
      <c r="BH430" s="91">
        <f>IF(N430="sníž. přenesená",J430,0)</f>
        <v>0</v>
      </c>
      <c r="BI430" s="91">
        <f>IF(N430="nulová",J430,0)</f>
        <v>0</v>
      </c>
      <c r="BJ430" s="11" t="s">
        <v>79</v>
      </c>
      <c r="BK430" s="91">
        <f>ROUND(I430*H430,2)</f>
        <v>0</v>
      </c>
      <c r="BL430" s="11" t="s">
        <v>214</v>
      </c>
      <c r="BM430" s="90" t="s">
        <v>900</v>
      </c>
    </row>
    <row r="431" spans="2:51" s="7" customFormat="1" ht="12">
      <c r="B431" s="92"/>
      <c r="C431" s="344"/>
      <c r="D431" s="345" t="s">
        <v>145</v>
      </c>
      <c r="E431" s="346" t="s">
        <v>3</v>
      </c>
      <c r="F431" s="347" t="s">
        <v>901</v>
      </c>
      <c r="G431" s="344"/>
      <c r="H431" s="348">
        <v>17</v>
      </c>
      <c r="I431" s="94"/>
      <c r="J431" s="344"/>
      <c r="K431" s="344"/>
      <c r="L431" s="92"/>
      <c r="M431" s="95"/>
      <c r="N431" s="96"/>
      <c r="O431" s="96"/>
      <c r="P431" s="96"/>
      <c r="Q431" s="96"/>
      <c r="R431" s="96"/>
      <c r="S431" s="96"/>
      <c r="T431" s="97"/>
      <c r="AT431" s="93" t="s">
        <v>145</v>
      </c>
      <c r="AU431" s="93" t="s">
        <v>81</v>
      </c>
      <c r="AV431" s="7" t="s">
        <v>81</v>
      </c>
      <c r="AW431" s="7" t="s">
        <v>33</v>
      </c>
      <c r="AX431" s="7" t="s">
        <v>79</v>
      </c>
      <c r="AY431" s="93" t="s">
        <v>136</v>
      </c>
    </row>
    <row r="432" spans="2:65" s="1" customFormat="1" ht="16.5" customHeight="1">
      <c r="B432" s="84"/>
      <c r="C432" s="338" t="s">
        <v>902</v>
      </c>
      <c r="D432" s="338" t="s">
        <v>138</v>
      </c>
      <c r="E432" s="339" t="s">
        <v>903</v>
      </c>
      <c r="F432" s="340" t="s">
        <v>904</v>
      </c>
      <c r="G432" s="341" t="s">
        <v>610</v>
      </c>
      <c r="H432" s="108"/>
      <c r="I432" s="85"/>
      <c r="J432" s="343">
        <f>ROUND(I432*H432,2)</f>
        <v>0</v>
      </c>
      <c r="K432" s="340" t="s">
        <v>142</v>
      </c>
      <c r="L432" s="19"/>
      <c r="M432" s="86" t="s">
        <v>3</v>
      </c>
      <c r="N432" s="87" t="s">
        <v>42</v>
      </c>
      <c r="O432" s="27"/>
      <c r="P432" s="88">
        <f>O432*H432</f>
        <v>0</v>
      </c>
      <c r="Q432" s="88">
        <v>0</v>
      </c>
      <c r="R432" s="88">
        <f>Q432*H432</f>
        <v>0</v>
      </c>
      <c r="S432" s="88">
        <v>0</v>
      </c>
      <c r="T432" s="89">
        <f>S432*H432</f>
        <v>0</v>
      </c>
      <c r="AR432" s="90" t="s">
        <v>214</v>
      </c>
      <c r="AT432" s="90" t="s">
        <v>138</v>
      </c>
      <c r="AU432" s="90" t="s">
        <v>81</v>
      </c>
      <c r="AY432" s="11" t="s">
        <v>136</v>
      </c>
      <c r="BE432" s="91">
        <f>IF(N432="základní",J432,0)</f>
        <v>0</v>
      </c>
      <c r="BF432" s="91">
        <f>IF(N432="snížená",J432,0)</f>
        <v>0</v>
      </c>
      <c r="BG432" s="91">
        <f>IF(N432="zákl. přenesená",J432,0)</f>
        <v>0</v>
      </c>
      <c r="BH432" s="91">
        <f>IF(N432="sníž. přenesená",J432,0)</f>
        <v>0</v>
      </c>
      <c r="BI432" s="91">
        <f>IF(N432="nulová",J432,0)</f>
        <v>0</v>
      </c>
      <c r="BJ432" s="11" t="s">
        <v>79</v>
      </c>
      <c r="BK432" s="91">
        <f>ROUND(I432*H432,2)</f>
        <v>0</v>
      </c>
      <c r="BL432" s="11" t="s">
        <v>214</v>
      </c>
      <c r="BM432" s="90" t="s">
        <v>905</v>
      </c>
    </row>
    <row r="433" spans="2:63" s="6" customFormat="1" ht="22.9" customHeight="1">
      <c r="B433" s="75"/>
      <c r="C433" s="332"/>
      <c r="D433" s="333" t="s">
        <v>70</v>
      </c>
      <c r="E433" s="336" t="s">
        <v>906</v>
      </c>
      <c r="F433" s="336" t="s">
        <v>907</v>
      </c>
      <c r="G433" s="332"/>
      <c r="H433" s="332"/>
      <c r="I433" s="77"/>
      <c r="J433" s="337">
        <f>BK433</f>
        <v>0</v>
      </c>
      <c r="K433" s="332"/>
      <c r="L433" s="75"/>
      <c r="M433" s="78"/>
      <c r="N433" s="79"/>
      <c r="O433" s="79"/>
      <c r="P433" s="80">
        <f>SUM(P434:P454)</f>
        <v>0</v>
      </c>
      <c r="Q433" s="79"/>
      <c r="R433" s="80">
        <f>SUM(R434:R454)</f>
        <v>1.42812</v>
      </c>
      <c r="S433" s="79"/>
      <c r="T433" s="81">
        <f>SUM(T434:T454)</f>
        <v>0.884</v>
      </c>
      <c r="AR433" s="76" t="s">
        <v>81</v>
      </c>
      <c r="AT433" s="82" t="s">
        <v>70</v>
      </c>
      <c r="AU433" s="82" t="s">
        <v>79</v>
      </c>
      <c r="AY433" s="76" t="s">
        <v>136</v>
      </c>
      <c r="BK433" s="83">
        <f>SUM(BK434:BK454)</f>
        <v>0</v>
      </c>
    </row>
    <row r="434" spans="2:65" s="1" customFormat="1" ht="16.5" customHeight="1">
      <c r="B434" s="84"/>
      <c r="C434" s="338" t="s">
        <v>908</v>
      </c>
      <c r="D434" s="338" t="s">
        <v>138</v>
      </c>
      <c r="E434" s="339" t="s">
        <v>909</v>
      </c>
      <c r="F434" s="340" t="s">
        <v>910</v>
      </c>
      <c r="G434" s="341" t="s">
        <v>141</v>
      </c>
      <c r="H434" s="342">
        <v>361.897</v>
      </c>
      <c r="I434" s="85"/>
      <c r="J434" s="343">
        <f>ROUND(I434*H434,2)</f>
        <v>0</v>
      </c>
      <c r="K434" s="340" t="s">
        <v>3</v>
      </c>
      <c r="L434" s="19"/>
      <c r="M434" s="86" t="s">
        <v>3</v>
      </c>
      <c r="N434" s="87" t="s">
        <v>42</v>
      </c>
      <c r="O434" s="27"/>
      <c r="P434" s="88">
        <f>O434*H434</f>
        <v>0</v>
      </c>
      <c r="Q434" s="88">
        <v>0</v>
      </c>
      <c r="R434" s="88">
        <f>Q434*H434</f>
        <v>0</v>
      </c>
      <c r="S434" s="88">
        <v>0</v>
      </c>
      <c r="T434" s="89">
        <f>S434*H434</f>
        <v>0</v>
      </c>
      <c r="AR434" s="90" t="s">
        <v>214</v>
      </c>
      <c r="AT434" s="90" t="s">
        <v>138</v>
      </c>
      <c r="AU434" s="90" t="s">
        <v>81</v>
      </c>
      <c r="AY434" s="11" t="s">
        <v>136</v>
      </c>
      <c r="BE434" s="91">
        <f>IF(N434="základní",J434,0)</f>
        <v>0</v>
      </c>
      <c r="BF434" s="91">
        <f>IF(N434="snížená",J434,0)</f>
        <v>0</v>
      </c>
      <c r="BG434" s="91">
        <f>IF(N434="zákl. přenesená",J434,0)</f>
        <v>0</v>
      </c>
      <c r="BH434" s="91">
        <f>IF(N434="sníž. přenesená",J434,0)</f>
        <v>0</v>
      </c>
      <c r="BI434" s="91">
        <f>IF(N434="nulová",J434,0)</f>
        <v>0</v>
      </c>
      <c r="BJ434" s="11" t="s">
        <v>79</v>
      </c>
      <c r="BK434" s="91">
        <f>ROUND(I434*H434,2)</f>
        <v>0</v>
      </c>
      <c r="BL434" s="11" t="s">
        <v>214</v>
      </c>
      <c r="BM434" s="90" t="s">
        <v>911</v>
      </c>
    </row>
    <row r="435" spans="2:51" s="7" customFormat="1" ht="12">
      <c r="B435" s="92"/>
      <c r="C435" s="344"/>
      <c r="D435" s="345" t="s">
        <v>145</v>
      </c>
      <c r="E435" s="346" t="s">
        <v>3</v>
      </c>
      <c r="F435" s="347" t="s">
        <v>1593</v>
      </c>
      <c r="G435" s="344"/>
      <c r="H435" s="348">
        <v>319.389</v>
      </c>
      <c r="I435" s="94"/>
      <c r="J435" s="344"/>
      <c r="K435" s="344"/>
      <c r="L435" s="92"/>
      <c r="M435" s="95"/>
      <c r="N435" s="96"/>
      <c r="O435" s="96"/>
      <c r="P435" s="96"/>
      <c r="Q435" s="96"/>
      <c r="R435" s="96"/>
      <c r="S435" s="96"/>
      <c r="T435" s="97"/>
      <c r="AT435" s="93" t="s">
        <v>145</v>
      </c>
      <c r="AU435" s="93" t="s">
        <v>81</v>
      </c>
      <c r="AV435" s="7" t="s">
        <v>81</v>
      </c>
      <c r="AW435" s="7" t="s">
        <v>33</v>
      </c>
      <c r="AX435" s="7" t="s">
        <v>71</v>
      </c>
      <c r="AY435" s="93" t="s">
        <v>136</v>
      </c>
    </row>
    <row r="436" spans="2:51" s="7" customFormat="1" ht="12">
      <c r="B436" s="92"/>
      <c r="C436" s="344"/>
      <c r="D436" s="345" t="s">
        <v>145</v>
      </c>
      <c r="E436" s="346" t="s">
        <v>3</v>
      </c>
      <c r="F436" s="347" t="s">
        <v>912</v>
      </c>
      <c r="G436" s="344"/>
      <c r="H436" s="348">
        <v>33.772</v>
      </c>
      <c r="I436" s="94"/>
      <c r="J436" s="344"/>
      <c r="K436" s="344"/>
      <c r="L436" s="92"/>
      <c r="M436" s="95"/>
      <c r="N436" s="96"/>
      <c r="O436" s="96"/>
      <c r="P436" s="96"/>
      <c r="Q436" s="96"/>
      <c r="R436" s="96"/>
      <c r="S436" s="96"/>
      <c r="T436" s="97"/>
      <c r="AT436" s="93" t="s">
        <v>145</v>
      </c>
      <c r="AU436" s="93" t="s">
        <v>81</v>
      </c>
      <c r="AV436" s="7" t="s">
        <v>81</v>
      </c>
      <c r="AW436" s="7" t="s">
        <v>33</v>
      </c>
      <c r="AX436" s="7" t="s">
        <v>71</v>
      </c>
      <c r="AY436" s="93" t="s">
        <v>136</v>
      </c>
    </row>
    <row r="437" spans="2:51" s="7" customFormat="1" ht="12">
      <c r="B437" s="92"/>
      <c r="C437" s="344"/>
      <c r="D437" s="345" t="s">
        <v>145</v>
      </c>
      <c r="E437" s="346" t="s">
        <v>3</v>
      </c>
      <c r="F437" s="347" t="s">
        <v>913</v>
      </c>
      <c r="G437" s="344"/>
      <c r="H437" s="348">
        <v>8.736</v>
      </c>
      <c r="I437" s="94"/>
      <c r="J437" s="344"/>
      <c r="K437" s="344"/>
      <c r="L437" s="92"/>
      <c r="M437" s="95"/>
      <c r="N437" s="96"/>
      <c r="O437" s="96"/>
      <c r="P437" s="96"/>
      <c r="Q437" s="96"/>
      <c r="R437" s="96"/>
      <c r="S437" s="96"/>
      <c r="T437" s="97"/>
      <c r="AT437" s="93" t="s">
        <v>145</v>
      </c>
      <c r="AU437" s="93" t="s">
        <v>81</v>
      </c>
      <c r="AV437" s="7" t="s">
        <v>81</v>
      </c>
      <c r="AW437" s="7" t="s">
        <v>33</v>
      </c>
      <c r="AX437" s="7" t="s">
        <v>71</v>
      </c>
      <c r="AY437" s="93" t="s">
        <v>136</v>
      </c>
    </row>
    <row r="438" spans="2:51" s="8" customFormat="1" ht="12">
      <c r="B438" s="98"/>
      <c r="C438" s="349"/>
      <c r="D438" s="345" t="s">
        <v>145</v>
      </c>
      <c r="E438" s="350" t="s">
        <v>3</v>
      </c>
      <c r="F438" s="351" t="s">
        <v>152</v>
      </c>
      <c r="G438" s="349"/>
      <c r="H438" s="352">
        <v>361.897</v>
      </c>
      <c r="I438" s="100"/>
      <c r="J438" s="349"/>
      <c r="K438" s="349"/>
      <c r="L438" s="98"/>
      <c r="M438" s="101"/>
      <c r="N438" s="102"/>
      <c r="O438" s="102"/>
      <c r="P438" s="102"/>
      <c r="Q438" s="102"/>
      <c r="R438" s="102"/>
      <c r="S438" s="102"/>
      <c r="T438" s="103"/>
      <c r="AT438" s="99" t="s">
        <v>145</v>
      </c>
      <c r="AU438" s="99" t="s">
        <v>81</v>
      </c>
      <c r="AV438" s="8" t="s">
        <v>143</v>
      </c>
      <c r="AW438" s="8" t="s">
        <v>33</v>
      </c>
      <c r="AX438" s="8" t="s">
        <v>79</v>
      </c>
      <c r="AY438" s="99" t="s">
        <v>136</v>
      </c>
    </row>
    <row r="439" spans="2:65" s="1" customFormat="1" ht="16.5" customHeight="1">
      <c r="B439" s="84"/>
      <c r="C439" s="338" t="s">
        <v>914</v>
      </c>
      <c r="D439" s="338" t="s">
        <v>138</v>
      </c>
      <c r="E439" s="339" t="s">
        <v>915</v>
      </c>
      <c r="F439" s="340" t="s">
        <v>916</v>
      </c>
      <c r="G439" s="341" t="s">
        <v>917</v>
      </c>
      <c r="H439" s="342">
        <v>2</v>
      </c>
      <c r="I439" s="85"/>
      <c r="J439" s="343">
        <f>ROUND(I439*H439,2)</f>
        <v>0</v>
      </c>
      <c r="K439" s="340" t="s">
        <v>3</v>
      </c>
      <c r="L439" s="19"/>
      <c r="M439" s="86" t="s">
        <v>3</v>
      </c>
      <c r="N439" s="87" t="s">
        <v>42</v>
      </c>
      <c r="O439" s="27"/>
      <c r="P439" s="88">
        <f>O439*H439</f>
        <v>0</v>
      </c>
      <c r="Q439" s="88">
        <v>0</v>
      </c>
      <c r="R439" s="88">
        <f>Q439*H439</f>
        <v>0</v>
      </c>
      <c r="S439" s="88">
        <v>0</v>
      </c>
      <c r="T439" s="89">
        <f>S439*H439</f>
        <v>0</v>
      </c>
      <c r="AR439" s="90" t="s">
        <v>214</v>
      </c>
      <c r="AT439" s="90" t="s">
        <v>138</v>
      </c>
      <c r="AU439" s="90" t="s">
        <v>81</v>
      </c>
      <c r="AY439" s="11" t="s">
        <v>136</v>
      </c>
      <c r="BE439" s="91">
        <f>IF(N439="základní",J439,0)</f>
        <v>0</v>
      </c>
      <c r="BF439" s="91">
        <f>IF(N439="snížená",J439,0)</f>
        <v>0</v>
      </c>
      <c r="BG439" s="91">
        <f>IF(N439="zákl. přenesená",J439,0)</f>
        <v>0</v>
      </c>
      <c r="BH439" s="91">
        <f>IF(N439="sníž. přenesená",J439,0)</f>
        <v>0</v>
      </c>
      <c r="BI439" s="91">
        <f>IF(N439="nulová",J439,0)</f>
        <v>0</v>
      </c>
      <c r="BJ439" s="11" t="s">
        <v>79</v>
      </c>
      <c r="BK439" s="91">
        <f>ROUND(I439*H439,2)</f>
        <v>0</v>
      </c>
      <c r="BL439" s="11" t="s">
        <v>214</v>
      </c>
      <c r="BM439" s="90" t="s">
        <v>918</v>
      </c>
    </row>
    <row r="440" spans="2:51" s="7" customFormat="1" ht="12">
      <c r="B440" s="92"/>
      <c r="C440" s="344"/>
      <c r="D440" s="345" t="s">
        <v>145</v>
      </c>
      <c r="E440" s="346" t="s">
        <v>3</v>
      </c>
      <c r="F440" s="347" t="s">
        <v>919</v>
      </c>
      <c r="G440" s="344"/>
      <c r="H440" s="348">
        <v>2</v>
      </c>
      <c r="I440" s="94"/>
      <c r="J440" s="344"/>
      <c r="K440" s="344"/>
      <c r="L440" s="92"/>
      <c r="M440" s="95"/>
      <c r="N440" s="96"/>
      <c r="O440" s="96"/>
      <c r="P440" s="96"/>
      <c r="Q440" s="96"/>
      <c r="R440" s="96"/>
      <c r="S440" s="96"/>
      <c r="T440" s="97"/>
      <c r="AT440" s="93" t="s">
        <v>145</v>
      </c>
      <c r="AU440" s="93" t="s">
        <v>81</v>
      </c>
      <c r="AV440" s="7" t="s">
        <v>81</v>
      </c>
      <c r="AW440" s="7" t="s">
        <v>33</v>
      </c>
      <c r="AX440" s="7" t="s">
        <v>79</v>
      </c>
      <c r="AY440" s="93" t="s">
        <v>136</v>
      </c>
    </row>
    <row r="441" spans="2:65" s="1" customFormat="1" ht="16.5" customHeight="1">
      <c r="B441" s="84"/>
      <c r="C441" s="338" t="s">
        <v>920</v>
      </c>
      <c r="D441" s="338" t="s">
        <v>138</v>
      </c>
      <c r="E441" s="339" t="s">
        <v>921</v>
      </c>
      <c r="F441" s="340" t="s">
        <v>922</v>
      </c>
      <c r="G441" s="341" t="s">
        <v>917</v>
      </c>
      <c r="H441" s="342">
        <v>1</v>
      </c>
      <c r="I441" s="85"/>
      <c r="J441" s="343">
        <f>ROUND(I441*H441,2)</f>
        <v>0</v>
      </c>
      <c r="K441" s="340" t="s">
        <v>3</v>
      </c>
      <c r="L441" s="19"/>
      <c r="M441" s="86" t="s">
        <v>3</v>
      </c>
      <c r="N441" s="87" t="s">
        <v>42</v>
      </c>
      <c r="O441" s="27"/>
      <c r="P441" s="88">
        <f>O441*H441</f>
        <v>0</v>
      </c>
      <c r="Q441" s="88">
        <v>0</v>
      </c>
      <c r="R441" s="88">
        <f>Q441*H441</f>
        <v>0</v>
      </c>
      <c r="S441" s="88">
        <v>0</v>
      </c>
      <c r="T441" s="89">
        <f>S441*H441</f>
        <v>0</v>
      </c>
      <c r="AR441" s="90" t="s">
        <v>214</v>
      </c>
      <c r="AT441" s="90" t="s">
        <v>138</v>
      </c>
      <c r="AU441" s="90" t="s">
        <v>81</v>
      </c>
      <c r="AY441" s="11" t="s">
        <v>136</v>
      </c>
      <c r="BE441" s="91">
        <f>IF(N441="základní",J441,0)</f>
        <v>0</v>
      </c>
      <c r="BF441" s="91">
        <f>IF(N441="snížená",J441,0)</f>
        <v>0</v>
      </c>
      <c r="BG441" s="91">
        <f>IF(N441="zákl. přenesená",J441,0)</f>
        <v>0</v>
      </c>
      <c r="BH441" s="91">
        <f>IF(N441="sníž. přenesená",J441,0)</f>
        <v>0</v>
      </c>
      <c r="BI441" s="91">
        <f>IF(N441="nulová",J441,0)</f>
        <v>0</v>
      </c>
      <c r="BJ441" s="11" t="s">
        <v>79</v>
      </c>
      <c r="BK441" s="91">
        <f>ROUND(I441*H441,2)</f>
        <v>0</v>
      </c>
      <c r="BL441" s="11" t="s">
        <v>214</v>
      </c>
      <c r="BM441" s="90" t="s">
        <v>923</v>
      </c>
    </row>
    <row r="442" spans="2:51" s="7" customFormat="1" ht="12">
      <c r="B442" s="92"/>
      <c r="C442" s="344"/>
      <c r="D442" s="345" t="s">
        <v>145</v>
      </c>
      <c r="E442" s="346" t="s">
        <v>3</v>
      </c>
      <c r="F442" s="347" t="s">
        <v>924</v>
      </c>
      <c r="G442" s="344"/>
      <c r="H442" s="348">
        <v>1</v>
      </c>
      <c r="I442" s="94"/>
      <c r="J442" s="344"/>
      <c r="K442" s="344"/>
      <c r="L442" s="92"/>
      <c r="M442" s="95"/>
      <c r="N442" s="96"/>
      <c r="O442" s="96"/>
      <c r="P442" s="96"/>
      <c r="Q442" s="96"/>
      <c r="R442" s="96"/>
      <c r="S442" s="96"/>
      <c r="T442" s="97"/>
      <c r="AT442" s="93" t="s">
        <v>145</v>
      </c>
      <c r="AU442" s="93" t="s">
        <v>81</v>
      </c>
      <c r="AV442" s="7" t="s">
        <v>81</v>
      </c>
      <c r="AW442" s="7" t="s">
        <v>33</v>
      </c>
      <c r="AX442" s="7" t="s">
        <v>79</v>
      </c>
      <c r="AY442" s="93" t="s">
        <v>136</v>
      </c>
    </row>
    <row r="443" spans="2:65" s="1" customFormat="1" ht="16.5" customHeight="1">
      <c r="B443" s="84"/>
      <c r="C443" s="338" t="s">
        <v>925</v>
      </c>
      <c r="D443" s="338" t="s">
        <v>138</v>
      </c>
      <c r="E443" s="339" t="s">
        <v>926</v>
      </c>
      <c r="F443" s="340" t="s">
        <v>927</v>
      </c>
      <c r="G443" s="341" t="s">
        <v>917</v>
      </c>
      <c r="H443" s="342">
        <v>1</v>
      </c>
      <c r="I443" s="85"/>
      <c r="J443" s="343">
        <f>ROUND(I443*H443,2)</f>
        <v>0</v>
      </c>
      <c r="K443" s="340" t="s">
        <v>3</v>
      </c>
      <c r="L443" s="19"/>
      <c r="M443" s="86" t="s">
        <v>3</v>
      </c>
      <c r="N443" s="87" t="s">
        <v>42</v>
      </c>
      <c r="O443" s="27"/>
      <c r="P443" s="88">
        <f>O443*H443</f>
        <v>0</v>
      </c>
      <c r="Q443" s="88">
        <v>0</v>
      </c>
      <c r="R443" s="88">
        <f>Q443*H443</f>
        <v>0</v>
      </c>
      <c r="S443" s="88">
        <v>0</v>
      </c>
      <c r="T443" s="89">
        <f>S443*H443</f>
        <v>0</v>
      </c>
      <c r="AR443" s="90" t="s">
        <v>214</v>
      </c>
      <c r="AT443" s="90" t="s">
        <v>138</v>
      </c>
      <c r="AU443" s="90" t="s">
        <v>81</v>
      </c>
      <c r="AY443" s="11" t="s">
        <v>136</v>
      </c>
      <c r="BE443" s="91">
        <f>IF(N443="základní",J443,0)</f>
        <v>0</v>
      </c>
      <c r="BF443" s="91">
        <f>IF(N443="snížená",J443,0)</f>
        <v>0</v>
      </c>
      <c r="BG443" s="91">
        <f>IF(N443="zákl. přenesená",J443,0)</f>
        <v>0</v>
      </c>
      <c r="BH443" s="91">
        <f>IF(N443="sníž. přenesená",J443,0)</f>
        <v>0</v>
      </c>
      <c r="BI443" s="91">
        <f>IF(N443="nulová",J443,0)</f>
        <v>0</v>
      </c>
      <c r="BJ443" s="11" t="s">
        <v>79</v>
      </c>
      <c r="BK443" s="91">
        <f>ROUND(I443*H443,2)</f>
        <v>0</v>
      </c>
      <c r="BL443" s="11" t="s">
        <v>214</v>
      </c>
      <c r="BM443" s="90" t="s">
        <v>928</v>
      </c>
    </row>
    <row r="444" spans="2:51" s="7" customFormat="1" ht="12">
      <c r="B444" s="92"/>
      <c r="C444" s="344"/>
      <c r="D444" s="345" t="s">
        <v>145</v>
      </c>
      <c r="E444" s="346" t="s">
        <v>3</v>
      </c>
      <c r="F444" s="347" t="s">
        <v>929</v>
      </c>
      <c r="G444" s="344"/>
      <c r="H444" s="348">
        <v>1</v>
      </c>
      <c r="I444" s="94"/>
      <c r="J444" s="344"/>
      <c r="K444" s="344"/>
      <c r="L444" s="92"/>
      <c r="M444" s="95"/>
      <c r="N444" s="96"/>
      <c r="O444" s="96"/>
      <c r="P444" s="96"/>
      <c r="Q444" s="96"/>
      <c r="R444" s="96"/>
      <c r="S444" s="96"/>
      <c r="T444" s="97"/>
      <c r="AT444" s="93" t="s">
        <v>145</v>
      </c>
      <c r="AU444" s="93" t="s">
        <v>81</v>
      </c>
      <c r="AV444" s="7" t="s">
        <v>81</v>
      </c>
      <c r="AW444" s="7" t="s">
        <v>33</v>
      </c>
      <c r="AX444" s="7" t="s">
        <v>79</v>
      </c>
      <c r="AY444" s="93" t="s">
        <v>136</v>
      </c>
    </row>
    <row r="445" spans="2:65" s="1" customFormat="1" ht="16.5" customHeight="1">
      <c r="B445" s="84"/>
      <c r="C445" s="338" t="s">
        <v>930</v>
      </c>
      <c r="D445" s="338" t="s">
        <v>138</v>
      </c>
      <c r="E445" s="339" t="s">
        <v>931</v>
      </c>
      <c r="F445" s="340" t="s">
        <v>932</v>
      </c>
      <c r="G445" s="341" t="s">
        <v>176</v>
      </c>
      <c r="H445" s="342">
        <v>23</v>
      </c>
      <c r="I445" s="85"/>
      <c r="J445" s="343">
        <f aca="true" t="shared" si="0" ref="J445:J450">ROUND(I445*H445,2)</f>
        <v>0</v>
      </c>
      <c r="K445" s="340" t="s">
        <v>142</v>
      </c>
      <c r="L445" s="19"/>
      <c r="M445" s="86" t="s">
        <v>3</v>
      </c>
      <c r="N445" s="87" t="s">
        <v>42</v>
      </c>
      <c r="O445" s="27"/>
      <c r="P445" s="88">
        <f aca="true" t="shared" si="1" ref="P445:P450">O445*H445</f>
        <v>0</v>
      </c>
      <c r="Q445" s="88">
        <v>0</v>
      </c>
      <c r="R445" s="88">
        <f aca="true" t="shared" si="2" ref="R445:R450">Q445*H445</f>
        <v>0</v>
      </c>
      <c r="S445" s="88">
        <v>0.004</v>
      </c>
      <c r="T445" s="89">
        <f aca="true" t="shared" si="3" ref="T445:T450">S445*H445</f>
        <v>0.092</v>
      </c>
      <c r="AR445" s="90" t="s">
        <v>214</v>
      </c>
      <c r="AT445" s="90" t="s">
        <v>138</v>
      </c>
      <c r="AU445" s="90" t="s">
        <v>81</v>
      </c>
      <c r="AY445" s="11" t="s">
        <v>136</v>
      </c>
      <c r="BE445" s="91">
        <f aca="true" t="shared" si="4" ref="BE445:BE450">IF(N445="základní",J445,0)</f>
        <v>0</v>
      </c>
      <c r="BF445" s="91">
        <f aca="true" t="shared" si="5" ref="BF445:BF450">IF(N445="snížená",J445,0)</f>
        <v>0</v>
      </c>
      <c r="BG445" s="91">
        <f aca="true" t="shared" si="6" ref="BG445:BG450">IF(N445="zákl. přenesená",J445,0)</f>
        <v>0</v>
      </c>
      <c r="BH445" s="91">
        <f aca="true" t="shared" si="7" ref="BH445:BH450">IF(N445="sníž. přenesená",J445,0)</f>
        <v>0</v>
      </c>
      <c r="BI445" s="91">
        <f aca="true" t="shared" si="8" ref="BI445:BI450">IF(N445="nulová",J445,0)</f>
        <v>0</v>
      </c>
      <c r="BJ445" s="11" t="s">
        <v>79</v>
      </c>
      <c r="BK445" s="91">
        <f aca="true" t="shared" si="9" ref="BK445:BK450">ROUND(I445*H445,2)</f>
        <v>0</v>
      </c>
      <c r="BL445" s="11" t="s">
        <v>214</v>
      </c>
      <c r="BM445" s="90" t="s">
        <v>933</v>
      </c>
    </row>
    <row r="446" spans="2:65" s="1" customFormat="1" ht="16.5" customHeight="1">
      <c r="B446" s="84"/>
      <c r="C446" s="338" t="s">
        <v>934</v>
      </c>
      <c r="D446" s="338" t="s">
        <v>138</v>
      </c>
      <c r="E446" s="339" t="s">
        <v>935</v>
      </c>
      <c r="F446" s="340" t="s">
        <v>936</v>
      </c>
      <c r="G446" s="341" t="s">
        <v>176</v>
      </c>
      <c r="H446" s="342">
        <v>132</v>
      </c>
      <c r="I446" s="85"/>
      <c r="J446" s="343">
        <f t="shared" si="0"/>
        <v>0</v>
      </c>
      <c r="K446" s="340" t="s">
        <v>142</v>
      </c>
      <c r="L446" s="19"/>
      <c r="M446" s="86" t="s">
        <v>3</v>
      </c>
      <c r="N446" s="87" t="s">
        <v>42</v>
      </c>
      <c r="O446" s="27"/>
      <c r="P446" s="88">
        <f t="shared" si="1"/>
        <v>0</v>
      </c>
      <c r="Q446" s="88">
        <v>0</v>
      </c>
      <c r="R446" s="88">
        <f t="shared" si="2"/>
        <v>0</v>
      </c>
      <c r="S446" s="88">
        <v>0.006</v>
      </c>
      <c r="T446" s="89">
        <f t="shared" si="3"/>
        <v>0.792</v>
      </c>
      <c r="AR446" s="90" t="s">
        <v>214</v>
      </c>
      <c r="AT446" s="90" t="s">
        <v>138</v>
      </c>
      <c r="AU446" s="90" t="s">
        <v>81</v>
      </c>
      <c r="AY446" s="11" t="s">
        <v>136</v>
      </c>
      <c r="BE446" s="91">
        <f t="shared" si="4"/>
        <v>0</v>
      </c>
      <c r="BF446" s="91">
        <f t="shared" si="5"/>
        <v>0</v>
      </c>
      <c r="BG446" s="91">
        <f t="shared" si="6"/>
        <v>0</v>
      </c>
      <c r="BH446" s="91">
        <f t="shared" si="7"/>
        <v>0</v>
      </c>
      <c r="BI446" s="91">
        <f t="shared" si="8"/>
        <v>0</v>
      </c>
      <c r="BJ446" s="11" t="s">
        <v>79</v>
      </c>
      <c r="BK446" s="91">
        <f t="shared" si="9"/>
        <v>0</v>
      </c>
      <c r="BL446" s="11" t="s">
        <v>214</v>
      </c>
      <c r="BM446" s="90" t="s">
        <v>937</v>
      </c>
    </row>
    <row r="447" spans="2:65" s="1" customFormat="1" ht="16.5" customHeight="1">
      <c r="B447" s="84"/>
      <c r="C447" s="338" t="s">
        <v>938</v>
      </c>
      <c r="D447" s="338" t="s">
        <v>138</v>
      </c>
      <c r="E447" s="339" t="s">
        <v>939</v>
      </c>
      <c r="F447" s="340" t="s">
        <v>940</v>
      </c>
      <c r="G447" s="341" t="s">
        <v>176</v>
      </c>
      <c r="H447" s="342">
        <v>23</v>
      </c>
      <c r="I447" s="85"/>
      <c r="J447" s="343">
        <f t="shared" si="0"/>
        <v>0</v>
      </c>
      <c r="K447" s="340" t="s">
        <v>142</v>
      </c>
      <c r="L447" s="19"/>
      <c r="M447" s="86" t="s">
        <v>3</v>
      </c>
      <c r="N447" s="87" t="s">
        <v>42</v>
      </c>
      <c r="O447" s="27"/>
      <c r="P447" s="88">
        <f t="shared" si="1"/>
        <v>0</v>
      </c>
      <c r="Q447" s="88">
        <v>0</v>
      </c>
      <c r="R447" s="88">
        <f t="shared" si="2"/>
        <v>0</v>
      </c>
      <c r="S447" s="88">
        <v>0</v>
      </c>
      <c r="T447" s="89">
        <f t="shared" si="3"/>
        <v>0</v>
      </c>
      <c r="AR447" s="90" t="s">
        <v>143</v>
      </c>
      <c r="AT447" s="90" t="s">
        <v>138</v>
      </c>
      <c r="AU447" s="90" t="s">
        <v>81</v>
      </c>
      <c r="AY447" s="11" t="s">
        <v>136</v>
      </c>
      <c r="BE447" s="91">
        <f t="shared" si="4"/>
        <v>0</v>
      </c>
      <c r="BF447" s="91">
        <f t="shared" si="5"/>
        <v>0</v>
      </c>
      <c r="BG447" s="91">
        <f t="shared" si="6"/>
        <v>0</v>
      </c>
      <c r="BH447" s="91">
        <f t="shared" si="7"/>
        <v>0</v>
      </c>
      <c r="BI447" s="91">
        <f t="shared" si="8"/>
        <v>0</v>
      </c>
      <c r="BJ447" s="11" t="s">
        <v>79</v>
      </c>
      <c r="BK447" s="91">
        <f t="shared" si="9"/>
        <v>0</v>
      </c>
      <c r="BL447" s="11" t="s">
        <v>143</v>
      </c>
      <c r="BM447" s="90" t="s">
        <v>941</v>
      </c>
    </row>
    <row r="448" spans="2:65" s="1" customFormat="1" ht="16.5" customHeight="1">
      <c r="B448" s="84"/>
      <c r="C448" s="338" t="s">
        <v>942</v>
      </c>
      <c r="D448" s="338" t="s">
        <v>138</v>
      </c>
      <c r="E448" s="339" t="s">
        <v>943</v>
      </c>
      <c r="F448" s="340" t="s">
        <v>944</v>
      </c>
      <c r="G448" s="341" t="s">
        <v>176</v>
      </c>
      <c r="H448" s="342">
        <v>5</v>
      </c>
      <c r="I448" s="85"/>
      <c r="J448" s="343">
        <f t="shared" si="0"/>
        <v>0</v>
      </c>
      <c r="K448" s="340" t="s">
        <v>142</v>
      </c>
      <c r="L448" s="19"/>
      <c r="M448" s="86" t="s">
        <v>3</v>
      </c>
      <c r="N448" s="87" t="s">
        <v>42</v>
      </c>
      <c r="O448" s="27"/>
      <c r="P448" s="88">
        <f t="shared" si="1"/>
        <v>0</v>
      </c>
      <c r="Q448" s="88">
        <v>0</v>
      </c>
      <c r="R448" s="88">
        <f t="shared" si="2"/>
        <v>0</v>
      </c>
      <c r="S448" s="88">
        <v>0</v>
      </c>
      <c r="T448" s="89">
        <f t="shared" si="3"/>
        <v>0</v>
      </c>
      <c r="AR448" s="90" t="s">
        <v>214</v>
      </c>
      <c r="AT448" s="90" t="s">
        <v>138</v>
      </c>
      <c r="AU448" s="90" t="s">
        <v>81</v>
      </c>
      <c r="AY448" s="11" t="s">
        <v>136</v>
      </c>
      <c r="BE448" s="91">
        <f t="shared" si="4"/>
        <v>0</v>
      </c>
      <c r="BF448" s="91">
        <f t="shared" si="5"/>
        <v>0</v>
      </c>
      <c r="BG448" s="91">
        <f t="shared" si="6"/>
        <v>0</v>
      </c>
      <c r="BH448" s="91">
        <f t="shared" si="7"/>
        <v>0</v>
      </c>
      <c r="BI448" s="91">
        <f t="shared" si="8"/>
        <v>0</v>
      </c>
      <c r="BJ448" s="11" t="s">
        <v>79</v>
      </c>
      <c r="BK448" s="91">
        <f t="shared" si="9"/>
        <v>0</v>
      </c>
      <c r="BL448" s="11" t="s">
        <v>214</v>
      </c>
      <c r="BM448" s="90" t="s">
        <v>945</v>
      </c>
    </row>
    <row r="449" spans="2:65" s="1" customFormat="1" ht="16.5" customHeight="1">
      <c r="B449" s="84"/>
      <c r="C449" s="338" t="s">
        <v>946</v>
      </c>
      <c r="D449" s="338" t="s">
        <v>138</v>
      </c>
      <c r="E449" s="339" t="s">
        <v>947</v>
      </c>
      <c r="F449" s="340" t="s">
        <v>948</v>
      </c>
      <c r="G449" s="341" t="s">
        <v>176</v>
      </c>
      <c r="H449" s="342">
        <v>72</v>
      </c>
      <c r="I449" s="85"/>
      <c r="J449" s="343">
        <f t="shared" si="0"/>
        <v>0</v>
      </c>
      <c r="K449" s="340" t="s">
        <v>142</v>
      </c>
      <c r="L449" s="19"/>
      <c r="M449" s="86" t="s">
        <v>3</v>
      </c>
      <c r="N449" s="87" t="s">
        <v>42</v>
      </c>
      <c r="O449" s="27"/>
      <c r="P449" s="88">
        <f t="shared" si="1"/>
        <v>0</v>
      </c>
      <c r="Q449" s="88">
        <v>0</v>
      </c>
      <c r="R449" s="88">
        <f t="shared" si="2"/>
        <v>0</v>
      </c>
      <c r="S449" s="88">
        <v>0</v>
      </c>
      <c r="T449" s="89">
        <f t="shared" si="3"/>
        <v>0</v>
      </c>
      <c r="AR449" s="90" t="s">
        <v>214</v>
      </c>
      <c r="AT449" s="90" t="s">
        <v>138</v>
      </c>
      <c r="AU449" s="90" t="s">
        <v>81</v>
      </c>
      <c r="AY449" s="11" t="s">
        <v>136</v>
      </c>
      <c r="BE449" s="91">
        <f t="shared" si="4"/>
        <v>0</v>
      </c>
      <c r="BF449" s="91">
        <f t="shared" si="5"/>
        <v>0</v>
      </c>
      <c r="BG449" s="91">
        <f t="shared" si="6"/>
        <v>0</v>
      </c>
      <c r="BH449" s="91">
        <f t="shared" si="7"/>
        <v>0</v>
      </c>
      <c r="BI449" s="91">
        <f t="shared" si="8"/>
        <v>0</v>
      </c>
      <c r="BJ449" s="11" t="s">
        <v>79</v>
      </c>
      <c r="BK449" s="91">
        <f t="shared" si="9"/>
        <v>0</v>
      </c>
      <c r="BL449" s="11" t="s">
        <v>214</v>
      </c>
      <c r="BM449" s="90" t="s">
        <v>949</v>
      </c>
    </row>
    <row r="450" spans="2:65" s="1" customFormat="1" ht="16.5" customHeight="1">
      <c r="B450" s="84"/>
      <c r="C450" s="353" t="s">
        <v>950</v>
      </c>
      <c r="D450" s="353" t="s">
        <v>179</v>
      </c>
      <c r="E450" s="354" t="s">
        <v>951</v>
      </c>
      <c r="F450" s="355" t="s">
        <v>952</v>
      </c>
      <c r="G450" s="356" t="s">
        <v>159</v>
      </c>
      <c r="H450" s="357">
        <v>64.36</v>
      </c>
      <c r="I450" s="104"/>
      <c r="J450" s="358">
        <f t="shared" si="0"/>
        <v>0</v>
      </c>
      <c r="K450" s="355" t="s">
        <v>142</v>
      </c>
      <c r="L450" s="105"/>
      <c r="M450" s="106" t="s">
        <v>3</v>
      </c>
      <c r="N450" s="107" t="s">
        <v>42</v>
      </c>
      <c r="O450" s="27"/>
      <c r="P450" s="88">
        <f t="shared" si="1"/>
        <v>0</v>
      </c>
      <c r="Q450" s="88">
        <v>0.007</v>
      </c>
      <c r="R450" s="88">
        <f t="shared" si="2"/>
        <v>0.45052000000000003</v>
      </c>
      <c r="S450" s="88">
        <v>0</v>
      </c>
      <c r="T450" s="89">
        <f t="shared" si="3"/>
        <v>0</v>
      </c>
      <c r="AR450" s="90" t="s">
        <v>291</v>
      </c>
      <c r="AT450" s="90" t="s">
        <v>179</v>
      </c>
      <c r="AU450" s="90" t="s">
        <v>81</v>
      </c>
      <c r="AY450" s="11" t="s">
        <v>136</v>
      </c>
      <c r="BE450" s="91">
        <f t="shared" si="4"/>
        <v>0</v>
      </c>
      <c r="BF450" s="91">
        <f t="shared" si="5"/>
        <v>0</v>
      </c>
      <c r="BG450" s="91">
        <f t="shared" si="6"/>
        <v>0</v>
      </c>
      <c r="BH450" s="91">
        <f t="shared" si="7"/>
        <v>0</v>
      </c>
      <c r="BI450" s="91">
        <f t="shared" si="8"/>
        <v>0</v>
      </c>
      <c r="BJ450" s="11" t="s">
        <v>79</v>
      </c>
      <c r="BK450" s="91">
        <f t="shared" si="9"/>
        <v>0</v>
      </c>
      <c r="BL450" s="11" t="s">
        <v>214</v>
      </c>
      <c r="BM450" s="90" t="s">
        <v>953</v>
      </c>
    </row>
    <row r="451" spans="2:51" s="7" customFormat="1" ht="12">
      <c r="B451" s="92"/>
      <c r="C451" s="344"/>
      <c r="D451" s="345" t="s">
        <v>145</v>
      </c>
      <c r="E451" s="346" t="s">
        <v>3</v>
      </c>
      <c r="F451" s="347" t="s">
        <v>954</v>
      </c>
      <c r="G451" s="344"/>
      <c r="H451" s="348">
        <v>64.36</v>
      </c>
      <c r="I451" s="94"/>
      <c r="J451" s="344"/>
      <c r="K451" s="344"/>
      <c r="L451" s="92"/>
      <c r="M451" s="95"/>
      <c r="N451" s="96"/>
      <c r="O451" s="96"/>
      <c r="P451" s="96"/>
      <c r="Q451" s="96"/>
      <c r="R451" s="96"/>
      <c r="S451" s="96"/>
      <c r="T451" s="97"/>
      <c r="AT451" s="93" t="s">
        <v>145</v>
      </c>
      <c r="AU451" s="93" t="s">
        <v>81</v>
      </c>
      <c r="AV451" s="7" t="s">
        <v>81</v>
      </c>
      <c r="AW451" s="7" t="s">
        <v>33</v>
      </c>
      <c r="AX451" s="7" t="s">
        <v>79</v>
      </c>
      <c r="AY451" s="93" t="s">
        <v>136</v>
      </c>
    </row>
    <row r="452" spans="2:65" s="1" customFormat="1" ht="16.5" customHeight="1">
      <c r="B452" s="84"/>
      <c r="C452" s="353" t="s">
        <v>955</v>
      </c>
      <c r="D452" s="353" t="s">
        <v>179</v>
      </c>
      <c r="E452" s="354" t="s">
        <v>956</v>
      </c>
      <c r="F452" s="355" t="s">
        <v>957</v>
      </c>
      <c r="G452" s="356" t="s">
        <v>159</v>
      </c>
      <c r="H452" s="357">
        <v>122.2</v>
      </c>
      <c r="I452" s="104"/>
      <c r="J452" s="358">
        <f>ROUND(I452*H452,2)</f>
        <v>0</v>
      </c>
      <c r="K452" s="355" t="s">
        <v>142</v>
      </c>
      <c r="L452" s="105"/>
      <c r="M452" s="106" t="s">
        <v>3</v>
      </c>
      <c r="N452" s="107" t="s">
        <v>42</v>
      </c>
      <c r="O452" s="27"/>
      <c r="P452" s="88">
        <f>O452*H452</f>
        <v>0</v>
      </c>
      <c r="Q452" s="88">
        <v>0.008</v>
      </c>
      <c r="R452" s="88">
        <f>Q452*H452</f>
        <v>0.9776</v>
      </c>
      <c r="S452" s="88">
        <v>0</v>
      </c>
      <c r="T452" s="89">
        <f>S452*H452</f>
        <v>0</v>
      </c>
      <c r="AR452" s="90" t="s">
        <v>291</v>
      </c>
      <c r="AT452" s="90" t="s">
        <v>179</v>
      </c>
      <c r="AU452" s="90" t="s">
        <v>81</v>
      </c>
      <c r="AY452" s="11" t="s">
        <v>136</v>
      </c>
      <c r="BE452" s="91">
        <f>IF(N452="základní",J452,0)</f>
        <v>0</v>
      </c>
      <c r="BF452" s="91">
        <f>IF(N452="snížená",J452,0)</f>
        <v>0</v>
      </c>
      <c r="BG452" s="91">
        <f>IF(N452="zákl. přenesená",J452,0)</f>
        <v>0</v>
      </c>
      <c r="BH452" s="91">
        <f>IF(N452="sníž. přenesená",J452,0)</f>
        <v>0</v>
      </c>
      <c r="BI452" s="91">
        <f>IF(N452="nulová",J452,0)</f>
        <v>0</v>
      </c>
      <c r="BJ452" s="11" t="s">
        <v>79</v>
      </c>
      <c r="BK452" s="91">
        <f>ROUND(I452*H452,2)</f>
        <v>0</v>
      </c>
      <c r="BL452" s="11" t="s">
        <v>214</v>
      </c>
      <c r="BM452" s="90" t="s">
        <v>958</v>
      </c>
    </row>
    <row r="453" spans="2:51" s="7" customFormat="1" ht="12">
      <c r="B453" s="92"/>
      <c r="C453" s="344"/>
      <c r="D453" s="345" t="s">
        <v>145</v>
      </c>
      <c r="E453" s="346" t="s">
        <v>3</v>
      </c>
      <c r="F453" s="347" t="s">
        <v>959</v>
      </c>
      <c r="G453" s="344"/>
      <c r="H453" s="348">
        <v>122.2</v>
      </c>
      <c r="I453" s="344"/>
      <c r="J453" s="344"/>
      <c r="K453" s="344"/>
      <c r="L453" s="92"/>
      <c r="M453" s="95"/>
      <c r="N453" s="96"/>
      <c r="O453" s="96"/>
      <c r="P453" s="96"/>
      <c r="Q453" s="96"/>
      <c r="R453" s="96"/>
      <c r="S453" s="96"/>
      <c r="T453" s="97"/>
      <c r="AT453" s="93" t="s">
        <v>145</v>
      </c>
      <c r="AU453" s="93" t="s">
        <v>81</v>
      </c>
      <c r="AV453" s="7" t="s">
        <v>81</v>
      </c>
      <c r="AW453" s="7" t="s">
        <v>33</v>
      </c>
      <c r="AX453" s="7" t="s">
        <v>79</v>
      </c>
      <c r="AY453" s="93" t="s">
        <v>136</v>
      </c>
    </row>
    <row r="454" spans="2:65" s="1" customFormat="1" ht="16.5" customHeight="1">
      <c r="B454" s="84"/>
      <c r="C454" s="338" t="s">
        <v>960</v>
      </c>
      <c r="D454" s="338" t="s">
        <v>138</v>
      </c>
      <c r="E454" s="339" t="s">
        <v>961</v>
      </c>
      <c r="F454" s="340" t="s">
        <v>962</v>
      </c>
      <c r="G454" s="341" t="s">
        <v>610</v>
      </c>
      <c r="H454" s="108"/>
      <c r="I454" s="85"/>
      <c r="J454" s="343">
        <f>ROUND(I454*H454,2)</f>
        <v>0</v>
      </c>
      <c r="K454" s="340" t="s">
        <v>142</v>
      </c>
      <c r="L454" s="19"/>
      <c r="M454" s="86" t="s">
        <v>3</v>
      </c>
      <c r="N454" s="87" t="s">
        <v>42</v>
      </c>
      <c r="O454" s="27"/>
      <c r="P454" s="88">
        <f>O454*H454</f>
        <v>0</v>
      </c>
      <c r="Q454" s="88">
        <v>0</v>
      </c>
      <c r="R454" s="88">
        <f>Q454*H454</f>
        <v>0</v>
      </c>
      <c r="S454" s="88">
        <v>0</v>
      </c>
      <c r="T454" s="89">
        <f>S454*H454</f>
        <v>0</v>
      </c>
      <c r="AR454" s="90" t="s">
        <v>214</v>
      </c>
      <c r="AT454" s="90" t="s">
        <v>138</v>
      </c>
      <c r="AU454" s="90" t="s">
        <v>81</v>
      </c>
      <c r="AY454" s="11" t="s">
        <v>136</v>
      </c>
      <c r="BE454" s="91">
        <f>IF(N454="základní",J454,0)</f>
        <v>0</v>
      </c>
      <c r="BF454" s="91">
        <f>IF(N454="snížená",J454,0)</f>
        <v>0</v>
      </c>
      <c r="BG454" s="91">
        <f>IF(N454="zákl. přenesená",J454,0)</f>
        <v>0</v>
      </c>
      <c r="BH454" s="91">
        <f>IF(N454="sníž. přenesená",J454,0)</f>
        <v>0</v>
      </c>
      <c r="BI454" s="91">
        <f>IF(N454="nulová",J454,0)</f>
        <v>0</v>
      </c>
      <c r="BJ454" s="11" t="s">
        <v>79</v>
      </c>
      <c r="BK454" s="91">
        <f>ROUND(I454*H454,2)</f>
        <v>0</v>
      </c>
      <c r="BL454" s="11" t="s">
        <v>214</v>
      </c>
      <c r="BM454" s="90" t="s">
        <v>963</v>
      </c>
    </row>
    <row r="455" spans="2:63" s="6" customFormat="1" ht="22.9" customHeight="1">
      <c r="B455" s="75"/>
      <c r="C455" s="332"/>
      <c r="D455" s="333" t="s">
        <v>70</v>
      </c>
      <c r="E455" s="336" t="s">
        <v>964</v>
      </c>
      <c r="F455" s="336" t="s">
        <v>965</v>
      </c>
      <c r="G455" s="332"/>
      <c r="H455" s="332"/>
      <c r="I455" s="77"/>
      <c r="J455" s="337">
        <f>BK455</f>
        <v>0</v>
      </c>
      <c r="K455" s="332"/>
      <c r="L455" s="75"/>
      <c r="M455" s="78"/>
      <c r="N455" s="79"/>
      <c r="O455" s="79"/>
      <c r="P455" s="80">
        <f>SUM(P456:P493)</f>
        <v>0</v>
      </c>
      <c r="Q455" s="79"/>
      <c r="R455" s="80">
        <f>SUM(R456:R493)</f>
        <v>0.00301</v>
      </c>
      <c r="S455" s="79"/>
      <c r="T455" s="81">
        <f>SUM(T456:T493)</f>
        <v>0.19944</v>
      </c>
      <c r="AR455" s="76" t="s">
        <v>81</v>
      </c>
      <c r="AT455" s="82" t="s">
        <v>70</v>
      </c>
      <c r="AU455" s="82" t="s">
        <v>79</v>
      </c>
      <c r="AY455" s="76" t="s">
        <v>136</v>
      </c>
      <c r="BK455" s="83">
        <f>SUM(BK456:BK493)</f>
        <v>0</v>
      </c>
    </row>
    <row r="456" spans="2:65" s="1" customFormat="1" ht="24" customHeight="1">
      <c r="B456" s="84"/>
      <c r="C456" s="338" t="s">
        <v>966</v>
      </c>
      <c r="D456" s="338" t="s">
        <v>138</v>
      </c>
      <c r="E456" s="339" t="s">
        <v>967</v>
      </c>
      <c r="F456" s="340" t="s">
        <v>968</v>
      </c>
      <c r="G456" s="341" t="s">
        <v>917</v>
      </c>
      <c r="H456" s="342">
        <v>1</v>
      </c>
      <c r="I456" s="85"/>
      <c r="J456" s="343">
        <f>ROUND(I456*H456,2)</f>
        <v>0</v>
      </c>
      <c r="K456" s="340" t="s">
        <v>3</v>
      </c>
      <c r="L456" s="19"/>
      <c r="M456" s="86" t="s">
        <v>3</v>
      </c>
      <c r="N456" s="87" t="s">
        <v>42</v>
      </c>
      <c r="O456" s="27"/>
      <c r="P456" s="88">
        <f>O456*H456</f>
        <v>0</v>
      </c>
      <c r="Q456" s="88">
        <v>0</v>
      </c>
      <c r="R456" s="88">
        <f>Q456*H456</f>
        <v>0</v>
      </c>
      <c r="S456" s="88">
        <v>0</v>
      </c>
      <c r="T456" s="89">
        <f>S456*H456</f>
        <v>0</v>
      </c>
      <c r="AR456" s="90" t="s">
        <v>214</v>
      </c>
      <c r="AT456" s="90" t="s">
        <v>138</v>
      </c>
      <c r="AU456" s="90" t="s">
        <v>81</v>
      </c>
      <c r="AY456" s="11" t="s">
        <v>136</v>
      </c>
      <c r="BE456" s="91">
        <f>IF(N456="základní",J456,0)</f>
        <v>0</v>
      </c>
      <c r="BF456" s="91">
        <f>IF(N456="snížená",J456,0)</f>
        <v>0</v>
      </c>
      <c r="BG456" s="91">
        <f>IF(N456="zákl. přenesená",J456,0)</f>
        <v>0</v>
      </c>
      <c r="BH456" s="91">
        <f>IF(N456="sníž. přenesená",J456,0)</f>
        <v>0</v>
      </c>
      <c r="BI456" s="91">
        <f>IF(N456="nulová",J456,0)</f>
        <v>0</v>
      </c>
      <c r="BJ456" s="11" t="s">
        <v>79</v>
      </c>
      <c r="BK456" s="91">
        <f>ROUND(I456*H456,2)</f>
        <v>0</v>
      </c>
      <c r="BL456" s="11" t="s">
        <v>214</v>
      </c>
      <c r="BM456" s="90" t="s">
        <v>969</v>
      </c>
    </row>
    <row r="457" spans="2:51" s="7" customFormat="1" ht="12">
      <c r="B457" s="92"/>
      <c r="C457" s="344"/>
      <c r="D457" s="345" t="s">
        <v>145</v>
      </c>
      <c r="E457" s="346" t="s">
        <v>3</v>
      </c>
      <c r="F457" s="347" t="s">
        <v>970</v>
      </c>
      <c r="G457" s="344"/>
      <c r="H457" s="348">
        <v>1</v>
      </c>
      <c r="I457" s="94"/>
      <c r="J457" s="344"/>
      <c r="K457" s="344"/>
      <c r="L457" s="92"/>
      <c r="M457" s="95"/>
      <c r="N457" s="96"/>
      <c r="O457" s="96"/>
      <c r="P457" s="96"/>
      <c r="Q457" s="96"/>
      <c r="R457" s="96"/>
      <c r="S457" s="96"/>
      <c r="T457" s="97"/>
      <c r="AT457" s="93" t="s">
        <v>145</v>
      </c>
      <c r="AU457" s="93" t="s">
        <v>81</v>
      </c>
      <c r="AV457" s="7" t="s">
        <v>81</v>
      </c>
      <c r="AW457" s="7" t="s">
        <v>33</v>
      </c>
      <c r="AX457" s="7" t="s">
        <v>79</v>
      </c>
      <c r="AY457" s="93" t="s">
        <v>136</v>
      </c>
    </row>
    <row r="458" spans="2:65" s="1" customFormat="1" ht="24" customHeight="1">
      <c r="B458" s="84"/>
      <c r="C458" s="338" t="s">
        <v>971</v>
      </c>
      <c r="D458" s="338" t="s">
        <v>138</v>
      </c>
      <c r="E458" s="339" t="s">
        <v>972</v>
      </c>
      <c r="F458" s="340" t="s">
        <v>973</v>
      </c>
      <c r="G458" s="341" t="s">
        <v>917</v>
      </c>
      <c r="H458" s="342">
        <v>2</v>
      </c>
      <c r="I458" s="85"/>
      <c r="J458" s="343">
        <f>ROUND(I458*H458,2)</f>
        <v>0</v>
      </c>
      <c r="K458" s="340" t="s">
        <v>3</v>
      </c>
      <c r="L458" s="19"/>
      <c r="M458" s="86" t="s">
        <v>3</v>
      </c>
      <c r="N458" s="87" t="s">
        <v>42</v>
      </c>
      <c r="O458" s="27"/>
      <c r="P458" s="88">
        <f>O458*H458</f>
        <v>0</v>
      </c>
      <c r="Q458" s="88">
        <v>0</v>
      </c>
      <c r="R458" s="88">
        <f>Q458*H458</f>
        <v>0</v>
      </c>
      <c r="S458" s="88">
        <v>0</v>
      </c>
      <c r="T458" s="89">
        <f>S458*H458</f>
        <v>0</v>
      </c>
      <c r="AR458" s="90" t="s">
        <v>214</v>
      </c>
      <c r="AT458" s="90" t="s">
        <v>138</v>
      </c>
      <c r="AU458" s="90" t="s">
        <v>81</v>
      </c>
      <c r="AY458" s="11" t="s">
        <v>136</v>
      </c>
      <c r="BE458" s="91">
        <f>IF(N458="základní",J458,0)</f>
        <v>0</v>
      </c>
      <c r="BF458" s="91">
        <f>IF(N458="snížená",J458,0)</f>
        <v>0</v>
      </c>
      <c r="BG458" s="91">
        <f>IF(N458="zákl. přenesená",J458,0)</f>
        <v>0</v>
      </c>
      <c r="BH458" s="91">
        <f>IF(N458="sníž. přenesená",J458,0)</f>
        <v>0</v>
      </c>
      <c r="BI458" s="91">
        <f>IF(N458="nulová",J458,0)</f>
        <v>0</v>
      </c>
      <c r="BJ458" s="11" t="s">
        <v>79</v>
      </c>
      <c r="BK458" s="91">
        <f>ROUND(I458*H458,2)</f>
        <v>0</v>
      </c>
      <c r="BL458" s="11" t="s">
        <v>214</v>
      </c>
      <c r="BM458" s="90" t="s">
        <v>974</v>
      </c>
    </row>
    <row r="459" spans="2:51" s="7" customFormat="1" ht="12">
      <c r="B459" s="92"/>
      <c r="C459" s="344"/>
      <c r="D459" s="345" t="s">
        <v>145</v>
      </c>
      <c r="E459" s="346" t="s">
        <v>3</v>
      </c>
      <c r="F459" s="347" t="s">
        <v>975</v>
      </c>
      <c r="G459" s="344"/>
      <c r="H459" s="348">
        <v>2</v>
      </c>
      <c r="I459" s="94"/>
      <c r="J459" s="344"/>
      <c r="K459" s="344"/>
      <c r="L459" s="92"/>
      <c r="M459" s="95"/>
      <c r="N459" s="96"/>
      <c r="O459" s="96"/>
      <c r="P459" s="96"/>
      <c r="Q459" s="96"/>
      <c r="R459" s="96"/>
      <c r="S459" s="96"/>
      <c r="T459" s="97"/>
      <c r="AT459" s="93" t="s">
        <v>145</v>
      </c>
      <c r="AU459" s="93" t="s">
        <v>81</v>
      </c>
      <c r="AV459" s="7" t="s">
        <v>81</v>
      </c>
      <c r="AW459" s="7" t="s">
        <v>33</v>
      </c>
      <c r="AX459" s="7" t="s">
        <v>79</v>
      </c>
      <c r="AY459" s="93" t="s">
        <v>136</v>
      </c>
    </row>
    <row r="460" spans="2:65" s="1" customFormat="1" ht="16.5" customHeight="1">
      <c r="B460" s="84"/>
      <c r="C460" s="338" t="s">
        <v>976</v>
      </c>
      <c r="D460" s="338" t="s">
        <v>138</v>
      </c>
      <c r="E460" s="339" t="s">
        <v>977</v>
      </c>
      <c r="F460" s="340" t="s">
        <v>978</v>
      </c>
      <c r="G460" s="341" t="s">
        <v>917</v>
      </c>
      <c r="H460" s="342">
        <v>3</v>
      </c>
      <c r="I460" s="85"/>
      <c r="J460" s="343">
        <f>ROUND(I460*H460,2)</f>
        <v>0</v>
      </c>
      <c r="K460" s="340" t="s">
        <v>3</v>
      </c>
      <c r="L460" s="19"/>
      <c r="M460" s="86" t="s">
        <v>3</v>
      </c>
      <c r="N460" s="87" t="s">
        <v>42</v>
      </c>
      <c r="O460" s="27"/>
      <c r="P460" s="88">
        <f>O460*H460</f>
        <v>0</v>
      </c>
      <c r="Q460" s="88">
        <v>0</v>
      </c>
      <c r="R460" s="88">
        <f>Q460*H460</f>
        <v>0</v>
      </c>
      <c r="S460" s="88">
        <v>0</v>
      </c>
      <c r="T460" s="89">
        <f>S460*H460</f>
        <v>0</v>
      </c>
      <c r="AR460" s="90" t="s">
        <v>214</v>
      </c>
      <c r="AT460" s="90" t="s">
        <v>138</v>
      </c>
      <c r="AU460" s="90" t="s">
        <v>81</v>
      </c>
      <c r="AY460" s="11" t="s">
        <v>136</v>
      </c>
      <c r="BE460" s="91">
        <f>IF(N460="základní",J460,0)</f>
        <v>0</v>
      </c>
      <c r="BF460" s="91">
        <f>IF(N460="snížená",J460,0)</f>
        <v>0</v>
      </c>
      <c r="BG460" s="91">
        <f>IF(N460="zákl. přenesená",J460,0)</f>
        <v>0</v>
      </c>
      <c r="BH460" s="91">
        <f>IF(N460="sníž. přenesená",J460,0)</f>
        <v>0</v>
      </c>
      <c r="BI460" s="91">
        <f>IF(N460="nulová",J460,0)</f>
        <v>0</v>
      </c>
      <c r="BJ460" s="11" t="s">
        <v>79</v>
      </c>
      <c r="BK460" s="91">
        <f>ROUND(I460*H460,2)</f>
        <v>0</v>
      </c>
      <c r="BL460" s="11" t="s">
        <v>214</v>
      </c>
      <c r="BM460" s="90" t="s">
        <v>979</v>
      </c>
    </row>
    <row r="461" spans="2:51" s="7" customFormat="1" ht="12">
      <c r="B461" s="92"/>
      <c r="C461" s="344"/>
      <c r="D461" s="345" t="s">
        <v>145</v>
      </c>
      <c r="E461" s="346" t="s">
        <v>3</v>
      </c>
      <c r="F461" s="347" t="s">
        <v>980</v>
      </c>
      <c r="G461" s="344"/>
      <c r="H461" s="348">
        <v>3</v>
      </c>
      <c r="I461" s="94"/>
      <c r="J461" s="344"/>
      <c r="K461" s="344"/>
      <c r="L461" s="92"/>
      <c r="M461" s="95"/>
      <c r="N461" s="96"/>
      <c r="O461" s="96"/>
      <c r="P461" s="96"/>
      <c r="Q461" s="96"/>
      <c r="R461" s="96"/>
      <c r="S461" s="96"/>
      <c r="T461" s="97"/>
      <c r="AT461" s="93" t="s">
        <v>145</v>
      </c>
      <c r="AU461" s="93" t="s">
        <v>81</v>
      </c>
      <c r="AV461" s="7" t="s">
        <v>81</v>
      </c>
      <c r="AW461" s="7" t="s">
        <v>33</v>
      </c>
      <c r="AX461" s="7" t="s">
        <v>79</v>
      </c>
      <c r="AY461" s="93" t="s">
        <v>136</v>
      </c>
    </row>
    <row r="462" spans="2:65" s="1" customFormat="1" ht="16.5" customHeight="1">
      <c r="B462" s="84"/>
      <c r="C462" s="338" t="s">
        <v>981</v>
      </c>
      <c r="D462" s="338" t="s">
        <v>138</v>
      </c>
      <c r="E462" s="339" t="s">
        <v>982</v>
      </c>
      <c r="F462" s="340" t="s">
        <v>983</v>
      </c>
      <c r="G462" s="341" t="s">
        <v>917</v>
      </c>
      <c r="H462" s="342">
        <v>1</v>
      </c>
      <c r="I462" s="85"/>
      <c r="J462" s="343">
        <f>ROUND(I462*H462,2)</f>
        <v>0</v>
      </c>
      <c r="K462" s="340" t="s">
        <v>3</v>
      </c>
      <c r="L462" s="19"/>
      <c r="M462" s="86" t="s">
        <v>3</v>
      </c>
      <c r="N462" s="87" t="s">
        <v>42</v>
      </c>
      <c r="O462" s="27"/>
      <c r="P462" s="88">
        <f>O462*H462</f>
        <v>0</v>
      </c>
      <c r="Q462" s="88">
        <v>0</v>
      </c>
      <c r="R462" s="88">
        <f>Q462*H462</f>
        <v>0</v>
      </c>
      <c r="S462" s="88">
        <v>0</v>
      </c>
      <c r="T462" s="89">
        <f>S462*H462</f>
        <v>0</v>
      </c>
      <c r="AR462" s="90" t="s">
        <v>214</v>
      </c>
      <c r="AT462" s="90" t="s">
        <v>138</v>
      </c>
      <c r="AU462" s="90" t="s">
        <v>81</v>
      </c>
      <c r="AY462" s="11" t="s">
        <v>136</v>
      </c>
      <c r="BE462" s="91">
        <f>IF(N462="základní",J462,0)</f>
        <v>0</v>
      </c>
      <c r="BF462" s="91">
        <f>IF(N462="snížená",J462,0)</f>
        <v>0</v>
      </c>
      <c r="BG462" s="91">
        <f>IF(N462="zákl. přenesená",J462,0)</f>
        <v>0</v>
      </c>
      <c r="BH462" s="91">
        <f>IF(N462="sníž. přenesená",J462,0)</f>
        <v>0</v>
      </c>
      <c r="BI462" s="91">
        <f>IF(N462="nulová",J462,0)</f>
        <v>0</v>
      </c>
      <c r="BJ462" s="11" t="s">
        <v>79</v>
      </c>
      <c r="BK462" s="91">
        <f>ROUND(I462*H462,2)</f>
        <v>0</v>
      </c>
      <c r="BL462" s="11" t="s">
        <v>214</v>
      </c>
      <c r="BM462" s="90" t="s">
        <v>984</v>
      </c>
    </row>
    <row r="463" spans="2:51" s="7" customFormat="1" ht="12">
      <c r="B463" s="92"/>
      <c r="C463" s="344"/>
      <c r="D463" s="345" t="s">
        <v>145</v>
      </c>
      <c r="E463" s="346" t="s">
        <v>3</v>
      </c>
      <c r="F463" s="347" t="s">
        <v>985</v>
      </c>
      <c r="G463" s="344"/>
      <c r="H463" s="348">
        <v>1</v>
      </c>
      <c r="I463" s="94"/>
      <c r="J463" s="344"/>
      <c r="K463" s="344"/>
      <c r="L463" s="92"/>
      <c r="M463" s="95"/>
      <c r="N463" s="96"/>
      <c r="O463" s="96"/>
      <c r="P463" s="96"/>
      <c r="Q463" s="96"/>
      <c r="R463" s="96"/>
      <c r="S463" s="96"/>
      <c r="T463" s="97"/>
      <c r="AT463" s="93" t="s">
        <v>145</v>
      </c>
      <c r="AU463" s="93" t="s">
        <v>81</v>
      </c>
      <c r="AV463" s="7" t="s">
        <v>81</v>
      </c>
      <c r="AW463" s="7" t="s">
        <v>33</v>
      </c>
      <c r="AX463" s="7" t="s">
        <v>79</v>
      </c>
      <c r="AY463" s="93" t="s">
        <v>136</v>
      </c>
    </row>
    <row r="464" spans="2:65" s="1" customFormat="1" ht="16.5" customHeight="1">
      <c r="B464" s="84"/>
      <c r="C464" s="338" t="s">
        <v>986</v>
      </c>
      <c r="D464" s="338" t="s">
        <v>138</v>
      </c>
      <c r="E464" s="339" t="s">
        <v>987</v>
      </c>
      <c r="F464" s="340" t="s">
        <v>988</v>
      </c>
      <c r="G464" s="341" t="s">
        <v>989</v>
      </c>
      <c r="H464" s="342">
        <v>105</v>
      </c>
      <c r="I464" s="85"/>
      <c r="J464" s="343">
        <f>ROUND(I464*H464,2)</f>
        <v>0</v>
      </c>
      <c r="K464" s="340" t="s">
        <v>3</v>
      </c>
      <c r="L464" s="19"/>
      <c r="M464" s="86" t="s">
        <v>3</v>
      </c>
      <c r="N464" s="87" t="s">
        <v>42</v>
      </c>
      <c r="O464" s="27"/>
      <c r="P464" s="88">
        <f>O464*H464</f>
        <v>0</v>
      </c>
      <c r="Q464" s="88">
        <v>0</v>
      </c>
      <c r="R464" s="88">
        <f>Q464*H464</f>
        <v>0</v>
      </c>
      <c r="S464" s="88">
        <v>0</v>
      </c>
      <c r="T464" s="89">
        <f>S464*H464</f>
        <v>0</v>
      </c>
      <c r="AR464" s="90" t="s">
        <v>214</v>
      </c>
      <c r="AT464" s="90" t="s">
        <v>138</v>
      </c>
      <c r="AU464" s="90" t="s">
        <v>81</v>
      </c>
      <c r="AY464" s="11" t="s">
        <v>136</v>
      </c>
      <c r="BE464" s="91">
        <f>IF(N464="základní",J464,0)</f>
        <v>0</v>
      </c>
      <c r="BF464" s="91">
        <f>IF(N464="snížená",J464,0)</f>
        <v>0</v>
      </c>
      <c r="BG464" s="91">
        <f>IF(N464="zákl. přenesená",J464,0)</f>
        <v>0</v>
      </c>
      <c r="BH464" s="91">
        <f>IF(N464="sníž. přenesená",J464,0)</f>
        <v>0</v>
      </c>
      <c r="BI464" s="91">
        <f>IF(N464="nulová",J464,0)</f>
        <v>0</v>
      </c>
      <c r="BJ464" s="11" t="s">
        <v>79</v>
      </c>
      <c r="BK464" s="91">
        <f>ROUND(I464*H464,2)</f>
        <v>0</v>
      </c>
      <c r="BL464" s="11" t="s">
        <v>214</v>
      </c>
      <c r="BM464" s="90" t="s">
        <v>990</v>
      </c>
    </row>
    <row r="465" spans="2:51" s="7" customFormat="1" ht="12">
      <c r="B465" s="92"/>
      <c r="C465" s="344"/>
      <c r="D465" s="345" t="s">
        <v>145</v>
      </c>
      <c r="E465" s="346" t="s">
        <v>3</v>
      </c>
      <c r="F465" s="347" t="s">
        <v>991</v>
      </c>
      <c r="G465" s="344"/>
      <c r="H465" s="348">
        <v>105</v>
      </c>
      <c r="I465" s="94"/>
      <c r="J465" s="344"/>
      <c r="K465" s="344"/>
      <c r="L465" s="92"/>
      <c r="M465" s="95"/>
      <c r="N465" s="96"/>
      <c r="O465" s="96"/>
      <c r="P465" s="96"/>
      <c r="Q465" s="96"/>
      <c r="R465" s="96"/>
      <c r="S465" s="96"/>
      <c r="T465" s="97"/>
      <c r="AT465" s="93" t="s">
        <v>145</v>
      </c>
      <c r="AU465" s="93" t="s">
        <v>81</v>
      </c>
      <c r="AV465" s="7" t="s">
        <v>81</v>
      </c>
      <c r="AW465" s="7" t="s">
        <v>33</v>
      </c>
      <c r="AX465" s="7" t="s">
        <v>79</v>
      </c>
      <c r="AY465" s="93" t="s">
        <v>136</v>
      </c>
    </row>
    <row r="466" spans="2:65" s="1" customFormat="1" ht="16.5" customHeight="1">
      <c r="B466" s="84"/>
      <c r="C466" s="338" t="s">
        <v>992</v>
      </c>
      <c r="D466" s="338" t="s">
        <v>138</v>
      </c>
      <c r="E466" s="339" t="s">
        <v>993</v>
      </c>
      <c r="F466" s="340" t="s">
        <v>994</v>
      </c>
      <c r="G466" s="341" t="s">
        <v>917</v>
      </c>
      <c r="H466" s="342">
        <v>2</v>
      </c>
      <c r="I466" s="85"/>
      <c r="J466" s="343">
        <f>ROUND(I466*H466,2)</f>
        <v>0</v>
      </c>
      <c r="K466" s="340" t="s">
        <v>3</v>
      </c>
      <c r="L466" s="19"/>
      <c r="M466" s="86" t="s">
        <v>3</v>
      </c>
      <c r="N466" s="87" t="s">
        <v>42</v>
      </c>
      <c r="O466" s="27"/>
      <c r="P466" s="88">
        <f>O466*H466</f>
        <v>0</v>
      </c>
      <c r="Q466" s="88">
        <v>0</v>
      </c>
      <c r="R466" s="88">
        <f>Q466*H466</f>
        <v>0</v>
      </c>
      <c r="S466" s="88">
        <v>0</v>
      </c>
      <c r="T466" s="89">
        <f>S466*H466</f>
        <v>0</v>
      </c>
      <c r="AR466" s="90" t="s">
        <v>214</v>
      </c>
      <c r="AT466" s="90" t="s">
        <v>138</v>
      </c>
      <c r="AU466" s="90" t="s">
        <v>81</v>
      </c>
      <c r="AY466" s="11" t="s">
        <v>136</v>
      </c>
      <c r="BE466" s="91">
        <f>IF(N466="základní",J466,0)</f>
        <v>0</v>
      </c>
      <c r="BF466" s="91">
        <f>IF(N466="snížená",J466,0)</f>
        <v>0</v>
      </c>
      <c r="BG466" s="91">
        <f>IF(N466="zákl. přenesená",J466,0)</f>
        <v>0</v>
      </c>
      <c r="BH466" s="91">
        <f>IF(N466="sníž. přenesená",J466,0)</f>
        <v>0</v>
      </c>
      <c r="BI466" s="91">
        <f>IF(N466="nulová",J466,0)</f>
        <v>0</v>
      </c>
      <c r="BJ466" s="11" t="s">
        <v>79</v>
      </c>
      <c r="BK466" s="91">
        <f>ROUND(I466*H466,2)</f>
        <v>0</v>
      </c>
      <c r="BL466" s="11" t="s">
        <v>214</v>
      </c>
      <c r="BM466" s="90" t="s">
        <v>995</v>
      </c>
    </row>
    <row r="467" spans="2:51" s="7" customFormat="1" ht="12">
      <c r="B467" s="92"/>
      <c r="C467" s="344"/>
      <c r="D467" s="345" t="s">
        <v>145</v>
      </c>
      <c r="E467" s="346" t="s">
        <v>3</v>
      </c>
      <c r="F467" s="347" t="s">
        <v>996</v>
      </c>
      <c r="G467" s="344"/>
      <c r="H467" s="348">
        <v>2</v>
      </c>
      <c r="I467" s="94"/>
      <c r="J467" s="344"/>
      <c r="K467" s="344"/>
      <c r="L467" s="92"/>
      <c r="M467" s="95"/>
      <c r="N467" s="96"/>
      <c r="O467" s="96"/>
      <c r="P467" s="96"/>
      <c r="Q467" s="96"/>
      <c r="R467" s="96"/>
      <c r="S467" s="96"/>
      <c r="T467" s="97"/>
      <c r="AT467" s="93" t="s">
        <v>145</v>
      </c>
      <c r="AU467" s="93" t="s">
        <v>81</v>
      </c>
      <c r="AV467" s="7" t="s">
        <v>81</v>
      </c>
      <c r="AW467" s="7" t="s">
        <v>33</v>
      </c>
      <c r="AX467" s="7" t="s">
        <v>79</v>
      </c>
      <c r="AY467" s="93" t="s">
        <v>136</v>
      </c>
    </row>
    <row r="468" spans="2:65" s="1" customFormat="1" ht="16.5" customHeight="1">
      <c r="B468" s="84"/>
      <c r="C468" s="338" t="s">
        <v>997</v>
      </c>
      <c r="D468" s="338" t="s">
        <v>138</v>
      </c>
      <c r="E468" s="339" t="s">
        <v>998</v>
      </c>
      <c r="F468" s="340" t="s">
        <v>999</v>
      </c>
      <c r="G468" s="341" t="s">
        <v>989</v>
      </c>
      <c r="H468" s="342">
        <v>1.76</v>
      </c>
      <c r="I468" s="85"/>
      <c r="J468" s="343">
        <f>ROUND(I468*H468,2)</f>
        <v>0</v>
      </c>
      <c r="K468" s="340" t="s">
        <v>3</v>
      </c>
      <c r="L468" s="19"/>
      <c r="M468" s="86" t="s">
        <v>3</v>
      </c>
      <c r="N468" s="87" t="s">
        <v>42</v>
      </c>
      <c r="O468" s="27"/>
      <c r="P468" s="88">
        <f>O468*H468</f>
        <v>0</v>
      </c>
      <c r="Q468" s="88">
        <v>0</v>
      </c>
      <c r="R468" s="88">
        <f>Q468*H468</f>
        <v>0</v>
      </c>
      <c r="S468" s="88">
        <v>0</v>
      </c>
      <c r="T468" s="89">
        <f>S468*H468</f>
        <v>0</v>
      </c>
      <c r="AR468" s="90" t="s">
        <v>214</v>
      </c>
      <c r="AT468" s="90" t="s">
        <v>138</v>
      </c>
      <c r="AU468" s="90" t="s">
        <v>81</v>
      </c>
      <c r="AY468" s="11" t="s">
        <v>136</v>
      </c>
      <c r="BE468" s="91">
        <f>IF(N468="základní",J468,0)</f>
        <v>0</v>
      </c>
      <c r="BF468" s="91">
        <f>IF(N468="snížená",J468,0)</f>
        <v>0</v>
      </c>
      <c r="BG468" s="91">
        <f>IF(N468="zákl. přenesená",J468,0)</f>
        <v>0</v>
      </c>
      <c r="BH468" s="91">
        <f>IF(N468="sníž. přenesená",J468,0)</f>
        <v>0</v>
      </c>
      <c r="BI468" s="91">
        <f>IF(N468="nulová",J468,0)</f>
        <v>0</v>
      </c>
      <c r="BJ468" s="11" t="s">
        <v>79</v>
      </c>
      <c r="BK468" s="91">
        <f>ROUND(I468*H468,2)</f>
        <v>0</v>
      </c>
      <c r="BL468" s="11" t="s">
        <v>214</v>
      </c>
      <c r="BM468" s="90" t="s">
        <v>1000</v>
      </c>
    </row>
    <row r="469" spans="2:51" s="7" customFormat="1" ht="12">
      <c r="B469" s="92"/>
      <c r="C469" s="344"/>
      <c r="D469" s="345" t="s">
        <v>145</v>
      </c>
      <c r="E469" s="346" t="s">
        <v>3</v>
      </c>
      <c r="F469" s="347" t="s">
        <v>1001</v>
      </c>
      <c r="G469" s="344"/>
      <c r="H469" s="348">
        <v>1.76</v>
      </c>
      <c r="I469" s="94"/>
      <c r="J469" s="344"/>
      <c r="K469" s="344"/>
      <c r="L469" s="92"/>
      <c r="M469" s="95"/>
      <c r="N469" s="96"/>
      <c r="O469" s="96"/>
      <c r="P469" s="96"/>
      <c r="Q469" s="96"/>
      <c r="R469" s="96"/>
      <c r="S469" s="96"/>
      <c r="T469" s="97"/>
      <c r="AT469" s="93" t="s">
        <v>145</v>
      </c>
      <c r="AU469" s="93" t="s">
        <v>81</v>
      </c>
      <c r="AV469" s="7" t="s">
        <v>81</v>
      </c>
      <c r="AW469" s="7" t="s">
        <v>33</v>
      </c>
      <c r="AX469" s="7" t="s">
        <v>79</v>
      </c>
      <c r="AY469" s="93" t="s">
        <v>136</v>
      </c>
    </row>
    <row r="470" spans="2:65" s="1" customFormat="1" ht="16.5" customHeight="1">
      <c r="B470" s="84"/>
      <c r="C470" s="338" t="s">
        <v>1002</v>
      </c>
      <c r="D470" s="338" t="s">
        <v>138</v>
      </c>
      <c r="E470" s="339" t="s">
        <v>1003</v>
      </c>
      <c r="F470" s="340" t="s">
        <v>1004</v>
      </c>
      <c r="G470" s="341" t="s">
        <v>1005</v>
      </c>
      <c r="H470" s="342">
        <v>308</v>
      </c>
      <c r="I470" s="85"/>
      <c r="J470" s="343">
        <f>ROUND(I470*H470,2)</f>
        <v>0</v>
      </c>
      <c r="K470" s="340" t="s">
        <v>3</v>
      </c>
      <c r="L470" s="19"/>
      <c r="M470" s="86" t="s">
        <v>3</v>
      </c>
      <c r="N470" s="87" t="s">
        <v>42</v>
      </c>
      <c r="O470" s="27"/>
      <c r="P470" s="88">
        <f>O470*H470</f>
        <v>0</v>
      </c>
      <c r="Q470" s="88">
        <v>0</v>
      </c>
      <c r="R470" s="88">
        <f>Q470*H470</f>
        <v>0</v>
      </c>
      <c r="S470" s="88">
        <v>0</v>
      </c>
      <c r="T470" s="89">
        <f>S470*H470</f>
        <v>0</v>
      </c>
      <c r="AR470" s="90" t="s">
        <v>214</v>
      </c>
      <c r="AT470" s="90" t="s">
        <v>138</v>
      </c>
      <c r="AU470" s="90" t="s">
        <v>81</v>
      </c>
      <c r="AY470" s="11" t="s">
        <v>136</v>
      </c>
      <c r="BE470" s="91">
        <f>IF(N470="základní",J470,0)</f>
        <v>0</v>
      </c>
      <c r="BF470" s="91">
        <f>IF(N470="snížená",J470,0)</f>
        <v>0</v>
      </c>
      <c r="BG470" s="91">
        <f>IF(N470="zákl. přenesená",J470,0)</f>
        <v>0</v>
      </c>
      <c r="BH470" s="91">
        <f>IF(N470="sníž. přenesená",J470,0)</f>
        <v>0</v>
      </c>
      <c r="BI470" s="91">
        <f>IF(N470="nulová",J470,0)</f>
        <v>0</v>
      </c>
      <c r="BJ470" s="11" t="s">
        <v>79</v>
      </c>
      <c r="BK470" s="91">
        <f>ROUND(I470*H470,2)</f>
        <v>0</v>
      </c>
      <c r="BL470" s="11" t="s">
        <v>214</v>
      </c>
      <c r="BM470" s="90" t="s">
        <v>1006</v>
      </c>
    </row>
    <row r="471" spans="2:51" s="7" customFormat="1" ht="12">
      <c r="B471" s="92"/>
      <c r="C471" s="344"/>
      <c r="D471" s="345" t="s">
        <v>145</v>
      </c>
      <c r="E471" s="346" t="s">
        <v>3</v>
      </c>
      <c r="F471" s="347" t="s">
        <v>1007</v>
      </c>
      <c r="G471" s="344"/>
      <c r="H471" s="348">
        <v>308</v>
      </c>
      <c r="I471" s="94"/>
      <c r="J471" s="344"/>
      <c r="K471" s="344"/>
      <c r="L471" s="92"/>
      <c r="M471" s="95"/>
      <c r="N471" s="96"/>
      <c r="O471" s="96"/>
      <c r="P471" s="96"/>
      <c r="Q471" s="96"/>
      <c r="R471" s="96"/>
      <c r="S471" s="96"/>
      <c r="T471" s="97"/>
      <c r="AT471" s="93" t="s">
        <v>145</v>
      </c>
      <c r="AU471" s="93" t="s">
        <v>81</v>
      </c>
      <c r="AV471" s="7" t="s">
        <v>81</v>
      </c>
      <c r="AW471" s="7" t="s">
        <v>33</v>
      </c>
      <c r="AX471" s="7" t="s">
        <v>79</v>
      </c>
      <c r="AY471" s="93" t="s">
        <v>136</v>
      </c>
    </row>
    <row r="472" spans="2:65" s="1" customFormat="1" ht="16.5" customHeight="1">
      <c r="B472" s="84"/>
      <c r="C472" s="338" t="s">
        <v>1008</v>
      </c>
      <c r="D472" s="338" t="s">
        <v>138</v>
      </c>
      <c r="E472" s="339" t="s">
        <v>1009</v>
      </c>
      <c r="F472" s="340" t="s">
        <v>1010</v>
      </c>
      <c r="G472" s="341" t="s">
        <v>917</v>
      </c>
      <c r="H472" s="342">
        <v>2</v>
      </c>
      <c r="I472" s="85"/>
      <c r="J472" s="343">
        <f>ROUND(I472*H472,2)</f>
        <v>0</v>
      </c>
      <c r="K472" s="340" t="s">
        <v>3</v>
      </c>
      <c r="L472" s="19"/>
      <c r="M472" s="86" t="s">
        <v>3</v>
      </c>
      <c r="N472" s="87" t="s">
        <v>42</v>
      </c>
      <c r="O472" s="27"/>
      <c r="P472" s="88">
        <f>O472*H472</f>
        <v>0</v>
      </c>
      <c r="Q472" s="88">
        <v>0</v>
      </c>
      <c r="R472" s="88">
        <f>Q472*H472</f>
        <v>0</v>
      </c>
      <c r="S472" s="88">
        <v>0</v>
      </c>
      <c r="T472" s="89">
        <f>S472*H472</f>
        <v>0</v>
      </c>
      <c r="AR472" s="90" t="s">
        <v>214</v>
      </c>
      <c r="AT472" s="90" t="s">
        <v>138</v>
      </c>
      <c r="AU472" s="90" t="s">
        <v>81</v>
      </c>
      <c r="AY472" s="11" t="s">
        <v>136</v>
      </c>
      <c r="BE472" s="91">
        <f>IF(N472="základní",J472,0)</f>
        <v>0</v>
      </c>
      <c r="BF472" s="91">
        <f>IF(N472="snížená",J472,0)</f>
        <v>0</v>
      </c>
      <c r="BG472" s="91">
        <f>IF(N472="zákl. přenesená",J472,0)</f>
        <v>0</v>
      </c>
      <c r="BH472" s="91">
        <f>IF(N472="sníž. přenesená",J472,0)</f>
        <v>0</v>
      </c>
      <c r="BI472" s="91">
        <f>IF(N472="nulová",J472,0)</f>
        <v>0</v>
      </c>
      <c r="BJ472" s="11" t="s">
        <v>79</v>
      </c>
      <c r="BK472" s="91">
        <f>ROUND(I472*H472,2)</f>
        <v>0</v>
      </c>
      <c r="BL472" s="11" t="s">
        <v>214</v>
      </c>
      <c r="BM472" s="90" t="s">
        <v>1011</v>
      </c>
    </row>
    <row r="473" spans="2:51" s="7" customFormat="1" ht="12">
      <c r="B473" s="92"/>
      <c r="C473" s="344"/>
      <c r="D473" s="345" t="s">
        <v>145</v>
      </c>
      <c r="E473" s="346" t="s">
        <v>3</v>
      </c>
      <c r="F473" s="347" t="s">
        <v>1012</v>
      </c>
      <c r="G473" s="344"/>
      <c r="H473" s="348">
        <v>2</v>
      </c>
      <c r="I473" s="94"/>
      <c r="J473" s="344"/>
      <c r="K473" s="344"/>
      <c r="L473" s="92"/>
      <c r="M473" s="95"/>
      <c r="N473" s="96"/>
      <c r="O473" s="96"/>
      <c r="P473" s="96"/>
      <c r="Q473" s="96"/>
      <c r="R473" s="96"/>
      <c r="S473" s="96"/>
      <c r="T473" s="97"/>
      <c r="AT473" s="93" t="s">
        <v>145</v>
      </c>
      <c r="AU473" s="93" t="s">
        <v>81</v>
      </c>
      <c r="AV473" s="7" t="s">
        <v>81</v>
      </c>
      <c r="AW473" s="7" t="s">
        <v>33</v>
      </c>
      <c r="AX473" s="7" t="s">
        <v>79</v>
      </c>
      <c r="AY473" s="93" t="s">
        <v>136</v>
      </c>
    </row>
    <row r="474" spans="2:65" s="1" customFormat="1" ht="16.5" customHeight="1">
      <c r="B474" s="84"/>
      <c r="C474" s="338" t="s">
        <v>1013</v>
      </c>
      <c r="D474" s="338" t="s">
        <v>138</v>
      </c>
      <c r="E474" s="339" t="s">
        <v>1014</v>
      </c>
      <c r="F474" s="340" t="s">
        <v>1015</v>
      </c>
      <c r="G474" s="341" t="s">
        <v>917</v>
      </c>
      <c r="H474" s="342">
        <v>3</v>
      </c>
      <c r="I474" s="85"/>
      <c r="J474" s="343">
        <f>ROUND(I474*H474,2)</f>
        <v>0</v>
      </c>
      <c r="K474" s="340" t="s">
        <v>3</v>
      </c>
      <c r="L474" s="19"/>
      <c r="M474" s="86" t="s">
        <v>3</v>
      </c>
      <c r="N474" s="87" t="s">
        <v>42</v>
      </c>
      <c r="O474" s="27"/>
      <c r="P474" s="88">
        <f>O474*H474</f>
        <v>0</v>
      </c>
      <c r="Q474" s="88">
        <v>0</v>
      </c>
      <c r="R474" s="88">
        <f>Q474*H474</f>
        <v>0</v>
      </c>
      <c r="S474" s="88">
        <v>0</v>
      </c>
      <c r="T474" s="89">
        <f>S474*H474</f>
        <v>0</v>
      </c>
      <c r="AR474" s="90" t="s">
        <v>214</v>
      </c>
      <c r="AT474" s="90" t="s">
        <v>138</v>
      </c>
      <c r="AU474" s="90" t="s">
        <v>81</v>
      </c>
      <c r="AY474" s="11" t="s">
        <v>136</v>
      </c>
      <c r="BE474" s="91">
        <f>IF(N474="základní",J474,0)</f>
        <v>0</v>
      </c>
      <c r="BF474" s="91">
        <f>IF(N474="snížená",J474,0)</f>
        <v>0</v>
      </c>
      <c r="BG474" s="91">
        <f>IF(N474="zákl. přenesená",J474,0)</f>
        <v>0</v>
      </c>
      <c r="BH474" s="91">
        <f>IF(N474="sníž. přenesená",J474,0)</f>
        <v>0</v>
      </c>
      <c r="BI474" s="91">
        <f>IF(N474="nulová",J474,0)</f>
        <v>0</v>
      </c>
      <c r="BJ474" s="11" t="s">
        <v>79</v>
      </c>
      <c r="BK474" s="91">
        <f>ROUND(I474*H474,2)</f>
        <v>0</v>
      </c>
      <c r="BL474" s="11" t="s">
        <v>214</v>
      </c>
      <c r="BM474" s="90" t="s">
        <v>1016</v>
      </c>
    </row>
    <row r="475" spans="2:51" s="7" customFormat="1" ht="12">
      <c r="B475" s="92"/>
      <c r="C475" s="344"/>
      <c r="D475" s="345" t="s">
        <v>145</v>
      </c>
      <c r="E475" s="346" t="s">
        <v>3</v>
      </c>
      <c r="F475" s="347" t="s">
        <v>1017</v>
      </c>
      <c r="G475" s="344"/>
      <c r="H475" s="348">
        <v>3</v>
      </c>
      <c r="I475" s="94"/>
      <c r="J475" s="344"/>
      <c r="K475" s="344"/>
      <c r="L475" s="92"/>
      <c r="M475" s="95"/>
      <c r="N475" s="96"/>
      <c r="O475" s="96"/>
      <c r="P475" s="96"/>
      <c r="Q475" s="96"/>
      <c r="R475" s="96"/>
      <c r="S475" s="96"/>
      <c r="T475" s="97"/>
      <c r="AT475" s="93" t="s">
        <v>145</v>
      </c>
      <c r="AU475" s="93" t="s">
        <v>81</v>
      </c>
      <c r="AV475" s="7" t="s">
        <v>81</v>
      </c>
      <c r="AW475" s="7" t="s">
        <v>33</v>
      </c>
      <c r="AX475" s="7" t="s">
        <v>79</v>
      </c>
      <c r="AY475" s="93" t="s">
        <v>136</v>
      </c>
    </row>
    <row r="476" spans="2:65" s="1" customFormat="1" ht="16.5" customHeight="1">
      <c r="B476" s="84"/>
      <c r="C476" s="338" t="s">
        <v>1018</v>
      </c>
      <c r="D476" s="338" t="s">
        <v>138</v>
      </c>
      <c r="E476" s="339" t="s">
        <v>1019</v>
      </c>
      <c r="F476" s="340" t="s">
        <v>1020</v>
      </c>
      <c r="G476" s="341" t="s">
        <v>917</v>
      </c>
      <c r="H476" s="342">
        <v>1</v>
      </c>
      <c r="I476" s="85"/>
      <c r="J476" s="343">
        <f>ROUND(I476*H476,2)</f>
        <v>0</v>
      </c>
      <c r="K476" s="340" t="s">
        <v>3</v>
      </c>
      <c r="L476" s="19"/>
      <c r="M476" s="86" t="s">
        <v>3</v>
      </c>
      <c r="N476" s="87" t="s">
        <v>42</v>
      </c>
      <c r="O476" s="27"/>
      <c r="P476" s="88">
        <f>O476*H476</f>
        <v>0</v>
      </c>
      <c r="Q476" s="88">
        <v>0</v>
      </c>
      <c r="R476" s="88">
        <f>Q476*H476</f>
        <v>0</v>
      </c>
      <c r="S476" s="88">
        <v>0</v>
      </c>
      <c r="T476" s="89">
        <f>S476*H476</f>
        <v>0</v>
      </c>
      <c r="AR476" s="90" t="s">
        <v>214</v>
      </c>
      <c r="AT476" s="90" t="s">
        <v>138</v>
      </c>
      <c r="AU476" s="90" t="s">
        <v>81</v>
      </c>
      <c r="AY476" s="11" t="s">
        <v>136</v>
      </c>
      <c r="BE476" s="91">
        <f>IF(N476="základní",J476,0)</f>
        <v>0</v>
      </c>
      <c r="BF476" s="91">
        <f>IF(N476="snížená",J476,0)</f>
        <v>0</v>
      </c>
      <c r="BG476" s="91">
        <f>IF(N476="zákl. přenesená",J476,0)</f>
        <v>0</v>
      </c>
      <c r="BH476" s="91">
        <f>IF(N476="sníž. přenesená",J476,0)</f>
        <v>0</v>
      </c>
      <c r="BI476" s="91">
        <f>IF(N476="nulová",J476,0)</f>
        <v>0</v>
      </c>
      <c r="BJ476" s="11" t="s">
        <v>79</v>
      </c>
      <c r="BK476" s="91">
        <f>ROUND(I476*H476,2)</f>
        <v>0</v>
      </c>
      <c r="BL476" s="11" t="s">
        <v>214</v>
      </c>
      <c r="BM476" s="90" t="s">
        <v>1021</v>
      </c>
    </row>
    <row r="477" spans="2:51" s="7" customFormat="1" ht="12">
      <c r="B477" s="92"/>
      <c r="C477" s="344"/>
      <c r="D477" s="345" t="s">
        <v>145</v>
      </c>
      <c r="E477" s="346" t="s">
        <v>3</v>
      </c>
      <c r="F477" s="347" t="s">
        <v>1022</v>
      </c>
      <c r="G477" s="344"/>
      <c r="H477" s="348">
        <v>1</v>
      </c>
      <c r="I477" s="94"/>
      <c r="J477" s="344"/>
      <c r="K477" s="344"/>
      <c r="L477" s="92"/>
      <c r="M477" s="95"/>
      <c r="N477" s="96"/>
      <c r="O477" s="96"/>
      <c r="P477" s="96"/>
      <c r="Q477" s="96"/>
      <c r="R477" s="96"/>
      <c r="S477" s="96"/>
      <c r="T477" s="97"/>
      <c r="AT477" s="93" t="s">
        <v>145</v>
      </c>
      <c r="AU477" s="93" t="s">
        <v>81</v>
      </c>
      <c r="AV477" s="7" t="s">
        <v>81</v>
      </c>
      <c r="AW477" s="7" t="s">
        <v>33</v>
      </c>
      <c r="AX477" s="7" t="s">
        <v>79</v>
      </c>
      <c r="AY477" s="93" t="s">
        <v>136</v>
      </c>
    </row>
    <row r="478" spans="2:65" s="1" customFormat="1" ht="16.5" customHeight="1">
      <c r="B478" s="84"/>
      <c r="C478" s="338" t="s">
        <v>1023</v>
      </c>
      <c r="D478" s="338" t="s">
        <v>138</v>
      </c>
      <c r="E478" s="339" t="s">
        <v>1024</v>
      </c>
      <c r="F478" s="340" t="s">
        <v>1025</v>
      </c>
      <c r="G478" s="341" t="s">
        <v>141</v>
      </c>
      <c r="H478" s="342">
        <v>245.61</v>
      </c>
      <c r="I478" s="85"/>
      <c r="J478" s="343">
        <f>ROUND(I478*H478,2)</f>
        <v>0</v>
      </c>
      <c r="K478" s="340" t="s">
        <v>3</v>
      </c>
      <c r="L478" s="19"/>
      <c r="M478" s="86" t="s">
        <v>3</v>
      </c>
      <c r="N478" s="87" t="s">
        <v>42</v>
      </c>
      <c r="O478" s="27"/>
      <c r="P478" s="88">
        <f>O478*H478</f>
        <v>0</v>
      </c>
      <c r="Q478" s="88">
        <v>0</v>
      </c>
      <c r="R478" s="88">
        <f>Q478*H478</f>
        <v>0</v>
      </c>
      <c r="S478" s="88">
        <v>0</v>
      </c>
      <c r="T478" s="89">
        <f>S478*H478</f>
        <v>0</v>
      </c>
      <c r="AR478" s="90" t="s">
        <v>214</v>
      </c>
      <c r="AT478" s="90" t="s">
        <v>138</v>
      </c>
      <c r="AU478" s="90" t="s">
        <v>81</v>
      </c>
      <c r="AY478" s="11" t="s">
        <v>136</v>
      </c>
      <c r="BE478" s="91">
        <f>IF(N478="základní",J478,0)</f>
        <v>0</v>
      </c>
      <c r="BF478" s="91">
        <f>IF(N478="snížená",J478,0)</f>
        <v>0</v>
      </c>
      <c r="BG478" s="91">
        <f>IF(N478="zákl. přenesená",J478,0)</f>
        <v>0</v>
      </c>
      <c r="BH478" s="91">
        <f>IF(N478="sníž. přenesená",J478,0)</f>
        <v>0</v>
      </c>
      <c r="BI478" s="91">
        <f>IF(N478="nulová",J478,0)</f>
        <v>0</v>
      </c>
      <c r="BJ478" s="11" t="s">
        <v>79</v>
      </c>
      <c r="BK478" s="91">
        <f>ROUND(I478*H478,2)</f>
        <v>0</v>
      </c>
      <c r="BL478" s="11" t="s">
        <v>214</v>
      </c>
      <c r="BM478" s="90" t="s">
        <v>1026</v>
      </c>
    </row>
    <row r="479" spans="2:51" s="7" customFormat="1" ht="12">
      <c r="B479" s="92"/>
      <c r="C479" s="344"/>
      <c r="D479" s="345" t="s">
        <v>145</v>
      </c>
      <c r="E479" s="346" t="s">
        <v>3</v>
      </c>
      <c r="F479" s="347" t="s">
        <v>1027</v>
      </c>
      <c r="G479" s="344"/>
      <c r="H479" s="348">
        <v>239.31</v>
      </c>
      <c r="I479" s="94"/>
      <c r="J479" s="344"/>
      <c r="K479" s="344"/>
      <c r="L479" s="92"/>
      <c r="M479" s="95"/>
      <c r="N479" s="96"/>
      <c r="O479" s="96"/>
      <c r="P479" s="96"/>
      <c r="Q479" s="96"/>
      <c r="R479" s="96"/>
      <c r="S479" s="96"/>
      <c r="T479" s="97"/>
      <c r="AT479" s="93" t="s">
        <v>145</v>
      </c>
      <c r="AU479" s="93" t="s">
        <v>81</v>
      </c>
      <c r="AV479" s="7" t="s">
        <v>81</v>
      </c>
      <c r="AW479" s="7" t="s">
        <v>33</v>
      </c>
      <c r="AX479" s="7" t="s">
        <v>71</v>
      </c>
      <c r="AY479" s="93" t="s">
        <v>136</v>
      </c>
    </row>
    <row r="480" spans="2:51" s="7" customFormat="1" ht="12">
      <c r="B480" s="92"/>
      <c r="C480" s="344"/>
      <c r="D480" s="345" t="s">
        <v>145</v>
      </c>
      <c r="E480" s="346" t="s">
        <v>3</v>
      </c>
      <c r="F480" s="347" t="s">
        <v>1028</v>
      </c>
      <c r="G480" s="344"/>
      <c r="H480" s="348">
        <v>6.3</v>
      </c>
      <c r="I480" s="94"/>
      <c r="J480" s="344"/>
      <c r="K480" s="344"/>
      <c r="L480" s="92"/>
      <c r="M480" s="95"/>
      <c r="N480" s="96"/>
      <c r="O480" s="96"/>
      <c r="P480" s="96"/>
      <c r="Q480" s="96"/>
      <c r="R480" s="96"/>
      <c r="S480" s="96"/>
      <c r="T480" s="97"/>
      <c r="AT480" s="93" t="s">
        <v>145</v>
      </c>
      <c r="AU480" s="93" t="s">
        <v>81</v>
      </c>
      <c r="AV480" s="7" t="s">
        <v>81</v>
      </c>
      <c r="AW480" s="7" t="s">
        <v>33</v>
      </c>
      <c r="AX480" s="7" t="s">
        <v>71</v>
      </c>
      <c r="AY480" s="93" t="s">
        <v>136</v>
      </c>
    </row>
    <row r="481" spans="2:51" s="8" customFormat="1" ht="12">
      <c r="B481" s="98"/>
      <c r="C481" s="349"/>
      <c r="D481" s="345" t="s">
        <v>145</v>
      </c>
      <c r="E481" s="350" t="s">
        <v>3</v>
      </c>
      <c r="F481" s="351" t="s">
        <v>152</v>
      </c>
      <c r="G481" s="349"/>
      <c r="H481" s="352">
        <v>245.61</v>
      </c>
      <c r="I481" s="100"/>
      <c r="J481" s="349"/>
      <c r="K481" s="349"/>
      <c r="L481" s="98"/>
      <c r="M481" s="101"/>
      <c r="N481" s="102"/>
      <c r="O481" s="102"/>
      <c r="P481" s="102"/>
      <c r="Q481" s="102"/>
      <c r="R481" s="102"/>
      <c r="S481" s="102"/>
      <c r="T481" s="103"/>
      <c r="AT481" s="99" t="s">
        <v>145</v>
      </c>
      <c r="AU481" s="99" t="s">
        <v>81</v>
      </c>
      <c r="AV481" s="8" t="s">
        <v>143</v>
      </c>
      <c r="AW481" s="8" t="s">
        <v>33</v>
      </c>
      <c r="AX481" s="8" t="s">
        <v>79</v>
      </c>
      <c r="AY481" s="99" t="s">
        <v>136</v>
      </c>
    </row>
    <row r="482" spans="2:65" s="1" customFormat="1" ht="16.5" customHeight="1">
      <c r="B482" s="84"/>
      <c r="C482" s="338" t="s">
        <v>1029</v>
      </c>
      <c r="D482" s="338" t="s">
        <v>138</v>
      </c>
      <c r="E482" s="339" t="s">
        <v>1030</v>
      </c>
      <c r="F482" s="340" t="s">
        <v>1031</v>
      </c>
      <c r="G482" s="341" t="s">
        <v>141</v>
      </c>
      <c r="H482" s="342">
        <v>58.8</v>
      </c>
      <c r="I482" s="85"/>
      <c r="J482" s="343">
        <f>ROUND(I482*H482,2)</f>
        <v>0</v>
      </c>
      <c r="K482" s="340" t="s">
        <v>3</v>
      </c>
      <c r="L482" s="19"/>
      <c r="M482" s="86" t="s">
        <v>3</v>
      </c>
      <c r="N482" s="87" t="s">
        <v>42</v>
      </c>
      <c r="O482" s="27"/>
      <c r="P482" s="88">
        <f>O482*H482</f>
        <v>0</v>
      </c>
      <c r="Q482" s="88">
        <v>0</v>
      </c>
      <c r="R482" s="88">
        <f>Q482*H482</f>
        <v>0</v>
      </c>
      <c r="S482" s="88">
        <v>0</v>
      </c>
      <c r="T482" s="89">
        <f>S482*H482</f>
        <v>0</v>
      </c>
      <c r="AR482" s="90" t="s">
        <v>214</v>
      </c>
      <c r="AT482" s="90" t="s">
        <v>138</v>
      </c>
      <c r="AU482" s="90" t="s">
        <v>81</v>
      </c>
      <c r="AY482" s="11" t="s">
        <v>136</v>
      </c>
      <c r="BE482" s="91">
        <f>IF(N482="základní",J482,0)</f>
        <v>0</v>
      </c>
      <c r="BF482" s="91">
        <f>IF(N482="snížená",J482,0)</f>
        <v>0</v>
      </c>
      <c r="BG482" s="91">
        <f>IF(N482="zákl. přenesená",J482,0)</f>
        <v>0</v>
      </c>
      <c r="BH482" s="91">
        <f>IF(N482="sníž. přenesená",J482,0)</f>
        <v>0</v>
      </c>
      <c r="BI482" s="91">
        <f>IF(N482="nulová",J482,0)</f>
        <v>0</v>
      </c>
      <c r="BJ482" s="11" t="s">
        <v>79</v>
      </c>
      <c r="BK482" s="91">
        <f>ROUND(I482*H482,2)</f>
        <v>0</v>
      </c>
      <c r="BL482" s="11" t="s">
        <v>214</v>
      </c>
      <c r="BM482" s="90" t="s">
        <v>1032</v>
      </c>
    </row>
    <row r="483" spans="2:51" s="7" customFormat="1" ht="12">
      <c r="B483" s="92"/>
      <c r="C483" s="344"/>
      <c r="D483" s="345" t="s">
        <v>145</v>
      </c>
      <c r="E483" s="346" t="s">
        <v>3</v>
      </c>
      <c r="F483" s="347" t="s">
        <v>1033</v>
      </c>
      <c r="G483" s="344"/>
      <c r="H483" s="348">
        <v>50.4</v>
      </c>
      <c r="I483" s="94"/>
      <c r="J483" s="344"/>
      <c r="K483" s="344"/>
      <c r="L483" s="92"/>
      <c r="M483" s="95"/>
      <c r="N483" s="96"/>
      <c r="O483" s="96"/>
      <c r="P483" s="96"/>
      <c r="Q483" s="96"/>
      <c r="R483" s="96"/>
      <c r="S483" s="96"/>
      <c r="T483" s="97"/>
      <c r="AT483" s="93" t="s">
        <v>145</v>
      </c>
      <c r="AU483" s="93" t="s">
        <v>81</v>
      </c>
      <c r="AV483" s="7" t="s">
        <v>81</v>
      </c>
      <c r="AW483" s="7" t="s">
        <v>33</v>
      </c>
      <c r="AX483" s="7" t="s">
        <v>71</v>
      </c>
      <c r="AY483" s="93" t="s">
        <v>136</v>
      </c>
    </row>
    <row r="484" spans="2:51" s="7" customFormat="1" ht="12">
      <c r="B484" s="92"/>
      <c r="C484" s="344"/>
      <c r="D484" s="345" t="s">
        <v>145</v>
      </c>
      <c r="E484" s="346" t="s">
        <v>3</v>
      </c>
      <c r="F484" s="347" t="s">
        <v>1034</v>
      </c>
      <c r="G484" s="344"/>
      <c r="H484" s="348">
        <v>8.4</v>
      </c>
      <c r="I484" s="94"/>
      <c r="J484" s="344"/>
      <c r="K484" s="344"/>
      <c r="L484" s="92"/>
      <c r="M484" s="95"/>
      <c r="N484" s="96"/>
      <c r="O484" s="96"/>
      <c r="P484" s="96"/>
      <c r="Q484" s="96"/>
      <c r="R484" s="96"/>
      <c r="S484" s="96"/>
      <c r="T484" s="97"/>
      <c r="AT484" s="93" t="s">
        <v>145</v>
      </c>
      <c r="AU484" s="93" t="s">
        <v>81</v>
      </c>
      <c r="AV484" s="7" t="s">
        <v>81</v>
      </c>
      <c r="AW484" s="7" t="s">
        <v>33</v>
      </c>
      <c r="AX484" s="7" t="s">
        <v>71</v>
      </c>
      <c r="AY484" s="93" t="s">
        <v>136</v>
      </c>
    </row>
    <row r="485" spans="2:51" s="8" customFormat="1" ht="12">
      <c r="B485" s="98"/>
      <c r="C485" s="349"/>
      <c r="D485" s="345" t="s">
        <v>145</v>
      </c>
      <c r="E485" s="350" t="s">
        <v>3</v>
      </c>
      <c r="F485" s="351" t="s">
        <v>152</v>
      </c>
      <c r="G485" s="349"/>
      <c r="H485" s="352">
        <v>58.8</v>
      </c>
      <c r="I485" s="100"/>
      <c r="J485" s="349"/>
      <c r="K485" s="349"/>
      <c r="L485" s="98"/>
      <c r="M485" s="101"/>
      <c r="N485" s="102"/>
      <c r="O485" s="102"/>
      <c r="P485" s="102"/>
      <c r="Q485" s="102"/>
      <c r="R485" s="102"/>
      <c r="S485" s="102"/>
      <c r="T485" s="103"/>
      <c r="AT485" s="99" t="s">
        <v>145</v>
      </c>
      <c r="AU485" s="99" t="s">
        <v>81</v>
      </c>
      <c r="AV485" s="8" t="s">
        <v>143</v>
      </c>
      <c r="AW485" s="8" t="s">
        <v>33</v>
      </c>
      <c r="AX485" s="8" t="s">
        <v>79</v>
      </c>
      <c r="AY485" s="99" t="s">
        <v>136</v>
      </c>
    </row>
    <row r="486" spans="2:65" s="1" customFormat="1" ht="16.5" customHeight="1">
      <c r="B486" s="84"/>
      <c r="C486" s="338" t="s">
        <v>1035</v>
      </c>
      <c r="D486" s="338" t="s">
        <v>138</v>
      </c>
      <c r="E486" s="339" t="s">
        <v>1036</v>
      </c>
      <c r="F486" s="340" t="s">
        <v>1037</v>
      </c>
      <c r="G486" s="341" t="s">
        <v>917</v>
      </c>
      <c r="H486" s="342">
        <v>13</v>
      </c>
      <c r="I486" s="85"/>
      <c r="J486" s="343">
        <f>ROUND(I486*H486,2)</f>
        <v>0</v>
      </c>
      <c r="K486" s="340" t="s">
        <v>3</v>
      </c>
      <c r="L486" s="19"/>
      <c r="M486" s="86" t="s">
        <v>3</v>
      </c>
      <c r="N486" s="87" t="s">
        <v>42</v>
      </c>
      <c r="O486" s="27"/>
      <c r="P486" s="88">
        <f>O486*H486</f>
        <v>0</v>
      </c>
      <c r="Q486" s="88">
        <v>0</v>
      </c>
      <c r="R486" s="88">
        <f>Q486*H486</f>
        <v>0</v>
      </c>
      <c r="S486" s="88">
        <v>0</v>
      </c>
      <c r="T486" s="89">
        <f>S486*H486</f>
        <v>0</v>
      </c>
      <c r="AR486" s="90" t="s">
        <v>214</v>
      </c>
      <c r="AT486" s="90" t="s">
        <v>138</v>
      </c>
      <c r="AU486" s="90" t="s">
        <v>81</v>
      </c>
      <c r="AY486" s="11" t="s">
        <v>136</v>
      </c>
      <c r="BE486" s="91">
        <f>IF(N486="základní",J486,0)</f>
        <v>0</v>
      </c>
      <c r="BF486" s="91">
        <f>IF(N486="snížená",J486,0)</f>
        <v>0</v>
      </c>
      <c r="BG486" s="91">
        <f>IF(N486="zákl. přenesená",J486,0)</f>
        <v>0</v>
      </c>
      <c r="BH486" s="91">
        <f>IF(N486="sníž. přenesená",J486,0)</f>
        <v>0</v>
      </c>
      <c r="BI486" s="91">
        <f>IF(N486="nulová",J486,0)</f>
        <v>0</v>
      </c>
      <c r="BJ486" s="11" t="s">
        <v>79</v>
      </c>
      <c r="BK486" s="91">
        <f>ROUND(I486*H486,2)</f>
        <v>0</v>
      </c>
      <c r="BL486" s="11" t="s">
        <v>214</v>
      </c>
      <c r="BM486" s="90" t="s">
        <v>1038</v>
      </c>
    </row>
    <row r="487" spans="2:65" s="1" customFormat="1" ht="16.5" customHeight="1">
      <c r="B487" s="84"/>
      <c r="C487" s="338" t="s">
        <v>1039</v>
      </c>
      <c r="D487" s="338" t="s">
        <v>138</v>
      </c>
      <c r="E487" s="339" t="s">
        <v>1040</v>
      </c>
      <c r="F487" s="340" t="s">
        <v>1041</v>
      </c>
      <c r="G487" s="341" t="s">
        <v>176</v>
      </c>
      <c r="H487" s="342">
        <v>1</v>
      </c>
      <c r="I487" s="85"/>
      <c r="J487" s="343">
        <f>ROUND(I487*H487,2)</f>
        <v>0</v>
      </c>
      <c r="K487" s="340" t="s">
        <v>142</v>
      </c>
      <c r="L487" s="19"/>
      <c r="M487" s="86" t="s">
        <v>3</v>
      </c>
      <c r="N487" s="87" t="s">
        <v>42</v>
      </c>
      <c r="O487" s="27"/>
      <c r="P487" s="88">
        <f>O487*H487</f>
        <v>0</v>
      </c>
      <c r="Q487" s="88">
        <v>0</v>
      </c>
      <c r="R487" s="88">
        <f>Q487*H487</f>
        <v>0</v>
      </c>
      <c r="S487" s="88">
        <v>0.081</v>
      </c>
      <c r="T487" s="89">
        <f>S487*H487</f>
        <v>0.081</v>
      </c>
      <c r="AR487" s="90" t="s">
        <v>214</v>
      </c>
      <c r="AT487" s="90" t="s">
        <v>138</v>
      </c>
      <c r="AU487" s="90" t="s">
        <v>81</v>
      </c>
      <c r="AY487" s="11" t="s">
        <v>136</v>
      </c>
      <c r="BE487" s="91">
        <f>IF(N487="základní",J487,0)</f>
        <v>0</v>
      </c>
      <c r="BF487" s="91">
        <f>IF(N487="snížená",J487,0)</f>
        <v>0</v>
      </c>
      <c r="BG487" s="91">
        <f>IF(N487="zákl. přenesená",J487,0)</f>
        <v>0</v>
      </c>
      <c r="BH487" s="91">
        <f>IF(N487="sníž. přenesená",J487,0)</f>
        <v>0</v>
      </c>
      <c r="BI487" s="91">
        <f>IF(N487="nulová",J487,0)</f>
        <v>0</v>
      </c>
      <c r="BJ487" s="11" t="s">
        <v>79</v>
      </c>
      <c r="BK487" s="91">
        <f>ROUND(I487*H487,2)</f>
        <v>0</v>
      </c>
      <c r="BL487" s="11" t="s">
        <v>214</v>
      </c>
      <c r="BM487" s="90" t="s">
        <v>1042</v>
      </c>
    </row>
    <row r="488" spans="2:65" s="1" customFormat="1" ht="16.5" customHeight="1">
      <c r="B488" s="84"/>
      <c r="C488" s="338" t="s">
        <v>1043</v>
      </c>
      <c r="D488" s="338" t="s">
        <v>138</v>
      </c>
      <c r="E488" s="339" t="s">
        <v>1044</v>
      </c>
      <c r="F488" s="340" t="s">
        <v>1045</v>
      </c>
      <c r="G488" s="341" t="s">
        <v>141</v>
      </c>
      <c r="H488" s="342">
        <v>5.922</v>
      </c>
      <c r="I488" s="85"/>
      <c r="J488" s="343">
        <f>ROUND(I488*H488,2)</f>
        <v>0</v>
      </c>
      <c r="K488" s="340" t="s">
        <v>142</v>
      </c>
      <c r="L488" s="19"/>
      <c r="M488" s="86" t="s">
        <v>3</v>
      </c>
      <c r="N488" s="87" t="s">
        <v>42</v>
      </c>
      <c r="O488" s="27"/>
      <c r="P488" s="88">
        <f>O488*H488</f>
        <v>0</v>
      </c>
      <c r="Q488" s="88">
        <v>0</v>
      </c>
      <c r="R488" s="88">
        <f>Q488*H488</f>
        <v>0</v>
      </c>
      <c r="S488" s="88">
        <v>0.02</v>
      </c>
      <c r="T488" s="89">
        <f>S488*H488</f>
        <v>0.11843999999999999</v>
      </c>
      <c r="AR488" s="90" t="s">
        <v>214</v>
      </c>
      <c r="AT488" s="90" t="s">
        <v>138</v>
      </c>
      <c r="AU488" s="90" t="s">
        <v>81</v>
      </c>
      <c r="AY488" s="11" t="s">
        <v>136</v>
      </c>
      <c r="BE488" s="91">
        <f>IF(N488="základní",J488,0)</f>
        <v>0</v>
      </c>
      <c r="BF488" s="91">
        <f>IF(N488="snížená",J488,0)</f>
        <v>0</v>
      </c>
      <c r="BG488" s="91">
        <f>IF(N488="zákl. přenesená",J488,0)</f>
        <v>0</v>
      </c>
      <c r="BH488" s="91">
        <f>IF(N488="sníž. přenesená",J488,0)</f>
        <v>0</v>
      </c>
      <c r="BI488" s="91">
        <f>IF(N488="nulová",J488,0)</f>
        <v>0</v>
      </c>
      <c r="BJ488" s="11" t="s">
        <v>79</v>
      </c>
      <c r="BK488" s="91">
        <f>ROUND(I488*H488,2)</f>
        <v>0</v>
      </c>
      <c r="BL488" s="11" t="s">
        <v>214</v>
      </c>
      <c r="BM488" s="90" t="s">
        <v>1046</v>
      </c>
    </row>
    <row r="489" spans="2:51" s="7" customFormat="1" ht="12">
      <c r="B489" s="92"/>
      <c r="C489" s="344"/>
      <c r="D489" s="345" t="s">
        <v>145</v>
      </c>
      <c r="E489" s="346" t="s">
        <v>3</v>
      </c>
      <c r="F489" s="347" t="s">
        <v>1047</v>
      </c>
      <c r="G489" s="344"/>
      <c r="H489" s="348">
        <v>5.922</v>
      </c>
      <c r="I489" s="94"/>
      <c r="J489" s="344"/>
      <c r="K489" s="344"/>
      <c r="L489" s="92"/>
      <c r="M489" s="95"/>
      <c r="N489" s="96"/>
      <c r="O489" s="96"/>
      <c r="P489" s="96"/>
      <c r="Q489" s="96"/>
      <c r="R489" s="96"/>
      <c r="S489" s="96"/>
      <c r="T489" s="97"/>
      <c r="AT489" s="93" t="s">
        <v>145</v>
      </c>
      <c r="AU489" s="93" t="s">
        <v>81</v>
      </c>
      <c r="AV489" s="7" t="s">
        <v>81</v>
      </c>
      <c r="AW489" s="7" t="s">
        <v>33</v>
      </c>
      <c r="AX489" s="7" t="s">
        <v>79</v>
      </c>
      <c r="AY489" s="93" t="s">
        <v>136</v>
      </c>
    </row>
    <row r="490" spans="2:65" s="1" customFormat="1" ht="16.5" customHeight="1">
      <c r="B490" s="84"/>
      <c r="C490" s="338" t="s">
        <v>1048</v>
      </c>
      <c r="D490" s="338" t="s">
        <v>138</v>
      </c>
      <c r="E490" s="339" t="s">
        <v>1049</v>
      </c>
      <c r="F490" s="340" t="s">
        <v>1050</v>
      </c>
      <c r="G490" s="341" t="s">
        <v>176</v>
      </c>
      <c r="H490" s="342">
        <v>1</v>
      </c>
      <c r="I490" s="85"/>
      <c r="J490" s="343">
        <f>ROUND(I490*H490,2)</f>
        <v>0</v>
      </c>
      <c r="K490" s="340" t="s">
        <v>142</v>
      </c>
      <c r="L490" s="19"/>
      <c r="M490" s="86" t="s">
        <v>3</v>
      </c>
      <c r="N490" s="87" t="s">
        <v>42</v>
      </c>
      <c r="O490" s="27"/>
      <c r="P490" s="88">
        <f>O490*H490</f>
        <v>0</v>
      </c>
      <c r="Q490" s="88">
        <v>0</v>
      </c>
      <c r="R490" s="88">
        <f>Q490*H490</f>
        <v>0</v>
      </c>
      <c r="S490" s="88">
        <v>0</v>
      </c>
      <c r="T490" s="89">
        <f>S490*H490</f>
        <v>0</v>
      </c>
      <c r="AR490" s="90" t="s">
        <v>143</v>
      </c>
      <c r="AT490" s="90" t="s">
        <v>138</v>
      </c>
      <c r="AU490" s="90" t="s">
        <v>81</v>
      </c>
      <c r="AY490" s="11" t="s">
        <v>136</v>
      </c>
      <c r="BE490" s="91">
        <f>IF(N490="základní",J490,0)</f>
        <v>0</v>
      </c>
      <c r="BF490" s="91">
        <f>IF(N490="snížená",J490,0)</f>
        <v>0</v>
      </c>
      <c r="BG490" s="91">
        <f>IF(N490="zákl. přenesená",J490,0)</f>
        <v>0</v>
      </c>
      <c r="BH490" s="91">
        <f>IF(N490="sníž. přenesená",J490,0)</f>
        <v>0</v>
      </c>
      <c r="BI490" s="91">
        <f>IF(N490="nulová",J490,0)</f>
        <v>0</v>
      </c>
      <c r="BJ490" s="11" t="s">
        <v>79</v>
      </c>
      <c r="BK490" s="91">
        <f>ROUND(I490*H490,2)</f>
        <v>0</v>
      </c>
      <c r="BL490" s="11" t="s">
        <v>143</v>
      </c>
      <c r="BM490" s="90" t="s">
        <v>1051</v>
      </c>
    </row>
    <row r="491" spans="2:51" s="7" customFormat="1" ht="12">
      <c r="B491" s="92"/>
      <c r="C491" s="344"/>
      <c r="D491" s="345" t="s">
        <v>145</v>
      </c>
      <c r="E491" s="346" t="s">
        <v>3</v>
      </c>
      <c r="F491" s="347" t="s">
        <v>1052</v>
      </c>
      <c r="G491" s="344"/>
      <c r="H491" s="348">
        <v>1</v>
      </c>
      <c r="I491" s="94"/>
      <c r="J491" s="344"/>
      <c r="K491" s="344"/>
      <c r="L491" s="92"/>
      <c r="M491" s="95"/>
      <c r="N491" s="96"/>
      <c r="O491" s="96"/>
      <c r="P491" s="96"/>
      <c r="Q491" s="96"/>
      <c r="R491" s="96"/>
      <c r="S491" s="96"/>
      <c r="T491" s="97"/>
      <c r="AT491" s="93" t="s">
        <v>145</v>
      </c>
      <c r="AU491" s="93" t="s">
        <v>81</v>
      </c>
      <c r="AV491" s="7" t="s">
        <v>81</v>
      </c>
      <c r="AW491" s="7" t="s">
        <v>33</v>
      </c>
      <c r="AX491" s="7" t="s">
        <v>79</v>
      </c>
      <c r="AY491" s="93" t="s">
        <v>136</v>
      </c>
    </row>
    <row r="492" spans="2:65" s="1" customFormat="1" ht="16.5" customHeight="1">
      <c r="B492" s="84"/>
      <c r="C492" s="353" t="s">
        <v>1053</v>
      </c>
      <c r="D492" s="353" t="s">
        <v>179</v>
      </c>
      <c r="E492" s="354" t="s">
        <v>1054</v>
      </c>
      <c r="F492" s="355" t="s">
        <v>1055</v>
      </c>
      <c r="G492" s="356" t="s">
        <v>176</v>
      </c>
      <c r="H492" s="357">
        <v>1</v>
      </c>
      <c r="I492" s="104"/>
      <c r="J492" s="358">
        <f>ROUND(I492*H492,2)</f>
        <v>0</v>
      </c>
      <c r="K492" s="355" t="s">
        <v>142</v>
      </c>
      <c r="L492" s="105"/>
      <c r="M492" s="106" t="s">
        <v>3</v>
      </c>
      <c r="N492" s="107" t="s">
        <v>42</v>
      </c>
      <c r="O492" s="27"/>
      <c r="P492" s="88">
        <f>O492*H492</f>
        <v>0</v>
      </c>
      <c r="Q492" s="88">
        <v>0.00301</v>
      </c>
      <c r="R492" s="88">
        <f>Q492*H492</f>
        <v>0.00301</v>
      </c>
      <c r="S492" s="88">
        <v>0</v>
      </c>
      <c r="T492" s="89">
        <f>S492*H492</f>
        <v>0</v>
      </c>
      <c r="AR492" s="90" t="s">
        <v>178</v>
      </c>
      <c r="AT492" s="90" t="s">
        <v>179</v>
      </c>
      <c r="AU492" s="90" t="s">
        <v>81</v>
      </c>
      <c r="AY492" s="11" t="s">
        <v>136</v>
      </c>
      <c r="BE492" s="91">
        <f>IF(N492="základní",J492,0)</f>
        <v>0</v>
      </c>
      <c r="BF492" s="91">
        <f>IF(N492="snížená",J492,0)</f>
        <v>0</v>
      </c>
      <c r="BG492" s="91">
        <f>IF(N492="zákl. přenesená",J492,0)</f>
        <v>0</v>
      </c>
      <c r="BH492" s="91">
        <f>IF(N492="sníž. přenesená",J492,0)</f>
        <v>0</v>
      </c>
      <c r="BI492" s="91">
        <f>IF(N492="nulová",J492,0)</f>
        <v>0</v>
      </c>
      <c r="BJ492" s="11" t="s">
        <v>79</v>
      </c>
      <c r="BK492" s="91">
        <f>ROUND(I492*H492,2)</f>
        <v>0</v>
      </c>
      <c r="BL492" s="11" t="s">
        <v>143</v>
      </c>
      <c r="BM492" s="90" t="s">
        <v>1056</v>
      </c>
    </row>
    <row r="493" spans="2:65" s="1" customFormat="1" ht="16.5" customHeight="1">
      <c r="B493" s="84"/>
      <c r="C493" s="338" t="s">
        <v>1057</v>
      </c>
      <c r="D493" s="338" t="s">
        <v>138</v>
      </c>
      <c r="E493" s="339" t="s">
        <v>1058</v>
      </c>
      <c r="F493" s="340" t="s">
        <v>1059</v>
      </c>
      <c r="G493" s="341" t="s">
        <v>610</v>
      </c>
      <c r="H493" s="108"/>
      <c r="I493" s="85"/>
      <c r="J493" s="343">
        <f>ROUND(I493*H493,2)</f>
        <v>0</v>
      </c>
      <c r="K493" s="340" t="s">
        <v>142</v>
      </c>
      <c r="L493" s="19"/>
      <c r="M493" s="86" t="s">
        <v>3</v>
      </c>
      <c r="N493" s="87" t="s">
        <v>42</v>
      </c>
      <c r="O493" s="27"/>
      <c r="P493" s="88">
        <f>O493*H493</f>
        <v>0</v>
      </c>
      <c r="Q493" s="88">
        <v>0</v>
      </c>
      <c r="R493" s="88">
        <f>Q493*H493</f>
        <v>0</v>
      </c>
      <c r="S493" s="88">
        <v>0</v>
      </c>
      <c r="T493" s="89">
        <f>S493*H493</f>
        <v>0</v>
      </c>
      <c r="AR493" s="90" t="s">
        <v>214</v>
      </c>
      <c r="AT493" s="90" t="s">
        <v>138</v>
      </c>
      <c r="AU493" s="90" t="s">
        <v>81</v>
      </c>
      <c r="AY493" s="11" t="s">
        <v>136</v>
      </c>
      <c r="BE493" s="91">
        <f>IF(N493="základní",J493,0)</f>
        <v>0</v>
      </c>
      <c r="BF493" s="91">
        <f>IF(N493="snížená",J493,0)</f>
        <v>0</v>
      </c>
      <c r="BG493" s="91">
        <f>IF(N493="zákl. přenesená",J493,0)</f>
        <v>0</v>
      </c>
      <c r="BH493" s="91">
        <f>IF(N493="sníž. přenesená",J493,0)</f>
        <v>0</v>
      </c>
      <c r="BI493" s="91">
        <f>IF(N493="nulová",J493,0)</f>
        <v>0</v>
      </c>
      <c r="BJ493" s="11" t="s">
        <v>79</v>
      </c>
      <c r="BK493" s="91">
        <f>ROUND(I493*H493,2)</f>
        <v>0</v>
      </c>
      <c r="BL493" s="11" t="s">
        <v>214</v>
      </c>
      <c r="BM493" s="90" t="s">
        <v>1060</v>
      </c>
    </row>
    <row r="494" spans="2:63" s="6" customFormat="1" ht="22.9" customHeight="1">
      <c r="B494" s="75"/>
      <c r="C494" s="332"/>
      <c r="D494" s="333" t="s">
        <v>70</v>
      </c>
      <c r="E494" s="336" t="s">
        <v>1061</v>
      </c>
      <c r="F494" s="336" t="s">
        <v>1062</v>
      </c>
      <c r="G494" s="332"/>
      <c r="H494" s="332"/>
      <c r="I494" s="77"/>
      <c r="J494" s="337">
        <f>BK494</f>
        <v>0</v>
      </c>
      <c r="K494" s="332"/>
      <c r="L494" s="75"/>
      <c r="M494" s="78"/>
      <c r="N494" s="79"/>
      <c r="O494" s="79"/>
      <c r="P494" s="80">
        <f>SUM(P495:P497)</f>
        <v>0</v>
      </c>
      <c r="Q494" s="79"/>
      <c r="R494" s="80">
        <f>SUM(R495:R497)</f>
        <v>0.1928316</v>
      </c>
      <c r="S494" s="79"/>
      <c r="T494" s="81">
        <f>SUM(T495:T497)</f>
        <v>0</v>
      </c>
      <c r="AR494" s="76" t="s">
        <v>81</v>
      </c>
      <c r="AT494" s="82" t="s">
        <v>70</v>
      </c>
      <c r="AU494" s="82" t="s">
        <v>79</v>
      </c>
      <c r="AY494" s="76" t="s">
        <v>136</v>
      </c>
      <c r="BK494" s="83">
        <f>SUM(BK495:BK497)</f>
        <v>0</v>
      </c>
    </row>
    <row r="495" spans="2:65" s="1" customFormat="1" ht="16.5" customHeight="1">
      <c r="B495" s="84"/>
      <c r="C495" s="338" t="s">
        <v>1063</v>
      </c>
      <c r="D495" s="338" t="s">
        <v>138</v>
      </c>
      <c r="E495" s="339" t="s">
        <v>1064</v>
      </c>
      <c r="F495" s="340" t="s">
        <v>1065</v>
      </c>
      <c r="G495" s="341" t="s">
        <v>141</v>
      </c>
      <c r="H495" s="342">
        <v>410.28</v>
      </c>
      <c r="I495" s="85"/>
      <c r="J495" s="343">
        <f>ROUND(I495*H495,2)</f>
        <v>0</v>
      </c>
      <c r="K495" s="340" t="s">
        <v>142</v>
      </c>
      <c r="L495" s="19"/>
      <c r="M495" s="86" t="s">
        <v>3</v>
      </c>
      <c r="N495" s="87" t="s">
        <v>42</v>
      </c>
      <c r="O495" s="27"/>
      <c r="P495" s="88">
        <f>O495*H495</f>
        <v>0</v>
      </c>
      <c r="Q495" s="88">
        <v>0.0002</v>
      </c>
      <c r="R495" s="88">
        <f>Q495*H495</f>
        <v>0.082056</v>
      </c>
      <c r="S495" s="88">
        <v>0</v>
      </c>
      <c r="T495" s="89">
        <f>S495*H495</f>
        <v>0</v>
      </c>
      <c r="AR495" s="90" t="s">
        <v>214</v>
      </c>
      <c r="AT495" s="90" t="s">
        <v>138</v>
      </c>
      <c r="AU495" s="90" t="s">
        <v>81</v>
      </c>
      <c r="AY495" s="11" t="s">
        <v>136</v>
      </c>
      <c r="BE495" s="91">
        <f>IF(N495="základní",J495,0)</f>
        <v>0</v>
      </c>
      <c r="BF495" s="91">
        <f>IF(N495="snížená",J495,0)</f>
        <v>0</v>
      </c>
      <c r="BG495" s="91">
        <f>IF(N495="zákl. přenesená",J495,0)</f>
        <v>0</v>
      </c>
      <c r="BH495" s="91">
        <f>IF(N495="sníž. přenesená",J495,0)</f>
        <v>0</v>
      </c>
      <c r="BI495" s="91">
        <f>IF(N495="nulová",J495,0)</f>
        <v>0</v>
      </c>
      <c r="BJ495" s="11" t="s">
        <v>79</v>
      </c>
      <c r="BK495" s="91">
        <f>ROUND(I495*H495,2)</f>
        <v>0</v>
      </c>
      <c r="BL495" s="11" t="s">
        <v>214</v>
      </c>
      <c r="BM495" s="90" t="s">
        <v>1066</v>
      </c>
    </row>
    <row r="496" spans="2:51" s="7" customFormat="1" ht="12">
      <c r="B496" s="92"/>
      <c r="C496" s="344"/>
      <c r="D496" s="345" t="s">
        <v>145</v>
      </c>
      <c r="E496" s="346" t="s">
        <v>3</v>
      </c>
      <c r="F496" s="347" t="s">
        <v>1067</v>
      </c>
      <c r="G496" s="344"/>
      <c r="H496" s="348">
        <v>410.28</v>
      </c>
      <c r="I496" s="94"/>
      <c r="J496" s="344"/>
      <c r="K496" s="344"/>
      <c r="L496" s="92"/>
      <c r="M496" s="95"/>
      <c r="N496" s="96"/>
      <c r="O496" s="96"/>
      <c r="P496" s="96"/>
      <c r="Q496" s="96"/>
      <c r="R496" s="96"/>
      <c r="S496" s="96"/>
      <c r="T496" s="97"/>
      <c r="AT496" s="93" t="s">
        <v>145</v>
      </c>
      <c r="AU496" s="93" t="s">
        <v>81</v>
      </c>
      <c r="AV496" s="7" t="s">
        <v>81</v>
      </c>
      <c r="AW496" s="7" t="s">
        <v>33</v>
      </c>
      <c r="AX496" s="7" t="s">
        <v>79</v>
      </c>
      <c r="AY496" s="93" t="s">
        <v>136</v>
      </c>
    </row>
    <row r="497" spans="2:65" s="1" customFormat="1" ht="16.5" customHeight="1">
      <c r="B497" s="84"/>
      <c r="C497" s="338" t="s">
        <v>1068</v>
      </c>
      <c r="D497" s="338" t="s">
        <v>138</v>
      </c>
      <c r="E497" s="339" t="s">
        <v>1069</v>
      </c>
      <c r="F497" s="340" t="s">
        <v>1070</v>
      </c>
      <c r="G497" s="341" t="s">
        <v>141</v>
      </c>
      <c r="H497" s="342">
        <v>410.28</v>
      </c>
      <c r="I497" s="85"/>
      <c r="J497" s="343">
        <f>ROUND(I497*H497,2)</f>
        <v>0</v>
      </c>
      <c r="K497" s="340" t="s">
        <v>142</v>
      </c>
      <c r="L497" s="19"/>
      <c r="M497" s="86" t="s">
        <v>3</v>
      </c>
      <c r="N497" s="87" t="s">
        <v>42</v>
      </c>
      <c r="O497" s="27"/>
      <c r="P497" s="88">
        <f>O497*H497</f>
        <v>0</v>
      </c>
      <c r="Q497" s="88">
        <v>0.00027</v>
      </c>
      <c r="R497" s="88">
        <f>Q497*H497</f>
        <v>0.11077559999999999</v>
      </c>
      <c r="S497" s="88">
        <v>0</v>
      </c>
      <c r="T497" s="89">
        <f>S497*H497</f>
        <v>0</v>
      </c>
      <c r="AR497" s="90" t="s">
        <v>214</v>
      </c>
      <c r="AT497" s="90" t="s">
        <v>138</v>
      </c>
      <c r="AU497" s="90" t="s">
        <v>81</v>
      </c>
      <c r="AY497" s="11" t="s">
        <v>136</v>
      </c>
      <c r="BE497" s="91">
        <f>IF(N497="základní",J497,0)</f>
        <v>0</v>
      </c>
      <c r="BF497" s="91">
        <f>IF(N497="snížená",J497,0)</f>
        <v>0</v>
      </c>
      <c r="BG497" s="91">
        <f>IF(N497="zákl. přenesená",J497,0)</f>
        <v>0</v>
      </c>
      <c r="BH497" s="91">
        <f>IF(N497="sníž. přenesená",J497,0)</f>
        <v>0</v>
      </c>
      <c r="BI497" s="91">
        <f>IF(N497="nulová",J497,0)</f>
        <v>0</v>
      </c>
      <c r="BJ497" s="11" t="s">
        <v>79</v>
      </c>
      <c r="BK497" s="91">
        <f>ROUND(I497*H497,2)</f>
        <v>0</v>
      </c>
      <c r="BL497" s="11" t="s">
        <v>214</v>
      </c>
      <c r="BM497" s="90" t="s">
        <v>1071</v>
      </c>
    </row>
    <row r="498" spans="2:63" s="6" customFormat="1" ht="25.9" customHeight="1">
      <c r="B498" s="75"/>
      <c r="C498" s="332"/>
      <c r="D498" s="333" t="s">
        <v>70</v>
      </c>
      <c r="E498" s="334" t="s">
        <v>179</v>
      </c>
      <c r="F498" s="334" t="s">
        <v>1072</v>
      </c>
      <c r="G498" s="332"/>
      <c r="H498" s="332"/>
      <c r="I498" s="77"/>
      <c r="J498" s="335">
        <f>BK498</f>
        <v>0</v>
      </c>
      <c r="K498" s="332"/>
      <c r="L498" s="75"/>
      <c r="M498" s="78"/>
      <c r="N498" s="79"/>
      <c r="O498" s="79"/>
      <c r="P498" s="80">
        <f>P499</f>
        <v>0</v>
      </c>
      <c r="Q498" s="79"/>
      <c r="R498" s="80">
        <f>R499</f>
        <v>0</v>
      </c>
      <c r="S498" s="79"/>
      <c r="T498" s="81">
        <f>T499</f>
        <v>0</v>
      </c>
      <c r="AR498" s="76" t="s">
        <v>153</v>
      </c>
      <c r="AT498" s="82" t="s">
        <v>70</v>
      </c>
      <c r="AU498" s="82" t="s">
        <v>71</v>
      </c>
      <c r="AY498" s="76" t="s">
        <v>136</v>
      </c>
      <c r="BK498" s="83">
        <f>BK499</f>
        <v>0</v>
      </c>
    </row>
    <row r="499" spans="2:63" s="6" customFormat="1" ht="22.9" customHeight="1">
      <c r="B499" s="75"/>
      <c r="C499" s="332"/>
      <c r="D499" s="333" t="s">
        <v>70</v>
      </c>
      <c r="E499" s="336" t="s">
        <v>1073</v>
      </c>
      <c r="F499" s="336" t="s">
        <v>1074</v>
      </c>
      <c r="G499" s="332"/>
      <c r="H499" s="332"/>
      <c r="I499" s="77"/>
      <c r="J499" s="337">
        <f>BK499</f>
        <v>0</v>
      </c>
      <c r="K499" s="332"/>
      <c r="L499" s="75"/>
      <c r="M499" s="78"/>
      <c r="N499" s="79"/>
      <c r="O499" s="79"/>
      <c r="P499" s="80">
        <f>P500</f>
        <v>0</v>
      </c>
      <c r="Q499" s="79"/>
      <c r="R499" s="80">
        <f>R500</f>
        <v>0</v>
      </c>
      <c r="S499" s="79"/>
      <c r="T499" s="81">
        <f>T500</f>
        <v>0</v>
      </c>
      <c r="AR499" s="76" t="s">
        <v>153</v>
      </c>
      <c r="AT499" s="82" t="s">
        <v>70</v>
      </c>
      <c r="AU499" s="82" t="s">
        <v>79</v>
      </c>
      <c r="AY499" s="76" t="s">
        <v>136</v>
      </c>
      <c r="BK499" s="83">
        <f>BK500</f>
        <v>0</v>
      </c>
    </row>
    <row r="500" spans="2:65" s="1" customFormat="1" ht="16.5" customHeight="1">
      <c r="B500" s="84"/>
      <c r="C500" s="338" t="s">
        <v>1075</v>
      </c>
      <c r="D500" s="338" t="s">
        <v>138</v>
      </c>
      <c r="E500" s="339" t="s">
        <v>1076</v>
      </c>
      <c r="F500" s="340" t="s">
        <v>1077</v>
      </c>
      <c r="G500" s="341" t="s">
        <v>917</v>
      </c>
      <c r="H500" s="342">
        <v>1</v>
      </c>
      <c r="I500" s="85"/>
      <c r="J500" s="343">
        <f>ROUND(I500*H500,2)</f>
        <v>0</v>
      </c>
      <c r="K500" s="340" t="s">
        <v>3</v>
      </c>
      <c r="L500" s="19"/>
      <c r="M500" s="86" t="s">
        <v>3</v>
      </c>
      <c r="N500" s="87" t="s">
        <v>42</v>
      </c>
      <c r="O500" s="27"/>
      <c r="P500" s="88">
        <f>O500*H500</f>
        <v>0</v>
      </c>
      <c r="Q500" s="88">
        <v>0</v>
      </c>
      <c r="R500" s="88">
        <f>Q500*H500</f>
        <v>0</v>
      </c>
      <c r="S500" s="88">
        <v>0</v>
      </c>
      <c r="T500" s="89">
        <f>S500*H500</f>
        <v>0</v>
      </c>
      <c r="AR500" s="90" t="s">
        <v>431</v>
      </c>
      <c r="AT500" s="90" t="s">
        <v>138</v>
      </c>
      <c r="AU500" s="90" t="s">
        <v>81</v>
      </c>
      <c r="AY500" s="11" t="s">
        <v>136</v>
      </c>
      <c r="BE500" s="91">
        <f>IF(N500="základní",J500,0)</f>
        <v>0</v>
      </c>
      <c r="BF500" s="91">
        <f>IF(N500="snížená",J500,0)</f>
        <v>0</v>
      </c>
      <c r="BG500" s="91">
        <f>IF(N500="zákl. přenesená",J500,0)</f>
        <v>0</v>
      </c>
      <c r="BH500" s="91">
        <f>IF(N500="sníž. přenesená",J500,0)</f>
        <v>0</v>
      </c>
      <c r="BI500" s="91">
        <f>IF(N500="nulová",J500,0)</f>
        <v>0</v>
      </c>
      <c r="BJ500" s="11" t="s">
        <v>79</v>
      </c>
      <c r="BK500" s="91">
        <f>ROUND(I500*H500,2)</f>
        <v>0</v>
      </c>
      <c r="BL500" s="11" t="s">
        <v>431</v>
      </c>
      <c r="BM500" s="90" t="s">
        <v>1078</v>
      </c>
    </row>
    <row r="501" spans="2:63" s="6" customFormat="1" ht="25.9" customHeight="1">
      <c r="B501" s="75"/>
      <c r="C501" s="332"/>
      <c r="D501" s="333" t="s">
        <v>70</v>
      </c>
      <c r="E501" s="334" t="s">
        <v>1079</v>
      </c>
      <c r="F501" s="334" t="s">
        <v>1080</v>
      </c>
      <c r="G501" s="332"/>
      <c r="H501" s="332"/>
      <c r="I501" s="77"/>
      <c r="J501" s="335">
        <f>BK501+J511</f>
        <v>0</v>
      </c>
      <c r="K501" s="332"/>
      <c r="L501" s="75"/>
      <c r="M501" s="78"/>
      <c r="N501" s="79"/>
      <c r="O501" s="79"/>
      <c r="P501" s="80">
        <f>P502+P504+P509</f>
        <v>0</v>
      </c>
      <c r="Q501" s="79"/>
      <c r="R501" s="80">
        <f>R502+R504+R509</f>
        <v>0</v>
      </c>
      <c r="S501" s="79"/>
      <c r="T501" s="81">
        <f>T502+T504+T509</f>
        <v>0</v>
      </c>
      <c r="AR501" s="76" t="s">
        <v>163</v>
      </c>
      <c r="AT501" s="82" t="s">
        <v>70</v>
      </c>
      <c r="AU501" s="82" t="s">
        <v>71</v>
      </c>
      <c r="AY501" s="76" t="s">
        <v>136</v>
      </c>
      <c r="BK501" s="83">
        <f>BK502+BK504+BK509</f>
        <v>0</v>
      </c>
    </row>
    <row r="502" spans="2:63" s="6" customFormat="1" ht="22.9" customHeight="1">
      <c r="B502" s="75"/>
      <c r="C502" s="332"/>
      <c r="D502" s="333" t="s">
        <v>70</v>
      </c>
      <c r="E502" s="336" t="s">
        <v>1081</v>
      </c>
      <c r="F502" s="336" t="s">
        <v>1082</v>
      </c>
      <c r="G502" s="332"/>
      <c r="H502" s="332"/>
      <c r="I502" s="77"/>
      <c r="J502" s="337">
        <f>BK502</f>
        <v>0</v>
      </c>
      <c r="K502" s="332"/>
      <c r="L502" s="75"/>
      <c r="M502" s="78"/>
      <c r="N502" s="79"/>
      <c r="O502" s="79"/>
      <c r="P502" s="80">
        <f>P503</f>
        <v>0</v>
      </c>
      <c r="Q502" s="79"/>
      <c r="R502" s="80">
        <f>R503</f>
        <v>0</v>
      </c>
      <c r="S502" s="79"/>
      <c r="T502" s="81">
        <f>T503</f>
        <v>0</v>
      </c>
      <c r="AR502" s="76" t="s">
        <v>163</v>
      </c>
      <c r="AT502" s="82" t="s">
        <v>70</v>
      </c>
      <c r="AU502" s="82" t="s">
        <v>79</v>
      </c>
      <c r="AY502" s="76" t="s">
        <v>136</v>
      </c>
      <c r="BK502" s="83">
        <f>BK503</f>
        <v>0</v>
      </c>
    </row>
    <row r="503" spans="2:65" s="1" customFormat="1" ht="16.5" customHeight="1">
      <c r="B503" s="84"/>
      <c r="C503" s="338" t="s">
        <v>1083</v>
      </c>
      <c r="D503" s="338" t="s">
        <v>138</v>
      </c>
      <c r="E503" s="339" t="s">
        <v>1084</v>
      </c>
      <c r="F503" s="340" t="s">
        <v>1085</v>
      </c>
      <c r="G503" s="341" t="s">
        <v>740</v>
      </c>
      <c r="H503" s="342">
        <v>1</v>
      </c>
      <c r="I503" s="85"/>
      <c r="J503" s="343">
        <f>ROUND(I503*H503,2)</f>
        <v>0</v>
      </c>
      <c r="K503" s="340" t="s">
        <v>142</v>
      </c>
      <c r="L503" s="19"/>
      <c r="M503" s="86" t="s">
        <v>3</v>
      </c>
      <c r="N503" s="87" t="s">
        <v>42</v>
      </c>
      <c r="O503" s="27"/>
      <c r="P503" s="88">
        <f>O503*H503</f>
        <v>0</v>
      </c>
      <c r="Q503" s="88">
        <v>0</v>
      </c>
      <c r="R503" s="88">
        <f>Q503*H503</f>
        <v>0</v>
      </c>
      <c r="S503" s="88">
        <v>0</v>
      </c>
      <c r="T503" s="89">
        <f>S503*H503</f>
        <v>0</v>
      </c>
      <c r="AR503" s="90" t="s">
        <v>1086</v>
      </c>
      <c r="AT503" s="90" t="s">
        <v>138</v>
      </c>
      <c r="AU503" s="90" t="s">
        <v>81</v>
      </c>
      <c r="AY503" s="11" t="s">
        <v>136</v>
      </c>
      <c r="BE503" s="91">
        <f>IF(N503="základní",J503,0)</f>
        <v>0</v>
      </c>
      <c r="BF503" s="91">
        <f>IF(N503="snížená",J503,0)</f>
        <v>0</v>
      </c>
      <c r="BG503" s="91">
        <f>IF(N503="zákl. přenesená",J503,0)</f>
        <v>0</v>
      </c>
      <c r="BH503" s="91">
        <f>IF(N503="sníž. přenesená",J503,0)</f>
        <v>0</v>
      </c>
      <c r="BI503" s="91">
        <f>IF(N503="nulová",J503,0)</f>
        <v>0</v>
      </c>
      <c r="BJ503" s="11" t="s">
        <v>79</v>
      </c>
      <c r="BK503" s="91">
        <f>ROUND(I503*H503,2)</f>
        <v>0</v>
      </c>
      <c r="BL503" s="11" t="s">
        <v>1086</v>
      </c>
      <c r="BM503" s="90" t="s">
        <v>1087</v>
      </c>
    </row>
    <row r="504" spans="2:63" s="6" customFormat="1" ht="22.9" customHeight="1">
      <c r="B504" s="75"/>
      <c r="C504" s="332"/>
      <c r="D504" s="333" t="s">
        <v>70</v>
      </c>
      <c r="E504" s="336" t="s">
        <v>1088</v>
      </c>
      <c r="F504" s="336" t="s">
        <v>1089</v>
      </c>
      <c r="G504" s="332"/>
      <c r="H504" s="332"/>
      <c r="I504" s="77"/>
      <c r="J504" s="337">
        <f>BK504</f>
        <v>0</v>
      </c>
      <c r="K504" s="332"/>
      <c r="L504" s="75"/>
      <c r="M504" s="78"/>
      <c r="N504" s="79"/>
      <c r="O504" s="79"/>
      <c r="P504" s="80">
        <f>SUM(P505:P508)</f>
        <v>0</v>
      </c>
      <c r="Q504" s="79"/>
      <c r="R504" s="80">
        <f>SUM(R505:R508)</f>
        <v>0</v>
      </c>
      <c r="S504" s="79"/>
      <c r="T504" s="81">
        <f>SUM(T505:T508)</f>
        <v>0</v>
      </c>
      <c r="AR504" s="76" t="s">
        <v>163</v>
      </c>
      <c r="AT504" s="82" t="s">
        <v>70</v>
      </c>
      <c r="AU504" s="82" t="s">
        <v>79</v>
      </c>
      <c r="AY504" s="76" t="s">
        <v>136</v>
      </c>
      <c r="BK504" s="83">
        <f>SUM(BK505:BK508)</f>
        <v>0</v>
      </c>
    </row>
    <row r="505" spans="2:65" s="1" customFormat="1" ht="16.5" customHeight="1">
      <c r="B505" s="84"/>
      <c r="C505" s="338" t="s">
        <v>1090</v>
      </c>
      <c r="D505" s="338" t="s">
        <v>138</v>
      </c>
      <c r="E505" s="339" t="s">
        <v>1091</v>
      </c>
      <c r="F505" s="340" t="s">
        <v>1092</v>
      </c>
      <c r="G505" s="341" t="s">
        <v>740</v>
      </c>
      <c r="H505" s="342">
        <v>1</v>
      </c>
      <c r="I505" s="85"/>
      <c r="J505" s="343">
        <f>ROUND(I505*H505,2)</f>
        <v>0</v>
      </c>
      <c r="K505" s="340" t="s">
        <v>142</v>
      </c>
      <c r="L505" s="19"/>
      <c r="M505" s="86" t="s">
        <v>3</v>
      </c>
      <c r="N505" s="87" t="s">
        <v>42</v>
      </c>
      <c r="O505" s="27"/>
      <c r="P505" s="88">
        <f>O505*H505</f>
        <v>0</v>
      </c>
      <c r="Q505" s="88">
        <v>0</v>
      </c>
      <c r="R505" s="88">
        <f>Q505*H505</f>
        <v>0</v>
      </c>
      <c r="S505" s="88">
        <v>0</v>
      </c>
      <c r="T505" s="89">
        <f>S505*H505</f>
        <v>0</v>
      </c>
      <c r="AR505" s="90" t="s">
        <v>1086</v>
      </c>
      <c r="AT505" s="90" t="s">
        <v>138</v>
      </c>
      <c r="AU505" s="90" t="s">
        <v>81</v>
      </c>
      <c r="AY505" s="11" t="s">
        <v>136</v>
      </c>
      <c r="BE505" s="91">
        <f>IF(N505="základní",J505,0)</f>
        <v>0</v>
      </c>
      <c r="BF505" s="91">
        <f>IF(N505="snížená",J505,0)</f>
        <v>0</v>
      </c>
      <c r="BG505" s="91">
        <f>IF(N505="zákl. přenesená",J505,0)</f>
        <v>0</v>
      </c>
      <c r="BH505" s="91">
        <f>IF(N505="sníž. přenesená",J505,0)</f>
        <v>0</v>
      </c>
      <c r="BI505" s="91">
        <f>IF(N505="nulová",J505,0)</f>
        <v>0</v>
      </c>
      <c r="BJ505" s="11" t="s">
        <v>79</v>
      </c>
      <c r="BK505" s="91">
        <f>ROUND(I505*H505,2)</f>
        <v>0</v>
      </c>
      <c r="BL505" s="11" t="s">
        <v>1086</v>
      </c>
      <c r="BM505" s="90" t="s">
        <v>1093</v>
      </c>
    </row>
    <row r="506" spans="2:65" s="1" customFormat="1" ht="16.5" customHeight="1">
      <c r="B506" s="84"/>
      <c r="C506" s="338" t="s">
        <v>1094</v>
      </c>
      <c r="D506" s="338" t="s">
        <v>138</v>
      </c>
      <c r="E506" s="339" t="s">
        <v>1095</v>
      </c>
      <c r="F506" s="340" t="s">
        <v>1096</v>
      </c>
      <c r="G506" s="341" t="s">
        <v>740</v>
      </c>
      <c r="H506" s="342">
        <v>1</v>
      </c>
      <c r="I506" s="85"/>
      <c r="J506" s="343">
        <f>ROUND(I506*H506,2)</f>
        <v>0</v>
      </c>
      <c r="K506" s="340" t="s">
        <v>142</v>
      </c>
      <c r="L506" s="19"/>
      <c r="M506" s="86" t="s">
        <v>3</v>
      </c>
      <c r="N506" s="87" t="s">
        <v>42</v>
      </c>
      <c r="O506" s="27"/>
      <c r="P506" s="88">
        <f>O506*H506</f>
        <v>0</v>
      </c>
      <c r="Q506" s="88">
        <v>0</v>
      </c>
      <c r="R506" s="88">
        <f>Q506*H506</f>
        <v>0</v>
      </c>
      <c r="S506" s="88">
        <v>0</v>
      </c>
      <c r="T506" s="89">
        <f>S506*H506</f>
        <v>0</v>
      </c>
      <c r="AR506" s="90" t="s">
        <v>1086</v>
      </c>
      <c r="AT506" s="90" t="s">
        <v>138</v>
      </c>
      <c r="AU506" s="90" t="s">
        <v>81</v>
      </c>
      <c r="AY506" s="11" t="s">
        <v>136</v>
      </c>
      <c r="BE506" s="91">
        <f>IF(N506="základní",J506,0)</f>
        <v>0</v>
      </c>
      <c r="BF506" s="91">
        <f>IF(N506="snížená",J506,0)</f>
        <v>0</v>
      </c>
      <c r="BG506" s="91">
        <f>IF(N506="zákl. přenesená",J506,0)</f>
        <v>0</v>
      </c>
      <c r="BH506" s="91">
        <f>IF(N506="sníž. přenesená",J506,0)</f>
        <v>0</v>
      </c>
      <c r="BI506" s="91">
        <f>IF(N506="nulová",J506,0)</f>
        <v>0</v>
      </c>
      <c r="BJ506" s="11" t="s">
        <v>79</v>
      </c>
      <c r="BK506" s="91">
        <f>ROUND(I506*H506,2)</f>
        <v>0</v>
      </c>
      <c r="BL506" s="11" t="s">
        <v>1086</v>
      </c>
      <c r="BM506" s="90" t="s">
        <v>1097</v>
      </c>
    </row>
    <row r="507" spans="2:65" s="1" customFormat="1" ht="16.5" customHeight="1">
      <c r="B507" s="84"/>
      <c r="C507" s="338" t="s">
        <v>1098</v>
      </c>
      <c r="D507" s="338" t="s">
        <v>138</v>
      </c>
      <c r="E507" s="339" t="s">
        <v>1099</v>
      </c>
      <c r="F507" s="340" t="s">
        <v>1100</v>
      </c>
      <c r="G507" s="341" t="s">
        <v>740</v>
      </c>
      <c r="H507" s="342">
        <v>1</v>
      </c>
      <c r="I507" s="85"/>
      <c r="J507" s="343">
        <f>ROUND(I507*H507,2)</f>
        <v>0</v>
      </c>
      <c r="K507" s="340" t="s">
        <v>142</v>
      </c>
      <c r="L507" s="19"/>
      <c r="M507" s="86" t="s">
        <v>3</v>
      </c>
      <c r="N507" s="87" t="s">
        <v>42</v>
      </c>
      <c r="O507" s="27"/>
      <c r="P507" s="88">
        <f>O507*H507</f>
        <v>0</v>
      </c>
      <c r="Q507" s="88">
        <v>0</v>
      </c>
      <c r="R507" s="88">
        <f>Q507*H507</f>
        <v>0</v>
      </c>
      <c r="S507" s="88">
        <v>0</v>
      </c>
      <c r="T507" s="89">
        <f>S507*H507</f>
        <v>0</v>
      </c>
      <c r="AR507" s="90" t="s">
        <v>1086</v>
      </c>
      <c r="AT507" s="90" t="s">
        <v>138</v>
      </c>
      <c r="AU507" s="90" t="s">
        <v>81</v>
      </c>
      <c r="AY507" s="11" t="s">
        <v>136</v>
      </c>
      <c r="BE507" s="91">
        <f>IF(N507="základní",J507,0)</f>
        <v>0</v>
      </c>
      <c r="BF507" s="91">
        <f>IF(N507="snížená",J507,0)</f>
        <v>0</v>
      </c>
      <c r="BG507" s="91">
        <f>IF(N507="zákl. přenesená",J507,0)</f>
        <v>0</v>
      </c>
      <c r="BH507" s="91">
        <f>IF(N507="sníž. přenesená",J507,0)</f>
        <v>0</v>
      </c>
      <c r="BI507" s="91">
        <f>IF(N507="nulová",J507,0)</f>
        <v>0</v>
      </c>
      <c r="BJ507" s="11" t="s">
        <v>79</v>
      </c>
      <c r="BK507" s="91">
        <f>ROUND(I507*H507,2)</f>
        <v>0</v>
      </c>
      <c r="BL507" s="11" t="s">
        <v>1086</v>
      </c>
      <c r="BM507" s="90" t="s">
        <v>1101</v>
      </c>
    </row>
    <row r="508" spans="2:65" s="1" customFormat="1" ht="16.5" customHeight="1">
      <c r="B508" s="84"/>
      <c r="C508" s="338" t="s">
        <v>1102</v>
      </c>
      <c r="D508" s="338" t="s">
        <v>138</v>
      </c>
      <c r="E508" s="339" t="s">
        <v>1103</v>
      </c>
      <c r="F508" s="340" t="s">
        <v>1104</v>
      </c>
      <c r="G508" s="341" t="s">
        <v>740</v>
      </c>
      <c r="H508" s="342">
        <v>1</v>
      </c>
      <c r="I508" s="85"/>
      <c r="J508" s="343">
        <f>ROUND(I508*H508,2)</f>
        <v>0</v>
      </c>
      <c r="K508" s="340" t="s">
        <v>142</v>
      </c>
      <c r="L508" s="19"/>
      <c r="M508" s="86" t="s">
        <v>3</v>
      </c>
      <c r="N508" s="87" t="s">
        <v>42</v>
      </c>
      <c r="O508" s="27"/>
      <c r="P508" s="88">
        <f>O508*H508</f>
        <v>0</v>
      </c>
      <c r="Q508" s="88">
        <v>0</v>
      </c>
      <c r="R508" s="88">
        <f>Q508*H508</f>
        <v>0</v>
      </c>
      <c r="S508" s="88">
        <v>0</v>
      </c>
      <c r="T508" s="89">
        <f>S508*H508</f>
        <v>0</v>
      </c>
      <c r="AR508" s="90" t="s">
        <v>1086</v>
      </c>
      <c r="AT508" s="90" t="s">
        <v>138</v>
      </c>
      <c r="AU508" s="90" t="s">
        <v>81</v>
      </c>
      <c r="AY508" s="11" t="s">
        <v>136</v>
      </c>
      <c r="BE508" s="91">
        <f>IF(N508="základní",J508,0)</f>
        <v>0</v>
      </c>
      <c r="BF508" s="91">
        <f>IF(N508="snížená",J508,0)</f>
        <v>0</v>
      </c>
      <c r="BG508" s="91">
        <f>IF(N508="zákl. přenesená",J508,0)</f>
        <v>0</v>
      </c>
      <c r="BH508" s="91">
        <f>IF(N508="sníž. přenesená",J508,0)</f>
        <v>0</v>
      </c>
      <c r="BI508" s="91">
        <f>IF(N508="nulová",J508,0)</f>
        <v>0</v>
      </c>
      <c r="BJ508" s="11" t="s">
        <v>79</v>
      </c>
      <c r="BK508" s="91">
        <f>ROUND(I508*H508,2)</f>
        <v>0</v>
      </c>
      <c r="BL508" s="11" t="s">
        <v>1086</v>
      </c>
      <c r="BM508" s="90" t="s">
        <v>1105</v>
      </c>
    </row>
    <row r="509" spans="2:63" s="6" customFormat="1" ht="22.9" customHeight="1">
      <c r="B509" s="75"/>
      <c r="C509" s="332"/>
      <c r="D509" s="333" t="s">
        <v>70</v>
      </c>
      <c r="E509" s="336" t="s">
        <v>1106</v>
      </c>
      <c r="F509" s="336" t="s">
        <v>1107</v>
      </c>
      <c r="G509" s="332"/>
      <c r="H509" s="332"/>
      <c r="I509" s="77"/>
      <c r="J509" s="337">
        <f>BK509+I511</f>
        <v>0</v>
      </c>
      <c r="K509" s="332"/>
      <c r="L509" s="75"/>
      <c r="M509" s="78"/>
      <c r="N509" s="79"/>
      <c r="O509" s="79"/>
      <c r="P509" s="80">
        <f>P510</f>
        <v>0</v>
      </c>
      <c r="Q509" s="79"/>
      <c r="R509" s="80">
        <f>R510</f>
        <v>0</v>
      </c>
      <c r="S509" s="79"/>
      <c r="T509" s="81">
        <f>T510</f>
        <v>0</v>
      </c>
      <c r="AR509" s="76" t="s">
        <v>163</v>
      </c>
      <c r="AT509" s="82" t="s">
        <v>70</v>
      </c>
      <c r="AU509" s="82" t="s">
        <v>79</v>
      </c>
      <c r="AY509" s="76" t="s">
        <v>136</v>
      </c>
      <c r="BK509" s="83">
        <f>BK510</f>
        <v>0</v>
      </c>
    </row>
    <row r="510" spans="2:65" s="1" customFormat="1" ht="24">
      <c r="B510" s="84"/>
      <c r="C510" s="338" t="s">
        <v>1108</v>
      </c>
      <c r="D510" s="338" t="s">
        <v>138</v>
      </c>
      <c r="E510" s="339" t="s">
        <v>1109</v>
      </c>
      <c r="F510" s="340" t="s">
        <v>1110</v>
      </c>
      <c r="G510" s="341" t="s">
        <v>740</v>
      </c>
      <c r="H510" s="342">
        <v>1</v>
      </c>
      <c r="I510" s="85"/>
      <c r="J510" s="343">
        <f>ROUND(I510*H510,2)</f>
        <v>0</v>
      </c>
      <c r="K510" s="340" t="s">
        <v>142</v>
      </c>
      <c r="L510" s="19"/>
      <c r="M510" s="115" t="s">
        <v>3</v>
      </c>
      <c r="N510" s="116" t="s">
        <v>42</v>
      </c>
      <c r="O510" s="117"/>
      <c r="P510" s="118">
        <f>O510*H510</f>
        <v>0</v>
      </c>
      <c r="Q510" s="118">
        <v>0</v>
      </c>
      <c r="R510" s="118">
        <f>Q510*H510</f>
        <v>0</v>
      </c>
      <c r="S510" s="118">
        <v>0</v>
      </c>
      <c r="T510" s="119">
        <f>S510*H510</f>
        <v>0</v>
      </c>
      <c r="AR510" s="90" t="s">
        <v>1086</v>
      </c>
      <c r="AT510" s="90" t="s">
        <v>138</v>
      </c>
      <c r="AU510" s="90" t="s">
        <v>81</v>
      </c>
      <c r="AY510" s="11" t="s">
        <v>136</v>
      </c>
      <c r="BE510" s="91">
        <f>IF(N510="základní",J510,0)</f>
        <v>0</v>
      </c>
      <c r="BF510" s="91">
        <f>IF(N510="snížená",J510,0)</f>
        <v>0</v>
      </c>
      <c r="BG510" s="91">
        <f>IF(N510="zákl. přenesená",J510,0)</f>
        <v>0</v>
      </c>
      <c r="BH510" s="91">
        <f>IF(N510="sníž. přenesená",J510,0)</f>
        <v>0</v>
      </c>
      <c r="BI510" s="91">
        <f>IF(N510="nulová",J510,0)</f>
        <v>0</v>
      </c>
      <c r="BJ510" s="11" t="s">
        <v>79</v>
      </c>
      <c r="BK510" s="91">
        <f>ROUND(I510*H510,2)</f>
        <v>0</v>
      </c>
      <c r="BL510" s="11" t="s">
        <v>1086</v>
      </c>
      <c r="BM510" s="90" t="s">
        <v>1111</v>
      </c>
    </row>
    <row r="511" spans="2:12" s="1" customFormat="1" ht="13.5" customHeight="1">
      <c r="B511" s="21"/>
      <c r="C511" s="319" t="s">
        <v>1588</v>
      </c>
      <c r="D511" s="319" t="s">
        <v>138</v>
      </c>
      <c r="E511" s="320" t="s">
        <v>1589</v>
      </c>
      <c r="F511" s="321" t="s">
        <v>1590</v>
      </c>
      <c r="G511" s="322" t="s">
        <v>917</v>
      </c>
      <c r="H511" s="323">
        <v>1</v>
      </c>
      <c r="I511" s="324"/>
      <c r="J511" s="325">
        <f>ROUND(I511*H511,2)</f>
        <v>0</v>
      </c>
      <c r="K511" s="321" t="s">
        <v>3</v>
      </c>
      <c r="L511" s="19"/>
    </row>
  </sheetData>
  <sheetProtection password="CC3D" sheet="1" objects="1" scenarios="1"/>
  <autoFilter ref="C104:K510"/>
  <mergeCells count="9">
    <mergeCell ref="E50:H50"/>
    <mergeCell ref="E95:H95"/>
    <mergeCell ref="E97:H9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7"/>
  <sheetViews>
    <sheetView showGridLines="0" tabSelected="1" zoomScale="70" zoomScaleNormal="70" workbookViewId="0" topLeftCell="A137">
      <selection activeCell="F161" sqref="F161"/>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3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4" t="s">
        <v>6</v>
      </c>
      <c r="M2" s="525"/>
      <c r="N2" s="525"/>
      <c r="O2" s="525"/>
      <c r="P2" s="525"/>
      <c r="Q2" s="525"/>
      <c r="R2" s="525"/>
      <c r="S2" s="525"/>
      <c r="T2" s="525"/>
      <c r="U2" s="525"/>
      <c r="V2" s="525"/>
      <c r="AT2" s="11" t="s">
        <v>84</v>
      </c>
    </row>
    <row r="3" spans="2:46" ht="6.95" customHeight="1">
      <c r="B3" s="12"/>
      <c r="C3" s="13"/>
      <c r="D3" s="13"/>
      <c r="E3" s="13"/>
      <c r="F3" s="13"/>
      <c r="G3" s="13"/>
      <c r="H3" s="13"/>
      <c r="I3" s="36"/>
      <c r="J3" s="13"/>
      <c r="K3" s="13"/>
      <c r="L3" s="14"/>
      <c r="AT3" s="11" t="s">
        <v>81</v>
      </c>
    </row>
    <row r="4" spans="2:46" ht="24.95" customHeight="1">
      <c r="B4" s="14"/>
      <c r="D4" s="15" t="s">
        <v>88</v>
      </c>
      <c r="L4" s="14"/>
      <c r="M4" s="37" t="s">
        <v>11</v>
      </c>
      <c r="AT4" s="11" t="s">
        <v>4</v>
      </c>
    </row>
    <row r="5" spans="2:12" ht="6.95" customHeight="1">
      <c r="B5" s="14"/>
      <c r="L5" s="14"/>
    </row>
    <row r="6" spans="2:12" ht="12" customHeight="1">
      <c r="B6" s="14"/>
      <c r="D6" s="17" t="s">
        <v>17</v>
      </c>
      <c r="L6" s="14"/>
    </row>
    <row r="7" spans="2:12" ht="16.5" customHeight="1">
      <c r="B7" s="14"/>
      <c r="E7" s="522" t="str">
        <f>'Rekapitulace stavby'!K6</f>
        <v>Zateplení VOŠ a SPŠ</v>
      </c>
      <c r="F7" s="523"/>
      <c r="G7" s="523"/>
      <c r="H7" s="523"/>
      <c r="L7" s="14"/>
    </row>
    <row r="8" spans="2:12" s="1" customFormat="1" ht="12" customHeight="1">
      <c r="B8" s="19"/>
      <c r="D8" s="17" t="s">
        <v>89</v>
      </c>
      <c r="I8" s="38"/>
      <c r="L8" s="19"/>
    </row>
    <row r="9" spans="2:12" s="1" customFormat="1" ht="36.95" customHeight="1">
      <c r="B9" s="19"/>
      <c r="E9" s="520" t="s">
        <v>1112</v>
      </c>
      <c r="F9" s="521"/>
      <c r="G9" s="521"/>
      <c r="H9" s="521"/>
      <c r="I9" s="38"/>
      <c r="L9" s="19"/>
    </row>
    <row r="10" spans="2:12" s="1" customFormat="1" ht="12">
      <c r="B10" s="19"/>
      <c r="I10" s="38"/>
      <c r="L10" s="19"/>
    </row>
    <row r="11" spans="2:12" s="1" customFormat="1" ht="12" customHeight="1">
      <c r="B11" s="19"/>
      <c r="D11" s="17" t="s">
        <v>19</v>
      </c>
      <c r="F11" s="16" t="s">
        <v>3</v>
      </c>
      <c r="I11" s="39" t="s">
        <v>20</v>
      </c>
      <c r="J11" s="16" t="s">
        <v>3</v>
      </c>
      <c r="L11" s="19"/>
    </row>
    <row r="12" spans="2:12" s="1" customFormat="1" ht="12" customHeight="1">
      <c r="B12" s="19"/>
      <c r="D12" s="17" t="s">
        <v>21</v>
      </c>
      <c r="F12" s="16" t="s">
        <v>35</v>
      </c>
      <c r="I12" s="39" t="s">
        <v>23</v>
      </c>
      <c r="J12" s="25" t="str">
        <f>'Rekapitulace stavby'!AN8</f>
        <v>10. 8. 2018</v>
      </c>
      <c r="L12" s="19"/>
    </row>
    <row r="13" spans="2:12" s="1" customFormat="1" ht="10.9" customHeight="1">
      <c r="B13" s="19"/>
      <c r="I13" s="38"/>
      <c r="L13" s="19"/>
    </row>
    <row r="14" spans="2:12" s="1" customFormat="1" ht="12" customHeight="1">
      <c r="B14" s="19"/>
      <c r="D14" s="17" t="s">
        <v>25</v>
      </c>
      <c r="I14" s="39" t="s">
        <v>26</v>
      </c>
      <c r="J14" s="16" t="str">
        <f>IF('Rekapitulace stavby'!AN10="","",'Rekapitulace stavby'!AN10)</f>
        <v/>
      </c>
      <c r="L14" s="19"/>
    </row>
    <row r="15" spans="2:12" s="1" customFormat="1" ht="18" customHeight="1">
      <c r="B15" s="19"/>
      <c r="E15" s="16" t="str">
        <f>IF('Rekapitulace stavby'!E11="","",'Rekapitulace stavby'!E11)</f>
        <v xml:space="preserve">VOŠ a SPŠ Rychnov n/K </v>
      </c>
      <c r="I15" s="39" t="s">
        <v>28</v>
      </c>
      <c r="J15" s="16" t="str">
        <f>IF('Rekapitulace stavby'!AN11="","",'Rekapitulace stavby'!AN11)</f>
        <v/>
      </c>
      <c r="L15" s="19"/>
    </row>
    <row r="16" spans="2:12" s="1" customFormat="1" ht="6.95" customHeight="1">
      <c r="B16" s="19"/>
      <c r="I16" s="38"/>
      <c r="L16" s="19"/>
    </row>
    <row r="17" spans="2:12" s="1" customFormat="1" ht="12" customHeight="1">
      <c r="B17" s="19"/>
      <c r="D17" s="17" t="s">
        <v>29</v>
      </c>
      <c r="I17" s="39" t="s">
        <v>26</v>
      </c>
      <c r="J17" s="363" t="str">
        <f>'Rekapitulace stavby'!AN13</f>
        <v>Vyplň údaj</v>
      </c>
      <c r="L17" s="19"/>
    </row>
    <row r="18" spans="2:12" s="1" customFormat="1" ht="18" customHeight="1">
      <c r="B18" s="19"/>
      <c r="E18" s="526" t="str">
        <f>'Rekapitulace stavby'!E14</f>
        <v>Vyplň údaj</v>
      </c>
      <c r="F18" s="509"/>
      <c r="G18" s="509"/>
      <c r="H18" s="509"/>
      <c r="I18" s="39" t="s">
        <v>28</v>
      </c>
      <c r="J18" s="363" t="str">
        <f>'Rekapitulace stavby'!AN14</f>
        <v>Vyplň údaj</v>
      </c>
      <c r="L18" s="19"/>
    </row>
    <row r="19" spans="2:12" s="1" customFormat="1" ht="6.95" customHeight="1">
      <c r="B19" s="19"/>
      <c r="I19" s="38"/>
      <c r="L19" s="19"/>
    </row>
    <row r="20" spans="2:12" s="1" customFormat="1" ht="12" customHeight="1">
      <c r="B20" s="19"/>
      <c r="D20" s="17" t="s">
        <v>31</v>
      </c>
      <c r="I20" s="39" t="s">
        <v>26</v>
      </c>
      <c r="J20" s="16" t="str">
        <f>IF('Rekapitulace stavby'!AN16="","",'Rekapitulace stavby'!AN16)</f>
        <v/>
      </c>
      <c r="L20" s="19"/>
    </row>
    <row r="21" spans="2:12" s="1" customFormat="1" ht="18" customHeight="1">
      <c r="B21" s="19"/>
      <c r="E21" s="16" t="str">
        <f>IF('Rekapitulace stavby'!E17="","",'Rekapitulace stavby'!E17)</f>
        <v xml:space="preserve">Energy Benefit Centre </v>
      </c>
      <c r="I21" s="39" t="s">
        <v>28</v>
      </c>
      <c r="J21" s="16" t="str">
        <f>IF('Rekapitulace stavby'!AN17="","",'Rekapitulace stavby'!AN17)</f>
        <v/>
      </c>
      <c r="L21" s="19"/>
    </row>
    <row r="22" spans="2:12" s="1" customFormat="1" ht="6.95" customHeight="1">
      <c r="B22" s="19"/>
      <c r="I22" s="38"/>
      <c r="L22" s="19"/>
    </row>
    <row r="23" spans="2:12" s="1" customFormat="1" ht="12" customHeight="1">
      <c r="B23" s="19"/>
      <c r="D23" s="17" t="s">
        <v>34</v>
      </c>
      <c r="I23" s="39" t="s">
        <v>26</v>
      </c>
      <c r="J23" s="16" t="str">
        <f>IF('Rekapitulace stavby'!AN19="","",'Rekapitulace stavby'!AN19)</f>
        <v/>
      </c>
      <c r="L23" s="19"/>
    </row>
    <row r="24" spans="2:12" s="1" customFormat="1" ht="18" customHeight="1">
      <c r="B24" s="19"/>
      <c r="E24" s="16" t="str">
        <f>IF('Rekapitulace stavby'!E20="","",'Rekapitulace stavby'!E20)</f>
        <v xml:space="preserve"> </v>
      </c>
      <c r="I24" s="39" t="s">
        <v>28</v>
      </c>
      <c r="J24" s="16" t="str">
        <f>IF('Rekapitulace stavby'!AN20="","",'Rekapitulace stavby'!AN20)</f>
        <v/>
      </c>
      <c r="L24" s="19"/>
    </row>
    <row r="25" spans="2:12" s="1" customFormat="1" ht="6.95" customHeight="1">
      <c r="B25" s="19"/>
      <c r="I25" s="38"/>
      <c r="L25" s="19"/>
    </row>
    <row r="26" spans="2:12" s="1" customFormat="1" ht="12" customHeight="1">
      <c r="B26" s="19"/>
      <c r="D26" s="17" t="s">
        <v>36</v>
      </c>
      <c r="I26" s="38"/>
      <c r="L26" s="19"/>
    </row>
    <row r="27" spans="2:12" s="2" customFormat="1" ht="16.5" customHeight="1">
      <c r="B27" s="40"/>
      <c r="E27" s="527" t="s">
        <v>3</v>
      </c>
      <c r="F27" s="527"/>
      <c r="G27" s="527"/>
      <c r="H27" s="527"/>
      <c r="I27" s="41"/>
      <c r="L27" s="40"/>
    </row>
    <row r="28" spans="2:12" s="1" customFormat="1" ht="6.95" customHeight="1">
      <c r="B28" s="19"/>
      <c r="I28" s="38"/>
      <c r="L28" s="19"/>
    </row>
    <row r="29" spans="2:12" s="1" customFormat="1" ht="6.95" customHeight="1">
      <c r="B29" s="19"/>
      <c r="D29" s="26"/>
      <c r="E29" s="26"/>
      <c r="F29" s="26"/>
      <c r="G29" s="26"/>
      <c r="H29" s="26"/>
      <c r="I29" s="42"/>
      <c r="J29" s="26"/>
      <c r="K29" s="26"/>
      <c r="L29" s="19"/>
    </row>
    <row r="30" spans="2:12" s="1" customFormat="1" ht="25.35" customHeight="1">
      <c r="B30" s="19"/>
      <c r="D30" s="43" t="s">
        <v>37</v>
      </c>
      <c r="I30" s="38"/>
      <c r="J30" s="34">
        <f>ROUND(J85,2)</f>
        <v>0</v>
      </c>
      <c r="L30" s="19"/>
    </row>
    <row r="31" spans="2:12" s="1" customFormat="1" ht="6.95" customHeight="1">
      <c r="B31" s="19"/>
      <c r="D31" s="26"/>
      <c r="E31" s="26"/>
      <c r="F31" s="26"/>
      <c r="G31" s="26"/>
      <c r="H31" s="26"/>
      <c r="I31" s="42"/>
      <c r="J31" s="26"/>
      <c r="K31" s="26"/>
      <c r="L31" s="19"/>
    </row>
    <row r="32" spans="2:12" s="1" customFormat="1" ht="14.45" customHeight="1">
      <c r="B32" s="19"/>
      <c r="F32" s="20" t="s">
        <v>39</v>
      </c>
      <c r="I32" s="44" t="s">
        <v>38</v>
      </c>
      <c r="J32" s="20" t="s">
        <v>40</v>
      </c>
      <c r="L32" s="19"/>
    </row>
    <row r="33" spans="2:12" s="1" customFormat="1" ht="14.45" customHeight="1">
      <c r="B33" s="19"/>
      <c r="D33" s="45" t="s">
        <v>41</v>
      </c>
      <c r="E33" s="17" t="s">
        <v>42</v>
      </c>
      <c r="F33" s="46">
        <f>ROUND((SUM(BE85:BE186)),2)</f>
        <v>0</v>
      </c>
      <c r="I33" s="47">
        <v>0.21</v>
      </c>
      <c r="J33" s="46">
        <f>ROUND(((SUM(BE85:BE186))*I33),2)</f>
        <v>0</v>
      </c>
      <c r="L33" s="19"/>
    </row>
    <row r="34" spans="2:12" s="1" customFormat="1" ht="14.45" customHeight="1">
      <c r="B34" s="19"/>
      <c r="E34" s="17" t="s">
        <v>43</v>
      </c>
      <c r="F34" s="46">
        <f>ROUND((SUM(BF85:BF186)),2)</f>
        <v>0</v>
      </c>
      <c r="I34" s="47">
        <v>0.15</v>
      </c>
      <c r="J34" s="46">
        <f>ROUND(((SUM(BF85:BF186))*I34),2)</f>
        <v>0</v>
      </c>
      <c r="L34" s="19"/>
    </row>
    <row r="35" spans="2:12" s="1" customFormat="1" ht="14.45" customHeight="1" hidden="1">
      <c r="B35" s="19"/>
      <c r="E35" s="17" t="s">
        <v>44</v>
      </c>
      <c r="F35" s="46">
        <f>ROUND((SUM(BG85:BG186)),2)</f>
        <v>0</v>
      </c>
      <c r="I35" s="47">
        <v>0.21</v>
      </c>
      <c r="J35" s="46">
        <f>0</f>
        <v>0</v>
      </c>
      <c r="L35" s="19"/>
    </row>
    <row r="36" spans="2:12" s="1" customFormat="1" ht="14.45" customHeight="1" hidden="1">
      <c r="B36" s="19"/>
      <c r="E36" s="17" t="s">
        <v>45</v>
      </c>
      <c r="F36" s="46">
        <f>ROUND((SUM(BH85:BH186)),2)</f>
        <v>0</v>
      </c>
      <c r="I36" s="47">
        <v>0.15</v>
      </c>
      <c r="J36" s="46">
        <f>0</f>
        <v>0</v>
      </c>
      <c r="L36" s="19"/>
    </row>
    <row r="37" spans="2:12" s="1" customFormat="1" ht="14.45" customHeight="1" hidden="1">
      <c r="B37" s="19"/>
      <c r="E37" s="17" t="s">
        <v>46</v>
      </c>
      <c r="F37" s="46">
        <f>ROUND((SUM(BI85:BI186)),2)</f>
        <v>0</v>
      </c>
      <c r="I37" s="47">
        <v>0</v>
      </c>
      <c r="J37" s="46">
        <f>0</f>
        <v>0</v>
      </c>
      <c r="L37" s="19"/>
    </row>
    <row r="38" spans="2:12" s="1" customFormat="1" ht="6.95" customHeight="1">
      <c r="B38" s="19"/>
      <c r="I38" s="38"/>
      <c r="L38" s="19"/>
    </row>
    <row r="39" spans="2:12" s="1" customFormat="1" ht="25.35" customHeight="1">
      <c r="B39" s="19"/>
      <c r="C39" s="48"/>
      <c r="D39" s="49" t="s">
        <v>47</v>
      </c>
      <c r="E39" s="29"/>
      <c r="F39" s="29"/>
      <c r="G39" s="50" t="s">
        <v>48</v>
      </c>
      <c r="H39" s="51" t="s">
        <v>49</v>
      </c>
      <c r="I39" s="52"/>
      <c r="J39" s="53">
        <f>SUM(J30:J37)</f>
        <v>0</v>
      </c>
      <c r="K39" s="54"/>
      <c r="L39" s="19"/>
    </row>
    <row r="40" spans="2:12" s="1" customFormat="1" ht="14.45" customHeight="1">
      <c r="B40" s="21"/>
      <c r="C40" s="22"/>
      <c r="D40" s="22"/>
      <c r="E40" s="22"/>
      <c r="F40" s="22"/>
      <c r="G40" s="22"/>
      <c r="H40" s="22"/>
      <c r="I40" s="55"/>
      <c r="J40" s="22"/>
      <c r="K40" s="22"/>
      <c r="L40" s="19"/>
    </row>
    <row r="44" spans="2:12" s="1" customFormat="1" ht="6.95" customHeight="1">
      <c r="B44" s="23"/>
      <c r="C44" s="24"/>
      <c r="D44" s="24"/>
      <c r="E44" s="24"/>
      <c r="F44" s="24"/>
      <c r="G44" s="24"/>
      <c r="H44" s="24"/>
      <c r="I44" s="56"/>
      <c r="J44" s="24"/>
      <c r="K44" s="24"/>
      <c r="L44" s="19"/>
    </row>
    <row r="45" spans="2:12" s="1" customFormat="1" ht="24.95" customHeight="1">
      <c r="B45" s="19"/>
      <c r="C45" s="15" t="s">
        <v>91</v>
      </c>
      <c r="I45" s="38"/>
      <c r="L45" s="19"/>
    </row>
    <row r="46" spans="2:12" s="1" customFormat="1" ht="6.95" customHeight="1">
      <c r="B46" s="19"/>
      <c r="I46" s="38"/>
      <c r="L46" s="19"/>
    </row>
    <row r="47" spans="2:12" s="1" customFormat="1" ht="12" customHeight="1">
      <c r="B47" s="19"/>
      <c r="C47" s="17" t="s">
        <v>17</v>
      </c>
      <c r="I47" s="38"/>
      <c r="L47" s="19"/>
    </row>
    <row r="48" spans="2:12" s="1" customFormat="1" ht="16.5" customHeight="1">
      <c r="B48" s="19"/>
      <c r="E48" s="522" t="str">
        <f>E7</f>
        <v>Zateplení VOŠ a SPŠ</v>
      </c>
      <c r="F48" s="523"/>
      <c r="G48" s="523"/>
      <c r="H48" s="523"/>
      <c r="I48" s="38"/>
      <c r="L48" s="19"/>
    </row>
    <row r="49" spans="2:12" s="1" customFormat="1" ht="12" customHeight="1">
      <c r="B49" s="19"/>
      <c r="C49" s="17" t="s">
        <v>89</v>
      </c>
      <c r="I49" s="38"/>
      <c r="L49" s="19"/>
    </row>
    <row r="50" spans="2:12" s="1" customFormat="1" ht="16.5" customHeight="1">
      <c r="B50" s="19"/>
      <c r="E50" s="520" t="str">
        <f>E9</f>
        <v>02UT,VZD - UT,VZD</v>
      </c>
      <c r="F50" s="521"/>
      <c r="G50" s="521"/>
      <c r="H50" s="521"/>
      <c r="I50" s="38"/>
      <c r="L50" s="19"/>
    </row>
    <row r="51" spans="2:12" s="1" customFormat="1" ht="6.95" customHeight="1">
      <c r="B51" s="19"/>
      <c r="I51" s="38"/>
      <c r="L51" s="19"/>
    </row>
    <row r="52" spans="2:12" s="1" customFormat="1" ht="12" customHeight="1">
      <c r="B52" s="19"/>
      <c r="C52" s="17" t="s">
        <v>21</v>
      </c>
      <c r="F52" s="16" t="str">
        <f>F12</f>
        <v xml:space="preserve"> </v>
      </c>
      <c r="I52" s="39" t="s">
        <v>23</v>
      </c>
      <c r="J52" s="25" t="str">
        <f>IF(J12="","",J12)</f>
        <v>10. 8. 2018</v>
      </c>
      <c r="L52" s="19"/>
    </row>
    <row r="53" spans="2:12" s="1" customFormat="1" ht="6.95" customHeight="1">
      <c r="B53" s="19"/>
      <c r="I53" s="38"/>
      <c r="L53" s="19"/>
    </row>
    <row r="54" spans="2:12" s="1" customFormat="1" ht="27.95" customHeight="1">
      <c r="B54" s="19"/>
      <c r="C54" s="17" t="s">
        <v>25</v>
      </c>
      <c r="F54" s="16" t="str">
        <f>E15</f>
        <v xml:space="preserve">VOŠ a SPŠ Rychnov n/K </v>
      </c>
      <c r="I54" s="39" t="s">
        <v>31</v>
      </c>
      <c r="J54" s="18" t="str">
        <f>E21</f>
        <v xml:space="preserve">Energy Benefit Centre </v>
      </c>
      <c r="L54" s="19"/>
    </row>
    <row r="55" spans="2:12" s="1" customFormat="1" ht="15.2" customHeight="1">
      <c r="B55" s="19"/>
      <c r="C55" s="17" t="s">
        <v>29</v>
      </c>
      <c r="F55" s="16" t="str">
        <f>IF(E18="","",E18)</f>
        <v>Vyplň údaj</v>
      </c>
      <c r="I55" s="39" t="s">
        <v>34</v>
      </c>
      <c r="J55" s="18" t="str">
        <f>E24</f>
        <v xml:space="preserve"> </v>
      </c>
      <c r="L55" s="19"/>
    </row>
    <row r="56" spans="2:12" s="1" customFormat="1" ht="10.35" customHeight="1">
      <c r="B56" s="19"/>
      <c r="I56" s="38"/>
      <c r="L56" s="19"/>
    </row>
    <row r="57" spans="2:12" s="1" customFormat="1" ht="29.25" customHeight="1">
      <c r="B57" s="19"/>
      <c r="C57" s="57" t="s">
        <v>92</v>
      </c>
      <c r="D57" s="48"/>
      <c r="E57" s="48"/>
      <c r="F57" s="48"/>
      <c r="G57" s="48"/>
      <c r="H57" s="48"/>
      <c r="I57" s="58"/>
      <c r="J57" s="59" t="s">
        <v>93</v>
      </c>
      <c r="K57" s="48"/>
      <c r="L57" s="19"/>
    </row>
    <row r="58" spans="2:12" s="1" customFormat="1" ht="10.35" customHeight="1">
      <c r="B58" s="19"/>
      <c r="I58" s="38"/>
      <c r="L58" s="19"/>
    </row>
    <row r="59" spans="2:47" s="1" customFormat="1" ht="22.9" customHeight="1">
      <c r="B59" s="19"/>
      <c r="C59" s="60" t="s">
        <v>69</v>
      </c>
      <c r="I59" s="38"/>
      <c r="J59" s="34">
        <f>J85</f>
        <v>0</v>
      </c>
      <c r="L59" s="19"/>
      <c r="AU59" s="11" t="s">
        <v>94</v>
      </c>
    </row>
    <row r="60" spans="2:12" s="3" customFormat="1" ht="24.95" customHeight="1">
      <c r="B60" s="61"/>
      <c r="D60" s="62" t="s">
        <v>103</v>
      </c>
      <c r="E60" s="63"/>
      <c r="F60" s="63"/>
      <c r="G60" s="63"/>
      <c r="H60" s="63"/>
      <c r="I60" s="64"/>
      <c r="J60" s="65">
        <f>J86</f>
        <v>0</v>
      </c>
      <c r="L60" s="61"/>
    </row>
    <row r="61" spans="2:12" s="4" customFormat="1" ht="19.9" customHeight="1">
      <c r="B61" s="66"/>
      <c r="D61" s="67" t="s">
        <v>1113</v>
      </c>
      <c r="E61" s="68"/>
      <c r="F61" s="68"/>
      <c r="G61" s="68"/>
      <c r="H61" s="68"/>
      <c r="I61" s="69"/>
      <c r="J61" s="70">
        <f>J87</f>
        <v>0</v>
      </c>
      <c r="L61" s="66"/>
    </row>
    <row r="62" spans="2:12" s="4" customFormat="1" ht="19.9" customHeight="1">
      <c r="B62" s="66"/>
      <c r="D62" s="67" t="s">
        <v>1114</v>
      </c>
      <c r="E62" s="68"/>
      <c r="F62" s="68"/>
      <c r="G62" s="68"/>
      <c r="H62" s="68"/>
      <c r="I62" s="69"/>
      <c r="J62" s="70">
        <f>J91</f>
        <v>0</v>
      </c>
      <c r="L62" s="66"/>
    </row>
    <row r="63" spans="2:12" s="4" customFormat="1" ht="19.9" customHeight="1">
      <c r="B63" s="66"/>
      <c r="D63" s="67" t="s">
        <v>1115</v>
      </c>
      <c r="E63" s="68"/>
      <c r="F63" s="68"/>
      <c r="G63" s="68"/>
      <c r="H63" s="68"/>
      <c r="I63" s="69"/>
      <c r="J63" s="70">
        <f>J100</f>
        <v>0</v>
      </c>
      <c r="L63" s="66"/>
    </row>
    <row r="64" spans="2:12" s="4" customFormat="1" ht="19.9" customHeight="1">
      <c r="B64" s="66"/>
      <c r="D64" s="67" t="s">
        <v>1116</v>
      </c>
      <c r="E64" s="68"/>
      <c r="F64" s="68"/>
      <c r="G64" s="68"/>
      <c r="H64" s="68"/>
      <c r="I64" s="69"/>
      <c r="J64" s="70">
        <f>J109</f>
        <v>0</v>
      </c>
      <c r="L64" s="66"/>
    </row>
    <row r="65" spans="2:12" s="3" customFormat="1" ht="24.95" customHeight="1">
      <c r="B65" s="61"/>
      <c r="D65" s="62" t="s">
        <v>1117</v>
      </c>
      <c r="E65" s="63"/>
      <c r="F65" s="63"/>
      <c r="G65" s="63"/>
      <c r="H65" s="63"/>
      <c r="I65" s="64"/>
      <c r="J65" s="65">
        <f>J185</f>
        <v>0</v>
      </c>
      <c r="L65" s="61"/>
    </row>
    <row r="66" spans="2:12" s="1" customFormat="1" ht="21.75" customHeight="1">
      <c r="B66" s="19"/>
      <c r="I66" s="38"/>
      <c r="L66" s="19"/>
    </row>
    <row r="67" spans="2:12" s="1" customFormat="1" ht="6.95" customHeight="1">
      <c r="B67" s="21"/>
      <c r="C67" s="22"/>
      <c r="D67" s="22"/>
      <c r="E67" s="22"/>
      <c r="F67" s="22"/>
      <c r="G67" s="22"/>
      <c r="H67" s="22"/>
      <c r="I67" s="55"/>
      <c r="J67" s="22"/>
      <c r="K67" s="22"/>
      <c r="L67" s="19"/>
    </row>
    <row r="71" spans="2:12" s="1" customFormat="1" ht="6.95" customHeight="1">
      <c r="B71" s="23"/>
      <c r="C71" s="24"/>
      <c r="D71" s="24"/>
      <c r="E71" s="24"/>
      <c r="F71" s="24"/>
      <c r="G71" s="24"/>
      <c r="H71" s="24"/>
      <c r="I71" s="56"/>
      <c r="J71" s="24"/>
      <c r="K71" s="24"/>
      <c r="L71" s="19"/>
    </row>
    <row r="72" spans="2:12" s="1" customFormat="1" ht="24.95" customHeight="1">
      <c r="B72" s="19"/>
      <c r="C72" s="15" t="s">
        <v>121</v>
      </c>
      <c r="I72" s="38"/>
      <c r="L72" s="19"/>
    </row>
    <row r="73" spans="2:12" s="1" customFormat="1" ht="6.95" customHeight="1">
      <c r="B73" s="19"/>
      <c r="I73" s="38"/>
      <c r="L73" s="19"/>
    </row>
    <row r="74" spans="2:12" s="1" customFormat="1" ht="12" customHeight="1">
      <c r="B74" s="19"/>
      <c r="C74" s="17" t="s">
        <v>17</v>
      </c>
      <c r="I74" s="38"/>
      <c r="L74" s="19"/>
    </row>
    <row r="75" spans="2:12" s="1" customFormat="1" ht="16.5" customHeight="1">
      <c r="B75" s="19"/>
      <c r="E75" s="522" t="str">
        <f>E7</f>
        <v>Zateplení VOŠ a SPŠ</v>
      </c>
      <c r="F75" s="523"/>
      <c r="G75" s="523"/>
      <c r="H75" s="523"/>
      <c r="I75" s="38"/>
      <c r="L75" s="19"/>
    </row>
    <row r="76" spans="2:12" s="1" customFormat="1" ht="12" customHeight="1">
      <c r="B76" s="19"/>
      <c r="C76" s="17" t="s">
        <v>89</v>
      </c>
      <c r="I76" s="38"/>
      <c r="L76" s="19"/>
    </row>
    <row r="77" spans="2:12" s="1" customFormat="1" ht="16.5" customHeight="1">
      <c r="B77" s="19"/>
      <c r="E77" s="520" t="str">
        <f>E9</f>
        <v>02UT,VZD - UT,VZD</v>
      </c>
      <c r="F77" s="521"/>
      <c r="G77" s="521"/>
      <c r="H77" s="521"/>
      <c r="I77" s="38"/>
      <c r="L77" s="19"/>
    </row>
    <row r="78" spans="2:12" s="1" customFormat="1" ht="6.95" customHeight="1">
      <c r="B78" s="19"/>
      <c r="I78" s="38"/>
      <c r="L78" s="19"/>
    </row>
    <row r="79" spans="2:12" s="1" customFormat="1" ht="12" customHeight="1">
      <c r="B79" s="19"/>
      <c r="C79" s="17" t="s">
        <v>21</v>
      </c>
      <c r="F79" s="16" t="str">
        <f>F12</f>
        <v xml:space="preserve"> </v>
      </c>
      <c r="I79" s="39" t="s">
        <v>23</v>
      </c>
      <c r="J79" s="25" t="str">
        <f>IF(J12="","",J12)</f>
        <v>10. 8. 2018</v>
      </c>
      <c r="L79" s="19"/>
    </row>
    <row r="80" spans="2:12" s="1" customFormat="1" ht="6.95" customHeight="1">
      <c r="B80" s="19"/>
      <c r="I80" s="38"/>
      <c r="L80" s="19"/>
    </row>
    <row r="81" spans="2:12" s="1" customFormat="1" ht="27.95" customHeight="1">
      <c r="B81" s="19"/>
      <c r="C81" s="17" t="s">
        <v>25</v>
      </c>
      <c r="F81" s="16" t="str">
        <f>E15</f>
        <v xml:space="preserve">VOŠ a SPŠ Rychnov n/K </v>
      </c>
      <c r="I81" s="39" t="s">
        <v>31</v>
      </c>
      <c r="J81" s="18" t="str">
        <f>E21</f>
        <v xml:space="preserve">Energy Benefit Centre </v>
      </c>
      <c r="L81" s="19"/>
    </row>
    <row r="82" spans="2:12" s="1" customFormat="1" ht="15.2" customHeight="1">
      <c r="B82" s="19"/>
      <c r="C82" s="17" t="s">
        <v>29</v>
      </c>
      <c r="F82" s="16" t="str">
        <f>IF(E18="","",E18)</f>
        <v>Vyplň údaj</v>
      </c>
      <c r="I82" s="39" t="s">
        <v>34</v>
      </c>
      <c r="J82" s="18" t="str">
        <f>E24</f>
        <v xml:space="preserve"> </v>
      </c>
      <c r="L82" s="19"/>
    </row>
    <row r="83" spans="2:12" s="1" customFormat="1" ht="10.35" customHeight="1">
      <c r="B83" s="19"/>
      <c r="I83" s="38"/>
      <c r="L83" s="19"/>
    </row>
    <row r="84" spans="2:20" s="5" customFormat="1" ht="29.25" customHeight="1">
      <c r="B84" s="71"/>
      <c r="C84" s="326" t="s">
        <v>122</v>
      </c>
      <c r="D84" s="327" t="s">
        <v>56</v>
      </c>
      <c r="E84" s="327" t="s">
        <v>52</v>
      </c>
      <c r="F84" s="327" t="s">
        <v>53</v>
      </c>
      <c r="G84" s="327" t="s">
        <v>123</v>
      </c>
      <c r="H84" s="327" t="s">
        <v>124</v>
      </c>
      <c r="I84" s="327" t="s">
        <v>125</v>
      </c>
      <c r="J84" s="327" t="s">
        <v>93</v>
      </c>
      <c r="K84" s="328" t="s">
        <v>126</v>
      </c>
      <c r="L84" s="71"/>
      <c r="M84" s="30" t="s">
        <v>3</v>
      </c>
      <c r="N84" s="31" t="s">
        <v>41</v>
      </c>
      <c r="O84" s="31" t="s">
        <v>127</v>
      </c>
      <c r="P84" s="31" t="s">
        <v>128</v>
      </c>
      <c r="Q84" s="31" t="s">
        <v>129</v>
      </c>
      <c r="R84" s="31" t="s">
        <v>130</v>
      </c>
      <c r="S84" s="31" t="s">
        <v>131</v>
      </c>
      <c r="T84" s="32" t="s">
        <v>132</v>
      </c>
    </row>
    <row r="85" spans="2:63" s="1" customFormat="1" ht="22.9" customHeight="1">
      <c r="B85" s="19"/>
      <c r="C85" s="329" t="s">
        <v>133</v>
      </c>
      <c r="D85" s="330"/>
      <c r="E85" s="330"/>
      <c r="F85" s="330"/>
      <c r="G85" s="330"/>
      <c r="H85" s="330"/>
      <c r="I85" s="330"/>
      <c r="J85" s="331">
        <f>BK85</f>
        <v>0</v>
      </c>
      <c r="K85" s="330"/>
      <c r="L85" s="19"/>
      <c r="M85" s="33"/>
      <c r="N85" s="26"/>
      <c r="O85" s="26"/>
      <c r="P85" s="72">
        <f>P86+P185</f>
        <v>0</v>
      </c>
      <c r="Q85" s="26"/>
      <c r="R85" s="72">
        <f>R86+R185</f>
        <v>0</v>
      </c>
      <c r="S85" s="26"/>
      <c r="T85" s="73">
        <f>T86+T185</f>
        <v>0</v>
      </c>
      <c r="AT85" s="11" t="s">
        <v>70</v>
      </c>
      <c r="AU85" s="11" t="s">
        <v>94</v>
      </c>
      <c r="BK85" s="74">
        <f>BK86+BK185</f>
        <v>0</v>
      </c>
    </row>
    <row r="86" spans="2:63" s="6" customFormat="1" ht="25.9" customHeight="1">
      <c r="B86" s="75"/>
      <c r="C86" s="332"/>
      <c r="D86" s="333" t="s">
        <v>70</v>
      </c>
      <c r="E86" s="334" t="s">
        <v>556</v>
      </c>
      <c r="F86" s="334" t="s">
        <v>557</v>
      </c>
      <c r="G86" s="332"/>
      <c r="H86" s="332"/>
      <c r="I86" s="332"/>
      <c r="J86" s="335">
        <f>BK86</f>
        <v>0</v>
      </c>
      <c r="K86" s="332"/>
      <c r="L86" s="75"/>
      <c r="M86" s="78"/>
      <c r="N86" s="79"/>
      <c r="O86" s="79"/>
      <c r="P86" s="80">
        <f>P87+P91+P100+P109</f>
        <v>0</v>
      </c>
      <c r="Q86" s="79"/>
      <c r="R86" s="80">
        <f>R87+R91+R100+R109</f>
        <v>0</v>
      </c>
      <c r="S86" s="79"/>
      <c r="T86" s="81">
        <f>T87+T91+T100+T109</f>
        <v>0</v>
      </c>
      <c r="AR86" s="76" t="s">
        <v>79</v>
      </c>
      <c r="AT86" s="82" t="s">
        <v>70</v>
      </c>
      <c r="AU86" s="82" t="s">
        <v>71</v>
      </c>
      <c r="AY86" s="76" t="s">
        <v>136</v>
      </c>
      <c r="BK86" s="83">
        <f>BK87+BK91+BK100+BK109</f>
        <v>0</v>
      </c>
    </row>
    <row r="87" spans="2:63" s="6" customFormat="1" ht="22.9" customHeight="1">
      <c r="B87" s="75"/>
      <c r="C87" s="332"/>
      <c r="D87" s="333" t="s">
        <v>70</v>
      </c>
      <c r="E87" s="336" t="s">
        <v>1118</v>
      </c>
      <c r="F87" s="336" t="s">
        <v>1119</v>
      </c>
      <c r="G87" s="332"/>
      <c r="H87" s="332"/>
      <c r="I87" s="332"/>
      <c r="J87" s="337">
        <f>BK87</f>
        <v>0</v>
      </c>
      <c r="K87" s="332"/>
      <c r="L87" s="75"/>
      <c r="M87" s="78"/>
      <c r="N87" s="79"/>
      <c r="O87" s="79"/>
      <c r="P87" s="80">
        <f>SUM(P88:P90)</f>
        <v>0</v>
      </c>
      <c r="Q87" s="79"/>
      <c r="R87" s="80">
        <f>SUM(R88:R90)</f>
        <v>0</v>
      </c>
      <c r="S87" s="79"/>
      <c r="T87" s="81">
        <f>SUM(T88:T90)</f>
        <v>0</v>
      </c>
      <c r="AR87" s="76" t="s">
        <v>79</v>
      </c>
      <c r="AT87" s="82" t="s">
        <v>70</v>
      </c>
      <c r="AU87" s="82" t="s">
        <v>79</v>
      </c>
      <c r="AY87" s="76" t="s">
        <v>136</v>
      </c>
      <c r="BK87" s="83">
        <f>SUM(BK88:BK90)</f>
        <v>0</v>
      </c>
    </row>
    <row r="88" spans="2:65" s="1" customFormat="1" ht="24" customHeight="1">
      <c r="B88" s="84"/>
      <c r="C88" s="338" t="s">
        <v>79</v>
      </c>
      <c r="D88" s="338" t="s">
        <v>138</v>
      </c>
      <c r="E88" s="339" t="s">
        <v>1120</v>
      </c>
      <c r="F88" s="340" t="s">
        <v>1121</v>
      </c>
      <c r="G88" s="341" t="s">
        <v>740</v>
      </c>
      <c r="H88" s="342">
        <v>1</v>
      </c>
      <c r="I88" s="85"/>
      <c r="J88" s="343">
        <f>ROUND(I88*H88,2)</f>
        <v>0</v>
      </c>
      <c r="K88" s="340" t="s">
        <v>142</v>
      </c>
      <c r="L88" s="19"/>
      <c r="M88" s="86" t="s">
        <v>3</v>
      </c>
      <c r="N88" s="87" t="s">
        <v>42</v>
      </c>
      <c r="O88" s="27"/>
      <c r="P88" s="88">
        <f>O88*H88</f>
        <v>0</v>
      </c>
      <c r="Q88" s="88">
        <v>0</v>
      </c>
      <c r="R88" s="88">
        <f>Q88*H88</f>
        <v>0</v>
      </c>
      <c r="S88" s="88">
        <v>0</v>
      </c>
      <c r="T88" s="89">
        <f>S88*H88</f>
        <v>0</v>
      </c>
      <c r="AR88" s="90" t="s">
        <v>143</v>
      </c>
      <c r="AT88" s="90" t="s">
        <v>138</v>
      </c>
      <c r="AU88" s="90" t="s">
        <v>81</v>
      </c>
      <c r="AY88" s="11" t="s">
        <v>136</v>
      </c>
      <c r="BE88" s="91">
        <f>IF(N88="základní",J88,0)</f>
        <v>0</v>
      </c>
      <c r="BF88" s="91">
        <f>IF(N88="snížená",J88,0)</f>
        <v>0</v>
      </c>
      <c r="BG88" s="91">
        <f>IF(N88="zákl. přenesená",J88,0)</f>
        <v>0</v>
      </c>
      <c r="BH88" s="91">
        <f>IF(N88="sníž. přenesená",J88,0)</f>
        <v>0</v>
      </c>
      <c r="BI88" s="91">
        <f>IF(N88="nulová",J88,0)</f>
        <v>0</v>
      </c>
      <c r="BJ88" s="11" t="s">
        <v>79</v>
      </c>
      <c r="BK88" s="91">
        <f>ROUND(I88*H88,2)</f>
        <v>0</v>
      </c>
      <c r="BL88" s="11" t="s">
        <v>143</v>
      </c>
      <c r="BM88" s="90" t="s">
        <v>81</v>
      </c>
    </row>
    <row r="89" spans="2:65" s="1" customFormat="1" ht="24" customHeight="1">
      <c r="B89" s="84"/>
      <c r="C89" s="338" t="s">
        <v>81</v>
      </c>
      <c r="D89" s="338" t="s">
        <v>138</v>
      </c>
      <c r="E89" s="339" t="s">
        <v>1122</v>
      </c>
      <c r="F89" s="340" t="s">
        <v>1123</v>
      </c>
      <c r="G89" s="341" t="s">
        <v>535</v>
      </c>
      <c r="H89" s="342">
        <v>0.003</v>
      </c>
      <c r="I89" s="85"/>
      <c r="J89" s="343">
        <f>ROUND(I89*H89,2)</f>
        <v>0</v>
      </c>
      <c r="K89" s="340" t="s">
        <v>142</v>
      </c>
      <c r="L89" s="19"/>
      <c r="M89" s="86" t="s">
        <v>3</v>
      </c>
      <c r="N89" s="87" t="s">
        <v>42</v>
      </c>
      <c r="O89" s="27"/>
      <c r="P89" s="88">
        <f>O89*H89</f>
        <v>0</v>
      </c>
      <c r="Q89" s="88">
        <v>0</v>
      </c>
      <c r="R89" s="88">
        <f>Q89*H89</f>
        <v>0</v>
      </c>
      <c r="S89" s="88">
        <v>0</v>
      </c>
      <c r="T89" s="89">
        <f>S89*H89</f>
        <v>0</v>
      </c>
      <c r="AR89" s="90" t="s">
        <v>143</v>
      </c>
      <c r="AT89" s="90" t="s">
        <v>138</v>
      </c>
      <c r="AU89" s="90" t="s">
        <v>81</v>
      </c>
      <c r="AY89" s="11" t="s">
        <v>136</v>
      </c>
      <c r="BE89" s="91">
        <f>IF(N89="základní",J89,0)</f>
        <v>0</v>
      </c>
      <c r="BF89" s="91">
        <f>IF(N89="snížená",J89,0)</f>
        <v>0</v>
      </c>
      <c r="BG89" s="91">
        <f>IF(N89="zákl. přenesená",J89,0)</f>
        <v>0</v>
      </c>
      <c r="BH89" s="91">
        <f>IF(N89="sníž. přenesená",J89,0)</f>
        <v>0</v>
      </c>
      <c r="BI89" s="91">
        <f>IF(N89="nulová",J89,0)</f>
        <v>0</v>
      </c>
      <c r="BJ89" s="11" t="s">
        <v>79</v>
      </c>
      <c r="BK89" s="91">
        <f>ROUND(I89*H89,2)</f>
        <v>0</v>
      </c>
      <c r="BL89" s="11" t="s">
        <v>143</v>
      </c>
      <c r="BM89" s="90" t="s">
        <v>143</v>
      </c>
    </row>
    <row r="90" spans="2:47" s="1" customFormat="1" ht="87.75">
      <c r="B90" s="19"/>
      <c r="C90" s="330"/>
      <c r="D90" s="345" t="s">
        <v>1124</v>
      </c>
      <c r="E90" s="330"/>
      <c r="F90" s="364" t="s">
        <v>1125</v>
      </c>
      <c r="G90" s="330"/>
      <c r="H90" s="330"/>
      <c r="I90" s="38"/>
      <c r="J90" s="330"/>
      <c r="K90" s="330"/>
      <c r="L90" s="19"/>
      <c r="M90" s="120"/>
      <c r="N90" s="27"/>
      <c r="O90" s="27"/>
      <c r="P90" s="27"/>
      <c r="Q90" s="27"/>
      <c r="R90" s="27"/>
      <c r="S90" s="27"/>
      <c r="T90" s="28"/>
      <c r="AT90" s="11" t="s">
        <v>1124</v>
      </c>
      <c r="AU90" s="11" t="s">
        <v>81</v>
      </c>
    </row>
    <row r="91" spans="2:63" s="6" customFormat="1" ht="22.9" customHeight="1">
      <c r="B91" s="75"/>
      <c r="C91" s="332"/>
      <c r="D91" s="333" t="s">
        <v>70</v>
      </c>
      <c r="E91" s="336" t="s">
        <v>1126</v>
      </c>
      <c r="F91" s="336" t="s">
        <v>1127</v>
      </c>
      <c r="G91" s="332"/>
      <c r="H91" s="332"/>
      <c r="I91" s="77"/>
      <c r="J91" s="337">
        <f>BK91</f>
        <v>0</v>
      </c>
      <c r="K91" s="332"/>
      <c r="L91" s="75"/>
      <c r="M91" s="78"/>
      <c r="N91" s="79"/>
      <c r="O91" s="79"/>
      <c r="P91" s="80">
        <f>SUM(P92:P99)</f>
        <v>0</v>
      </c>
      <c r="Q91" s="79"/>
      <c r="R91" s="80">
        <f>SUM(R92:R99)</f>
        <v>0</v>
      </c>
      <c r="S91" s="79"/>
      <c r="T91" s="81">
        <f>SUM(T92:T99)</f>
        <v>0</v>
      </c>
      <c r="AR91" s="76" t="s">
        <v>79</v>
      </c>
      <c r="AT91" s="82" t="s">
        <v>70</v>
      </c>
      <c r="AU91" s="82" t="s">
        <v>79</v>
      </c>
      <c r="AY91" s="76" t="s">
        <v>136</v>
      </c>
      <c r="BK91" s="83">
        <f>SUM(BK92:BK99)</f>
        <v>0</v>
      </c>
    </row>
    <row r="92" spans="2:65" s="1" customFormat="1" ht="16.5" customHeight="1">
      <c r="B92" s="84"/>
      <c r="C92" s="338" t="s">
        <v>153</v>
      </c>
      <c r="D92" s="338" t="s">
        <v>138</v>
      </c>
      <c r="E92" s="339" t="s">
        <v>1128</v>
      </c>
      <c r="F92" s="340" t="s">
        <v>1129</v>
      </c>
      <c r="G92" s="341" t="s">
        <v>159</v>
      </c>
      <c r="H92" s="342">
        <v>20</v>
      </c>
      <c r="I92" s="85"/>
      <c r="J92" s="343">
        <f>ROUND(I92*H92,2)</f>
        <v>0</v>
      </c>
      <c r="K92" s="340" t="s">
        <v>142</v>
      </c>
      <c r="L92" s="19"/>
      <c r="M92" s="86" t="s">
        <v>3</v>
      </c>
      <c r="N92" s="87" t="s">
        <v>42</v>
      </c>
      <c r="O92" s="27"/>
      <c r="P92" s="88">
        <f>O92*H92</f>
        <v>0</v>
      </c>
      <c r="Q92" s="88">
        <v>0</v>
      </c>
      <c r="R92" s="88">
        <f>Q92*H92</f>
        <v>0</v>
      </c>
      <c r="S92" s="88">
        <v>0</v>
      </c>
      <c r="T92" s="89">
        <f>S92*H92</f>
        <v>0</v>
      </c>
      <c r="AR92" s="90" t="s">
        <v>143</v>
      </c>
      <c r="AT92" s="90" t="s">
        <v>138</v>
      </c>
      <c r="AU92" s="90" t="s">
        <v>81</v>
      </c>
      <c r="AY92" s="11" t="s">
        <v>136</v>
      </c>
      <c r="BE92" s="91">
        <f>IF(N92="základní",J92,0)</f>
        <v>0</v>
      </c>
      <c r="BF92" s="91">
        <f>IF(N92="snížená",J92,0)</f>
        <v>0</v>
      </c>
      <c r="BG92" s="91">
        <f>IF(N92="zákl. přenesená",J92,0)</f>
        <v>0</v>
      </c>
      <c r="BH92" s="91">
        <f>IF(N92="sníž. přenesená",J92,0)</f>
        <v>0</v>
      </c>
      <c r="BI92" s="91">
        <f>IF(N92="nulová",J92,0)</f>
        <v>0</v>
      </c>
      <c r="BJ92" s="11" t="s">
        <v>79</v>
      </c>
      <c r="BK92" s="91">
        <f>ROUND(I92*H92,2)</f>
        <v>0</v>
      </c>
      <c r="BL92" s="11" t="s">
        <v>143</v>
      </c>
      <c r="BM92" s="90" t="s">
        <v>169</v>
      </c>
    </row>
    <row r="93" spans="2:65" s="1" customFormat="1" ht="16.5" customHeight="1">
      <c r="B93" s="84"/>
      <c r="C93" s="338" t="s">
        <v>143</v>
      </c>
      <c r="D93" s="338" t="s">
        <v>138</v>
      </c>
      <c r="E93" s="339" t="s">
        <v>1130</v>
      </c>
      <c r="F93" s="340" t="s">
        <v>1131</v>
      </c>
      <c r="G93" s="341" t="s">
        <v>159</v>
      </c>
      <c r="H93" s="342">
        <v>20</v>
      </c>
      <c r="I93" s="85"/>
      <c r="J93" s="343">
        <f>ROUND(I93*H93,2)</f>
        <v>0</v>
      </c>
      <c r="K93" s="340" t="s">
        <v>142</v>
      </c>
      <c r="L93" s="19"/>
      <c r="M93" s="86" t="s">
        <v>3</v>
      </c>
      <c r="N93" s="87" t="s">
        <v>42</v>
      </c>
      <c r="O93" s="27"/>
      <c r="P93" s="88">
        <f>O93*H93</f>
        <v>0</v>
      </c>
      <c r="Q93" s="88">
        <v>0</v>
      </c>
      <c r="R93" s="88">
        <f>Q93*H93</f>
        <v>0</v>
      </c>
      <c r="S93" s="88">
        <v>0</v>
      </c>
      <c r="T93" s="89">
        <f>S93*H93</f>
        <v>0</v>
      </c>
      <c r="AR93" s="90" t="s">
        <v>143</v>
      </c>
      <c r="AT93" s="90" t="s">
        <v>138</v>
      </c>
      <c r="AU93" s="90" t="s">
        <v>81</v>
      </c>
      <c r="AY93" s="11" t="s">
        <v>136</v>
      </c>
      <c r="BE93" s="91">
        <f>IF(N93="základní",J93,0)</f>
        <v>0</v>
      </c>
      <c r="BF93" s="91">
        <f>IF(N93="snížená",J93,0)</f>
        <v>0</v>
      </c>
      <c r="BG93" s="91">
        <f>IF(N93="zákl. přenesená",J93,0)</f>
        <v>0</v>
      </c>
      <c r="BH93" s="91">
        <f>IF(N93="sníž. přenesená",J93,0)</f>
        <v>0</v>
      </c>
      <c r="BI93" s="91">
        <f>IF(N93="nulová",J93,0)</f>
        <v>0</v>
      </c>
      <c r="BJ93" s="11" t="s">
        <v>79</v>
      </c>
      <c r="BK93" s="91">
        <f>ROUND(I93*H93,2)</f>
        <v>0</v>
      </c>
      <c r="BL93" s="11" t="s">
        <v>143</v>
      </c>
      <c r="BM93" s="90" t="s">
        <v>178</v>
      </c>
    </row>
    <row r="94" spans="2:65" s="1" customFormat="1" ht="16.5" customHeight="1">
      <c r="B94" s="84"/>
      <c r="C94" s="338" t="s">
        <v>163</v>
      </c>
      <c r="D94" s="338" t="s">
        <v>138</v>
      </c>
      <c r="E94" s="339" t="s">
        <v>1132</v>
      </c>
      <c r="F94" s="340" t="s">
        <v>1133</v>
      </c>
      <c r="G94" s="341" t="s">
        <v>176</v>
      </c>
      <c r="H94" s="342">
        <v>2</v>
      </c>
      <c r="I94" s="85"/>
      <c r="J94" s="343">
        <f>ROUND(I94*H94,2)</f>
        <v>0</v>
      </c>
      <c r="K94" s="340" t="s">
        <v>142</v>
      </c>
      <c r="L94" s="19"/>
      <c r="M94" s="86" t="s">
        <v>3</v>
      </c>
      <c r="N94" s="87" t="s">
        <v>42</v>
      </c>
      <c r="O94" s="27"/>
      <c r="P94" s="88">
        <f>O94*H94</f>
        <v>0</v>
      </c>
      <c r="Q94" s="88">
        <v>0</v>
      </c>
      <c r="R94" s="88">
        <f>Q94*H94</f>
        <v>0</v>
      </c>
      <c r="S94" s="88">
        <v>0</v>
      </c>
      <c r="T94" s="89">
        <f>S94*H94</f>
        <v>0</v>
      </c>
      <c r="AR94" s="90" t="s">
        <v>143</v>
      </c>
      <c r="AT94" s="90" t="s">
        <v>138</v>
      </c>
      <c r="AU94" s="90" t="s">
        <v>81</v>
      </c>
      <c r="AY94" s="11" t="s">
        <v>136</v>
      </c>
      <c r="BE94" s="91">
        <f>IF(N94="základní",J94,0)</f>
        <v>0</v>
      </c>
      <c r="BF94" s="91">
        <f>IF(N94="snížená",J94,0)</f>
        <v>0</v>
      </c>
      <c r="BG94" s="91">
        <f>IF(N94="zákl. přenesená",J94,0)</f>
        <v>0</v>
      </c>
      <c r="BH94" s="91">
        <f>IF(N94="sníž. přenesená",J94,0)</f>
        <v>0</v>
      </c>
      <c r="BI94" s="91">
        <f>IF(N94="nulová",J94,0)</f>
        <v>0</v>
      </c>
      <c r="BJ94" s="11" t="s">
        <v>79</v>
      </c>
      <c r="BK94" s="91">
        <f>ROUND(I94*H94,2)</f>
        <v>0</v>
      </c>
      <c r="BL94" s="11" t="s">
        <v>143</v>
      </c>
      <c r="BM94" s="90" t="s">
        <v>188</v>
      </c>
    </row>
    <row r="95" spans="2:65" s="1" customFormat="1" ht="16.5" customHeight="1">
      <c r="B95" s="84"/>
      <c r="C95" s="338" t="s">
        <v>169</v>
      </c>
      <c r="D95" s="338" t="s">
        <v>138</v>
      </c>
      <c r="E95" s="339" t="s">
        <v>1134</v>
      </c>
      <c r="F95" s="340" t="s">
        <v>1135</v>
      </c>
      <c r="G95" s="341" t="s">
        <v>159</v>
      </c>
      <c r="H95" s="342">
        <v>20</v>
      </c>
      <c r="I95" s="85"/>
      <c r="J95" s="343">
        <f>ROUND(I95*H95,2)</f>
        <v>0</v>
      </c>
      <c r="K95" s="340" t="s">
        <v>142</v>
      </c>
      <c r="L95" s="19"/>
      <c r="M95" s="86" t="s">
        <v>3</v>
      </c>
      <c r="N95" s="87" t="s">
        <v>42</v>
      </c>
      <c r="O95" s="27"/>
      <c r="P95" s="88">
        <f>O95*H95</f>
        <v>0</v>
      </c>
      <c r="Q95" s="88">
        <v>0</v>
      </c>
      <c r="R95" s="88">
        <f>Q95*H95</f>
        <v>0</v>
      </c>
      <c r="S95" s="88">
        <v>0</v>
      </c>
      <c r="T95" s="89">
        <f>S95*H95</f>
        <v>0</v>
      </c>
      <c r="AR95" s="90" t="s">
        <v>143</v>
      </c>
      <c r="AT95" s="90" t="s">
        <v>138</v>
      </c>
      <c r="AU95" s="90" t="s">
        <v>81</v>
      </c>
      <c r="AY95" s="11" t="s">
        <v>136</v>
      </c>
      <c r="BE95" s="91">
        <f>IF(N95="základní",J95,0)</f>
        <v>0</v>
      </c>
      <c r="BF95" s="91">
        <f>IF(N95="snížená",J95,0)</f>
        <v>0</v>
      </c>
      <c r="BG95" s="91">
        <f>IF(N95="zákl. přenesená",J95,0)</f>
        <v>0</v>
      </c>
      <c r="BH95" s="91">
        <f>IF(N95="sníž. přenesená",J95,0)</f>
        <v>0</v>
      </c>
      <c r="BI95" s="91">
        <f>IF(N95="nulová",J95,0)</f>
        <v>0</v>
      </c>
      <c r="BJ95" s="11" t="s">
        <v>79</v>
      </c>
      <c r="BK95" s="91">
        <f>ROUND(I95*H95,2)</f>
        <v>0</v>
      </c>
      <c r="BL95" s="11" t="s">
        <v>143</v>
      </c>
      <c r="BM95" s="90" t="s">
        <v>196</v>
      </c>
    </row>
    <row r="96" spans="2:65" s="1" customFormat="1" ht="24" customHeight="1">
      <c r="B96" s="84"/>
      <c r="C96" s="338" t="s">
        <v>174</v>
      </c>
      <c r="D96" s="338" t="s">
        <v>138</v>
      </c>
      <c r="E96" s="339" t="s">
        <v>1136</v>
      </c>
      <c r="F96" s="340" t="s">
        <v>1137</v>
      </c>
      <c r="G96" s="341" t="s">
        <v>159</v>
      </c>
      <c r="H96" s="342">
        <v>20</v>
      </c>
      <c r="I96" s="85"/>
      <c r="J96" s="343">
        <f>ROUND(I96*H96,2)</f>
        <v>0</v>
      </c>
      <c r="K96" s="340" t="s">
        <v>142</v>
      </c>
      <c r="L96" s="19"/>
      <c r="M96" s="86" t="s">
        <v>3</v>
      </c>
      <c r="N96" s="87" t="s">
        <v>42</v>
      </c>
      <c r="O96" s="27"/>
      <c r="P96" s="88">
        <f>O96*H96</f>
        <v>0</v>
      </c>
      <c r="Q96" s="88">
        <v>0</v>
      </c>
      <c r="R96" s="88">
        <f>Q96*H96</f>
        <v>0</v>
      </c>
      <c r="S96" s="88">
        <v>0</v>
      </c>
      <c r="T96" s="89">
        <f>S96*H96</f>
        <v>0</v>
      </c>
      <c r="AR96" s="90" t="s">
        <v>143</v>
      </c>
      <c r="AT96" s="90" t="s">
        <v>138</v>
      </c>
      <c r="AU96" s="90" t="s">
        <v>81</v>
      </c>
      <c r="AY96" s="11" t="s">
        <v>136</v>
      </c>
      <c r="BE96" s="91">
        <f>IF(N96="základní",J96,0)</f>
        <v>0</v>
      </c>
      <c r="BF96" s="91">
        <f>IF(N96="snížená",J96,0)</f>
        <v>0</v>
      </c>
      <c r="BG96" s="91">
        <f>IF(N96="zákl. přenesená",J96,0)</f>
        <v>0</v>
      </c>
      <c r="BH96" s="91">
        <f>IF(N96="sníž. přenesená",J96,0)</f>
        <v>0</v>
      </c>
      <c r="BI96" s="91">
        <f>IF(N96="nulová",J96,0)</f>
        <v>0</v>
      </c>
      <c r="BJ96" s="11" t="s">
        <v>79</v>
      </c>
      <c r="BK96" s="91">
        <f>ROUND(I96*H96,2)</f>
        <v>0</v>
      </c>
      <c r="BL96" s="11" t="s">
        <v>143</v>
      </c>
      <c r="BM96" s="90" t="s">
        <v>205</v>
      </c>
    </row>
    <row r="97" spans="2:47" s="1" customFormat="1" ht="39">
      <c r="B97" s="19"/>
      <c r="C97" s="330"/>
      <c r="D97" s="345" t="s">
        <v>1124</v>
      </c>
      <c r="E97" s="330"/>
      <c r="F97" s="364" t="s">
        <v>1138</v>
      </c>
      <c r="G97" s="330"/>
      <c r="H97" s="330"/>
      <c r="I97" s="38"/>
      <c r="J97" s="330"/>
      <c r="K97" s="330"/>
      <c r="L97" s="19"/>
      <c r="M97" s="120"/>
      <c r="N97" s="27"/>
      <c r="O97" s="27"/>
      <c r="P97" s="27"/>
      <c r="Q97" s="27"/>
      <c r="R97" s="27"/>
      <c r="S97" s="27"/>
      <c r="T97" s="28"/>
      <c r="AT97" s="11" t="s">
        <v>1124</v>
      </c>
      <c r="AU97" s="11" t="s">
        <v>81</v>
      </c>
    </row>
    <row r="98" spans="2:65" s="1" customFormat="1" ht="24" customHeight="1">
      <c r="B98" s="84"/>
      <c r="C98" s="338" t="s">
        <v>178</v>
      </c>
      <c r="D98" s="338" t="s">
        <v>138</v>
      </c>
      <c r="E98" s="339" t="s">
        <v>1139</v>
      </c>
      <c r="F98" s="340" t="s">
        <v>1140</v>
      </c>
      <c r="G98" s="341" t="s">
        <v>535</v>
      </c>
      <c r="H98" s="342">
        <v>0.027</v>
      </c>
      <c r="I98" s="85"/>
      <c r="J98" s="343">
        <f>ROUND(I98*H98,2)</f>
        <v>0</v>
      </c>
      <c r="K98" s="340" t="s">
        <v>142</v>
      </c>
      <c r="L98" s="19"/>
      <c r="M98" s="86" t="s">
        <v>3</v>
      </c>
      <c r="N98" s="87" t="s">
        <v>42</v>
      </c>
      <c r="O98" s="27"/>
      <c r="P98" s="88">
        <f>O98*H98</f>
        <v>0</v>
      </c>
      <c r="Q98" s="88">
        <v>0</v>
      </c>
      <c r="R98" s="88">
        <f>Q98*H98</f>
        <v>0</v>
      </c>
      <c r="S98" s="88">
        <v>0</v>
      </c>
      <c r="T98" s="89">
        <f>S98*H98</f>
        <v>0</v>
      </c>
      <c r="AR98" s="90" t="s">
        <v>143</v>
      </c>
      <c r="AT98" s="90" t="s">
        <v>138</v>
      </c>
      <c r="AU98" s="90" t="s">
        <v>81</v>
      </c>
      <c r="AY98" s="11" t="s">
        <v>136</v>
      </c>
      <c r="BE98" s="91">
        <f>IF(N98="základní",J98,0)</f>
        <v>0</v>
      </c>
      <c r="BF98" s="91">
        <f>IF(N98="snížená",J98,0)</f>
        <v>0</v>
      </c>
      <c r="BG98" s="91">
        <f>IF(N98="zákl. přenesená",J98,0)</f>
        <v>0</v>
      </c>
      <c r="BH98" s="91">
        <f>IF(N98="sníž. přenesená",J98,0)</f>
        <v>0</v>
      </c>
      <c r="BI98" s="91">
        <f>IF(N98="nulová",J98,0)</f>
        <v>0</v>
      </c>
      <c r="BJ98" s="11" t="s">
        <v>79</v>
      </c>
      <c r="BK98" s="91">
        <f>ROUND(I98*H98,2)</f>
        <v>0</v>
      </c>
      <c r="BL98" s="11" t="s">
        <v>143</v>
      </c>
      <c r="BM98" s="90" t="s">
        <v>214</v>
      </c>
    </row>
    <row r="99" spans="2:47" s="1" customFormat="1" ht="87.75">
      <c r="B99" s="19"/>
      <c r="C99" s="330"/>
      <c r="D99" s="345" t="s">
        <v>1124</v>
      </c>
      <c r="E99" s="330"/>
      <c r="F99" s="364" t="s">
        <v>1141</v>
      </c>
      <c r="G99" s="330"/>
      <c r="H99" s="330"/>
      <c r="I99" s="38"/>
      <c r="J99" s="330"/>
      <c r="K99" s="330"/>
      <c r="L99" s="19"/>
      <c r="M99" s="120"/>
      <c r="N99" s="27"/>
      <c r="O99" s="27"/>
      <c r="P99" s="27"/>
      <c r="Q99" s="27"/>
      <c r="R99" s="27"/>
      <c r="S99" s="27"/>
      <c r="T99" s="28"/>
      <c r="AT99" s="11" t="s">
        <v>1124</v>
      </c>
      <c r="AU99" s="11" t="s">
        <v>81</v>
      </c>
    </row>
    <row r="100" spans="2:63" s="6" customFormat="1" ht="22.9" customHeight="1">
      <c r="B100" s="75"/>
      <c r="C100" s="332"/>
      <c r="D100" s="333" t="s">
        <v>70</v>
      </c>
      <c r="E100" s="336" t="s">
        <v>1142</v>
      </c>
      <c r="F100" s="336" t="s">
        <v>1143</v>
      </c>
      <c r="G100" s="332"/>
      <c r="H100" s="332"/>
      <c r="I100" s="77"/>
      <c r="J100" s="337">
        <f>BK100</f>
        <v>0</v>
      </c>
      <c r="K100" s="332"/>
      <c r="L100" s="75"/>
      <c r="M100" s="78"/>
      <c r="N100" s="79"/>
      <c r="O100" s="79"/>
      <c r="P100" s="80">
        <f>SUM(P101:P108)</f>
        <v>0</v>
      </c>
      <c r="Q100" s="79"/>
      <c r="R100" s="80">
        <f>SUM(R101:R108)</f>
        <v>0</v>
      </c>
      <c r="S100" s="79"/>
      <c r="T100" s="81">
        <f>SUM(T101:T108)</f>
        <v>0</v>
      </c>
      <c r="AR100" s="76" t="s">
        <v>81</v>
      </c>
      <c r="AT100" s="82" t="s">
        <v>70</v>
      </c>
      <c r="AU100" s="82" t="s">
        <v>79</v>
      </c>
      <c r="AY100" s="76" t="s">
        <v>136</v>
      </c>
      <c r="BK100" s="83">
        <f>SUM(BK101:BK108)</f>
        <v>0</v>
      </c>
    </row>
    <row r="101" spans="2:65" s="1" customFormat="1" ht="16.5" customHeight="1">
      <c r="B101" s="84"/>
      <c r="C101" s="338" t="s">
        <v>184</v>
      </c>
      <c r="D101" s="338" t="s">
        <v>138</v>
      </c>
      <c r="E101" s="339" t="s">
        <v>1144</v>
      </c>
      <c r="F101" s="340" t="s">
        <v>1145</v>
      </c>
      <c r="G101" s="341" t="s">
        <v>176</v>
      </c>
      <c r="H101" s="342">
        <v>2</v>
      </c>
      <c r="I101" s="85"/>
      <c r="J101" s="343">
        <f aca="true" t="shared" si="0" ref="J101:J107">ROUND(I101*H101,2)</f>
        <v>0</v>
      </c>
      <c r="K101" s="340" t="s">
        <v>142</v>
      </c>
      <c r="L101" s="19"/>
      <c r="M101" s="86" t="s">
        <v>3</v>
      </c>
      <c r="N101" s="87" t="s">
        <v>42</v>
      </c>
      <c r="O101" s="27"/>
      <c r="P101" s="88">
        <f aca="true" t="shared" si="1" ref="P101:P107">O101*H101</f>
        <v>0</v>
      </c>
      <c r="Q101" s="88">
        <v>0</v>
      </c>
      <c r="R101" s="88">
        <f aca="true" t="shared" si="2" ref="R101:R107">Q101*H101</f>
        <v>0</v>
      </c>
      <c r="S101" s="88">
        <v>0</v>
      </c>
      <c r="T101" s="89">
        <f aca="true" t="shared" si="3" ref="T101:T107">S101*H101</f>
        <v>0</v>
      </c>
      <c r="AR101" s="90" t="s">
        <v>214</v>
      </c>
      <c r="AT101" s="90" t="s">
        <v>138</v>
      </c>
      <c r="AU101" s="90" t="s">
        <v>81</v>
      </c>
      <c r="AY101" s="11" t="s">
        <v>136</v>
      </c>
      <c r="BE101" s="91">
        <f aca="true" t="shared" si="4" ref="BE101:BE107">IF(N101="základní",J101,0)</f>
        <v>0</v>
      </c>
      <c r="BF101" s="91">
        <f aca="true" t="shared" si="5" ref="BF101:BF107">IF(N101="snížená",J101,0)</f>
        <v>0</v>
      </c>
      <c r="BG101" s="91">
        <f aca="true" t="shared" si="6" ref="BG101:BG107">IF(N101="zákl. přenesená",J101,0)</f>
        <v>0</v>
      </c>
      <c r="BH101" s="91">
        <f aca="true" t="shared" si="7" ref="BH101:BH107">IF(N101="sníž. přenesená",J101,0)</f>
        <v>0</v>
      </c>
      <c r="BI101" s="91">
        <f aca="true" t="shared" si="8" ref="BI101:BI107">IF(N101="nulová",J101,0)</f>
        <v>0</v>
      </c>
      <c r="BJ101" s="11" t="s">
        <v>79</v>
      </c>
      <c r="BK101" s="91">
        <f aca="true" t="shared" si="9" ref="BK101:BK107">ROUND(I101*H101,2)</f>
        <v>0</v>
      </c>
      <c r="BL101" s="11" t="s">
        <v>214</v>
      </c>
      <c r="BM101" s="90" t="s">
        <v>223</v>
      </c>
    </row>
    <row r="102" spans="2:65" s="1" customFormat="1" ht="16.5" customHeight="1">
      <c r="B102" s="84"/>
      <c r="C102" s="338" t="s">
        <v>188</v>
      </c>
      <c r="D102" s="338" t="s">
        <v>138</v>
      </c>
      <c r="E102" s="339" t="s">
        <v>1146</v>
      </c>
      <c r="F102" s="340" t="s">
        <v>1147</v>
      </c>
      <c r="G102" s="341" t="s">
        <v>176</v>
      </c>
      <c r="H102" s="342">
        <v>1</v>
      </c>
      <c r="I102" s="85"/>
      <c r="J102" s="343">
        <f t="shared" si="0"/>
        <v>0</v>
      </c>
      <c r="K102" s="340" t="s">
        <v>142</v>
      </c>
      <c r="L102" s="19"/>
      <c r="M102" s="86" t="s">
        <v>3</v>
      </c>
      <c r="N102" s="87" t="s">
        <v>42</v>
      </c>
      <c r="O102" s="27"/>
      <c r="P102" s="88">
        <f t="shared" si="1"/>
        <v>0</v>
      </c>
      <c r="Q102" s="88">
        <v>0</v>
      </c>
      <c r="R102" s="88">
        <f t="shared" si="2"/>
        <v>0</v>
      </c>
      <c r="S102" s="88">
        <v>0</v>
      </c>
      <c r="T102" s="89">
        <f t="shared" si="3"/>
        <v>0</v>
      </c>
      <c r="AR102" s="90" t="s">
        <v>214</v>
      </c>
      <c r="AT102" s="90" t="s">
        <v>138</v>
      </c>
      <c r="AU102" s="90" t="s">
        <v>81</v>
      </c>
      <c r="AY102" s="11" t="s">
        <v>136</v>
      </c>
      <c r="BE102" s="91">
        <f t="shared" si="4"/>
        <v>0</v>
      </c>
      <c r="BF102" s="91">
        <f t="shared" si="5"/>
        <v>0</v>
      </c>
      <c r="BG102" s="91">
        <f t="shared" si="6"/>
        <v>0</v>
      </c>
      <c r="BH102" s="91">
        <f t="shared" si="7"/>
        <v>0</v>
      </c>
      <c r="BI102" s="91">
        <f t="shared" si="8"/>
        <v>0</v>
      </c>
      <c r="BJ102" s="11" t="s">
        <v>79</v>
      </c>
      <c r="BK102" s="91">
        <f t="shared" si="9"/>
        <v>0</v>
      </c>
      <c r="BL102" s="11" t="s">
        <v>214</v>
      </c>
      <c r="BM102" s="90" t="s">
        <v>234</v>
      </c>
    </row>
    <row r="103" spans="2:65" s="1" customFormat="1" ht="16.5" customHeight="1">
      <c r="B103" s="84"/>
      <c r="C103" s="338" t="s">
        <v>192</v>
      </c>
      <c r="D103" s="338" t="s">
        <v>138</v>
      </c>
      <c r="E103" s="339" t="s">
        <v>1148</v>
      </c>
      <c r="F103" s="340" t="s">
        <v>1149</v>
      </c>
      <c r="G103" s="341" t="s">
        <v>176</v>
      </c>
      <c r="H103" s="342">
        <v>2</v>
      </c>
      <c r="I103" s="85"/>
      <c r="J103" s="343">
        <f t="shared" si="0"/>
        <v>0</v>
      </c>
      <c r="K103" s="340" t="s">
        <v>142</v>
      </c>
      <c r="L103" s="19"/>
      <c r="M103" s="86" t="s">
        <v>3</v>
      </c>
      <c r="N103" s="87" t="s">
        <v>42</v>
      </c>
      <c r="O103" s="27"/>
      <c r="P103" s="88">
        <f t="shared" si="1"/>
        <v>0</v>
      </c>
      <c r="Q103" s="88">
        <v>0</v>
      </c>
      <c r="R103" s="88">
        <f t="shared" si="2"/>
        <v>0</v>
      </c>
      <c r="S103" s="88">
        <v>0</v>
      </c>
      <c r="T103" s="89">
        <f t="shared" si="3"/>
        <v>0</v>
      </c>
      <c r="AR103" s="90" t="s">
        <v>214</v>
      </c>
      <c r="AT103" s="90" t="s">
        <v>138</v>
      </c>
      <c r="AU103" s="90" t="s">
        <v>81</v>
      </c>
      <c r="AY103" s="11" t="s">
        <v>136</v>
      </c>
      <c r="BE103" s="91">
        <f t="shared" si="4"/>
        <v>0</v>
      </c>
      <c r="BF103" s="91">
        <f t="shared" si="5"/>
        <v>0</v>
      </c>
      <c r="BG103" s="91">
        <f t="shared" si="6"/>
        <v>0</v>
      </c>
      <c r="BH103" s="91">
        <f t="shared" si="7"/>
        <v>0</v>
      </c>
      <c r="BI103" s="91">
        <f t="shared" si="8"/>
        <v>0</v>
      </c>
      <c r="BJ103" s="11" t="s">
        <v>79</v>
      </c>
      <c r="BK103" s="91">
        <f t="shared" si="9"/>
        <v>0</v>
      </c>
      <c r="BL103" s="11" t="s">
        <v>214</v>
      </c>
      <c r="BM103" s="90" t="s">
        <v>242</v>
      </c>
    </row>
    <row r="104" spans="2:65" s="1" customFormat="1" ht="16.5" customHeight="1">
      <c r="B104" s="84"/>
      <c r="C104" s="338" t="s">
        <v>196</v>
      </c>
      <c r="D104" s="338" t="s">
        <v>138</v>
      </c>
      <c r="E104" s="339" t="s">
        <v>1150</v>
      </c>
      <c r="F104" s="340" t="s">
        <v>1151</v>
      </c>
      <c r="G104" s="341" t="s">
        <v>176</v>
      </c>
      <c r="H104" s="342">
        <v>1</v>
      </c>
      <c r="I104" s="85"/>
      <c r="J104" s="343">
        <f t="shared" si="0"/>
        <v>0</v>
      </c>
      <c r="K104" s="340" t="s">
        <v>142</v>
      </c>
      <c r="L104" s="19"/>
      <c r="M104" s="86" t="s">
        <v>3</v>
      </c>
      <c r="N104" s="87" t="s">
        <v>42</v>
      </c>
      <c r="O104" s="27"/>
      <c r="P104" s="88">
        <f t="shared" si="1"/>
        <v>0</v>
      </c>
      <c r="Q104" s="88">
        <v>0</v>
      </c>
      <c r="R104" s="88">
        <f t="shared" si="2"/>
        <v>0</v>
      </c>
      <c r="S104" s="88">
        <v>0</v>
      </c>
      <c r="T104" s="89">
        <f t="shared" si="3"/>
        <v>0</v>
      </c>
      <c r="AR104" s="90" t="s">
        <v>214</v>
      </c>
      <c r="AT104" s="90" t="s">
        <v>138</v>
      </c>
      <c r="AU104" s="90" t="s">
        <v>81</v>
      </c>
      <c r="AY104" s="11" t="s">
        <v>136</v>
      </c>
      <c r="BE104" s="91">
        <f t="shared" si="4"/>
        <v>0</v>
      </c>
      <c r="BF104" s="91">
        <f t="shared" si="5"/>
        <v>0</v>
      </c>
      <c r="BG104" s="91">
        <f t="shared" si="6"/>
        <v>0</v>
      </c>
      <c r="BH104" s="91">
        <f t="shared" si="7"/>
        <v>0</v>
      </c>
      <c r="BI104" s="91">
        <f t="shared" si="8"/>
        <v>0</v>
      </c>
      <c r="BJ104" s="11" t="s">
        <v>79</v>
      </c>
      <c r="BK104" s="91">
        <f t="shared" si="9"/>
        <v>0</v>
      </c>
      <c r="BL104" s="11" t="s">
        <v>214</v>
      </c>
      <c r="BM104" s="90" t="s">
        <v>251</v>
      </c>
    </row>
    <row r="105" spans="2:65" s="1" customFormat="1" ht="16.5" customHeight="1">
      <c r="B105" s="84"/>
      <c r="C105" s="338" t="s">
        <v>200</v>
      </c>
      <c r="D105" s="338" t="s">
        <v>138</v>
      </c>
      <c r="E105" s="339" t="s">
        <v>1152</v>
      </c>
      <c r="F105" s="340" t="s">
        <v>1153</v>
      </c>
      <c r="G105" s="341" t="s">
        <v>176</v>
      </c>
      <c r="H105" s="342">
        <v>4</v>
      </c>
      <c r="I105" s="85"/>
      <c r="J105" s="343">
        <f t="shared" si="0"/>
        <v>0</v>
      </c>
      <c r="K105" s="340" t="s">
        <v>142</v>
      </c>
      <c r="L105" s="19"/>
      <c r="M105" s="86" t="s">
        <v>3</v>
      </c>
      <c r="N105" s="87" t="s">
        <v>42</v>
      </c>
      <c r="O105" s="27"/>
      <c r="P105" s="88">
        <f t="shared" si="1"/>
        <v>0</v>
      </c>
      <c r="Q105" s="88">
        <v>0</v>
      </c>
      <c r="R105" s="88">
        <f t="shared" si="2"/>
        <v>0</v>
      </c>
      <c r="S105" s="88">
        <v>0</v>
      </c>
      <c r="T105" s="89">
        <f t="shared" si="3"/>
        <v>0</v>
      </c>
      <c r="AR105" s="90" t="s">
        <v>214</v>
      </c>
      <c r="AT105" s="90" t="s">
        <v>138</v>
      </c>
      <c r="AU105" s="90" t="s">
        <v>81</v>
      </c>
      <c r="AY105" s="11" t="s">
        <v>136</v>
      </c>
      <c r="BE105" s="91">
        <f t="shared" si="4"/>
        <v>0</v>
      </c>
      <c r="BF105" s="91">
        <f t="shared" si="5"/>
        <v>0</v>
      </c>
      <c r="BG105" s="91">
        <f t="shared" si="6"/>
        <v>0</v>
      </c>
      <c r="BH105" s="91">
        <f t="shared" si="7"/>
        <v>0</v>
      </c>
      <c r="BI105" s="91">
        <f t="shared" si="8"/>
        <v>0</v>
      </c>
      <c r="BJ105" s="11" t="s">
        <v>79</v>
      </c>
      <c r="BK105" s="91">
        <f t="shared" si="9"/>
        <v>0</v>
      </c>
      <c r="BL105" s="11" t="s">
        <v>214</v>
      </c>
      <c r="BM105" s="90" t="s">
        <v>261</v>
      </c>
    </row>
    <row r="106" spans="2:65" s="1" customFormat="1" ht="16.5" customHeight="1">
      <c r="B106" s="84"/>
      <c r="C106" s="338" t="s">
        <v>205</v>
      </c>
      <c r="D106" s="338" t="s">
        <v>138</v>
      </c>
      <c r="E106" s="339" t="s">
        <v>1154</v>
      </c>
      <c r="F106" s="340" t="s">
        <v>1155</v>
      </c>
      <c r="G106" s="341" t="s">
        <v>176</v>
      </c>
      <c r="H106" s="342">
        <v>2</v>
      </c>
      <c r="I106" s="85"/>
      <c r="J106" s="343">
        <f t="shared" si="0"/>
        <v>0</v>
      </c>
      <c r="K106" s="340" t="s">
        <v>142</v>
      </c>
      <c r="L106" s="19"/>
      <c r="M106" s="86" t="s">
        <v>3</v>
      </c>
      <c r="N106" s="87" t="s">
        <v>42</v>
      </c>
      <c r="O106" s="27"/>
      <c r="P106" s="88">
        <f t="shared" si="1"/>
        <v>0</v>
      </c>
      <c r="Q106" s="88">
        <v>0</v>
      </c>
      <c r="R106" s="88">
        <f t="shared" si="2"/>
        <v>0</v>
      </c>
      <c r="S106" s="88">
        <v>0</v>
      </c>
      <c r="T106" s="89">
        <f t="shared" si="3"/>
        <v>0</v>
      </c>
      <c r="AR106" s="90" t="s">
        <v>214</v>
      </c>
      <c r="AT106" s="90" t="s">
        <v>138</v>
      </c>
      <c r="AU106" s="90" t="s">
        <v>81</v>
      </c>
      <c r="AY106" s="11" t="s">
        <v>136</v>
      </c>
      <c r="BE106" s="91">
        <f t="shared" si="4"/>
        <v>0</v>
      </c>
      <c r="BF106" s="91">
        <f t="shared" si="5"/>
        <v>0</v>
      </c>
      <c r="BG106" s="91">
        <f t="shared" si="6"/>
        <v>0</v>
      </c>
      <c r="BH106" s="91">
        <f t="shared" si="7"/>
        <v>0</v>
      </c>
      <c r="BI106" s="91">
        <f t="shared" si="8"/>
        <v>0</v>
      </c>
      <c r="BJ106" s="11" t="s">
        <v>79</v>
      </c>
      <c r="BK106" s="91">
        <f t="shared" si="9"/>
        <v>0</v>
      </c>
      <c r="BL106" s="11" t="s">
        <v>214</v>
      </c>
      <c r="BM106" s="90" t="s">
        <v>270</v>
      </c>
    </row>
    <row r="107" spans="2:65" s="1" customFormat="1" ht="24" customHeight="1">
      <c r="B107" s="84"/>
      <c r="C107" s="338" t="s">
        <v>9</v>
      </c>
      <c r="D107" s="338" t="s">
        <v>138</v>
      </c>
      <c r="E107" s="339" t="s">
        <v>1156</v>
      </c>
      <c r="F107" s="340" t="s">
        <v>1157</v>
      </c>
      <c r="G107" s="341" t="s">
        <v>535</v>
      </c>
      <c r="H107" s="342">
        <v>0.005</v>
      </c>
      <c r="I107" s="85"/>
      <c r="J107" s="343">
        <f t="shared" si="0"/>
        <v>0</v>
      </c>
      <c r="K107" s="340" t="s">
        <v>142</v>
      </c>
      <c r="L107" s="19"/>
      <c r="M107" s="86" t="s">
        <v>3</v>
      </c>
      <c r="N107" s="87" t="s">
        <v>42</v>
      </c>
      <c r="O107" s="27"/>
      <c r="P107" s="88">
        <f t="shared" si="1"/>
        <v>0</v>
      </c>
      <c r="Q107" s="88">
        <v>0</v>
      </c>
      <c r="R107" s="88">
        <f t="shared" si="2"/>
        <v>0</v>
      </c>
      <c r="S107" s="88">
        <v>0</v>
      </c>
      <c r="T107" s="89">
        <f t="shared" si="3"/>
        <v>0</v>
      </c>
      <c r="AR107" s="90" t="s">
        <v>214</v>
      </c>
      <c r="AT107" s="90" t="s">
        <v>138</v>
      </c>
      <c r="AU107" s="90" t="s">
        <v>81</v>
      </c>
      <c r="AY107" s="11" t="s">
        <v>136</v>
      </c>
      <c r="BE107" s="91">
        <f t="shared" si="4"/>
        <v>0</v>
      </c>
      <c r="BF107" s="91">
        <f t="shared" si="5"/>
        <v>0</v>
      </c>
      <c r="BG107" s="91">
        <f t="shared" si="6"/>
        <v>0</v>
      </c>
      <c r="BH107" s="91">
        <f t="shared" si="7"/>
        <v>0</v>
      </c>
      <c r="BI107" s="91">
        <f t="shared" si="8"/>
        <v>0</v>
      </c>
      <c r="BJ107" s="11" t="s">
        <v>79</v>
      </c>
      <c r="BK107" s="91">
        <f t="shared" si="9"/>
        <v>0</v>
      </c>
      <c r="BL107" s="11" t="s">
        <v>214</v>
      </c>
      <c r="BM107" s="90" t="s">
        <v>280</v>
      </c>
    </row>
    <row r="108" spans="2:47" s="1" customFormat="1" ht="87.75">
      <c r="B108" s="19"/>
      <c r="C108" s="330"/>
      <c r="D108" s="345" t="s">
        <v>1124</v>
      </c>
      <c r="E108" s="330"/>
      <c r="F108" s="364" t="s">
        <v>1158</v>
      </c>
      <c r="G108" s="330"/>
      <c r="H108" s="330"/>
      <c r="I108" s="38"/>
      <c r="J108" s="330"/>
      <c r="K108" s="330"/>
      <c r="L108" s="19"/>
      <c r="M108" s="120"/>
      <c r="N108" s="27"/>
      <c r="O108" s="27"/>
      <c r="P108" s="27"/>
      <c r="Q108" s="27"/>
      <c r="R108" s="27"/>
      <c r="S108" s="27"/>
      <c r="T108" s="28"/>
      <c r="AT108" s="11" t="s">
        <v>1124</v>
      </c>
      <c r="AU108" s="11" t="s">
        <v>81</v>
      </c>
    </row>
    <row r="109" spans="2:63" s="6" customFormat="1" ht="22.9" customHeight="1">
      <c r="B109" s="75"/>
      <c r="C109" s="332"/>
      <c r="D109" s="333" t="s">
        <v>70</v>
      </c>
      <c r="E109" s="336" t="s">
        <v>1159</v>
      </c>
      <c r="F109" s="336" t="s">
        <v>1160</v>
      </c>
      <c r="G109" s="332"/>
      <c r="H109" s="332"/>
      <c r="I109" s="77"/>
      <c r="J109" s="337">
        <f>BK109</f>
        <v>0</v>
      </c>
      <c r="K109" s="332"/>
      <c r="L109" s="75"/>
      <c r="M109" s="78"/>
      <c r="N109" s="79"/>
      <c r="O109" s="79"/>
      <c r="P109" s="80">
        <f>SUM(P110:P184)</f>
        <v>0</v>
      </c>
      <c r="Q109" s="79"/>
      <c r="R109" s="80">
        <f>SUM(R110:R184)</f>
        <v>0</v>
      </c>
      <c r="S109" s="79"/>
      <c r="T109" s="81">
        <f>SUM(T110:T184)</f>
        <v>0</v>
      </c>
      <c r="AR109" s="76" t="s">
        <v>81</v>
      </c>
      <c r="AT109" s="82" t="s">
        <v>70</v>
      </c>
      <c r="AU109" s="82" t="s">
        <v>79</v>
      </c>
      <c r="AY109" s="76" t="s">
        <v>136</v>
      </c>
      <c r="BK109" s="83">
        <f>SUM(BK110:BK184)</f>
        <v>0</v>
      </c>
    </row>
    <row r="110" spans="2:65" s="1" customFormat="1" ht="16.5" customHeight="1">
      <c r="B110" s="84"/>
      <c r="C110" s="338" t="s">
        <v>214</v>
      </c>
      <c r="D110" s="338" t="s">
        <v>138</v>
      </c>
      <c r="E110" s="339" t="s">
        <v>1161</v>
      </c>
      <c r="F110" s="340" t="s">
        <v>1162</v>
      </c>
      <c r="G110" s="341" t="s">
        <v>176</v>
      </c>
      <c r="H110" s="342">
        <v>4</v>
      </c>
      <c r="I110" s="85"/>
      <c r="J110" s="343">
        <f>ROUND(I110*H110,2)</f>
        <v>0</v>
      </c>
      <c r="K110" s="340" t="s">
        <v>142</v>
      </c>
      <c r="L110" s="19"/>
      <c r="M110" s="86" t="s">
        <v>3</v>
      </c>
      <c r="N110" s="87" t="s">
        <v>42</v>
      </c>
      <c r="O110" s="27"/>
      <c r="P110" s="88">
        <f>O110*H110</f>
        <v>0</v>
      </c>
      <c r="Q110" s="88">
        <v>0</v>
      </c>
      <c r="R110" s="88">
        <f>Q110*H110</f>
        <v>0</v>
      </c>
      <c r="S110" s="88">
        <v>0</v>
      </c>
      <c r="T110" s="89">
        <f>S110*H110</f>
        <v>0</v>
      </c>
      <c r="AR110" s="90" t="s">
        <v>214</v>
      </c>
      <c r="AT110" s="90" t="s">
        <v>138</v>
      </c>
      <c r="AU110" s="90" t="s">
        <v>81</v>
      </c>
      <c r="AY110" s="11" t="s">
        <v>136</v>
      </c>
      <c r="BE110" s="91">
        <f>IF(N110="základní",J110,0)</f>
        <v>0</v>
      </c>
      <c r="BF110" s="91">
        <f>IF(N110="snížená",J110,0)</f>
        <v>0</v>
      </c>
      <c r="BG110" s="91">
        <f>IF(N110="zákl. přenesená",J110,0)</f>
        <v>0</v>
      </c>
      <c r="BH110" s="91">
        <f>IF(N110="sníž. přenesená",J110,0)</f>
        <v>0</v>
      </c>
      <c r="BI110" s="91">
        <f>IF(N110="nulová",J110,0)</f>
        <v>0</v>
      </c>
      <c r="BJ110" s="11" t="s">
        <v>79</v>
      </c>
      <c r="BK110" s="91">
        <f>ROUND(I110*H110,2)</f>
        <v>0</v>
      </c>
      <c r="BL110" s="11" t="s">
        <v>214</v>
      </c>
      <c r="BM110" s="90" t="s">
        <v>291</v>
      </c>
    </row>
    <row r="111" spans="2:65" s="1" customFormat="1" ht="24" customHeight="1">
      <c r="B111" s="84"/>
      <c r="C111" s="338" t="s">
        <v>219</v>
      </c>
      <c r="D111" s="338" t="s">
        <v>138</v>
      </c>
      <c r="E111" s="339" t="s">
        <v>1163</v>
      </c>
      <c r="F111" s="340" t="s">
        <v>1164</v>
      </c>
      <c r="G111" s="341" t="s">
        <v>176</v>
      </c>
      <c r="H111" s="342">
        <v>2</v>
      </c>
      <c r="I111" s="85"/>
      <c r="J111" s="343">
        <f>ROUND(I111*H111,2)</f>
        <v>0</v>
      </c>
      <c r="K111" s="340" t="s">
        <v>142</v>
      </c>
      <c r="L111" s="19"/>
      <c r="M111" s="86" t="s">
        <v>3</v>
      </c>
      <c r="N111" s="87" t="s">
        <v>42</v>
      </c>
      <c r="O111" s="27"/>
      <c r="P111" s="88">
        <f>O111*H111</f>
        <v>0</v>
      </c>
      <c r="Q111" s="88">
        <v>0</v>
      </c>
      <c r="R111" s="88">
        <f>Q111*H111</f>
        <v>0</v>
      </c>
      <c r="S111" s="88">
        <v>0</v>
      </c>
      <c r="T111" s="89">
        <f>S111*H111</f>
        <v>0</v>
      </c>
      <c r="AR111" s="90" t="s">
        <v>214</v>
      </c>
      <c r="AT111" s="90" t="s">
        <v>138</v>
      </c>
      <c r="AU111" s="90" t="s">
        <v>81</v>
      </c>
      <c r="AY111" s="11" t="s">
        <v>136</v>
      </c>
      <c r="BE111" s="91">
        <f>IF(N111="základní",J111,0)</f>
        <v>0</v>
      </c>
      <c r="BF111" s="91">
        <f>IF(N111="snížená",J111,0)</f>
        <v>0</v>
      </c>
      <c r="BG111" s="91">
        <f>IF(N111="zákl. přenesená",J111,0)</f>
        <v>0</v>
      </c>
      <c r="BH111" s="91">
        <f>IF(N111="sníž. přenesená",J111,0)</f>
        <v>0</v>
      </c>
      <c r="BI111" s="91">
        <f>IF(N111="nulová",J111,0)</f>
        <v>0</v>
      </c>
      <c r="BJ111" s="11" t="s">
        <v>79</v>
      </c>
      <c r="BK111" s="91">
        <f>ROUND(I111*H111,2)</f>
        <v>0</v>
      </c>
      <c r="BL111" s="11" t="s">
        <v>214</v>
      </c>
      <c r="BM111" s="90" t="s">
        <v>300</v>
      </c>
    </row>
    <row r="112" spans="2:65" s="1" customFormat="1" ht="16.5" customHeight="1">
      <c r="B112" s="84"/>
      <c r="C112" s="338" t="s">
        <v>223</v>
      </c>
      <c r="D112" s="338" t="s">
        <v>138</v>
      </c>
      <c r="E112" s="339" t="s">
        <v>1165</v>
      </c>
      <c r="F112" s="340" t="s">
        <v>1166</v>
      </c>
      <c r="G112" s="341" t="s">
        <v>159</v>
      </c>
      <c r="H112" s="342">
        <v>160</v>
      </c>
      <c r="I112" s="85"/>
      <c r="J112" s="343">
        <f>ROUND(I112*H112,2)</f>
        <v>0</v>
      </c>
      <c r="K112" s="340" t="s">
        <v>142</v>
      </c>
      <c r="L112" s="19"/>
      <c r="M112" s="86" t="s">
        <v>3</v>
      </c>
      <c r="N112" s="87" t="s">
        <v>42</v>
      </c>
      <c r="O112" s="27"/>
      <c r="P112" s="88">
        <f>O112*H112</f>
        <v>0</v>
      </c>
      <c r="Q112" s="88">
        <v>0</v>
      </c>
      <c r="R112" s="88">
        <f>Q112*H112</f>
        <v>0</v>
      </c>
      <c r="S112" s="88">
        <v>0</v>
      </c>
      <c r="T112" s="89">
        <f>S112*H112</f>
        <v>0</v>
      </c>
      <c r="AR112" s="90" t="s">
        <v>214</v>
      </c>
      <c r="AT112" s="90" t="s">
        <v>138</v>
      </c>
      <c r="AU112" s="90" t="s">
        <v>81</v>
      </c>
      <c r="AY112" s="11" t="s">
        <v>136</v>
      </c>
      <c r="BE112" s="91">
        <f>IF(N112="základní",J112,0)</f>
        <v>0</v>
      </c>
      <c r="BF112" s="91">
        <f>IF(N112="snížená",J112,0)</f>
        <v>0</v>
      </c>
      <c r="BG112" s="91">
        <f>IF(N112="zákl. přenesená",J112,0)</f>
        <v>0</v>
      </c>
      <c r="BH112" s="91">
        <f>IF(N112="sníž. přenesená",J112,0)</f>
        <v>0</v>
      </c>
      <c r="BI112" s="91">
        <f>IF(N112="nulová",J112,0)</f>
        <v>0</v>
      </c>
      <c r="BJ112" s="11" t="s">
        <v>79</v>
      </c>
      <c r="BK112" s="91">
        <f>ROUND(I112*H112,2)</f>
        <v>0</v>
      </c>
      <c r="BL112" s="11" t="s">
        <v>214</v>
      </c>
      <c r="BM112" s="90" t="s">
        <v>310</v>
      </c>
    </row>
    <row r="113" spans="2:47" s="1" customFormat="1" ht="58.5">
      <c r="B113" s="19"/>
      <c r="C113" s="330"/>
      <c r="D113" s="345" t="s">
        <v>1124</v>
      </c>
      <c r="E113" s="330"/>
      <c r="F113" s="364" t="s">
        <v>1167</v>
      </c>
      <c r="G113" s="330"/>
      <c r="H113" s="330"/>
      <c r="I113" s="38"/>
      <c r="J113" s="330"/>
      <c r="K113" s="330"/>
      <c r="L113" s="19"/>
      <c r="M113" s="120"/>
      <c r="N113" s="27"/>
      <c r="O113" s="27"/>
      <c r="P113" s="27"/>
      <c r="Q113" s="27"/>
      <c r="R113" s="27"/>
      <c r="S113" s="27"/>
      <c r="T113" s="28"/>
      <c r="AT113" s="11" t="s">
        <v>1124</v>
      </c>
      <c r="AU113" s="11" t="s">
        <v>81</v>
      </c>
    </row>
    <row r="114" spans="2:65" s="1" customFormat="1" ht="16.5" customHeight="1">
      <c r="B114" s="84"/>
      <c r="C114" s="338" t="s">
        <v>228</v>
      </c>
      <c r="D114" s="338" t="s">
        <v>138</v>
      </c>
      <c r="E114" s="339" t="s">
        <v>1168</v>
      </c>
      <c r="F114" s="340" t="s">
        <v>1169</v>
      </c>
      <c r="G114" s="341" t="s">
        <v>159</v>
      </c>
      <c r="H114" s="342">
        <v>220</v>
      </c>
      <c r="I114" s="85"/>
      <c r="J114" s="343">
        <f>ROUND(I114*H114,2)</f>
        <v>0</v>
      </c>
      <c r="K114" s="340" t="s">
        <v>142</v>
      </c>
      <c r="L114" s="19"/>
      <c r="M114" s="86" t="s">
        <v>3</v>
      </c>
      <c r="N114" s="87" t="s">
        <v>42</v>
      </c>
      <c r="O114" s="27"/>
      <c r="P114" s="88">
        <f>O114*H114</f>
        <v>0</v>
      </c>
      <c r="Q114" s="88">
        <v>0</v>
      </c>
      <c r="R114" s="88">
        <f>Q114*H114</f>
        <v>0</v>
      </c>
      <c r="S114" s="88">
        <v>0</v>
      </c>
      <c r="T114" s="89">
        <f>S114*H114</f>
        <v>0</v>
      </c>
      <c r="AR114" s="90" t="s">
        <v>214</v>
      </c>
      <c r="AT114" s="90" t="s">
        <v>138</v>
      </c>
      <c r="AU114" s="90" t="s">
        <v>81</v>
      </c>
      <c r="AY114" s="11" t="s">
        <v>136</v>
      </c>
      <c r="BE114" s="91">
        <f>IF(N114="základní",J114,0)</f>
        <v>0</v>
      </c>
      <c r="BF114" s="91">
        <f>IF(N114="snížená",J114,0)</f>
        <v>0</v>
      </c>
      <c r="BG114" s="91">
        <f>IF(N114="zákl. přenesená",J114,0)</f>
        <v>0</v>
      </c>
      <c r="BH114" s="91">
        <f>IF(N114="sníž. přenesená",J114,0)</f>
        <v>0</v>
      </c>
      <c r="BI114" s="91">
        <f>IF(N114="nulová",J114,0)</f>
        <v>0</v>
      </c>
      <c r="BJ114" s="11" t="s">
        <v>79</v>
      </c>
      <c r="BK114" s="91">
        <f>ROUND(I114*H114,2)</f>
        <v>0</v>
      </c>
      <c r="BL114" s="11" t="s">
        <v>214</v>
      </c>
      <c r="BM114" s="90" t="s">
        <v>319</v>
      </c>
    </row>
    <row r="115" spans="2:47" s="1" customFormat="1" ht="58.5">
      <c r="B115" s="19"/>
      <c r="C115" s="330"/>
      <c r="D115" s="345" t="s">
        <v>1124</v>
      </c>
      <c r="E115" s="330"/>
      <c r="F115" s="364" t="s">
        <v>1167</v>
      </c>
      <c r="G115" s="330"/>
      <c r="H115" s="330"/>
      <c r="I115" s="38"/>
      <c r="J115" s="330"/>
      <c r="K115" s="330"/>
      <c r="L115" s="19"/>
      <c r="M115" s="120"/>
      <c r="N115" s="27"/>
      <c r="O115" s="27"/>
      <c r="P115" s="27"/>
      <c r="Q115" s="27"/>
      <c r="R115" s="27"/>
      <c r="S115" s="27"/>
      <c r="T115" s="28"/>
      <c r="AT115" s="11" t="s">
        <v>1124</v>
      </c>
      <c r="AU115" s="11" t="s">
        <v>81</v>
      </c>
    </row>
    <row r="116" spans="2:65" s="1" customFormat="1" ht="16.5" customHeight="1">
      <c r="B116" s="84"/>
      <c r="C116" s="338" t="s">
        <v>234</v>
      </c>
      <c r="D116" s="338" t="s">
        <v>138</v>
      </c>
      <c r="E116" s="339" t="s">
        <v>1170</v>
      </c>
      <c r="F116" s="340" t="s">
        <v>1171</v>
      </c>
      <c r="G116" s="341" t="s">
        <v>159</v>
      </c>
      <c r="H116" s="342">
        <v>130</v>
      </c>
      <c r="I116" s="85"/>
      <c r="J116" s="343">
        <f>ROUND(I116*H116,2)</f>
        <v>0</v>
      </c>
      <c r="K116" s="340" t="s">
        <v>142</v>
      </c>
      <c r="L116" s="19"/>
      <c r="M116" s="86" t="s">
        <v>3</v>
      </c>
      <c r="N116" s="87" t="s">
        <v>42</v>
      </c>
      <c r="O116" s="27"/>
      <c r="P116" s="88">
        <f>O116*H116</f>
        <v>0</v>
      </c>
      <c r="Q116" s="88">
        <v>0</v>
      </c>
      <c r="R116" s="88">
        <f>Q116*H116</f>
        <v>0</v>
      </c>
      <c r="S116" s="88">
        <v>0</v>
      </c>
      <c r="T116" s="89">
        <f>S116*H116</f>
        <v>0</v>
      </c>
      <c r="AR116" s="90" t="s">
        <v>214</v>
      </c>
      <c r="AT116" s="90" t="s">
        <v>138</v>
      </c>
      <c r="AU116" s="90" t="s">
        <v>81</v>
      </c>
      <c r="AY116" s="11" t="s">
        <v>136</v>
      </c>
      <c r="BE116" s="91">
        <f>IF(N116="základní",J116,0)</f>
        <v>0</v>
      </c>
      <c r="BF116" s="91">
        <f>IF(N116="snížená",J116,0)</f>
        <v>0</v>
      </c>
      <c r="BG116" s="91">
        <f>IF(N116="zákl. přenesená",J116,0)</f>
        <v>0</v>
      </c>
      <c r="BH116" s="91">
        <f>IF(N116="sníž. přenesená",J116,0)</f>
        <v>0</v>
      </c>
      <c r="BI116" s="91">
        <f>IF(N116="nulová",J116,0)</f>
        <v>0</v>
      </c>
      <c r="BJ116" s="11" t="s">
        <v>79</v>
      </c>
      <c r="BK116" s="91">
        <f>ROUND(I116*H116,2)</f>
        <v>0</v>
      </c>
      <c r="BL116" s="11" t="s">
        <v>214</v>
      </c>
      <c r="BM116" s="90" t="s">
        <v>327</v>
      </c>
    </row>
    <row r="117" spans="2:47" s="1" customFormat="1" ht="58.5">
      <c r="B117" s="19"/>
      <c r="C117" s="330"/>
      <c r="D117" s="345" t="s">
        <v>1124</v>
      </c>
      <c r="E117" s="330"/>
      <c r="F117" s="364" t="s">
        <v>1167</v>
      </c>
      <c r="G117" s="330"/>
      <c r="H117" s="330"/>
      <c r="I117" s="38"/>
      <c r="J117" s="330"/>
      <c r="K117" s="330"/>
      <c r="L117" s="19"/>
      <c r="M117" s="120"/>
      <c r="N117" s="27"/>
      <c r="O117" s="27"/>
      <c r="P117" s="27"/>
      <c r="Q117" s="27"/>
      <c r="R117" s="27"/>
      <c r="S117" s="27"/>
      <c r="T117" s="28"/>
      <c r="AT117" s="11" t="s">
        <v>1124</v>
      </c>
      <c r="AU117" s="11" t="s">
        <v>81</v>
      </c>
    </row>
    <row r="118" spans="2:65" s="1" customFormat="1" ht="16.5" customHeight="1">
      <c r="B118" s="84"/>
      <c r="C118" s="338" t="s">
        <v>8</v>
      </c>
      <c r="D118" s="338" t="s">
        <v>138</v>
      </c>
      <c r="E118" s="339" t="s">
        <v>1172</v>
      </c>
      <c r="F118" s="340" t="s">
        <v>1173</v>
      </c>
      <c r="G118" s="341" t="s">
        <v>159</v>
      </c>
      <c r="H118" s="342">
        <v>90</v>
      </c>
      <c r="I118" s="85"/>
      <c r="J118" s="343">
        <f>ROUND(I118*H118,2)</f>
        <v>0</v>
      </c>
      <c r="K118" s="340" t="s">
        <v>142</v>
      </c>
      <c r="L118" s="19"/>
      <c r="M118" s="86" t="s">
        <v>3</v>
      </c>
      <c r="N118" s="87" t="s">
        <v>42</v>
      </c>
      <c r="O118" s="27"/>
      <c r="P118" s="88">
        <f>O118*H118</f>
        <v>0</v>
      </c>
      <c r="Q118" s="88">
        <v>0</v>
      </c>
      <c r="R118" s="88">
        <f>Q118*H118</f>
        <v>0</v>
      </c>
      <c r="S118" s="88">
        <v>0</v>
      </c>
      <c r="T118" s="89">
        <f>S118*H118</f>
        <v>0</v>
      </c>
      <c r="AR118" s="90" t="s">
        <v>214</v>
      </c>
      <c r="AT118" s="90" t="s">
        <v>138</v>
      </c>
      <c r="AU118" s="90" t="s">
        <v>81</v>
      </c>
      <c r="AY118" s="11" t="s">
        <v>136</v>
      </c>
      <c r="BE118" s="91">
        <f>IF(N118="základní",J118,0)</f>
        <v>0</v>
      </c>
      <c r="BF118" s="91">
        <f>IF(N118="snížená",J118,0)</f>
        <v>0</v>
      </c>
      <c r="BG118" s="91">
        <f>IF(N118="zákl. přenesená",J118,0)</f>
        <v>0</v>
      </c>
      <c r="BH118" s="91">
        <f>IF(N118="sníž. přenesená",J118,0)</f>
        <v>0</v>
      </c>
      <c r="BI118" s="91">
        <f>IF(N118="nulová",J118,0)</f>
        <v>0</v>
      </c>
      <c r="BJ118" s="11" t="s">
        <v>79</v>
      </c>
      <c r="BK118" s="91">
        <f>ROUND(I118*H118,2)</f>
        <v>0</v>
      </c>
      <c r="BL118" s="11" t="s">
        <v>214</v>
      </c>
      <c r="BM118" s="90" t="s">
        <v>335</v>
      </c>
    </row>
    <row r="119" spans="2:47" s="1" customFormat="1" ht="58.5">
      <c r="B119" s="19"/>
      <c r="C119" s="330"/>
      <c r="D119" s="345" t="s">
        <v>1124</v>
      </c>
      <c r="E119" s="330"/>
      <c r="F119" s="364" t="s">
        <v>1167</v>
      </c>
      <c r="G119" s="330"/>
      <c r="H119" s="330"/>
      <c r="I119" s="38"/>
      <c r="J119" s="330"/>
      <c r="K119" s="330"/>
      <c r="L119" s="19"/>
      <c r="M119" s="120"/>
      <c r="N119" s="27"/>
      <c r="O119" s="27"/>
      <c r="P119" s="27"/>
      <c r="Q119" s="27"/>
      <c r="R119" s="27"/>
      <c r="S119" s="27"/>
      <c r="T119" s="28"/>
      <c r="AT119" s="11" t="s">
        <v>1124</v>
      </c>
      <c r="AU119" s="11" t="s">
        <v>81</v>
      </c>
    </row>
    <row r="120" spans="2:65" s="1" customFormat="1" ht="16.5" customHeight="1">
      <c r="B120" s="84"/>
      <c r="C120" s="338" t="s">
        <v>242</v>
      </c>
      <c r="D120" s="338" t="s">
        <v>138</v>
      </c>
      <c r="E120" s="339" t="s">
        <v>1174</v>
      </c>
      <c r="F120" s="340" t="s">
        <v>1175</v>
      </c>
      <c r="G120" s="341" t="s">
        <v>176</v>
      </c>
      <c r="H120" s="342">
        <v>1</v>
      </c>
      <c r="I120" s="85"/>
      <c r="J120" s="343">
        <f>ROUND(I120*H120,2)</f>
        <v>0</v>
      </c>
      <c r="K120" s="340" t="s">
        <v>142</v>
      </c>
      <c r="L120" s="19"/>
      <c r="M120" s="86" t="s">
        <v>3</v>
      </c>
      <c r="N120" s="87" t="s">
        <v>42</v>
      </c>
      <c r="O120" s="27"/>
      <c r="P120" s="88">
        <f>O120*H120</f>
        <v>0</v>
      </c>
      <c r="Q120" s="88">
        <v>0</v>
      </c>
      <c r="R120" s="88">
        <f>Q120*H120</f>
        <v>0</v>
      </c>
      <c r="S120" s="88">
        <v>0</v>
      </c>
      <c r="T120" s="89">
        <f>S120*H120</f>
        <v>0</v>
      </c>
      <c r="AR120" s="90" t="s">
        <v>214</v>
      </c>
      <c r="AT120" s="90" t="s">
        <v>138</v>
      </c>
      <c r="AU120" s="90" t="s">
        <v>81</v>
      </c>
      <c r="AY120" s="11" t="s">
        <v>136</v>
      </c>
      <c r="BE120" s="91">
        <f>IF(N120="základní",J120,0)</f>
        <v>0</v>
      </c>
      <c r="BF120" s="91">
        <f>IF(N120="snížená",J120,0)</f>
        <v>0</v>
      </c>
      <c r="BG120" s="91">
        <f>IF(N120="zákl. přenesená",J120,0)</f>
        <v>0</v>
      </c>
      <c r="BH120" s="91">
        <f>IF(N120="sníž. přenesená",J120,0)</f>
        <v>0</v>
      </c>
      <c r="BI120" s="91">
        <f>IF(N120="nulová",J120,0)</f>
        <v>0</v>
      </c>
      <c r="BJ120" s="11" t="s">
        <v>79</v>
      </c>
      <c r="BK120" s="91">
        <f>ROUND(I120*H120,2)</f>
        <v>0</v>
      </c>
      <c r="BL120" s="11" t="s">
        <v>214</v>
      </c>
      <c r="BM120" s="90" t="s">
        <v>345</v>
      </c>
    </row>
    <row r="121" spans="2:47" s="1" customFormat="1" ht="48.75">
      <c r="B121" s="19"/>
      <c r="C121" s="330"/>
      <c r="D121" s="345" t="s">
        <v>1124</v>
      </c>
      <c r="E121" s="330"/>
      <c r="F121" s="364" t="s">
        <v>1176</v>
      </c>
      <c r="G121" s="330"/>
      <c r="H121" s="330"/>
      <c r="I121" s="38"/>
      <c r="J121" s="330"/>
      <c r="K121" s="330"/>
      <c r="L121" s="19"/>
      <c r="M121" s="120"/>
      <c r="N121" s="27"/>
      <c r="O121" s="27"/>
      <c r="P121" s="27"/>
      <c r="Q121" s="27"/>
      <c r="R121" s="27"/>
      <c r="S121" s="27"/>
      <c r="T121" s="28"/>
      <c r="AT121" s="11" t="s">
        <v>1124</v>
      </c>
      <c r="AU121" s="11" t="s">
        <v>81</v>
      </c>
    </row>
    <row r="122" spans="2:65" s="1" customFormat="1" ht="16.5" customHeight="1">
      <c r="B122" s="84"/>
      <c r="C122" s="338" t="s">
        <v>247</v>
      </c>
      <c r="D122" s="338" t="s">
        <v>138</v>
      </c>
      <c r="E122" s="339" t="s">
        <v>1177</v>
      </c>
      <c r="F122" s="340" t="s">
        <v>1178</v>
      </c>
      <c r="G122" s="341" t="s">
        <v>176</v>
      </c>
      <c r="H122" s="342">
        <v>164</v>
      </c>
      <c r="I122" s="85"/>
      <c r="J122" s="343">
        <f>ROUND(I122*H122,2)</f>
        <v>0</v>
      </c>
      <c r="K122" s="340" t="s">
        <v>142</v>
      </c>
      <c r="L122" s="19"/>
      <c r="M122" s="86" t="s">
        <v>3</v>
      </c>
      <c r="N122" s="87" t="s">
        <v>42</v>
      </c>
      <c r="O122" s="27"/>
      <c r="P122" s="88">
        <f>O122*H122</f>
        <v>0</v>
      </c>
      <c r="Q122" s="88">
        <v>0</v>
      </c>
      <c r="R122" s="88">
        <f>Q122*H122</f>
        <v>0</v>
      </c>
      <c r="S122" s="88">
        <v>0</v>
      </c>
      <c r="T122" s="89">
        <f>S122*H122</f>
        <v>0</v>
      </c>
      <c r="AR122" s="90" t="s">
        <v>214</v>
      </c>
      <c r="AT122" s="90" t="s">
        <v>138</v>
      </c>
      <c r="AU122" s="90" t="s">
        <v>81</v>
      </c>
      <c r="AY122" s="11" t="s">
        <v>136</v>
      </c>
      <c r="BE122" s="91">
        <f>IF(N122="základní",J122,0)</f>
        <v>0</v>
      </c>
      <c r="BF122" s="91">
        <f>IF(N122="snížená",J122,0)</f>
        <v>0</v>
      </c>
      <c r="BG122" s="91">
        <f>IF(N122="zákl. přenesená",J122,0)</f>
        <v>0</v>
      </c>
      <c r="BH122" s="91">
        <f>IF(N122="sníž. přenesená",J122,0)</f>
        <v>0</v>
      </c>
      <c r="BI122" s="91">
        <f>IF(N122="nulová",J122,0)</f>
        <v>0</v>
      </c>
      <c r="BJ122" s="11" t="s">
        <v>79</v>
      </c>
      <c r="BK122" s="91">
        <f>ROUND(I122*H122,2)</f>
        <v>0</v>
      </c>
      <c r="BL122" s="11" t="s">
        <v>214</v>
      </c>
      <c r="BM122" s="90" t="s">
        <v>353</v>
      </c>
    </row>
    <row r="123" spans="2:65" s="1" customFormat="1" ht="60" customHeight="1">
      <c r="B123" s="84"/>
      <c r="C123" s="338" t="s">
        <v>251</v>
      </c>
      <c r="D123" s="338" t="s">
        <v>138</v>
      </c>
      <c r="E123" s="339" t="s">
        <v>1179</v>
      </c>
      <c r="F123" s="340" t="s">
        <v>1180</v>
      </c>
      <c r="G123" s="341" t="s">
        <v>176</v>
      </c>
      <c r="H123" s="342">
        <v>1</v>
      </c>
      <c r="I123" s="85"/>
      <c r="J123" s="343">
        <f>ROUND(I123*H123,2)</f>
        <v>0</v>
      </c>
      <c r="K123" s="340" t="s">
        <v>3</v>
      </c>
      <c r="L123" s="19"/>
      <c r="M123" s="86" t="s">
        <v>3</v>
      </c>
      <c r="N123" s="87" t="s">
        <v>42</v>
      </c>
      <c r="O123" s="27"/>
      <c r="P123" s="88">
        <f>O123*H123</f>
        <v>0</v>
      </c>
      <c r="Q123" s="88">
        <v>0</v>
      </c>
      <c r="R123" s="88">
        <f>Q123*H123</f>
        <v>0</v>
      </c>
      <c r="S123" s="88">
        <v>0</v>
      </c>
      <c r="T123" s="89">
        <f>S123*H123</f>
        <v>0</v>
      </c>
      <c r="AR123" s="90" t="s">
        <v>214</v>
      </c>
      <c r="AT123" s="90" t="s">
        <v>138</v>
      </c>
      <c r="AU123" s="90" t="s">
        <v>81</v>
      </c>
      <c r="AY123" s="11" t="s">
        <v>136</v>
      </c>
      <c r="BE123" s="91">
        <f>IF(N123="základní",J123,0)</f>
        <v>0</v>
      </c>
      <c r="BF123" s="91">
        <f>IF(N123="snížená",J123,0)</f>
        <v>0</v>
      </c>
      <c r="BG123" s="91">
        <f>IF(N123="zákl. přenesená",J123,0)</f>
        <v>0</v>
      </c>
      <c r="BH123" s="91">
        <f>IF(N123="sníž. přenesená",J123,0)</f>
        <v>0</v>
      </c>
      <c r="BI123" s="91">
        <f>IF(N123="nulová",J123,0)</f>
        <v>0</v>
      </c>
      <c r="BJ123" s="11" t="s">
        <v>79</v>
      </c>
      <c r="BK123" s="91">
        <f>ROUND(I123*H123,2)</f>
        <v>0</v>
      </c>
      <c r="BL123" s="11" t="s">
        <v>214</v>
      </c>
      <c r="BM123" s="90" t="s">
        <v>361</v>
      </c>
    </row>
    <row r="124" spans="2:47" s="1" customFormat="1" ht="58.5">
      <c r="B124" s="19"/>
      <c r="C124" s="330"/>
      <c r="D124" s="345" t="s">
        <v>1181</v>
      </c>
      <c r="E124" s="330"/>
      <c r="F124" s="364" t="s">
        <v>1182</v>
      </c>
      <c r="G124" s="330"/>
      <c r="H124" s="330"/>
      <c r="I124" s="38"/>
      <c r="J124" s="330"/>
      <c r="K124" s="330"/>
      <c r="L124" s="19"/>
      <c r="M124" s="120"/>
      <c r="N124" s="27"/>
      <c r="O124" s="27"/>
      <c r="P124" s="27"/>
      <c r="Q124" s="27"/>
      <c r="R124" s="27"/>
      <c r="S124" s="27"/>
      <c r="T124" s="28"/>
      <c r="AT124" s="11" t="s">
        <v>1181</v>
      </c>
      <c r="AU124" s="11" t="s">
        <v>81</v>
      </c>
    </row>
    <row r="125" spans="2:65" s="1" customFormat="1" ht="16.5" customHeight="1">
      <c r="B125" s="84"/>
      <c r="C125" s="338" t="s">
        <v>256</v>
      </c>
      <c r="D125" s="338" t="s">
        <v>138</v>
      </c>
      <c r="E125" s="339" t="s">
        <v>1183</v>
      </c>
      <c r="F125" s="340" t="s">
        <v>1184</v>
      </c>
      <c r="G125" s="341" t="s">
        <v>176</v>
      </c>
      <c r="H125" s="342">
        <v>1</v>
      </c>
      <c r="I125" s="85"/>
      <c r="J125" s="343">
        <f>ROUND(I125*H125,2)</f>
        <v>0</v>
      </c>
      <c r="K125" s="340" t="s">
        <v>3</v>
      </c>
      <c r="L125" s="19"/>
      <c r="M125" s="86" t="s">
        <v>3</v>
      </c>
      <c r="N125" s="87" t="s">
        <v>42</v>
      </c>
      <c r="O125" s="27"/>
      <c r="P125" s="88">
        <f>O125*H125</f>
        <v>0</v>
      </c>
      <c r="Q125" s="88">
        <v>0</v>
      </c>
      <c r="R125" s="88">
        <f>Q125*H125</f>
        <v>0</v>
      </c>
      <c r="S125" s="88">
        <v>0</v>
      </c>
      <c r="T125" s="89">
        <f>S125*H125</f>
        <v>0</v>
      </c>
      <c r="AR125" s="90" t="s">
        <v>214</v>
      </c>
      <c r="AT125" s="90" t="s">
        <v>138</v>
      </c>
      <c r="AU125" s="90" t="s">
        <v>81</v>
      </c>
      <c r="AY125" s="11" t="s">
        <v>136</v>
      </c>
      <c r="BE125" s="91">
        <f>IF(N125="základní",J125,0)</f>
        <v>0</v>
      </c>
      <c r="BF125" s="91">
        <f>IF(N125="snížená",J125,0)</f>
        <v>0</v>
      </c>
      <c r="BG125" s="91">
        <f>IF(N125="zákl. přenesená",J125,0)</f>
        <v>0</v>
      </c>
      <c r="BH125" s="91">
        <f>IF(N125="sníž. přenesená",J125,0)</f>
        <v>0</v>
      </c>
      <c r="BI125" s="91">
        <f>IF(N125="nulová",J125,0)</f>
        <v>0</v>
      </c>
      <c r="BJ125" s="11" t="s">
        <v>79</v>
      </c>
      <c r="BK125" s="91">
        <f>ROUND(I125*H125,2)</f>
        <v>0</v>
      </c>
      <c r="BL125" s="11" t="s">
        <v>214</v>
      </c>
      <c r="BM125" s="90" t="s">
        <v>369</v>
      </c>
    </row>
    <row r="126" spans="2:65" s="1" customFormat="1" ht="16.5" customHeight="1">
      <c r="B126" s="84"/>
      <c r="C126" s="338" t="s">
        <v>261</v>
      </c>
      <c r="D126" s="338" t="s">
        <v>138</v>
      </c>
      <c r="E126" s="339" t="s">
        <v>1185</v>
      </c>
      <c r="F126" s="340" t="s">
        <v>1186</v>
      </c>
      <c r="G126" s="341" t="s">
        <v>1187</v>
      </c>
      <c r="H126" s="342">
        <v>1</v>
      </c>
      <c r="I126" s="85"/>
      <c r="J126" s="343">
        <f>ROUND(I126*H126,2)</f>
        <v>0</v>
      </c>
      <c r="K126" s="340" t="s">
        <v>3</v>
      </c>
      <c r="L126" s="19"/>
      <c r="M126" s="86" t="s">
        <v>3</v>
      </c>
      <c r="N126" s="87" t="s">
        <v>42</v>
      </c>
      <c r="O126" s="27"/>
      <c r="P126" s="88">
        <f>O126*H126</f>
        <v>0</v>
      </c>
      <c r="Q126" s="88">
        <v>0</v>
      </c>
      <c r="R126" s="88">
        <f>Q126*H126</f>
        <v>0</v>
      </c>
      <c r="S126" s="88">
        <v>0</v>
      </c>
      <c r="T126" s="89">
        <f>S126*H126</f>
        <v>0</v>
      </c>
      <c r="AR126" s="90" t="s">
        <v>214</v>
      </c>
      <c r="AT126" s="90" t="s">
        <v>138</v>
      </c>
      <c r="AU126" s="90" t="s">
        <v>81</v>
      </c>
      <c r="AY126" s="11" t="s">
        <v>136</v>
      </c>
      <c r="BE126" s="91">
        <f>IF(N126="základní",J126,0)</f>
        <v>0</v>
      </c>
      <c r="BF126" s="91">
        <f>IF(N126="snížená",J126,0)</f>
        <v>0</v>
      </c>
      <c r="BG126" s="91">
        <f>IF(N126="zákl. přenesená",J126,0)</f>
        <v>0</v>
      </c>
      <c r="BH126" s="91">
        <f>IF(N126="sníž. přenesená",J126,0)</f>
        <v>0</v>
      </c>
      <c r="BI126" s="91">
        <f>IF(N126="nulová",J126,0)</f>
        <v>0</v>
      </c>
      <c r="BJ126" s="11" t="s">
        <v>79</v>
      </c>
      <c r="BK126" s="91">
        <f>ROUND(I126*H126,2)</f>
        <v>0</v>
      </c>
      <c r="BL126" s="11" t="s">
        <v>214</v>
      </c>
      <c r="BM126" s="90" t="s">
        <v>380</v>
      </c>
    </row>
    <row r="127" spans="2:47" s="1" customFormat="1" ht="19.5">
      <c r="B127" s="19"/>
      <c r="C127" s="330"/>
      <c r="D127" s="345" t="s">
        <v>1181</v>
      </c>
      <c r="E127" s="330"/>
      <c r="F127" s="364" t="s">
        <v>1188</v>
      </c>
      <c r="G127" s="330"/>
      <c r="H127" s="330"/>
      <c r="I127" s="38"/>
      <c r="J127" s="330"/>
      <c r="K127" s="330"/>
      <c r="L127" s="19"/>
      <c r="M127" s="120"/>
      <c r="N127" s="27"/>
      <c r="O127" s="27"/>
      <c r="P127" s="27"/>
      <c r="Q127" s="27"/>
      <c r="R127" s="27"/>
      <c r="S127" s="27"/>
      <c r="T127" s="28"/>
      <c r="AT127" s="11" t="s">
        <v>1181</v>
      </c>
      <c r="AU127" s="11" t="s">
        <v>81</v>
      </c>
    </row>
    <row r="128" spans="2:65" s="1" customFormat="1" ht="16.5" customHeight="1">
      <c r="B128" s="84"/>
      <c r="C128" s="338" t="s">
        <v>265</v>
      </c>
      <c r="D128" s="338" t="s">
        <v>138</v>
      </c>
      <c r="E128" s="339" t="s">
        <v>1189</v>
      </c>
      <c r="F128" s="340" t="s">
        <v>1190</v>
      </c>
      <c r="G128" s="341" t="s">
        <v>1187</v>
      </c>
      <c r="H128" s="342">
        <v>1</v>
      </c>
      <c r="I128" s="85"/>
      <c r="J128" s="343">
        <f>ROUND(I128*H128,2)</f>
        <v>0</v>
      </c>
      <c r="K128" s="340" t="s">
        <v>3</v>
      </c>
      <c r="L128" s="19"/>
      <c r="M128" s="86" t="s">
        <v>3</v>
      </c>
      <c r="N128" s="87" t="s">
        <v>42</v>
      </c>
      <c r="O128" s="27"/>
      <c r="P128" s="88">
        <f>O128*H128</f>
        <v>0</v>
      </c>
      <c r="Q128" s="88">
        <v>0</v>
      </c>
      <c r="R128" s="88">
        <f>Q128*H128</f>
        <v>0</v>
      </c>
      <c r="S128" s="88">
        <v>0</v>
      </c>
      <c r="T128" s="89">
        <f>S128*H128</f>
        <v>0</v>
      </c>
      <c r="AR128" s="90" t="s">
        <v>214</v>
      </c>
      <c r="AT128" s="90" t="s">
        <v>138</v>
      </c>
      <c r="AU128" s="90" t="s">
        <v>81</v>
      </c>
      <c r="AY128" s="11" t="s">
        <v>136</v>
      </c>
      <c r="BE128" s="91">
        <f>IF(N128="základní",J128,0)</f>
        <v>0</v>
      </c>
      <c r="BF128" s="91">
        <f>IF(N128="snížená",J128,0)</f>
        <v>0</v>
      </c>
      <c r="BG128" s="91">
        <f>IF(N128="zákl. přenesená",J128,0)</f>
        <v>0</v>
      </c>
      <c r="BH128" s="91">
        <f>IF(N128="sníž. přenesená",J128,0)</f>
        <v>0</v>
      </c>
      <c r="BI128" s="91">
        <f>IF(N128="nulová",J128,0)</f>
        <v>0</v>
      </c>
      <c r="BJ128" s="11" t="s">
        <v>79</v>
      </c>
      <c r="BK128" s="91">
        <f>ROUND(I128*H128,2)</f>
        <v>0</v>
      </c>
      <c r="BL128" s="11" t="s">
        <v>214</v>
      </c>
      <c r="BM128" s="90" t="s">
        <v>390</v>
      </c>
    </row>
    <row r="129" spans="2:47" s="1" customFormat="1" ht="19.5">
      <c r="B129" s="19"/>
      <c r="C129" s="330"/>
      <c r="D129" s="345" t="s">
        <v>1181</v>
      </c>
      <c r="E129" s="330"/>
      <c r="F129" s="364" t="s">
        <v>1191</v>
      </c>
      <c r="G129" s="330"/>
      <c r="H129" s="330"/>
      <c r="I129" s="38"/>
      <c r="J129" s="330"/>
      <c r="K129" s="330"/>
      <c r="L129" s="19"/>
      <c r="M129" s="120"/>
      <c r="N129" s="27"/>
      <c r="O129" s="27"/>
      <c r="P129" s="27"/>
      <c r="Q129" s="27"/>
      <c r="R129" s="27"/>
      <c r="S129" s="27"/>
      <c r="T129" s="28"/>
      <c r="AT129" s="11" t="s">
        <v>1181</v>
      </c>
      <c r="AU129" s="11" t="s">
        <v>81</v>
      </c>
    </row>
    <row r="130" spans="2:65" s="1" customFormat="1" ht="16.5" customHeight="1">
      <c r="B130" s="84"/>
      <c r="C130" s="338" t="s">
        <v>270</v>
      </c>
      <c r="D130" s="338" t="s">
        <v>138</v>
      </c>
      <c r="E130" s="339" t="s">
        <v>1192</v>
      </c>
      <c r="F130" s="340" t="s">
        <v>1193</v>
      </c>
      <c r="G130" s="341" t="s">
        <v>1187</v>
      </c>
      <c r="H130" s="342">
        <v>3</v>
      </c>
      <c r="I130" s="85"/>
      <c r="J130" s="343">
        <f aca="true" t="shared" si="10" ref="J130:J136">ROUND(I130*H130,2)</f>
        <v>0</v>
      </c>
      <c r="K130" s="340" t="s">
        <v>3</v>
      </c>
      <c r="L130" s="19"/>
      <c r="M130" s="86" t="s">
        <v>3</v>
      </c>
      <c r="N130" s="87" t="s">
        <v>42</v>
      </c>
      <c r="O130" s="27"/>
      <c r="P130" s="88">
        <f aca="true" t="shared" si="11" ref="P130:P136">O130*H130</f>
        <v>0</v>
      </c>
      <c r="Q130" s="88">
        <v>0</v>
      </c>
      <c r="R130" s="88">
        <f aca="true" t="shared" si="12" ref="R130:R136">Q130*H130</f>
        <v>0</v>
      </c>
      <c r="S130" s="88">
        <v>0</v>
      </c>
      <c r="T130" s="89">
        <f aca="true" t="shared" si="13" ref="T130:T136">S130*H130</f>
        <v>0</v>
      </c>
      <c r="AR130" s="90" t="s">
        <v>214</v>
      </c>
      <c r="AT130" s="90" t="s">
        <v>138</v>
      </c>
      <c r="AU130" s="90" t="s">
        <v>81</v>
      </c>
      <c r="AY130" s="11" t="s">
        <v>136</v>
      </c>
      <c r="BE130" s="91">
        <f aca="true" t="shared" si="14" ref="BE130:BE136">IF(N130="základní",J130,0)</f>
        <v>0</v>
      </c>
      <c r="BF130" s="91">
        <f aca="true" t="shared" si="15" ref="BF130:BF136">IF(N130="snížená",J130,0)</f>
        <v>0</v>
      </c>
      <c r="BG130" s="91">
        <f aca="true" t="shared" si="16" ref="BG130:BG136">IF(N130="zákl. přenesená",J130,0)</f>
        <v>0</v>
      </c>
      <c r="BH130" s="91">
        <f aca="true" t="shared" si="17" ref="BH130:BH136">IF(N130="sníž. přenesená",J130,0)</f>
        <v>0</v>
      </c>
      <c r="BI130" s="91">
        <f aca="true" t="shared" si="18" ref="BI130:BI136">IF(N130="nulová",J130,0)</f>
        <v>0</v>
      </c>
      <c r="BJ130" s="11" t="s">
        <v>79</v>
      </c>
      <c r="BK130" s="91">
        <f aca="true" t="shared" si="19" ref="BK130:BK136">ROUND(I130*H130,2)</f>
        <v>0</v>
      </c>
      <c r="BL130" s="11" t="s">
        <v>214</v>
      </c>
      <c r="BM130" s="90" t="s">
        <v>398</v>
      </c>
    </row>
    <row r="131" spans="2:65" s="1" customFormat="1" ht="16.5" customHeight="1">
      <c r="B131" s="84"/>
      <c r="C131" s="338" t="s">
        <v>275</v>
      </c>
      <c r="D131" s="338" t="s">
        <v>138</v>
      </c>
      <c r="E131" s="339" t="s">
        <v>1194</v>
      </c>
      <c r="F131" s="340" t="s">
        <v>1195</v>
      </c>
      <c r="G131" s="341" t="s">
        <v>1005</v>
      </c>
      <c r="H131" s="342">
        <v>500</v>
      </c>
      <c r="I131" s="85"/>
      <c r="J131" s="343">
        <f t="shared" si="10"/>
        <v>0</v>
      </c>
      <c r="K131" s="340" t="s">
        <v>3</v>
      </c>
      <c r="L131" s="19"/>
      <c r="M131" s="86" t="s">
        <v>3</v>
      </c>
      <c r="N131" s="87" t="s">
        <v>42</v>
      </c>
      <c r="O131" s="27"/>
      <c r="P131" s="88">
        <f t="shared" si="11"/>
        <v>0</v>
      </c>
      <c r="Q131" s="88">
        <v>0</v>
      </c>
      <c r="R131" s="88">
        <f t="shared" si="12"/>
        <v>0</v>
      </c>
      <c r="S131" s="88">
        <v>0</v>
      </c>
      <c r="T131" s="89">
        <f t="shared" si="13"/>
        <v>0</v>
      </c>
      <c r="AR131" s="90" t="s">
        <v>214</v>
      </c>
      <c r="AT131" s="90" t="s">
        <v>138</v>
      </c>
      <c r="AU131" s="90" t="s">
        <v>81</v>
      </c>
      <c r="AY131" s="11" t="s">
        <v>136</v>
      </c>
      <c r="BE131" s="91">
        <f t="shared" si="14"/>
        <v>0</v>
      </c>
      <c r="BF131" s="91">
        <f t="shared" si="15"/>
        <v>0</v>
      </c>
      <c r="BG131" s="91">
        <f t="shared" si="16"/>
        <v>0</v>
      </c>
      <c r="BH131" s="91">
        <f t="shared" si="17"/>
        <v>0</v>
      </c>
      <c r="BI131" s="91">
        <f t="shared" si="18"/>
        <v>0</v>
      </c>
      <c r="BJ131" s="11" t="s">
        <v>79</v>
      </c>
      <c r="BK131" s="91">
        <f t="shared" si="19"/>
        <v>0</v>
      </c>
      <c r="BL131" s="11" t="s">
        <v>214</v>
      </c>
      <c r="BM131" s="90" t="s">
        <v>406</v>
      </c>
    </row>
    <row r="132" spans="2:65" s="1" customFormat="1" ht="16.5" customHeight="1">
      <c r="B132" s="84"/>
      <c r="C132" s="338" t="s">
        <v>280</v>
      </c>
      <c r="D132" s="338" t="s">
        <v>138</v>
      </c>
      <c r="E132" s="339" t="s">
        <v>1196</v>
      </c>
      <c r="F132" s="340" t="s">
        <v>1197</v>
      </c>
      <c r="G132" s="341" t="s">
        <v>1198</v>
      </c>
      <c r="H132" s="342">
        <v>32</v>
      </c>
      <c r="I132" s="85"/>
      <c r="J132" s="343">
        <f t="shared" si="10"/>
        <v>0</v>
      </c>
      <c r="K132" s="340" t="s">
        <v>3</v>
      </c>
      <c r="L132" s="19"/>
      <c r="M132" s="86" t="s">
        <v>3</v>
      </c>
      <c r="N132" s="87" t="s">
        <v>42</v>
      </c>
      <c r="O132" s="27"/>
      <c r="P132" s="88">
        <f t="shared" si="11"/>
        <v>0</v>
      </c>
      <c r="Q132" s="88">
        <v>0</v>
      </c>
      <c r="R132" s="88">
        <f t="shared" si="12"/>
        <v>0</v>
      </c>
      <c r="S132" s="88">
        <v>0</v>
      </c>
      <c r="T132" s="89">
        <f t="shared" si="13"/>
        <v>0</v>
      </c>
      <c r="AR132" s="90" t="s">
        <v>214</v>
      </c>
      <c r="AT132" s="90" t="s">
        <v>138</v>
      </c>
      <c r="AU132" s="90" t="s">
        <v>81</v>
      </c>
      <c r="AY132" s="11" t="s">
        <v>136</v>
      </c>
      <c r="BE132" s="91">
        <f t="shared" si="14"/>
        <v>0</v>
      </c>
      <c r="BF132" s="91">
        <f t="shared" si="15"/>
        <v>0</v>
      </c>
      <c r="BG132" s="91">
        <f t="shared" si="16"/>
        <v>0</v>
      </c>
      <c r="BH132" s="91">
        <f t="shared" si="17"/>
        <v>0</v>
      </c>
      <c r="BI132" s="91">
        <f t="shared" si="18"/>
        <v>0</v>
      </c>
      <c r="BJ132" s="11" t="s">
        <v>79</v>
      </c>
      <c r="BK132" s="91">
        <f t="shared" si="19"/>
        <v>0</v>
      </c>
      <c r="BL132" s="11" t="s">
        <v>214</v>
      </c>
      <c r="BM132" s="90" t="s">
        <v>415</v>
      </c>
    </row>
    <row r="133" spans="2:65" s="1" customFormat="1" ht="16.5" customHeight="1">
      <c r="B133" s="84"/>
      <c r="C133" s="338" t="s">
        <v>286</v>
      </c>
      <c r="D133" s="338" t="s">
        <v>138</v>
      </c>
      <c r="E133" s="339" t="s">
        <v>1199</v>
      </c>
      <c r="F133" s="340" t="s">
        <v>1200</v>
      </c>
      <c r="G133" s="341" t="s">
        <v>1005</v>
      </c>
      <c r="H133" s="342">
        <v>90</v>
      </c>
      <c r="I133" s="85"/>
      <c r="J133" s="343">
        <f t="shared" si="10"/>
        <v>0</v>
      </c>
      <c r="K133" s="340" t="s">
        <v>3</v>
      </c>
      <c r="L133" s="19"/>
      <c r="M133" s="86" t="s">
        <v>3</v>
      </c>
      <c r="N133" s="87" t="s">
        <v>42</v>
      </c>
      <c r="O133" s="27"/>
      <c r="P133" s="88">
        <f t="shared" si="11"/>
        <v>0</v>
      </c>
      <c r="Q133" s="88">
        <v>0</v>
      </c>
      <c r="R133" s="88">
        <f t="shared" si="12"/>
        <v>0</v>
      </c>
      <c r="S133" s="88">
        <v>0</v>
      </c>
      <c r="T133" s="89">
        <f t="shared" si="13"/>
        <v>0</v>
      </c>
      <c r="AR133" s="90" t="s">
        <v>214</v>
      </c>
      <c r="AT133" s="90" t="s">
        <v>138</v>
      </c>
      <c r="AU133" s="90" t="s">
        <v>81</v>
      </c>
      <c r="AY133" s="11" t="s">
        <v>136</v>
      </c>
      <c r="BE133" s="91">
        <f t="shared" si="14"/>
        <v>0</v>
      </c>
      <c r="BF133" s="91">
        <f t="shared" si="15"/>
        <v>0</v>
      </c>
      <c r="BG133" s="91">
        <f t="shared" si="16"/>
        <v>0</v>
      </c>
      <c r="BH133" s="91">
        <f t="shared" si="17"/>
        <v>0</v>
      </c>
      <c r="BI133" s="91">
        <f t="shared" si="18"/>
        <v>0</v>
      </c>
      <c r="BJ133" s="11" t="s">
        <v>79</v>
      </c>
      <c r="BK133" s="91">
        <f t="shared" si="19"/>
        <v>0</v>
      </c>
      <c r="BL133" s="11" t="s">
        <v>214</v>
      </c>
      <c r="BM133" s="90" t="s">
        <v>421</v>
      </c>
    </row>
    <row r="134" spans="2:65" s="1" customFormat="1" ht="16.5" customHeight="1">
      <c r="B134" s="84"/>
      <c r="C134" s="338" t="s">
        <v>291</v>
      </c>
      <c r="D134" s="338" t="s">
        <v>138</v>
      </c>
      <c r="E134" s="339" t="s">
        <v>1201</v>
      </c>
      <c r="F134" s="340" t="s">
        <v>1202</v>
      </c>
      <c r="G134" s="341" t="s">
        <v>1203</v>
      </c>
      <c r="H134" s="342">
        <v>300</v>
      </c>
      <c r="I134" s="85"/>
      <c r="J134" s="343">
        <f t="shared" si="10"/>
        <v>0</v>
      </c>
      <c r="K134" s="340" t="s">
        <v>3</v>
      </c>
      <c r="L134" s="19"/>
      <c r="M134" s="86" t="s">
        <v>3</v>
      </c>
      <c r="N134" s="87" t="s">
        <v>42</v>
      </c>
      <c r="O134" s="27"/>
      <c r="P134" s="88">
        <f t="shared" si="11"/>
        <v>0</v>
      </c>
      <c r="Q134" s="88">
        <v>0</v>
      </c>
      <c r="R134" s="88">
        <f t="shared" si="12"/>
        <v>0</v>
      </c>
      <c r="S134" s="88">
        <v>0</v>
      </c>
      <c r="T134" s="89">
        <f t="shared" si="13"/>
        <v>0</v>
      </c>
      <c r="AR134" s="90" t="s">
        <v>214</v>
      </c>
      <c r="AT134" s="90" t="s">
        <v>138</v>
      </c>
      <c r="AU134" s="90" t="s">
        <v>81</v>
      </c>
      <c r="AY134" s="11" t="s">
        <v>136</v>
      </c>
      <c r="BE134" s="91">
        <f t="shared" si="14"/>
        <v>0</v>
      </c>
      <c r="BF134" s="91">
        <f t="shared" si="15"/>
        <v>0</v>
      </c>
      <c r="BG134" s="91">
        <f t="shared" si="16"/>
        <v>0</v>
      </c>
      <c r="BH134" s="91">
        <f t="shared" si="17"/>
        <v>0</v>
      </c>
      <c r="BI134" s="91">
        <f t="shared" si="18"/>
        <v>0</v>
      </c>
      <c r="BJ134" s="11" t="s">
        <v>79</v>
      </c>
      <c r="BK134" s="91">
        <f t="shared" si="19"/>
        <v>0</v>
      </c>
      <c r="BL134" s="11" t="s">
        <v>214</v>
      </c>
      <c r="BM134" s="90" t="s">
        <v>431</v>
      </c>
    </row>
    <row r="135" spans="2:65" s="1" customFormat="1" ht="16.5" customHeight="1">
      <c r="B135" s="84"/>
      <c r="C135" s="338" t="s">
        <v>295</v>
      </c>
      <c r="D135" s="338" t="s">
        <v>138</v>
      </c>
      <c r="E135" s="339" t="s">
        <v>1204</v>
      </c>
      <c r="F135" s="340" t="s">
        <v>1205</v>
      </c>
      <c r="G135" s="341" t="s">
        <v>1187</v>
      </c>
      <c r="H135" s="342">
        <v>1</v>
      </c>
      <c r="I135" s="85"/>
      <c r="J135" s="343">
        <f t="shared" si="10"/>
        <v>0</v>
      </c>
      <c r="K135" s="340" t="s">
        <v>3</v>
      </c>
      <c r="L135" s="19"/>
      <c r="M135" s="86" t="s">
        <v>3</v>
      </c>
      <c r="N135" s="87" t="s">
        <v>42</v>
      </c>
      <c r="O135" s="27"/>
      <c r="P135" s="88">
        <f t="shared" si="11"/>
        <v>0</v>
      </c>
      <c r="Q135" s="88">
        <v>0</v>
      </c>
      <c r="R135" s="88">
        <f t="shared" si="12"/>
        <v>0</v>
      </c>
      <c r="S135" s="88">
        <v>0</v>
      </c>
      <c r="T135" s="89">
        <f t="shared" si="13"/>
        <v>0</v>
      </c>
      <c r="AR135" s="90" t="s">
        <v>214</v>
      </c>
      <c r="AT135" s="90" t="s">
        <v>138</v>
      </c>
      <c r="AU135" s="90" t="s">
        <v>81</v>
      </c>
      <c r="AY135" s="11" t="s">
        <v>136</v>
      </c>
      <c r="BE135" s="91">
        <f t="shared" si="14"/>
        <v>0</v>
      </c>
      <c r="BF135" s="91">
        <f t="shared" si="15"/>
        <v>0</v>
      </c>
      <c r="BG135" s="91">
        <f t="shared" si="16"/>
        <v>0</v>
      </c>
      <c r="BH135" s="91">
        <f t="shared" si="17"/>
        <v>0</v>
      </c>
      <c r="BI135" s="91">
        <f t="shared" si="18"/>
        <v>0</v>
      </c>
      <c r="BJ135" s="11" t="s">
        <v>79</v>
      </c>
      <c r="BK135" s="91">
        <f t="shared" si="19"/>
        <v>0</v>
      </c>
      <c r="BL135" s="11" t="s">
        <v>214</v>
      </c>
      <c r="BM135" s="90" t="s">
        <v>447</v>
      </c>
    </row>
    <row r="136" spans="2:65" s="1" customFormat="1" ht="16.5" customHeight="1">
      <c r="B136" s="84"/>
      <c r="C136" s="338" t="s">
        <v>300</v>
      </c>
      <c r="D136" s="338" t="s">
        <v>138</v>
      </c>
      <c r="E136" s="339" t="s">
        <v>1206</v>
      </c>
      <c r="F136" s="340" t="s">
        <v>1207</v>
      </c>
      <c r="G136" s="341" t="s">
        <v>141</v>
      </c>
      <c r="H136" s="342">
        <v>150</v>
      </c>
      <c r="I136" s="85"/>
      <c r="J136" s="343">
        <f t="shared" si="10"/>
        <v>0</v>
      </c>
      <c r="K136" s="340" t="s">
        <v>3</v>
      </c>
      <c r="L136" s="19"/>
      <c r="M136" s="86" t="s">
        <v>3</v>
      </c>
      <c r="N136" s="87" t="s">
        <v>42</v>
      </c>
      <c r="O136" s="27"/>
      <c r="P136" s="88">
        <f t="shared" si="11"/>
        <v>0</v>
      </c>
      <c r="Q136" s="88">
        <v>0</v>
      </c>
      <c r="R136" s="88">
        <f t="shared" si="12"/>
        <v>0</v>
      </c>
      <c r="S136" s="88">
        <v>0</v>
      </c>
      <c r="T136" s="89">
        <f t="shared" si="13"/>
        <v>0</v>
      </c>
      <c r="AR136" s="90" t="s">
        <v>214</v>
      </c>
      <c r="AT136" s="90" t="s">
        <v>138</v>
      </c>
      <c r="AU136" s="90" t="s">
        <v>81</v>
      </c>
      <c r="AY136" s="11" t="s">
        <v>136</v>
      </c>
      <c r="BE136" s="91">
        <f t="shared" si="14"/>
        <v>0</v>
      </c>
      <c r="BF136" s="91">
        <f t="shared" si="15"/>
        <v>0</v>
      </c>
      <c r="BG136" s="91">
        <f t="shared" si="16"/>
        <v>0</v>
      </c>
      <c r="BH136" s="91">
        <f t="shared" si="17"/>
        <v>0</v>
      </c>
      <c r="BI136" s="91">
        <f t="shared" si="18"/>
        <v>0</v>
      </c>
      <c r="BJ136" s="11" t="s">
        <v>79</v>
      </c>
      <c r="BK136" s="91">
        <f t="shared" si="19"/>
        <v>0</v>
      </c>
      <c r="BL136" s="11" t="s">
        <v>214</v>
      </c>
      <c r="BM136" s="90" t="s">
        <v>459</v>
      </c>
    </row>
    <row r="137" spans="2:51" s="7" customFormat="1" ht="12">
      <c r="B137" s="92"/>
      <c r="C137" s="344"/>
      <c r="D137" s="345" t="s">
        <v>145</v>
      </c>
      <c r="E137" s="346" t="s">
        <v>3</v>
      </c>
      <c r="F137" s="347" t="s">
        <v>1208</v>
      </c>
      <c r="G137" s="344"/>
      <c r="H137" s="348">
        <v>150</v>
      </c>
      <c r="I137" s="94"/>
      <c r="J137" s="344"/>
      <c r="K137" s="344"/>
      <c r="L137" s="92"/>
      <c r="M137" s="95"/>
      <c r="N137" s="96"/>
      <c r="O137" s="96"/>
      <c r="P137" s="96"/>
      <c r="Q137" s="96"/>
      <c r="R137" s="96"/>
      <c r="S137" s="96"/>
      <c r="T137" s="97"/>
      <c r="AT137" s="93" t="s">
        <v>145</v>
      </c>
      <c r="AU137" s="93" t="s">
        <v>81</v>
      </c>
      <c r="AV137" s="7" t="s">
        <v>81</v>
      </c>
      <c r="AW137" s="7" t="s">
        <v>33</v>
      </c>
      <c r="AX137" s="7" t="s">
        <v>79</v>
      </c>
      <c r="AY137" s="93" t="s">
        <v>136</v>
      </c>
    </row>
    <row r="138" spans="2:65" s="1" customFormat="1" ht="16.5" customHeight="1">
      <c r="B138" s="84"/>
      <c r="C138" s="338" t="s">
        <v>305</v>
      </c>
      <c r="D138" s="338" t="s">
        <v>138</v>
      </c>
      <c r="E138" s="339" t="s">
        <v>1209</v>
      </c>
      <c r="F138" s="340" t="s">
        <v>1210</v>
      </c>
      <c r="G138" s="341" t="s">
        <v>1187</v>
      </c>
      <c r="H138" s="342">
        <v>1</v>
      </c>
      <c r="I138" s="85"/>
      <c r="J138" s="343">
        <f>ROUND(I138*H138,2)</f>
        <v>0</v>
      </c>
      <c r="K138" s="340" t="s">
        <v>3</v>
      </c>
      <c r="L138" s="19"/>
      <c r="M138" s="86" t="s">
        <v>3</v>
      </c>
      <c r="N138" s="87" t="s">
        <v>42</v>
      </c>
      <c r="O138" s="27"/>
      <c r="P138" s="88">
        <f>O138*H138</f>
        <v>0</v>
      </c>
      <c r="Q138" s="88">
        <v>0</v>
      </c>
      <c r="R138" s="88">
        <f>Q138*H138</f>
        <v>0</v>
      </c>
      <c r="S138" s="88">
        <v>0</v>
      </c>
      <c r="T138" s="89">
        <f>S138*H138</f>
        <v>0</v>
      </c>
      <c r="AR138" s="90" t="s">
        <v>214</v>
      </c>
      <c r="AT138" s="90" t="s">
        <v>138</v>
      </c>
      <c r="AU138" s="90" t="s">
        <v>81</v>
      </c>
      <c r="AY138" s="11" t="s">
        <v>136</v>
      </c>
      <c r="BE138" s="91">
        <f>IF(N138="základní",J138,0)</f>
        <v>0</v>
      </c>
      <c r="BF138" s="91">
        <f>IF(N138="snížená",J138,0)</f>
        <v>0</v>
      </c>
      <c r="BG138" s="91">
        <f>IF(N138="zákl. přenesená",J138,0)</f>
        <v>0</v>
      </c>
      <c r="BH138" s="91">
        <f>IF(N138="sníž. přenesená",J138,0)</f>
        <v>0</v>
      </c>
      <c r="BI138" s="91">
        <f>IF(N138="nulová",J138,0)</f>
        <v>0</v>
      </c>
      <c r="BJ138" s="11" t="s">
        <v>79</v>
      </c>
      <c r="BK138" s="91">
        <f>ROUND(I138*H138,2)</f>
        <v>0</v>
      </c>
      <c r="BL138" s="11" t="s">
        <v>214</v>
      </c>
      <c r="BM138" s="90" t="s">
        <v>472</v>
      </c>
    </row>
    <row r="139" spans="2:65" s="1" customFormat="1" ht="36" customHeight="1">
      <c r="B139" s="84"/>
      <c r="C139" s="338" t="s">
        <v>310</v>
      </c>
      <c r="D139" s="338" t="s">
        <v>138</v>
      </c>
      <c r="E139" s="339" t="s">
        <v>1211</v>
      </c>
      <c r="F139" s="340" t="s">
        <v>1212</v>
      </c>
      <c r="G139" s="341" t="s">
        <v>1187</v>
      </c>
      <c r="H139" s="342">
        <v>1</v>
      </c>
      <c r="I139" s="85"/>
      <c r="J139" s="343">
        <f>ROUND(I139*H139,2)</f>
        <v>0</v>
      </c>
      <c r="K139" s="340" t="s">
        <v>3</v>
      </c>
      <c r="L139" s="19"/>
      <c r="M139" s="86" t="s">
        <v>3</v>
      </c>
      <c r="N139" s="87" t="s">
        <v>42</v>
      </c>
      <c r="O139" s="27"/>
      <c r="P139" s="88">
        <f>O139*H139</f>
        <v>0</v>
      </c>
      <c r="Q139" s="88">
        <v>0</v>
      </c>
      <c r="R139" s="88">
        <f>Q139*H139</f>
        <v>0</v>
      </c>
      <c r="S139" s="88">
        <v>0</v>
      </c>
      <c r="T139" s="89">
        <f>S139*H139</f>
        <v>0</v>
      </c>
      <c r="AR139" s="90" t="s">
        <v>214</v>
      </c>
      <c r="AT139" s="90" t="s">
        <v>138</v>
      </c>
      <c r="AU139" s="90" t="s">
        <v>81</v>
      </c>
      <c r="AY139" s="11" t="s">
        <v>136</v>
      </c>
      <c r="BE139" s="91">
        <f>IF(N139="základní",J139,0)</f>
        <v>0</v>
      </c>
      <c r="BF139" s="91">
        <f>IF(N139="snížená",J139,0)</f>
        <v>0</v>
      </c>
      <c r="BG139" s="91">
        <f>IF(N139="zákl. přenesená",J139,0)</f>
        <v>0</v>
      </c>
      <c r="BH139" s="91">
        <f>IF(N139="sníž. přenesená",J139,0)</f>
        <v>0</v>
      </c>
      <c r="BI139" s="91">
        <f>IF(N139="nulová",J139,0)</f>
        <v>0</v>
      </c>
      <c r="BJ139" s="11" t="s">
        <v>79</v>
      </c>
      <c r="BK139" s="91">
        <f>ROUND(I139*H139,2)</f>
        <v>0</v>
      </c>
      <c r="BL139" s="11" t="s">
        <v>214</v>
      </c>
      <c r="BM139" s="90" t="s">
        <v>482</v>
      </c>
    </row>
    <row r="140" spans="2:65" s="1" customFormat="1" ht="16.5" customHeight="1">
      <c r="B140" s="84"/>
      <c r="C140" s="338" t="s">
        <v>314</v>
      </c>
      <c r="D140" s="338" t="s">
        <v>138</v>
      </c>
      <c r="E140" s="339" t="s">
        <v>1213</v>
      </c>
      <c r="F140" s="340" t="s">
        <v>1214</v>
      </c>
      <c r="G140" s="341" t="s">
        <v>141</v>
      </c>
      <c r="H140" s="342">
        <v>150</v>
      </c>
      <c r="I140" s="85"/>
      <c r="J140" s="343">
        <f>ROUND(I140*H140,2)</f>
        <v>0</v>
      </c>
      <c r="K140" s="340" t="s">
        <v>3</v>
      </c>
      <c r="L140" s="19"/>
      <c r="M140" s="86" t="s">
        <v>3</v>
      </c>
      <c r="N140" s="87" t="s">
        <v>42</v>
      </c>
      <c r="O140" s="27"/>
      <c r="P140" s="88">
        <f>O140*H140</f>
        <v>0</v>
      </c>
      <c r="Q140" s="88">
        <v>0</v>
      </c>
      <c r="R140" s="88">
        <f>Q140*H140</f>
        <v>0</v>
      </c>
      <c r="S140" s="88">
        <v>0</v>
      </c>
      <c r="T140" s="89">
        <f>S140*H140</f>
        <v>0</v>
      </c>
      <c r="AR140" s="90" t="s">
        <v>214</v>
      </c>
      <c r="AT140" s="90" t="s">
        <v>138</v>
      </c>
      <c r="AU140" s="90" t="s">
        <v>81</v>
      </c>
      <c r="AY140" s="11" t="s">
        <v>136</v>
      </c>
      <c r="BE140" s="91">
        <f>IF(N140="základní",J140,0)</f>
        <v>0</v>
      </c>
      <c r="BF140" s="91">
        <f>IF(N140="snížená",J140,0)</f>
        <v>0</v>
      </c>
      <c r="BG140" s="91">
        <f>IF(N140="zákl. přenesená",J140,0)</f>
        <v>0</v>
      </c>
      <c r="BH140" s="91">
        <f>IF(N140="sníž. přenesená",J140,0)</f>
        <v>0</v>
      </c>
      <c r="BI140" s="91">
        <f>IF(N140="nulová",J140,0)</f>
        <v>0</v>
      </c>
      <c r="BJ140" s="11" t="s">
        <v>79</v>
      </c>
      <c r="BK140" s="91">
        <f>ROUND(I140*H140,2)</f>
        <v>0</v>
      </c>
      <c r="BL140" s="11" t="s">
        <v>214</v>
      </c>
      <c r="BM140" s="90" t="s">
        <v>491</v>
      </c>
    </row>
    <row r="141" spans="2:47" s="1" customFormat="1" ht="19.5">
      <c r="B141" s="19"/>
      <c r="C141" s="330"/>
      <c r="D141" s="345" t="s">
        <v>1181</v>
      </c>
      <c r="E141" s="330"/>
      <c r="F141" s="364" t="s">
        <v>1215</v>
      </c>
      <c r="G141" s="330"/>
      <c r="H141" s="330"/>
      <c r="I141" s="38"/>
      <c r="J141" s="330"/>
      <c r="K141" s="330"/>
      <c r="L141" s="19"/>
      <c r="M141" s="120"/>
      <c r="N141" s="27"/>
      <c r="O141" s="27"/>
      <c r="P141" s="27"/>
      <c r="Q141" s="27"/>
      <c r="R141" s="27"/>
      <c r="S141" s="27"/>
      <c r="T141" s="28"/>
      <c r="AT141" s="11" t="s">
        <v>1181</v>
      </c>
      <c r="AU141" s="11" t="s">
        <v>81</v>
      </c>
    </row>
    <row r="142" spans="2:65" s="1" customFormat="1" ht="16.5" customHeight="1">
      <c r="B142" s="84"/>
      <c r="C142" s="338" t="s">
        <v>319</v>
      </c>
      <c r="D142" s="338" t="s">
        <v>138</v>
      </c>
      <c r="E142" s="339" t="s">
        <v>1216</v>
      </c>
      <c r="F142" s="340" t="s">
        <v>1217</v>
      </c>
      <c r="G142" s="341" t="s">
        <v>176</v>
      </c>
      <c r="H142" s="342">
        <v>2</v>
      </c>
      <c r="I142" s="85"/>
      <c r="J142" s="343">
        <f>ROUND(I142*H142,2)</f>
        <v>0</v>
      </c>
      <c r="K142" s="340" t="s">
        <v>3</v>
      </c>
      <c r="L142" s="19"/>
      <c r="M142" s="86" t="s">
        <v>3</v>
      </c>
      <c r="N142" s="87" t="s">
        <v>42</v>
      </c>
      <c r="O142" s="27"/>
      <c r="P142" s="88">
        <f>O142*H142</f>
        <v>0</v>
      </c>
      <c r="Q142" s="88">
        <v>0</v>
      </c>
      <c r="R142" s="88">
        <f>Q142*H142</f>
        <v>0</v>
      </c>
      <c r="S142" s="88">
        <v>0</v>
      </c>
      <c r="T142" s="89">
        <f>S142*H142</f>
        <v>0</v>
      </c>
      <c r="AR142" s="90" t="s">
        <v>214</v>
      </c>
      <c r="AT142" s="90" t="s">
        <v>138</v>
      </c>
      <c r="AU142" s="90" t="s">
        <v>81</v>
      </c>
      <c r="AY142" s="11" t="s">
        <v>136</v>
      </c>
      <c r="BE142" s="91">
        <f>IF(N142="základní",J142,0)</f>
        <v>0</v>
      </c>
      <c r="BF142" s="91">
        <f>IF(N142="snížená",J142,0)</f>
        <v>0</v>
      </c>
      <c r="BG142" s="91">
        <f>IF(N142="zákl. přenesená",J142,0)</f>
        <v>0</v>
      </c>
      <c r="BH142" s="91">
        <f>IF(N142="sníž. přenesená",J142,0)</f>
        <v>0</v>
      </c>
      <c r="BI142" s="91">
        <f>IF(N142="nulová",J142,0)</f>
        <v>0</v>
      </c>
      <c r="BJ142" s="11" t="s">
        <v>79</v>
      </c>
      <c r="BK142" s="91">
        <f>ROUND(I142*H142,2)</f>
        <v>0</v>
      </c>
      <c r="BL142" s="11" t="s">
        <v>214</v>
      </c>
      <c r="BM142" s="90" t="s">
        <v>501</v>
      </c>
    </row>
    <row r="143" spans="2:65" s="1" customFormat="1" ht="16.5" customHeight="1">
      <c r="B143" s="84"/>
      <c r="C143" s="338" t="s">
        <v>323</v>
      </c>
      <c r="D143" s="338" t="s">
        <v>138</v>
      </c>
      <c r="E143" s="339" t="s">
        <v>1218</v>
      </c>
      <c r="F143" s="340" t="s">
        <v>1219</v>
      </c>
      <c r="G143" s="341" t="s">
        <v>176</v>
      </c>
      <c r="H143" s="342">
        <v>1</v>
      </c>
      <c r="I143" s="85"/>
      <c r="J143" s="343">
        <f>ROUND(I143*H143,2)</f>
        <v>0</v>
      </c>
      <c r="K143" s="340" t="s">
        <v>3</v>
      </c>
      <c r="L143" s="19"/>
      <c r="M143" s="86" t="s">
        <v>3</v>
      </c>
      <c r="N143" s="87" t="s">
        <v>42</v>
      </c>
      <c r="O143" s="27"/>
      <c r="P143" s="88">
        <f>O143*H143</f>
        <v>0</v>
      </c>
      <c r="Q143" s="88">
        <v>0</v>
      </c>
      <c r="R143" s="88">
        <f>Q143*H143</f>
        <v>0</v>
      </c>
      <c r="S143" s="88">
        <v>0</v>
      </c>
      <c r="T143" s="89">
        <f>S143*H143</f>
        <v>0</v>
      </c>
      <c r="AR143" s="90" t="s">
        <v>214</v>
      </c>
      <c r="AT143" s="90" t="s">
        <v>138</v>
      </c>
      <c r="AU143" s="90" t="s">
        <v>81</v>
      </c>
      <c r="AY143" s="11" t="s">
        <v>136</v>
      </c>
      <c r="BE143" s="91">
        <f>IF(N143="základní",J143,0)</f>
        <v>0</v>
      </c>
      <c r="BF143" s="91">
        <f>IF(N143="snížená",J143,0)</f>
        <v>0</v>
      </c>
      <c r="BG143" s="91">
        <f>IF(N143="zákl. přenesená",J143,0)</f>
        <v>0</v>
      </c>
      <c r="BH143" s="91">
        <f>IF(N143="sníž. přenesená",J143,0)</f>
        <v>0</v>
      </c>
      <c r="BI143" s="91">
        <f>IF(N143="nulová",J143,0)</f>
        <v>0</v>
      </c>
      <c r="BJ143" s="11" t="s">
        <v>79</v>
      </c>
      <c r="BK143" s="91">
        <f>ROUND(I143*H143,2)</f>
        <v>0</v>
      </c>
      <c r="BL143" s="11" t="s">
        <v>214</v>
      </c>
      <c r="BM143" s="90" t="s">
        <v>511</v>
      </c>
    </row>
    <row r="144" spans="2:47" s="1" customFormat="1" ht="19.5">
      <c r="B144" s="19"/>
      <c r="C144" s="330"/>
      <c r="D144" s="345" t="s">
        <v>1181</v>
      </c>
      <c r="E144" s="330"/>
      <c r="F144" s="364" t="s">
        <v>1220</v>
      </c>
      <c r="G144" s="330"/>
      <c r="H144" s="330"/>
      <c r="I144" s="38"/>
      <c r="J144" s="330"/>
      <c r="K144" s="330"/>
      <c r="L144" s="19"/>
      <c r="M144" s="120"/>
      <c r="N144" s="27"/>
      <c r="O144" s="27"/>
      <c r="P144" s="27"/>
      <c r="Q144" s="27"/>
      <c r="R144" s="27"/>
      <c r="S144" s="27"/>
      <c r="T144" s="28"/>
      <c r="AT144" s="11" t="s">
        <v>1181</v>
      </c>
      <c r="AU144" s="11" t="s">
        <v>81</v>
      </c>
    </row>
    <row r="145" spans="2:65" s="1" customFormat="1" ht="16.5" customHeight="1">
      <c r="B145" s="84"/>
      <c r="C145" s="338" t="s">
        <v>327</v>
      </c>
      <c r="D145" s="338" t="s">
        <v>138</v>
      </c>
      <c r="E145" s="339" t="s">
        <v>1221</v>
      </c>
      <c r="F145" s="340" t="s">
        <v>1222</v>
      </c>
      <c r="G145" s="341" t="s">
        <v>176</v>
      </c>
      <c r="H145" s="342">
        <v>1</v>
      </c>
      <c r="I145" s="85"/>
      <c r="J145" s="343">
        <f>ROUND(I145*H145,2)</f>
        <v>0</v>
      </c>
      <c r="K145" s="340" t="s">
        <v>3</v>
      </c>
      <c r="L145" s="19"/>
      <c r="M145" s="86" t="s">
        <v>3</v>
      </c>
      <c r="N145" s="87" t="s">
        <v>42</v>
      </c>
      <c r="O145" s="27"/>
      <c r="P145" s="88">
        <f>O145*H145</f>
        <v>0</v>
      </c>
      <c r="Q145" s="88">
        <v>0</v>
      </c>
      <c r="R145" s="88">
        <f>Q145*H145</f>
        <v>0</v>
      </c>
      <c r="S145" s="88">
        <v>0</v>
      </c>
      <c r="T145" s="89">
        <f>S145*H145</f>
        <v>0</v>
      </c>
      <c r="AR145" s="90" t="s">
        <v>214</v>
      </c>
      <c r="AT145" s="90" t="s">
        <v>138</v>
      </c>
      <c r="AU145" s="90" t="s">
        <v>81</v>
      </c>
      <c r="AY145" s="11" t="s">
        <v>136</v>
      </c>
      <c r="BE145" s="91">
        <f>IF(N145="základní",J145,0)</f>
        <v>0</v>
      </c>
      <c r="BF145" s="91">
        <f>IF(N145="snížená",J145,0)</f>
        <v>0</v>
      </c>
      <c r="BG145" s="91">
        <f>IF(N145="zákl. přenesená",J145,0)</f>
        <v>0</v>
      </c>
      <c r="BH145" s="91">
        <f>IF(N145="sníž. přenesená",J145,0)</f>
        <v>0</v>
      </c>
      <c r="BI145" s="91">
        <f>IF(N145="nulová",J145,0)</f>
        <v>0</v>
      </c>
      <c r="BJ145" s="11" t="s">
        <v>79</v>
      </c>
      <c r="BK145" s="91">
        <f>ROUND(I145*H145,2)</f>
        <v>0</v>
      </c>
      <c r="BL145" s="11" t="s">
        <v>214</v>
      </c>
      <c r="BM145" s="90" t="s">
        <v>525</v>
      </c>
    </row>
    <row r="146" spans="2:47" s="1" customFormat="1" ht="19.5">
      <c r="B146" s="19"/>
      <c r="C146" s="330"/>
      <c r="D146" s="345" t="s">
        <v>1181</v>
      </c>
      <c r="E146" s="330"/>
      <c r="F146" s="364" t="s">
        <v>1223</v>
      </c>
      <c r="G146" s="330"/>
      <c r="H146" s="330"/>
      <c r="I146" s="38"/>
      <c r="J146" s="330"/>
      <c r="K146" s="330"/>
      <c r="L146" s="19"/>
      <c r="M146" s="120"/>
      <c r="N146" s="27"/>
      <c r="O146" s="27"/>
      <c r="P146" s="27"/>
      <c r="Q146" s="27"/>
      <c r="R146" s="27"/>
      <c r="S146" s="27"/>
      <c r="T146" s="28"/>
      <c r="AT146" s="11" t="s">
        <v>1181</v>
      </c>
      <c r="AU146" s="11" t="s">
        <v>81</v>
      </c>
    </row>
    <row r="147" spans="2:65" s="1" customFormat="1" ht="16.5" customHeight="1">
      <c r="B147" s="84"/>
      <c r="C147" s="338" t="s">
        <v>331</v>
      </c>
      <c r="D147" s="338" t="s">
        <v>138</v>
      </c>
      <c r="E147" s="339" t="s">
        <v>1224</v>
      </c>
      <c r="F147" s="340" t="s">
        <v>1225</v>
      </c>
      <c r="G147" s="341" t="s">
        <v>176</v>
      </c>
      <c r="H147" s="342">
        <v>105</v>
      </c>
      <c r="I147" s="85"/>
      <c r="J147" s="343">
        <f>ROUND(I147*H147,2)</f>
        <v>0</v>
      </c>
      <c r="K147" s="340" t="s">
        <v>3</v>
      </c>
      <c r="L147" s="19"/>
      <c r="M147" s="86" t="s">
        <v>3</v>
      </c>
      <c r="N147" s="87" t="s">
        <v>42</v>
      </c>
      <c r="O147" s="27"/>
      <c r="P147" s="88">
        <f>O147*H147</f>
        <v>0</v>
      </c>
      <c r="Q147" s="88">
        <v>0</v>
      </c>
      <c r="R147" s="88">
        <f>Q147*H147</f>
        <v>0</v>
      </c>
      <c r="S147" s="88">
        <v>0</v>
      </c>
      <c r="T147" s="89">
        <f>S147*H147</f>
        <v>0</v>
      </c>
      <c r="AR147" s="90" t="s">
        <v>214</v>
      </c>
      <c r="AT147" s="90" t="s">
        <v>138</v>
      </c>
      <c r="AU147" s="90" t="s">
        <v>81</v>
      </c>
      <c r="AY147" s="11" t="s">
        <v>136</v>
      </c>
      <c r="BE147" s="91">
        <f>IF(N147="základní",J147,0)</f>
        <v>0</v>
      </c>
      <c r="BF147" s="91">
        <f>IF(N147="snížená",J147,0)</f>
        <v>0</v>
      </c>
      <c r="BG147" s="91">
        <f>IF(N147="zákl. přenesená",J147,0)</f>
        <v>0</v>
      </c>
      <c r="BH147" s="91">
        <f>IF(N147="sníž. přenesená",J147,0)</f>
        <v>0</v>
      </c>
      <c r="BI147" s="91">
        <f>IF(N147="nulová",J147,0)</f>
        <v>0</v>
      </c>
      <c r="BJ147" s="11" t="s">
        <v>79</v>
      </c>
      <c r="BK147" s="91">
        <f>ROUND(I147*H147,2)</f>
        <v>0</v>
      </c>
      <c r="BL147" s="11" t="s">
        <v>214</v>
      </c>
      <c r="BM147" s="90" t="s">
        <v>537</v>
      </c>
    </row>
    <row r="148" spans="2:47" s="1" customFormat="1" ht="19.5">
      <c r="B148" s="19"/>
      <c r="C148" s="330"/>
      <c r="D148" s="345" t="s">
        <v>1181</v>
      </c>
      <c r="E148" s="330"/>
      <c r="F148" s="364" t="s">
        <v>1226</v>
      </c>
      <c r="G148" s="330"/>
      <c r="H148" s="330"/>
      <c r="I148" s="38"/>
      <c r="J148" s="330"/>
      <c r="K148" s="330"/>
      <c r="L148" s="19"/>
      <c r="M148" s="120"/>
      <c r="N148" s="27"/>
      <c r="O148" s="27"/>
      <c r="P148" s="27"/>
      <c r="Q148" s="27"/>
      <c r="R148" s="27"/>
      <c r="S148" s="27"/>
      <c r="T148" s="28"/>
      <c r="AT148" s="11" t="s">
        <v>1181</v>
      </c>
      <c r="AU148" s="11" t="s">
        <v>81</v>
      </c>
    </row>
    <row r="149" spans="2:65" s="1" customFormat="1" ht="16.5" customHeight="1">
      <c r="B149" s="84"/>
      <c r="C149" s="338" t="s">
        <v>335</v>
      </c>
      <c r="D149" s="338" t="s">
        <v>138</v>
      </c>
      <c r="E149" s="339" t="s">
        <v>1227</v>
      </c>
      <c r="F149" s="340" t="s">
        <v>1228</v>
      </c>
      <c r="G149" s="341" t="s">
        <v>176</v>
      </c>
      <c r="H149" s="342">
        <v>12</v>
      </c>
      <c r="I149" s="85"/>
      <c r="J149" s="343">
        <f>ROUND(I149*H149,2)</f>
        <v>0</v>
      </c>
      <c r="K149" s="340" t="s">
        <v>3</v>
      </c>
      <c r="L149" s="19"/>
      <c r="M149" s="86" t="s">
        <v>3</v>
      </c>
      <c r="N149" s="87" t="s">
        <v>42</v>
      </c>
      <c r="O149" s="27"/>
      <c r="P149" s="88">
        <f>O149*H149</f>
        <v>0</v>
      </c>
      <c r="Q149" s="88">
        <v>0</v>
      </c>
      <c r="R149" s="88">
        <f>Q149*H149</f>
        <v>0</v>
      </c>
      <c r="S149" s="88">
        <v>0</v>
      </c>
      <c r="T149" s="89">
        <f>S149*H149</f>
        <v>0</v>
      </c>
      <c r="AR149" s="90" t="s">
        <v>214</v>
      </c>
      <c r="AT149" s="90" t="s">
        <v>138</v>
      </c>
      <c r="AU149" s="90" t="s">
        <v>81</v>
      </c>
      <c r="AY149" s="11" t="s">
        <v>136</v>
      </c>
      <c r="BE149" s="91">
        <f>IF(N149="základní",J149,0)</f>
        <v>0</v>
      </c>
      <c r="BF149" s="91">
        <f>IF(N149="snížená",J149,0)</f>
        <v>0</v>
      </c>
      <c r="BG149" s="91">
        <f>IF(N149="zákl. přenesená",J149,0)</f>
        <v>0</v>
      </c>
      <c r="BH149" s="91">
        <f>IF(N149="sníž. přenesená",J149,0)</f>
        <v>0</v>
      </c>
      <c r="BI149" s="91">
        <f>IF(N149="nulová",J149,0)</f>
        <v>0</v>
      </c>
      <c r="BJ149" s="11" t="s">
        <v>79</v>
      </c>
      <c r="BK149" s="91">
        <f>ROUND(I149*H149,2)</f>
        <v>0</v>
      </c>
      <c r="BL149" s="11" t="s">
        <v>214</v>
      </c>
      <c r="BM149" s="90" t="s">
        <v>546</v>
      </c>
    </row>
    <row r="150" spans="2:65" s="1" customFormat="1" ht="16.5" customHeight="1">
      <c r="B150" s="84"/>
      <c r="C150" s="338" t="s">
        <v>340</v>
      </c>
      <c r="D150" s="338" t="s">
        <v>138</v>
      </c>
      <c r="E150" s="339" t="s">
        <v>1229</v>
      </c>
      <c r="F150" s="340" t="s">
        <v>1230</v>
      </c>
      <c r="G150" s="341" t="s">
        <v>176</v>
      </c>
      <c r="H150" s="342">
        <v>8</v>
      </c>
      <c r="I150" s="85"/>
      <c r="J150" s="343">
        <f>ROUND(I150*H150,2)</f>
        <v>0</v>
      </c>
      <c r="K150" s="340" t="s">
        <v>3</v>
      </c>
      <c r="L150" s="19"/>
      <c r="M150" s="86" t="s">
        <v>3</v>
      </c>
      <c r="N150" s="87" t="s">
        <v>42</v>
      </c>
      <c r="O150" s="27"/>
      <c r="P150" s="88">
        <f>O150*H150</f>
        <v>0</v>
      </c>
      <c r="Q150" s="88">
        <v>0</v>
      </c>
      <c r="R150" s="88">
        <f>Q150*H150</f>
        <v>0</v>
      </c>
      <c r="S150" s="88">
        <v>0</v>
      </c>
      <c r="T150" s="89">
        <f>S150*H150</f>
        <v>0</v>
      </c>
      <c r="AR150" s="90" t="s">
        <v>214</v>
      </c>
      <c r="AT150" s="90" t="s">
        <v>138</v>
      </c>
      <c r="AU150" s="90" t="s">
        <v>81</v>
      </c>
      <c r="AY150" s="11" t="s">
        <v>136</v>
      </c>
      <c r="BE150" s="91">
        <f>IF(N150="základní",J150,0)</f>
        <v>0</v>
      </c>
      <c r="BF150" s="91">
        <f>IF(N150="snížená",J150,0)</f>
        <v>0</v>
      </c>
      <c r="BG150" s="91">
        <f>IF(N150="zákl. přenesená",J150,0)</f>
        <v>0</v>
      </c>
      <c r="BH150" s="91">
        <f>IF(N150="sníž. přenesená",J150,0)</f>
        <v>0</v>
      </c>
      <c r="BI150" s="91">
        <f>IF(N150="nulová",J150,0)</f>
        <v>0</v>
      </c>
      <c r="BJ150" s="11" t="s">
        <v>79</v>
      </c>
      <c r="BK150" s="91">
        <f>ROUND(I150*H150,2)</f>
        <v>0</v>
      </c>
      <c r="BL150" s="11" t="s">
        <v>214</v>
      </c>
      <c r="BM150" s="90" t="s">
        <v>560</v>
      </c>
    </row>
    <row r="151" spans="2:47" s="1" customFormat="1" ht="19.5">
      <c r="B151" s="19"/>
      <c r="C151" s="330"/>
      <c r="D151" s="345" t="s">
        <v>1181</v>
      </c>
      <c r="E151" s="330"/>
      <c r="F151" s="364" t="s">
        <v>1231</v>
      </c>
      <c r="G151" s="330"/>
      <c r="H151" s="330"/>
      <c r="I151" s="38"/>
      <c r="J151" s="330"/>
      <c r="K151" s="330"/>
      <c r="L151" s="19"/>
      <c r="M151" s="120"/>
      <c r="N151" s="27"/>
      <c r="O151" s="27"/>
      <c r="P151" s="27"/>
      <c r="Q151" s="27"/>
      <c r="R151" s="27"/>
      <c r="S151" s="27"/>
      <c r="T151" s="28"/>
      <c r="AT151" s="11" t="s">
        <v>1181</v>
      </c>
      <c r="AU151" s="11" t="s">
        <v>81</v>
      </c>
    </row>
    <row r="152" spans="2:65" s="1" customFormat="1" ht="16.5" customHeight="1">
      <c r="B152" s="84"/>
      <c r="C152" s="338" t="s">
        <v>345</v>
      </c>
      <c r="D152" s="338" t="s">
        <v>138</v>
      </c>
      <c r="E152" s="339" t="s">
        <v>1232</v>
      </c>
      <c r="F152" s="340" t="s">
        <v>1233</v>
      </c>
      <c r="G152" s="341" t="s">
        <v>176</v>
      </c>
      <c r="H152" s="342">
        <v>4</v>
      </c>
      <c r="I152" s="85"/>
      <c r="J152" s="343">
        <f>ROUND(I152*H152,2)</f>
        <v>0</v>
      </c>
      <c r="K152" s="340" t="s">
        <v>3</v>
      </c>
      <c r="L152" s="19"/>
      <c r="M152" s="86" t="s">
        <v>3</v>
      </c>
      <c r="N152" s="87" t="s">
        <v>42</v>
      </c>
      <c r="O152" s="27"/>
      <c r="P152" s="88">
        <f>O152*H152</f>
        <v>0</v>
      </c>
      <c r="Q152" s="88">
        <v>0</v>
      </c>
      <c r="R152" s="88">
        <f>Q152*H152</f>
        <v>0</v>
      </c>
      <c r="S152" s="88">
        <v>0</v>
      </c>
      <c r="T152" s="89">
        <f>S152*H152</f>
        <v>0</v>
      </c>
      <c r="AR152" s="90" t="s">
        <v>214</v>
      </c>
      <c r="AT152" s="90" t="s">
        <v>138</v>
      </c>
      <c r="AU152" s="90" t="s">
        <v>81</v>
      </c>
      <c r="AY152" s="11" t="s">
        <v>136</v>
      </c>
      <c r="BE152" s="91">
        <f>IF(N152="základní",J152,0)</f>
        <v>0</v>
      </c>
      <c r="BF152" s="91">
        <f>IF(N152="snížená",J152,0)</f>
        <v>0</v>
      </c>
      <c r="BG152" s="91">
        <f>IF(N152="zákl. přenesená",J152,0)</f>
        <v>0</v>
      </c>
      <c r="BH152" s="91">
        <f>IF(N152="sníž. přenesená",J152,0)</f>
        <v>0</v>
      </c>
      <c r="BI152" s="91">
        <f>IF(N152="nulová",J152,0)</f>
        <v>0</v>
      </c>
      <c r="BJ152" s="11" t="s">
        <v>79</v>
      </c>
      <c r="BK152" s="91">
        <f>ROUND(I152*H152,2)</f>
        <v>0</v>
      </c>
      <c r="BL152" s="11" t="s">
        <v>214</v>
      </c>
      <c r="BM152" s="90" t="s">
        <v>570</v>
      </c>
    </row>
    <row r="153" spans="2:47" s="1" customFormat="1" ht="19.5">
      <c r="B153" s="19"/>
      <c r="C153" s="330"/>
      <c r="D153" s="345" t="s">
        <v>1181</v>
      </c>
      <c r="E153" s="330"/>
      <c r="F153" s="364" t="s">
        <v>1234</v>
      </c>
      <c r="G153" s="330"/>
      <c r="H153" s="330"/>
      <c r="I153" s="38"/>
      <c r="J153" s="330"/>
      <c r="K153" s="330"/>
      <c r="L153" s="19"/>
      <c r="M153" s="120"/>
      <c r="N153" s="27"/>
      <c r="O153" s="27"/>
      <c r="P153" s="27"/>
      <c r="Q153" s="27"/>
      <c r="R153" s="27"/>
      <c r="S153" s="27"/>
      <c r="T153" s="28"/>
      <c r="AT153" s="11" t="s">
        <v>1181</v>
      </c>
      <c r="AU153" s="11" t="s">
        <v>81</v>
      </c>
    </row>
    <row r="154" spans="2:65" s="1" customFormat="1" ht="16.5" customHeight="1">
      <c r="B154" s="84"/>
      <c r="C154" s="338" t="s">
        <v>350</v>
      </c>
      <c r="D154" s="338" t="s">
        <v>138</v>
      </c>
      <c r="E154" s="339" t="s">
        <v>1235</v>
      </c>
      <c r="F154" s="340" t="s">
        <v>1236</v>
      </c>
      <c r="G154" s="341" t="s">
        <v>176</v>
      </c>
      <c r="H154" s="342">
        <v>2</v>
      </c>
      <c r="I154" s="85"/>
      <c r="J154" s="343">
        <f>ROUND(I154*H154,2)</f>
        <v>0</v>
      </c>
      <c r="K154" s="340" t="s">
        <v>3</v>
      </c>
      <c r="L154" s="19"/>
      <c r="M154" s="86" t="s">
        <v>3</v>
      </c>
      <c r="N154" s="87" t="s">
        <v>42</v>
      </c>
      <c r="O154" s="27"/>
      <c r="P154" s="88">
        <f>O154*H154</f>
        <v>0</v>
      </c>
      <c r="Q154" s="88">
        <v>0</v>
      </c>
      <c r="R154" s="88">
        <f>Q154*H154</f>
        <v>0</v>
      </c>
      <c r="S154" s="88">
        <v>0</v>
      </c>
      <c r="T154" s="89">
        <f>S154*H154</f>
        <v>0</v>
      </c>
      <c r="AR154" s="90" t="s">
        <v>214</v>
      </c>
      <c r="AT154" s="90" t="s">
        <v>138</v>
      </c>
      <c r="AU154" s="90" t="s">
        <v>81</v>
      </c>
      <c r="AY154" s="11" t="s">
        <v>136</v>
      </c>
      <c r="BE154" s="91">
        <f>IF(N154="základní",J154,0)</f>
        <v>0</v>
      </c>
      <c r="BF154" s="91">
        <f>IF(N154="snížená",J154,0)</f>
        <v>0</v>
      </c>
      <c r="BG154" s="91">
        <f>IF(N154="zákl. přenesená",J154,0)</f>
        <v>0</v>
      </c>
      <c r="BH154" s="91">
        <f>IF(N154="sníž. přenesená",J154,0)</f>
        <v>0</v>
      </c>
      <c r="BI154" s="91">
        <f>IF(N154="nulová",J154,0)</f>
        <v>0</v>
      </c>
      <c r="BJ154" s="11" t="s">
        <v>79</v>
      </c>
      <c r="BK154" s="91">
        <f>ROUND(I154*H154,2)</f>
        <v>0</v>
      </c>
      <c r="BL154" s="11" t="s">
        <v>214</v>
      </c>
      <c r="BM154" s="90" t="s">
        <v>579</v>
      </c>
    </row>
    <row r="155" spans="2:47" s="1" customFormat="1" ht="19.5">
      <c r="B155" s="19"/>
      <c r="C155" s="330"/>
      <c r="D155" s="345" t="s">
        <v>1181</v>
      </c>
      <c r="E155" s="330"/>
      <c r="F155" s="364" t="s">
        <v>1237</v>
      </c>
      <c r="G155" s="330"/>
      <c r="H155" s="330"/>
      <c r="I155" s="38"/>
      <c r="J155" s="330"/>
      <c r="K155" s="330"/>
      <c r="L155" s="19"/>
      <c r="M155" s="120"/>
      <c r="N155" s="27"/>
      <c r="O155" s="27"/>
      <c r="P155" s="27"/>
      <c r="Q155" s="27"/>
      <c r="R155" s="27"/>
      <c r="S155" s="27"/>
      <c r="T155" s="28"/>
      <c r="AT155" s="11" t="s">
        <v>1181</v>
      </c>
      <c r="AU155" s="11" t="s">
        <v>81</v>
      </c>
    </row>
    <row r="156" spans="2:65" s="1" customFormat="1" ht="16.5" customHeight="1">
      <c r="B156" s="84"/>
      <c r="C156" s="338" t="s">
        <v>353</v>
      </c>
      <c r="D156" s="338" t="s">
        <v>138</v>
      </c>
      <c r="E156" s="339" t="s">
        <v>1238</v>
      </c>
      <c r="F156" s="340" t="s">
        <v>1239</v>
      </c>
      <c r="G156" s="341" t="s">
        <v>176</v>
      </c>
      <c r="H156" s="342">
        <v>1</v>
      </c>
      <c r="I156" s="85"/>
      <c r="J156" s="343">
        <f>ROUND(I156*H156,2)</f>
        <v>0</v>
      </c>
      <c r="K156" s="340" t="s">
        <v>3</v>
      </c>
      <c r="L156" s="19"/>
      <c r="M156" s="86" t="s">
        <v>3</v>
      </c>
      <c r="N156" s="87" t="s">
        <v>42</v>
      </c>
      <c r="O156" s="27"/>
      <c r="P156" s="88">
        <f>O156*H156</f>
        <v>0</v>
      </c>
      <c r="Q156" s="88">
        <v>0</v>
      </c>
      <c r="R156" s="88">
        <f>Q156*H156</f>
        <v>0</v>
      </c>
      <c r="S156" s="88">
        <v>0</v>
      </c>
      <c r="T156" s="89">
        <f>S156*H156</f>
        <v>0</v>
      </c>
      <c r="AR156" s="90" t="s">
        <v>214</v>
      </c>
      <c r="AT156" s="90" t="s">
        <v>138</v>
      </c>
      <c r="AU156" s="90" t="s">
        <v>81</v>
      </c>
      <c r="AY156" s="11" t="s">
        <v>136</v>
      </c>
      <c r="BE156" s="91">
        <f>IF(N156="základní",J156,0)</f>
        <v>0</v>
      </c>
      <c r="BF156" s="91">
        <f>IF(N156="snížená",J156,0)</f>
        <v>0</v>
      </c>
      <c r="BG156" s="91">
        <f>IF(N156="zákl. přenesená",J156,0)</f>
        <v>0</v>
      </c>
      <c r="BH156" s="91">
        <f>IF(N156="sníž. přenesená",J156,0)</f>
        <v>0</v>
      </c>
      <c r="BI156" s="91">
        <f>IF(N156="nulová",J156,0)</f>
        <v>0</v>
      </c>
      <c r="BJ156" s="11" t="s">
        <v>79</v>
      </c>
      <c r="BK156" s="91">
        <f>ROUND(I156*H156,2)</f>
        <v>0</v>
      </c>
      <c r="BL156" s="11" t="s">
        <v>214</v>
      </c>
      <c r="BM156" s="90" t="s">
        <v>589</v>
      </c>
    </row>
    <row r="157" spans="2:65" s="1" customFormat="1" ht="16.5" customHeight="1">
      <c r="B157" s="84"/>
      <c r="C157" s="338" t="s">
        <v>356</v>
      </c>
      <c r="D157" s="338" t="s">
        <v>138</v>
      </c>
      <c r="E157" s="339" t="s">
        <v>1240</v>
      </c>
      <c r="F157" s="340" t="s">
        <v>1241</v>
      </c>
      <c r="G157" s="341" t="s">
        <v>176</v>
      </c>
      <c r="H157" s="342">
        <v>1</v>
      </c>
      <c r="I157" s="85"/>
      <c r="J157" s="343">
        <f>ROUND(I157*H157,2)</f>
        <v>0</v>
      </c>
      <c r="K157" s="340" t="s">
        <v>3</v>
      </c>
      <c r="L157" s="19"/>
      <c r="M157" s="86" t="s">
        <v>3</v>
      </c>
      <c r="N157" s="87" t="s">
        <v>42</v>
      </c>
      <c r="O157" s="27"/>
      <c r="P157" s="88">
        <f>O157*H157</f>
        <v>0</v>
      </c>
      <c r="Q157" s="88">
        <v>0</v>
      </c>
      <c r="R157" s="88">
        <f>Q157*H157</f>
        <v>0</v>
      </c>
      <c r="S157" s="88">
        <v>0</v>
      </c>
      <c r="T157" s="89">
        <f>S157*H157</f>
        <v>0</v>
      </c>
      <c r="AR157" s="90" t="s">
        <v>214</v>
      </c>
      <c r="AT157" s="90" t="s">
        <v>138</v>
      </c>
      <c r="AU157" s="90" t="s">
        <v>81</v>
      </c>
      <c r="AY157" s="11" t="s">
        <v>136</v>
      </c>
      <c r="BE157" s="91">
        <f>IF(N157="základní",J157,0)</f>
        <v>0</v>
      </c>
      <c r="BF157" s="91">
        <f>IF(N157="snížená",J157,0)</f>
        <v>0</v>
      </c>
      <c r="BG157" s="91">
        <f>IF(N157="zákl. přenesená",J157,0)</f>
        <v>0</v>
      </c>
      <c r="BH157" s="91">
        <f>IF(N157="sníž. přenesená",J157,0)</f>
        <v>0</v>
      </c>
      <c r="BI157" s="91">
        <f>IF(N157="nulová",J157,0)</f>
        <v>0</v>
      </c>
      <c r="BJ157" s="11" t="s">
        <v>79</v>
      </c>
      <c r="BK157" s="91">
        <f>ROUND(I157*H157,2)</f>
        <v>0</v>
      </c>
      <c r="BL157" s="11" t="s">
        <v>214</v>
      </c>
      <c r="BM157" s="90" t="s">
        <v>599</v>
      </c>
    </row>
    <row r="158" spans="2:47" s="1" customFormat="1" ht="19.5">
      <c r="B158" s="19"/>
      <c r="C158" s="330"/>
      <c r="D158" s="345" t="s">
        <v>1181</v>
      </c>
      <c r="E158" s="330"/>
      <c r="F158" s="364" t="s">
        <v>1242</v>
      </c>
      <c r="G158" s="330"/>
      <c r="H158" s="330"/>
      <c r="I158" s="38"/>
      <c r="J158" s="330"/>
      <c r="K158" s="330"/>
      <c r="L158" s="19"/>
      <c r="M158" s="120"/>
      <c r="N158" s="27"/>
      <c r="O158" s="27"/>
      <c r="P158" s="27"/>
      <c r="Q158" s="27"/>
      <c r="R158" s="27"/>
      <c r="S158" s="27"/>
      <c r="T158" s="28"/>
      <c r="AT158" s="11" t="s">
        <v>1181</v>
      </c>
      <c r="AU158" s="11" t="s">
        <v>81</v>
      </c>
    </row>
    <row r="159" spans="2:65" s="1" customFormat="1" ht="16.5" customHeight="1">
      <c r="B159" s="84"/>
      <c r="C159" s="338" t="s">
        <v>361</v>
      </c>
      <c r="D159" s="338" t="s">
        <v>138</v>
      </c>
      <c r="E159" s="339" t="s">
        <v>1243</v>
      </c>
      <c r="F159" s="340" t="s">
        <v>1244</v>
      </c>
      <c r="G159" s="341" t="s">
        <v>176</v>
      </c>
      <c r="H159" s="342">
        <v>2</v>
      </c>
      <c r="I159" s="85"/>
      <c r="J159" s="343">
        <f>ROUND(I159*H159,2)</f>
        <v>0</v>
      </c>
      <c r="K159" s="340" t="s">
        <v>3</v>
      </c>
      <c r="L159" s="19"/>
      <c r="M159" s="86" t="s">
        <v>3</v>
      </c>
      <c r="N159" s="87" t="s">
        <v>42</v>
      </c>
      <c r="O159" s="27"/>
      <c r="P159" s="88">
        <f>O159*H159</f>
        <v>0</v>
      </c>
      <c r="Q159" s="88">
        <v>0</v>
      </c>
      <c r="R159" s="88">
        <f>Q159*H159</f>
        <v>0</v>
      </c>
      <c r="S159" s="88">
        <v>0</v>
      </c>
      <c r="T159" s="89">
        <f>S159*H159</f>
        <v>0</v>
      </c>
      <c r="AR159" s="90" t="s">
        <v>214</v>
      </c>
      <c r="AT159" s="90" t="s">
        <v>138</v>
      </c>
      <c r="AU159" s="90" t="s">
        <v>81</v>
      </c>
      <c r="AY159" s="11" t="s">
        <v>136</v>
      </c>
      <c r="BE159" s="91">
        <f>IF(N159="základní",J159,0)</f>
        <v>0</v>
      </c>
      <c r="BF159" s="91">
        <f>IF(N159="snížená",J159,0)</f>
        <v>0</v>
      </c>
      <c r="BG159" s="91">
        <f>IF(N159="zákl. přenesená",J159,0)</f>
        <v>0</v>
      </c>
      <c r="BH159" s="91">
        <f>IF(N159="sníž. přenesená",J159,0)</f>
        <v>0</v>
      </c>
      <c r="BI159" s="91">
        <f>IF(N159="nulová",J159,0)</f>
        <v>0</v>
      </c>
      <c r="BJ159" s="11" t="s">
        <v>79</v>
      </c>
      <c r="BK159" s="91">
        <f>ROUND(I159*H159,2)</f>
        <v>0</v>
      </c>
      <c r="BL159" s="11" t="s">
        <v>214</v>
      </c>
      <c r="BM159" s="90" t="s">
        <v>607</v>
      </c>
    </row>
    <row r="160" spans="2:47" s="1" customFormat="1" ht="19.5">
      <c r="B160" s="19"/>
      <c r="C160" s="330"/>
      <c r="D160" s="345" t="s">
        <v>1181</v>
      </c>
      <c r="E160" s="330"/>
      <c r="F160" s="364" t="s">
        <v>1245</v>
      </c>
      <c r="G160" s="330"/>
      <c r="H160" s="330"/>
      <c r="I160" s="38"/>
      <c r="J160" s="330"/>
      <c r="K160" s="330"/>
      <c r="L160" s="19"/>
      <c r="M160" s="120"/>
      <c r="N160" s="27"/>
      <c r="O160" s="27"/>
      <c r="P160" s="27"/>
      <c r="Q160" s="27"/>
      <c r="R160" s="27"/>
      <c r="S160" s="27"/>
      <c r="T160" s="28"/>
      <c r="AT160" s="11" t="s">
        <v>1181</v>
      </c>
      <c r="AU160" s="11" t="s">
        <v>81</v>
      </c>
    </row>
    <row r="161" spans="2:65" s="1" customFormat="1" ht="16.5" customHeight="1">
      <c r="B161" s="84"/>
      <c r="C161" s="338" t="s">
        <v>364</v>
      </c>
      <c r="D161" s="338" t="s">
        <v>138</v>
      </c>
      <c r="E161" s="339" t="s">
        <v>1246</v>
      </c>
      <c r="F161" s="340" t="s">
        <v>1247</v>
      </c>
      <c r="G161" s="341" t="s">
        <v>176</v>
      </c>
      <c r="H161" s="342">
        <v>2</v>
      </c>
      <c r="I161" s="85"/>
      <c r="J161" s="343">
        <f>ROUND(I161*H161,2)</f>
        <v>0</v>
      </c>
      <c r="K161" s="340" t="s">
        <v>3</v>
      </c>
      <c r="L161" s="19"/>
      <c r="M161" s="86" t="s">
        <v>3</v>
      </c>
      <c r="N161" s="87" t="s">
        <v>42</v>
      </c>
      <c r="O161" s="27"/>
      <c r="P161" s="88">
        <f>O161*H161</f>
        <v>0</v>
      </c>
      <c r="Q161" s="88">
        <v>0</v>
      </c>
      <c r="R161" s="88">
        <f>Q161*H161</f>
        <v>0</v>
      </c>
      <c r="S161" s="88">
        <v>0</v>
      </c>
      <c r="T161" s="89">
        <f>S161*H161</f>
        <v>0</v>
      </c>
      <c r="AR161" s="90" t="s">
        <v>214</v>
      </c>
      <c r="AT161" s="90" t="s">
        <v>138</v>
      </c>
      <c r="AU161" s="90" t="s">
        <v>81</v>
      </c>
      <c r="AY161" s="11" t="s">
        <v>136</v>
      </c>
      <c r="BE161" s="91">
        <f>IF(N161="základní",J161,0)</f>
        <v>0</v>
      </c>
      <c r="BF161" s="91">
        <f>IF(N161="snížená",J161,0)</f>
        <v>0</v>
      </c>
      <c r="BG161" s="91">
        <f>IF(N161="zákl. přenesená",J161,0)</f>
        <v>0</v>
      </c>
      <c r="BH161" s="91">
        <f>IF(N161="sníž. přenesená",J161,0)</f>
        <v>0</v>
      </c>
      <c r="BI161" s="91">
        <f>IF(N161="nulová",J161,0)</f>
        <v>0</v>
      </c>
      <c r="BJ161" s="11" t="s">
        <v>79</v>
      </c>
      <c r="BK161" s="91">
        <f>ROUND(I161*H161,2)</f>
        <v>0</v>
      </c>
      <c r="BL161" s="11" t="s">
        <v>214</v>
      </c>
      <c r="BM161" s="90" t="s">
        <v>621</v>
      </c>
    </row>
    <row r="162" spans="2:47" s="1" customFormat="1" ht="19.5">
      <c r="B162" s="19"/>
      <c r="C162" s="330"/>
      <c r="D162" s="345" t="s">
        <v>1181</v>
      </c>
      <c r="E162" s="330"/>
      <c r="F162" s="364" t="s">
        <v>1248</v>
      </c>
      <c r="G162" s="330"/>
      <c r="H162" s="330"/>
      <c r="I162" s="38"/>
      <c r="J162" s="330"/>
      <c r="K162" s="330"/>
      <c r="L162" s="19"/>
      <c r="M162" s="120"/>
      <c r="N162" s="27"/>
      <c r="O162" s="27"/>
      <c r="P162" s="27"/>
      <c r="Q162" s="27"/>
      <c r="R162" s="27"/>
      <c r="S162" s="27"/>
      <c r="T162" s="28"/>
      <c r="AT162" s="11" t="s">
        <v>1181</v>
      </c>
      <c r="AU162" s="11" t="s">
        <v>81</v>
      </c>
    </row>
    <row r="163" spans="2:65" s="1" customFormat="1" ht="16.5" customHeight="1">
      <c r="B163" s="84"/>
      <c r="C163" s="338" t="s">
        <v>369</v>
      </c>
      <c r="D163" s="338" t="s">
        <v>138</v>
      </c>
      <c r="E163" s="339" t="s">
        <v>1249</v>
      </c>
      <c r="F163" s="340" t="s">
        <v>1250</v>
      </c>
      <c r="G163" s="341" t="s">
        <v>176</v>
      </c>
      <c r="H163" s="342">
        <v>2</v>
      </c>
      <c r="I163" s="85"/>
      <c r="J163" s="343">
        <f>ROUND(I163*H163,2)</f>
        <v>0</v>
      </c>
      <c r="K163" s="340" t="s">
        <v>3</v>
      </c>
      <c r="L163" s="19"/>
      <c r="M163" s="86" t="s">
        <v>3</v>
      </c>
      <c r="N163" s="87" t="s">
        <v>42</v>
      </c>
      <c r="O163" s="27"/>
      <c r="P163" s="88">
        <f>O163*H163</f>
        <v>0</v>
      </c>
      <c r="Q163" s="88">
        <v>0</v>
      </c>
      <c r="R163" s="88">
        <f>Q163*H163</f>
        <v>0</v>
      </c>
      <c r="S163" s="88">
        <v>0</v>
      </c>
      <c r="T163" s="89">
        <f>S163*H163</f>
        <v>0</v>
      </c>
      <c r="AR163" s="90" t="s">
        <v>214</v>
      </c>
      <c r="AT163" s="90" t="s">
        <v>138</v>
      </c>
      <c r="AU163" s="90" t="s">
        <v>81</v>
      </c>
      <c r="AY163" s="11" t="s">
        <v>136</v>
      </c>
      <c r="BE163" s="91">
        <f>IF(N163="základní",J163,0)</f>
        <v>0</v>
      </c>
      <c r="BF163" s="91">
        <f>IF(N163="snížená",J163,0)</f>
        <v>0</v>
      </c>
      <c r="BG163" s="91">
        <f>IF(N163="zákl. přenesená",J163,0)</f>
        <v>0</v>
      </c>
      <c r="BH163" s="91">
        <f>IF(N163="sníž. přenesená",J163,0)</f>
        <v>0</v>
      </c>
      <c r="BI163" s="91">
        <f>IF(N163="nulová",J163,0)</f>
        <v>0</v>
      </c>
      <c r="BJ163" s="11" t="s">
        <v>79</v>
      </c>
      <c r="BK163" s="91">
        <f>ROUND(I163*H163,2)</f>
        <v>0</v>
      </c>
      <c r="BL163" s="11" t="s">
        <v>214</v>
      </c>
      <c r="BM163" s="90" t="s">
        <v>628</v>
      </c>
    </row>
    <row r="164" spans="2:47" s="1" customFormat="1" ht="19.5">
      <c r="B164" s="19"/>
      <c r="C164" s="330"/>
      <c r="D164" s="345" t="s">
        <v>1181</v>
      </c>
      <c r="E164" s="330"/>
      <c r="F164" s="364" t="s">
        <v>1237</v>
      </c>
      <c r="G164" s="330"/>
      <c r="H164" s="330"/>
      <c r="I164" s="38"/>
      <c r="J164" s="330"/>
      <c r="K164" s="330"/>
      <c r="L164" s="19"/>
      <c r="M164" s="120"/>
      <c r="N164" s="27"/>
      <c r="O164" s="27"/>
      <c r="P164" s="27"/>
      <c r="Q164" s="27"/>
      <c r="R164" s="27"/>
      <c r="S164" s="27"/>
      <c r="T164" s="28"/>
      <c r="AT164" s="11" t="s">
        <v>1181</v>
      </c>
      <c r="AU164" s="11" t="s">
        <v>81</v>
      </c>
    </row>
    <row r="165" spans="2:65" s="1" customFormat="1" ht="16.5" customHeight="1">
      <c r="B165" s="84"/>
      <c r="C165" s="338" t="s">
        <v>374</v>
      </c>
      <c r="D165" s="338" t="s">
        <v>138</v>
      </c>
      <c r="E165" s="339" t="s">
        <v>1251</v>
      </c>
      <c r="F165" s="340" t="s">
        <v>1252</v>
      </c>
      <c r="G165" s="341" t="s">
        <v>176</v>
      </c>
      <c r="H165" s="342">
        <v>6</v>
      </c>
      <c r="I165" s="85"/>
      <c r="J165" s="343">
        <f>ROUND(I165*H165,2)</f>
        <v>0</v>
      </c>
      <c r="K165" s="340" t="s">
        <v>3</v>
      </c>
      <c r="L165" s="19"/>
      <c r="M165" s="86" t="s">
        <v>3</v>
      </c>
      <c r="N165" s="87" t="s">
        <v>42</v>
      </c>
      <c r="O165" s="27"/>
      <c r="P165" s="88">
        <f>O165*H165</f>
        <v>0</v>
      </c>
      <c r="Q165" s="88">
        <v>0</v>
      </c>
      <c r="R165" s="88">
        <f>Q165*H165</f>
        <v>0</v>
      </c>
      <c r="S165" s="88">
        <v>0</v>
      </c>
      <c r="T165" s="89">
        <f>S165*H165</f>
        <v>0</v>
      </c>
      <c r="AR165" s="90" t="s">
        <v>214</v>
      </c>
      <c r="AT165" s="90" t="s">
        <v>138</v>
      </c>
      <c r="AU165" s="90" t="s">
        <v>81</v>
      </c>
      <c r="AY165" s="11" t="s">
        <v>136</v>
      </c>
      <c r="BE165" s="91">
        <f>IF(N165="základní",J165,0)</f>
        <v>0</v>
      </c>
      <c r="BF165" s="91">
        <f>IF(N165="snížená",J165,0)</f>
        <v>0</v>
      </c>
      <c r="BG165" s="91">
        <f>IF(N165="zákl. přenesená",J165,0)</f>
        <v>0</v>
      </c>
      <c r="BH165" s="91">
        <f>IF(N165="sníž. přenesená",J165,0)</f>
        <v>0</v>
      </c>
      <c r="BI165" s="91">
        <f>IF(N165="nulová",J165,0)</f>
        <v>0</v>
      </c>
      <c r="BJ165" s="11" t="s">
        <v>79</v>
      </c>
      <c r="BK165" s="91">
        <f>ROUND(I165*H165,2)</f>
        <v>0</v>
      </c>
      <c r="BL165" s="11" t="s">
        <v>214</v>
      </c>
      <c r="BM165" s="90" t="s">
        <v>638</v>
      </c>
    </row>
    <row r="166" spans="2:47" s="1" customFormat="1" ht="19.5">
      <c r="B166" s="19"/>
      <c r="C166" s="330"/>
      <c r="D166" s="345" t="s">
        <v>1181</v>
      </c>
      <c r="E166" s="330"/>
      <c r="F166" s="364" t="s">
        <v>1253</v>
      </c>
      <c r="G166" s="330"/>
      <c r="H166" s="330"/>
      <c r="I166" s="38"/>
      <c r="J166" s="330"/>
      <c r="K166" s="330"/>
      <c r="L166" s="19"/>
      <c r="M166" s="120"/>
      <c r="N166" s="27"/>
      <c r="O166" s="27"/>
      <c r="P166" s="27"/>
      <c r="Q166" s="27"/>
      <c r="R166" s="27"/>
      <c r="S166" s="27"/>
      <c r="T166" s="28"/>
      <c r="AT166" s="11" t="s">
        <v>1181</v>
      </c>
      <c r="AU166" s="11" t="s">
        <v>81</v>
      </c>
    </row>
    <row r="167" spans="2:65" s="1" customFormat="1" ht="16.5" customHeight="1">
      <c r="B167" s="84"/>
      <c r="C167" s="338" t="s">
        <v>380</v>
      </c>
      <c r="D167" s="338" t="s">
        <v>138</v>
      </c>
      <c r="E167" s="339" t="s">
        <v>1254</v>
      </c>
      <c r="F167" s="340" t="s">
        <v>1255</v>
      </c>
      <c r="G167" s="341" t="s">
        <v>176</v>
      </c>
      <c r="H167" s="342">
        <v>2</v>
      </c>
      <c r="I167" s="85"/>
      <c r="J167" s="343">
        <f>ROUND(I167*H167,2)</f>
        <v>0</v>
      </c>
      <c r="K167" s="340" t="s">
        <v>3</v>
      </c>
      <c r="L167" s="19"/>
      <c r="M167" s="86" t="s">
        <v>3</v>
      </c>
      <c r="N167" s="87" t="s">
        <v>42</v>
      </c>
      <c r="O167" s="27"/>
      <c r="P167" s="88">
        <f>O167*H167</f>
        <v>0</v>
      </c>
      <c r="Q167" s="88">
        <v>0</v>
      </c>
      <c r="R167" s="88">
        <f>Q167*H167</f>
        <v>0</v>
      </c>
      <c r="S167" s="88">
        <v>0</v>
      </c>
      <c r="T167" s="89">
        <f>S167*H167</f>
        <v>0</v>
      </c>
      <c r="AR167" s="90" t="s">
        <v>214</v>
      </c>
      <c r="AT167" s="90" t="s">
        <v>138</v>
      </c>
      <c r="AU167" s="90" t="s">
        <v>81</v>
      </c>
      <c r="AY167" s="11" t="s">
        <v>136</v>
      </c>
      <c r="BE167" s="91">
        <f>IF(N167="základní",J167,0)</f>
        <v>0</v>
      </c>
      <c r="BF167" s="91">
        <f>IF(N167="snížená",J167,0)</f>
        <v>0</v>
      </c>
      <c r="BG167" s="91">
        <f>IF(N167="zákl. přenesená",J167,0)</f>
        <v>0</v>
      </c>
      <c r="BH167" s="91">
        <f>IF(N167="sníž. přenesená",J167,0)</f>
        <v>0</v>
      </c>
      <c r="BI167" s="91">
        <f>IF(N167="nulová",J167,0)</f>
        <v>0</v>
      </c>
      <c r="BJ167" s="11" t="s">
        <v>79</v>
      </c>
      <c r="BK167" s="91">
        <f>ROUND(I167*H167,2)</f>
        <v>0</v>
      </c>
      <c r="BL167" s="11" t="s">
        <v>214</v>
      </c>
      <c r="BM167" s="90" t="s">
        <v>649</v>
      </c>
    </row>
    <row r="168" spans="2:65" s="1" customFormat="1" ht="16.5" customHeight="1">
      <c r="B168" s="84"/>
      <c r="C168" s="338" t="s">
        <v>385</v>
      </c>
      <c r="D168" s="338" t="s">
        <v>138</v>
      </c>
      <c r="E168" s="339" t="s">
        <v>1256</v>
      </c>
      <c r="F168" s="340" t="s">
        <v>1257</v>
      </c>
      <c r="G168" s="341" t="s">
        <v>176</v>
      </c>
      <c r="H168" s="342">
        <v>2</v>
      </c>
      <c r="I168" s="85"/>
      <c r="J168" s="343">
        <f>ROUND(I168*H168,2)</f>
        <v>0</v>
      </c>
      <c r="K168" s="340" t="s">
        <v>3</v>
      </c>
      <c r="L168" s="19"/>
      <c r="M168" s="86" t="s">
        <v>3</v>
      </c>
      <c r="N168" s="87" t="s">
        <v>42</v>
      </c>
      <c r="O168" s="27"/>
      <c r="P168" s="88">
        <f>O168*H168</f>
        <v>0</v>
      </c>
      <c r="Q168" s="88">
        <v>0</v>
      </c>
      <c r="R168" s="88">
        <f>Q168*H168</f>
        <v>0</v>
      </c>
      <c r="S168" s="88">
        <v>0</v>
      </c>
      <c r="T168" s="89">
        <f>S168*H168</f>
        <v>0</v>
      </c>
      <c r="AR168" s="90" t="s">
        <v>214</v>
      </c>
      <c r="AT168" s="90" t="s">
        <v>138</v>
      </c>
      <c r="AU168" s="90" t="s">
        <v>81</v>
      </c>
      <c r="AY168" s="11" t="s">
        <v>136</v>
      </c>
      <c r="BE168" s="91">
        <f>IF(N168="základní",J168,0)</f>
        <v>0</v>
      </c>
      <c r="BF168" s="91">
        <f>IF(N168="snížená",J168,0)</f>
        <v>0</v>
      </c>
      <c r="BG168" s="91">
        <f>IF(N168="zákl. přenesená",J168,0)</f>
        <v>0</v>
      </c>
      <c r="BH168" s="91">
        <f>IF(N168="sníž. přenesená",J168,0)</f>
        <v>0</v>
      </c>
      <c r="BI168" s="91">
        <f>IF(N168="nulová",J168,0)</f>
        <v>0</v>
      </c>
      <c r="BJ168" s="11" t="s">
        <v>79</v>
      </c>
      <c r="BK168" s="91">
        <f>ROUND(I168*H168,2)</f>
        <v>0</v>
      </c>
      <c r="BL168" s="11" t="s">
        <v>214</v>
      </c>
      <c r="BM168" s="90" t="s">
        <v>657</v>
      </c>
    </row>
    <row r="169" spans="2:65" s="1" customFormat="1" ht="16.5" customHeight="1">
      <c r="B169" s="84"/>
      <c r="C169" s="338" t="s">
        <v>390</v>
      </c>
      <c r="D169" s="338" t="s">
        <v>138</v>
      </c>
      <c r="E169" s="339" t="s">
        <v>1258</v>
      </c>
      <c r="F169" s="340" t="s">
        <v>1259</v>
      </c>
      <c r="G169" s="341" t="s">
        <v>176</v>
      </c>
      <c r="H169" s="342">
        <v>2</v>
      </c>
      <c r="I169" s="85"/>
      <c r="J169" s="343">
        <f>ROUND(I169*H169,2)</f>
        <v>0</v>
      </c>
      <c r="K169" s="340" t="s">
        <v>3</v>
      </c>
      <c r="L169" s="19"/>
      <c r="M169" s="86" t="s">
        <v>3</v>
      </c>
      <c r="N169" s="87" t="s">
        <v>42</v>
      </c>
      <c r="O169" s="27"/>
      <c r="P169" s="88">
        <f>O169*H169</f>
        <v>0</v>
      </c>
      <c r="Q169" s="88">
        <v>0</v>
      </c>
      <c r="R169" s="88">
        <f>Q169*H169</f>
        <v>0</v>
      </c>
      <c r="S169" s="88">
        <v>0</v>
      </c>
      <c r="T169" s="89">
        <f>S169*H169</f>
        <v>0</v>
      </c>
      <c r="AR169" s="90" t="s">
        <v>214</v>
      </c>
      <c r="AT169" s="90" t="s">
        <v>138</v>
      </c>
      <c r="AU169" s="90" t="s">
        <v>81</v>
      </c>
      <c r="AY169" s="11" t="s">
        <v>136</v>
      </c>
      <c r="BE169" s="91">
        <f>IF(N169="základní",J169,0)</f>
        <v>0</v>
      </c>
      <c r="BF169" s="91">
        <f>IF(N169="snížená",J169,0)</f>
        <v>0</v>
      </c>
      <c r="BG169" s="91">
        <f>IF(N169="zákl. přenesená",J169,0)</f>
        <v>0</v>
      </c>
      <c r="BH169" s="91">
        <f>IF(N169="sníž. přenesená",J169,0)</f>
        <v>0</v>
      </c>
      <c r="BI169" s="91">
        <f>IF(N169="nulová",J169,0)</f>
        <v>0</v>
      </c>
      <c r="BJ169" s="11" t="s">
        <v>79</v>
      </c>
      <c r="BK169" s="91">
        <f>ROUND(I169*H169,2)</f>
        <v>0</v>
      </c>
      <c r="BL169" s="11" t="s">
        <v>214</v>
      </c>
      <c r="BM169" s="90" t="s">
        <v>668</v>
      </c>
    </row>
    <row r="170" spans="2:47" s="1" customFormat="1" ht="19.5">
      <c r="B170" s="19"/>
      <c r="C170" s="330"/>
      <c r="D170" s="345" t="s">
        <v>1181</v>
      </c>
      <c r="E170" s="330"/>
      <c r="F170" s="364" t="s">
        <v>1260</v>
      </c>
      <c r="G170" s="330"/>
      <c r="H170" s="330"/>
      <c r="I170" s="38"/>
      <c r="J170" s="330"/>
      <c r="K170" s="330"/>
      <c r="L170" s="19"/>
      <c r="M170" s="120"/>
      <c r="N170" s="27"/>
      <c r="O170" s="27"/>
      <c r="P170" s="27"/>
      <c r="Q170" s="27"/>
      <c r="R170" s="27"/>
      <c r="S170" s="27"/>
      <c r="T170" s="28"/>
      <c r="AT170" s="11" t="s">
        <v>1181</v>
      </c>
      <c r="AU170" s="11" t="s">
        <v>81</v>
      </c>
    </row>
    <row r="171" spans="2:65" s="1" customFormat="1" ht="16.5" customHeight="1">
      <c r="B171" s="84"/>
      <c r="C171" s="338" t="s">
        <v>394</v>
      </c>
      <c r="D171" s="338" t="s">
        <v>138</v>
      </c>
      <c r="E171" s="339" t="s">
        <v>1261</v>
      </c>
      <c r="F171" s="340" t="s">
        <v>1262</v>
      </c>
      <c r="G171" s="341" t="s">
        <v>176</v>
      </c>
      <c r="H171" s="342">
        <v>4</v>
      </c>
      <c r="I171" s="85"/>
      <c r="J171" s="343">
        <f>ROUND(I171*H171,2)</f>
        <v>0</v>
      </c>
      <c r="K171" s="340" t="s">
        <v>3</v>
      </c>
      <c r="L171" s="19"/>
      <c r="M171" s="86" t="s">
        <v>3</v>
      </c>
      <c r="N171" s="87" t="s">
        <v>42</v>
      </c>
      <c r="O171" s="27"/>
      <c r="P171" s="88">
        <f>O171*H171</f>
        <v>0</v>
      </c>
      <c r="Q171" s="88">
        <v>0</v>
      </c>
      <c r="R171" s="88">
        <f>Q171*H171</f>
        <v>0</v>
      </c>
      <c r="S171" s="88">
        <v>0</v>
      </c>
      <c r="T171" s="89">
        <f>S171*H171</f>
        <v>0</v>
      </c>
      <c r="AR171" s="90" t="s">
        <v>214</v>
      </c>
      <c r="AT171" s="90" t="s">
        <v>138</v>
      </c>
      <c r="AU171" s="90" t="s">
        <v>81</v>
      </c>
      <c r="AY171" s="11" t="s">
        <v>136</v>
      </c>
      <c r="BE171" s="91">
        <f>IF(N171="základní",J171,0)</f>
        <v>0</v>
      </c>
      <c r="BF171" s="91">
        <f>IF(N171="snížená",J171,0)</f>
        <v>0</v>
      </c>
      <c r="BG171" s="91">
        <f>IF(N171="zákl. přenesená",J171,0)</f>
        <v>0</v>
      </c>
      <c r="BH171" s="91">
        <f>IF(N171="sníž. přenesená",J171,0)</f>
        <v>0</v>
      </c>
      <c r="BI171" s="91">
        <f>IF(N171="nulová",J171,0)</f>
        <v>0</v>
      </c>
      <c r="BJ171" s="11" t="s">
        <v>79</v>
      </c>
      <c r="BK171" s="91">
        <f>ROUND(I171*H171,2)</f>
        <v>0</v>
      </c>
      <c r="BL171" s="11" t="s">
        <v>214</v>
      </c>
      <c r="BM171" s="90" t="s">
        <v>677</v>
      </c>
    </row>
    <row r="172" spans="2:47" s="1" customFormat="1" ht="19.5">
      <c r="B172" s="19"/>
      <c r="C172" s="330"/>
      <c r="D172" s="345" t="s">
        <v>1181</v>
      </c>
      <c r="E172" s="330"/>
      <c r="F172" s="364" t="s">
        <v>1263</v>
      </c>
      <c r="G172" s="330"/>
      <c r="H172" s="330"/>
      <c r="I172" s="38"/>
      <c r="J172" s="330"/>
      <c r="K172" s="330"/>
      <c r="L172" s="19"/>
      <c r="M172" s="120"/>
      <c r="N172" s="27"/>
      <c r="O172" s="27"/>
      <c r="P172" s="27"/>
      <c r="Q172" s="27"/>
      <c r="R172" s="27"/>
      <c r="S172" s="27"/>
      <c r="T172" s="28"/>
      <c r="AT172" s="11" t="s">
        <v>1181</v>
      </c>
      <c r="AU172" s="11" t="s">
        <v>81</v>
      </c>
    </row>
    <row r="173" spans="2:65" s="1" customFormat="1" ht="16.5" customHeight="1">
      <c r="B173" s="84"/>
      <c r="C173" s="338" t="s">
        <v>398</v>
      </c>
      <c r="D173" s="338" t="s">
        <v>138</v>
      </c>
      <c r="E173" s="339" t="s">
        <v>1264</v>
      </c>
      <c r="F173" s="340" t="s">
        <v>1265</v>
      </c>
      <c r="G173" s="341" t="s">
        <v>176</v>
      </c>
      <c r="H173" s="342">
        <v>2</v>
      </c>
      <c r="I173" s="85"/>
      <c r="J173" s="343">
        <f>ROUND(I173*H173,2)</f>
        <v>0</v>
      </c>
      <c r="K173" s="340" t="s">
        <v>3</v>
      </c>
      <c r="L173" s="19"/>
      <c r="M173" s="86" t="s">
        <v>3</v>
      </c>
      <c r="N173" s="87" t="s">
        <v>42</v>
      </c>
      <c r="O173" s="27"/>
      <c r="P173" s="88">
        <f>O173*H173</f>
        <v>0</v>
      </c>
      <c r="Q173" s="88">
        <v>0</v>
      </c>
      <c r="R173" s="88">
        <f>Q173*H173</f>
        <v>0</v>
      </c>
      <c r="S173" s="88">
        <v>0</v>
      </c>
      <c r="T173" s="89">
        <f>S173*H173</f>
        <v>0</v>
      </c>
      <c r="AR173" s="90" t="s">
        <v>214</v>
      </c>
      <c r="AT173" s="90" t="s">
        <v>138</v>
      </c>
      <c r="AU173" s="90" t="s">
        <v>81</v>
      </c>
      <c r="AY173" s="11" t="s">
        <v>136</v>
      </c>
      <c r="BE173" s="91">
        <f>IF(N173="základní",J173,0)</f>
        <v>0</v>
      </c>
      <c r="BF173" s="91">
        <f>IF(N173="snížená",J173,0)</f>
        <v>0</v>
      </c>
      <c r="BG173" s="91">
        <f>IF(N173="zákl. přenesená",J173,0)</f>
        <v>0</v>
      </c>
      <c r="BH173" s="91">
        <f>IF(N173="sníž. přenesená",J173,0)</f>
        <v>0</v>
      </c>
      <c r="BI173" s="91">
        <f>IF(N173="nulová",J173,0)</f>
        <v>0</v>
      </c>
      <c r="BJ173" s="11" t="s">
        <v>79</v>
      </c>
      <c r="BK173" s="91">
        <f>ROUND(I173*H173,2)</f>
        <v>0</v>
      </c>
      <c r="BL173" s="11" t="s">
        <v>214</v>
      </c>
      <c r="BM173" s="90" t="s">
        <v>686</v>
      </c>
    </row>
    <row r="174" spans="2:47" s="1" customFormat="1" ht="19.5">
      <c r="B174" s="19"/>
      <c r="C174" s="330"/>
      <c r="D174" s="345" t="s">
        <v>1181</v>
      </c>
      <c r="E174" s="330"/>
      <c r="F174" s="364" t="s">
        <v>1266</v>
      </c>
      <c r="G174" s="330"/>
      <c r="H174" s="330"/>
      <c r="I174" s="38"/>
      <c r="J174" s="330"/>
      <c r="K174" s="330"/>
      <c r="L174" s="19"/>
      <c r="M174" s="120"/>
      <c r="N174" s="27"/>
      <c r="O174" s="27"/>
      <c r="P174" s="27"/>
      <c r="Q174" s="27"/>
      <c r="R174" s="27"/>
      <c r="S174" s="27"/>
      <c r="T174" s="28"/>
      <c r="AT174" s="11" t="s">
        <v>1181</v>
      </c>
      <c r="AU174" s="11" t="s">
        <v>81</v>
      </c>
    </row>
    <row r="175" spans="2:65" s="1" customFormat="1" ht="16.5" customHeight="1">
      <c r="B175" s="84"/>
      <c r="C175" s="338" t="s">
        <v>402</v>
      </c>
      <c r="D175" s="338" t="s">
        <v>138</v>
      </c>
      <c r="E175" s="339" t="s">
        <v>1267</v>
      </c>
      <c r="F175" s="340" t="s">
        <v>1268</v>
      </c>
      <c r="G175" s="341" t="s">
        <v>176</v>
      </c>
      <c r="H175" s="342">
        <v>1</v>
      </c>
      <c r="I175" s="85"/>
      <c r="J175" s="343">
        <f>ROUND(I175*H175,2)</f>
        <v>0</v>
      </c>
      <c r="K175" s="340" t="s">
        <v>3</v>
      </c>
      <c r="L175" s="19"/>
      <c r="M175" s="86" t="s">
        <v>3</v>
      </c>
      <c r="N175" s="87" t="s">
        <v>42</v>
      </c>
      <c r="O175" s="27"/>
      <c r="P175" s="88">
        <f>O175*H175</f>
        <v>0</v>
      </c>
      <c r="Q175" s="88">
        <v>0</v>
      </c>
      <c r="R175" s="88">
        <f>Q175*H175</f>
        <v>0</v>
      </c>
      <c r="S175" s="88">
        <v>0</v>
      </c>
      <c r="T175" s="89">
        <f>S175*H175</f>
        <v>0</v>
      </c>
      <c r="AR175" s="90" t="s">
        <v>214</v>
      </c>
      <c r="AT175" s="90" t="s">
        <v>138</v>
      </c>
      <c r="AU175" s="90" t="s">
        <v>81</v>
      </c>
      <c r="AY175" s="11" t="s">
        <v>136</v>
      </c>
      <c r="BE175" s="91">
        <f>IF(N175="základní",J175,0)</f>
        <v>0</v>
      </c>
      <c r="BF175" s="91">
        <f>IF(N175="snížená",J175,0)</f>
        <v>0</v>
      </c>
      <c r="BG175" s="91">
        <f>IF(N175="zákl. přenesená",J175,0)</f>
        <v>0</v>
      </c>
      <c r="BH175" s="91">
        <f>IF(N175="sníž. přenesená",J175,0)</f>
        <v>0</v>
      </c>
      <c r="BI175" s="91">
        <f>IF(N175="nulová",J175,0)</f>
        <v>0</v>
      </c>
      <c r="BJ175" s="11" t="s">
        <v>79</v>
      </c>
      <c r="BK175" s="91">
        <f>ROUND(I175*H175,2)</f>
        <v>0</v>
      </c>
      <c r="BL175" s="11" t="s">
        <v>214</v>
      </c>
      <c r="BM175" s="90" t="s">
        <v>694</v>
      </c>
    </row>
    <row r="176" spans="2:47" s="1" customFormat="1" ht="19.5">
      <c r="B176" s="19"/>
      <c r="C176" s="330"/>
      <c r="D176" s="345" t="s">
        <v>1181</v>
      </c>
      <c r="E176" s="330"/>
      <c r="F176" s="364" t="s">
        <v>1269</v>
      </c>
      <c r="G176" s="330"/>
      <c r="H176" s="330"/>
      <c r="I176" s="38"/>
      <c r="J176" s="330"/>
      <c r="K176" s="330"/>
      <c r="L176" s="19"/>
      <c r="M176" s="120"/>
      <c r="N176" s="27"/>
      <c r="O176" s="27"/>
      <c r="P176" s="27"/>
      <c r="Q176" s="27"/>
      <c r="R176" s="27"/>
      <c r="S176" s="27"/>
      <c r="T176" s="28"/>
      <c r="AT176" s="11" t="s">
        <v>1181</v>
      </c>
      <c r="AU176" s="11" t="s">
        <v>81</v>
      </c>
    </row>
    <row r="177" spans="2:65" s="1" customFormat="1" ht="16.5" customHeight="1">
      <c r="B177" s="84"/>
      <c r="C177" s="338" t="s">
        <v>406</v>
      </c>
      <c r="D177" s="338" t="s">
        <v>138</v>
      </c>
      <c r="E177" s="339" t="s">
        <v>1270</v>
      </c>
      <c r="F177" s="340" t="s">
        <v>1271</v>
      </c>
      <c r="G177" s="341" t="s">
        <v>176</v>
      </c>
      <c r="H177" s="342">
        <v>1</v>
      </c>
      <c r="I177" s="85"/>
      <c r="J177" s="343">
        <f>ROUND(I177*H177,2)</f>
        <v>0</v>
      </c>
      <c r="K177" s="340" t="s">
        <v>3</v>
      </c>
      <c r="L177" s="19"/>
      <c r="M177" s="86" t="s">
        <v>3</v>
      </c>
      <c r="N177" s="87" t="s">
        <v>42</v>
      </c>
      <c r="O177" s="27"/>
      <c r="P177" s="88">
        <f>O177*H177</f>
        <v>0</v>
      </c>
      <c r="Q177" s="88">
        <v>0</v>
      </c>
      <c r="R177" s="88">
        <f>Q177*H177</f>
        <v>0</v>
      </c>
      <c r="S177" s="88">
        <v>0</v>
      </c>
      <c r="T177" s="89">
        <f>S177*H177</f>
        <v>0</v>
      </c>
      <c r="AR177" s="90" t="s">
        <v>214</v>
      </c>
      <c r="AT177" s="90" t="s">
        <v>138</v>
      </c>
      <c r="AU177" s="90" t="s">
        <v>81</v>
      </c>
      <c r="AY177" s="11" t="s">
        <v>136</v>
      </c>
      <c r="BE177" s="91">
        <f>IF(N177="základní",J177,0)</f>
        <v>0</v>
      </c>
      <c r="BF177" s="91">
        <f>IF(N177="snížená",J177,0)</f>
        <v>0</v>
      </c>
      <c r="BG177" s="91">
        <f>IF(N177="zákl. přenesená",J177,0)</f>
        <v>0</v>
      </c>
      <c r="BH177" s="91">
        <f>IF(N177="sníž. přenesená",J177,0)</f>
        <v>0</v>
      </c>
      <c r="BI177" s="91">
        <f>IF(N177="nulová",J177,0)</f>
        <v>0</v>
      </c>
      <c r="BJ177" s="11" t="s">
        <v>79</v>
      </c>
      <c r="BK177" s="91">
        <f>ROUND(I177*H177,2)</f>
        <v>0</v>
      </c>
      <c r="BL177" s="11" t="s">
        <v>214</v>
      </c>
      <c r="BM177" s="90" t="s">
        <v>702</v>
      </c>
    </row>
    <row r="178" spans="2:47" s="1" customFormat="1" ht="19.5">
      <c r="B178" s="19"/>
      <c r="C178" s="330"/>
      <c r="D178" s="345" t="s">
        <v>1181</v>
      </c>
      <c r="E178" s="330"/>
      <c r="F178" s="364" t="s">
        <v>1272</v>
      </c>
      <c r="G178" s="330"/>
      <c r="H178" s="330"/>
      <c r="I178" s="38"/>
      <c r="J178" s="330"/>
      <c r="K178" s="330"/>
      <c r="L178" s="19"/>
      <c r="M178" s="120"/>
      <c r="N178" s="27"/>
      <c r="O178" s="27"/>
      <c r="P178" s="27"/>
      <c r="Q178" s="27"/>
      <c r="R178" s="27"/>
      <c r="S178" s="27"/>
      <c r="T178" s="28"/>
      <c r="AT178" s="11" t="s">
        <v>1181</v>
      </c>
      <c r="AU178" s="11" t="s">
        <v>81</v>
      </c>
    </row>
    <row r="179" spans="2:65" s="1" customFormat="1" ht="16.5" customHeight="1">
      <c r="B179" s="84"/>
      <c r="C179" s="338" t="s">
        <v>410</v>
      </c>
      <c r="D179" s="338" t="s">
        <v>138</v>
      </c>
      <c r="E179" s="339" t="s">
        <v>1273</v>
      </c>
      <c r="F179" s="340" t="s">
        <v>1274</v>
      </c>
      <c r="G179" s="341" t="s">
        <v>176</v>
      </c>
      <c r="H179" s="342">
        <v>1</v>
      </c>
      <c r="I179" s="85"/>
      <c r="J179" s="343">
        <f>ROUND(I179*H179,2)</f>
        <v>0</v>
      </c>
      <c r="K179" s="340" t="s">
        <v>3</v>
      </c>
      <c r="L179" s="19"/>
      <c r="M179" s="86" t="s">
        <v>3</v>
      </c>
      <c r="N179" s="87" t="s">
        <v>42</v>
      </c>
      <c r="O179" s="27"/>
      <c r="P179" s="88">
        <f>O179*H179</f>
        <v>0</v>
      </c>
      <c r="Q179" s="88">
        <v>0</v>
      </c>
      <c r="R179" s="88">
        <f>Q179*H179</f>
        <v>0</v>
      </c>
      <c r="S179" s="88">
        <v>0</v>
      </c>
      <c r="T179" s="89">
        <f>S179*H179</f>
        <v>0</v>
      </c>
      <c r="AR179" s="90" t="s">
        <v>214</v>
      </c>
      <c r="AT179" s="90" t="s">
        <v>138</v>
      </c>
      <c r="AU179" s="90" t="s">
        <v>81</v>
      </c>
      <c r="AY179" s="11" t="s">
        <v>136</v>
      </c>
      <c r="BE179" s="91">
        <f>IF(N179="základní",J179,0)</f>
        <v>0</v>
      </c>
      <c r="BF179" s="91">
        <f>IF(N179="snížená",J179,0)</f>
        <v>0</v>
      </c>
      <c r="BG179" s="91">
        <f>IF(N179="zákl. přenesená",J179,0)</f>
        <v>0</v>
      </c>
      <c r="BH179" s="91">
        <f>IF(N179="sníž. přenesená",J179,0)</f>
        <v>0</v>
      </c>
      <c r="BI179" s="91">
        <f>IF(N179="nulová",J179,0)</f>
        <v>0</v>
      </c>
      <c r="BJ179" s="11" t="s">
        <v>79</v>
      </c>
      <c r="BK179" s="91">
        <f>ROUND(I179*H179,2)</f>
        <v>0</v>
      </c>
      <c r="BL179" s="11" t="s">
        <v>214</v>
      </c>
      <c r="BM179" s="90" t="s">
        <v>713</v>
      </c>
    </row>
    <row r="180" spans="2:47" s="1" customFormat="1" ht="19.5">
      <c r="B180" s="19"/>
      <c r="C180" s="330"/>
      <c r="D180" s="345" t="s">
        <v>1181</v>
      </c>
      <c r="E180" s="330"/>
      <c r="F180" s="364" t="s">
        <v>1275</v>
      </c>
      <c r="G180" s="330"/>
      <c r="H180" s="330"/>
      <c r="I180" s="38"/>
      <c r="J180" s="330"/>
      <c r="K180" s="330"/>
      <c r="L180" s="19"/>
      <c r="M180" s="120"/>
      <c r="N180" s="27"/>
      <c r="O180" s="27"/>
      <c r="P180" s="27"/>
      <c r="Q180" s="27"/>
      <c r="R180" s="27"/>
      <c r="S180" s="27"/>
      <c r="T180" s="28"/>
      <c r="AT180" s="11" t="s">
        <v>1181</v>
      </c>
      <c r="AU180" s="11" t="s">
        <v>81</v>
      </c>
    </row>
    <row r="181" spans="2:65" s="1" customFormat="1" ht="16.5" customHeight="1">
      <c r="B181" s="84"/>
      <c r="C181" s="353" t="s">
        <v>415</v>
      </c>
      <c r="D181" s="353" t="s">
        <v>179</v>
      </c>
      <c r="E181" s="354" t="s">
        <v>1276</v>
      </c>
      <c r="F181" s="355" t="s">
        <v>1277</v>
      </c>
      <c r="G181" s="356" t="s">
        <v>176</v>
      </c>
      <c r="H181" s="357">
        <v>14</v>
      </c>
      <c r="I181" s="104"/>
      <c r="J181" s="358">
        <f>ROUND(I181*H181,2)</f>
        <v>0</v>
      </c>
      <c r="K181" s="355" t="s">
        <v>3</v>
      </c>
      <c r="L181" s="105"/>
      <c r="M181" s="106" t="s">
        <v>3</v>
      </c>
      <c r="N181" s="107" t="s">
        <v>42</v>
      </c>
      <c r="O181" s="27"/>
      <c r="P181" s="88">
        <f>O181*H181</f>
        <v>0</v>
      </c>
      <c r="Q181" s="88">
        <v>0</v>
      </c>
      <c r="R181" s="88">
        <f>Q181*H181</f>
        <v>0</v>
      </c>
      <c r="S181" s="88">
        <v>0</v>
      </c>
      <c r="T181" s="89">
        <f>S181*H181</f>
        <v>0</v>
      </c>
      <c r="AR181" s="90" t="s">
        <v>291</v>
      </c>
      <c r="AT181" s="90" t="s">
        <v>179</v>
      </c>
      <c r="AU181" s="90" t="s">
        <v>81</v>
      </c>
      <c r="AY181" s="11" t="s">
        <v>136</v>
      </c>
      <c r="BE181" s="91">
        <f>IF(N181="základní",J181,0)</f>
        <v>0</v>
      </c>
      <c r="BF181" s="91">
        <f>IF(N181="snížená",J181,0)</f>
        <v>0</v>
      </c>
      <c r="BG181" s="91">
        <f>IF(N181="zákl. přenesená",J181,0)</f>
        <v>0</v>
      </c>
      <c r="BH181" s="91">
        <f>IF(N181="sníž. přenesená",J181,0)</f>
        <v>0</v>
      </c>
      <c r="BI181" s="91">
        <f>IF(N181="nulová",J181,0)</f>
        <v>0</v>
      </c>
      <c r="BJ181" s="11" t="s">
        <v>79</v>
      </c>
      <c r="BK181" s="91">
        <f>ROUND(I181*H181,2)</f>
        <v>0</v>
      </c>
      <c r="BL181" s="11" t="s">
        <v>214</v>
      </c>
      <c r="BM181" s="90" t="s">
        <v>721</v>
      </c>
    </row>
    <row r="182" spans="2:47" s="1" customFormat="1" ht="19.5">
      <c r="B182" s="19"/>
      <c r="C182" s="330"/>
      <c r="D182" s="345" t="s">
        <v>1181</v>
      </c>
      <c r="E182" s="330"/>
      <c r="F182" s="364" t="s">
        <v>1278</v>
      </c>
      <c r="G182" s="330"/>
      <c r="H182" s="330"/>
      <c r="I182" s="38"/>
      <c r="J182" s="330"/>
      <c r="K182" s="330"/>
      <c r="L182" s="19"/>
      <c r="M182" s="120"/>
      <c r="N182" s="27"/>
      <c r="O182" s="27"/>
      <c r="P182" s="27"/>
      <c r="Q182" s="27"/>
      <c r="R182" s="27"/>
      <c r="S182" s="27"/>
      <c r="T182" s="28"/>
      <c r="AT182" s="11" t="s">
        <v>1181</v>
      </c>
      <c r="AU182" s="11" t="s">
        <v>81</v>
      </c>
    </row>
    <row r="183" spans="2:65" s="1" customFormat="1" ht="24" customHeight="1">
      <c r="B183" s="84"/>
      <c r="C183" s="338" t="s">
        <v>418</v>
      </c>
      <c r="D183" s="338" t="s">
        <v>138</v>
      </c>
      <c r="E183" s="339" t="s">
        <v>1279</v>
      </c>
      <c r="F183" s="340" t="s">
        <v>1280</v>
      </c>
      <c r="G183" s="341" t="s">
        <v>535</v>
      </c>
      <c r="H183" s="342">
        <v>14.545</v>
      </c>
      <c r="I183" s="85"/>
      <c r="J183" s="343">
        <f>ROUND(I183*H183,2)</f>
        <v>0</v>
      </c>
      <c r="K183" s="340" t="s">
        <v>142</v>
      </c>
      <c r="L183" s="19"/>
      <c r="M183" s="86" t="s">
        <v>3</v>
      </c>
      <c r="N183" s="87" t="s">
        <v>42</v>
      </c>
      <c r="O183" s="27"/>
      <c r="P183" s="88">
        <f>O183*H183</f>
        <v>0</v>
      </c>
      <c r="Q183" s="88">
        <v>0</v>
      </c>
      <c r="R183" s="88">
        <f>Q183*H183</f>
        <v>0</v>
      </c>
      <c r="S183" s="88">
        <v>0</v>
      </c>
      <c r="T183" s="89">
        <f>S183*H183</f>
        <v>0</v>
      </c>
      <c r="AR183" s="90" t="s">
        <v>214</v>
      </c>
      <c r="AT183" s="90" t="s">
        <v>138</v>
      </c>
      <c r="AU183" s="90" t="s">
        <v>81</v>
      </c>
      <c r="AY183" s="11" t="s">
        <v>136</v>
      </c>
      <c r="BE183" s="91">
        <f>IF(N183="základní",J183,0)</f>
        <v>0</v>
      </c>
      <c r="BF183" s="91">
        <f>IF(N183="snížená",J183,0)</f>
        <v>0</v>
      </c>
      <c r="BG183" s="91">
        <f>IF(N183="zákl. přenesená",J183,0)</f>
        <v>0</v>
      </c>
      <c r="BH183" s="91">
        <f>IF(N183="sníž. přenesená",J183,0)</f>
        <v>0</v>
      </c>
      <c r="BI183" s="91">
        <f>IF(N183="nulová",J183,0)</f>
        <v>0</v>
      </c>
      <c r="BJ183" s="11" t="s">
        <v>79</v>
      </c>
      <c r="BK183" s="91">
        <f>ROUND(I183*H183,2)</f>
        <v>0</v>
      </c>
      <c r="BL183" s="11" t="s">
        <v>214</v>
      </c>
      <c r="BM183" s="90" t="s">
        <v>731</v>
      </c>
    </row>
    <row r="184" spans="2:47" s="1" customFormat="1" ht="87.75">
      <c r="B184" s="19"/>
      <c r="C184" s="330"/>
      <c r="D184" s="345" t="s">
        <v>1124</v>
      </c>
      <c r="E184" s="330"/>
      <c r="F184" s="364" t="s">
        <v>1281</v>
      </c>
      <c r="G184" s="330"/>
      <c r="H184" s="330"/>
      <c r="I184" s="38"/>
      <c r="J184" s="330"/>
      <c r="K184" s="330"/>
      <c r="L184" s="19"/>
      <c r="M184" s="120"/>
      <c r="N184" s="27"/>
      <c r="O184" s="27"/>
      <c r="P184" s="27"/>
      <c r="Q184" s="27"/>
      <c r="R184" s="27"/>
      <c r="S184" s="27"/>
      <c r="T184" s="28"/>
      <c r="AT184" s="11" t="s">
        <v>1124</v>
      </c>
      <c r="AU184" s="11" t="s">
        <v>81</v>
      </c>
    </row>
    <row r="185" spans="2:63" s="6" customFormat="1" ht="25.9" customHeight="1">
      <c r="B185" s="75"/>
      <c r="C185" s="332"/>
      <c r="D185" s="333" t="s">
        <v>70</v>
      </c>
      <c r="E185" s="334" t="s">
        <v>1282</v>
      </c>
      <c r="F185" s="334" t="s">
        <v>1283</v>
      </c>
      <c r="G185" s="332"/>
      <c r="H185" s="332"/>
      <c r="I185" s="77"/>
      <c r="J185" s="335">
        <f>BK185</f>
        <v>0</v>
      </c>
      <c r="K185" s="332"/>
      <c r="L185" s="75"/>
      <c r="M185" s="78"/>
      <c r="N185" s="79"/>
      <c r="O185" s="79"/>
      <c r="P185" s="80">
        <f>P186</f>
        <v>0</v>
      </c>
      <c r="Q185" s="79"/>
      <c r="R185" s="80">
        <f>R186</f>
        <v>0</v>
      </c>
      <c r="S185" s="79"/>
      <c r="T185" s="81">
        <f>T186</f>
        <v>0</v>
      </c>
      <c r="AR185" s="76" t="s">
        <v>143</v>
      </c>
      <c r="AT185" s="82" t="s">
        <v>70</v>
      </c>
      <c r="AU185" s="82" t="s">
        <v>71</v>
      </c>
      <c r="AY185" s="76" t="s">
        <v>136</v>
      </c>
      <c r="BK185" s="83">
        <f>BK186</f>
        <v>0</v>
      </c>
    </row>
    <row r="186" spans="2:65" s="1" customFormat="1" ht="24" customHeight="1">
      <c r="B186" s="84"/>
      <c r="C186" s="338" t="s">
        <v>421</v>
      </c>
      <c r="D186" s="338" t="s">
        <v>138</v>
      </c>
      <c r="E186" s="339" t="s">
        <v>1284</v>
      </c>
      <c r="F186" s="340" t="s">
        <v>1285</v>
      </c>
      <c r="G186" s="341" t="s">
        <v>1198</v>
      </c>
      <c r="H186" s="342">
        <v>120</v>
      </c>
      <c r="I186" s="85"/>
      <c r="J186" s="343">
        <f>ROUND(I186*H186,2)</f>
        <v>0</v>
      </c>
      <c r="K186" s="340" t="s">
        <v>142</v>
      </c>
      <c r="L186" s="19"/>
      <c r="M186" s="115" t="s">
        <v>3</v>
      </c>
      <c r="N186" s="116" t="s">
        <v>42</v>
      </c>
      <c r="O186" s="117"/>
      <c r="P186" s="118">
        <f>O186*H186</f>
        <v>0</v>
      </c>
      <c r="Q186" s="118">
        <v>0</v>
      </c>
      <c r="R186" s="118">
        <f>Q186*H186</f>
        <v>0</v>
      </c>
      <c r="S186" s="118">
        <v>0</v>
      </c>
      <c r="T186" s="119">
        <f>S186*H186</f>
        <v>0</v>
      </c>
      <c r="AR186" s="90" t="s">
        <v>1286</v>
      </c>
      <c r="AT186" s="90" t="s">
        <v>138</v>
      </c>
      <c r="AU186" s="90" t="s">
        <v>79</v>
      </c>
      <c r="AY186" s="11" t="s">
        <v>136</v>
      </c>
      <c r="BE186" s="91">
        <f>IF(N186="základní",J186,0)</f>
        <v>0</v>
      </c>
      <c r="BF186" s="91">
        <f>IF(N186="snížená",J186,0)</f>
        <v>0</v>
      </c>
      <c r="BG186" s="91">
        <f>IF(N186="zákl. přenesená",J186,0)</f>
        <v>0</v>
      </c>
      <c r="BH186" s="91">
        <f>IF(N186="sníž. přenesená",J186,0)</f>
        <v>0</v>
      </c>
      <c r="BI186" s="91">
        <f>IF(N186="nulová",J186,0)</f>
        <v>0</v>
      </c>
      <c r="BJ186" s="11" t="s">
        <v>79</v>
      </c>
      <c r="BK186" s="91">
        <f>ROUND(I186*H186,2)</f>
        <v>0</v>
      </c>
      <c r="BL186" s="11" t="s">
        <v>1286</v>
      </c>
      <c r="BM186" s="90" t="s">
        <v>742</v>
      </c>
    </row>
    <row r="187" spans="2:12" s="1" customFormat="1" ht="6.95" customHeight="1">
      <c r="B187" s="21"/>
      <c r="C187" s="22"/>
      <c r="D187" s="22"/>
      <c r="E187" s="22"/>
      <c r="F187" s="22"/>
      <c r="G187" s="22"/>
      <c r="H187" s="22"/>
      <c r="I187" s="365"/>
      <c r="J187" s="22"/>
      <c r="K187" s="22"/>
      <c r="L187" s="19"/>
    </row>
  </sheetData>
  <sheetProtection algorithmName="SHA-512" hashValue="nrD5HSeWE0bbf8wR2yzEdJLAmIERHgAXgW2zskcKyfgT+Clu+HZDcxZ++7WEbbtICTGwvEMdjHiRAqOw1m4alw==" saltValue="/5EAqOzgXXaGaggDozA2jg==" spinCount="100000" sheet="1" objects="1" scenarios="1"/>
  <autoFilter ref="C84:K18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5"/>
  <sheetViews>
    <sheetView showGridLines="0" workbookViewId="0" topLeftCell="A68">
      <selection activeCell="I89" sqref="I89"/>
    </sheetView>
  </sheetViews>
  <sheetFormatPr defaultColWidth="9.140625" defaultRowHeight="12"/>
  <cols>
    <col min="1" max="1" width="8.28125" style="366" customWidth="1"/>
    <col min="2" max="2" width="1.7109375" style="366" customWidth="1"/>
    <col min="3" max="3" width="4.140625" style="366" customWidth="1"/>
    <col min="4" max="4" width="4.28125" style="366" customWidth="1"/>
    <col min="5" max="5" width="17.140625" style="366" customWidth="1"/>
    <col min="6" max="6" width="100.8515625" style="366" customWidth="1"/>
    <col min="7" max="7" width="7.00390625" style="366" customWidth="1"/>
    <col min="8" max="8" width="11.421875" style="366" customWidth="1"/>
    <col min="9" max="11" width="20.140625" style="366" customWidth="1"/>
    <col min="12" max="12" width="9.28125" style="366" customWidth="1"/>
    <col min="13" max="13" width="10.8515625" style="366" hidden="1" customWidth="1"/>
    <col min="14" max="14" width="9.28125" style="366" hidden="1" customWidth="1"/>
    <col min="15" max="20" width="14.140625" style="366" hidden="1" customWidth="1"/>
    <col min="21" max="21" width="16.28125" style="366" hidden="1" customWidth="1"/>
    <col min="22" max="22" width="12.28125" style="366" customWidth="1"/>
    <col min="23" max="23" width="16.28125" style="366" customWidth="1"/>
    <col min="24" max="24" width="12.28125" style="366" customWidth="1"/>
    <col min="25" max="25" width="15.00390625" style="366" customWidth="1"/>
    <col min="26" max="26" width="11.00390625" style="366" customWidth="1"/>
    <col min="27" max="27" width="15.00390625" style="366" customWidth="1"/>
    <col min="28" max="28" width="16.28125" style="366" customWidth="1"/>
    <col min="29" max="29" width="11.00390625" style="366" customWidth="1"/>
    <col min="30" max="30" width="15.00390625" style="366" customWidth="1"/>
    <col min="31" max="31" width="16.28125" style="366" customWidth="1"/>
    <col min="32" max="43" width="9.28125" style="366" customWidth="1"/>
    <col min="44" max="65" width="9.28125" style="366" hidden="1" customWidth="1"/>
    <col min="66" max="16384" width="9.28125" style="366" customWidth="1"/>
  </cols>
  <sheetData>
    <row r="1" ht="12"/>
    <row r="2" spans="12:46" ht="36.95" customHeight="1">
      <c r="L2" s="507" t="s">
        <v>6</v>
      </c>
      <c r="M2" s="508"/>
      <c r="N2" s="508"/>
      <c r="O2" s="508"/>
      <c r="P2" s="508"/>
      <c r="Q2" s="508"/>
      <c r="R2" s="508"/>
      <c r="S2" s="508"/>
      <c r="T2" s="508"/>
      <c r="U2" s="508"/>
      <c r="V2" s="508"/>
      <c r="AT2" s="367" t="s">
        <v>87</v>
      </c>
    </row>
    <row r="3" spans="2:46" ht="6.95" customHeight="1">
      <c r="B3" s="368"/>
      <c r="C3" s="369"/>
      <c r="D3" s="369"/>
      <c r="E3" s="369"/>
      <c r="F3" s="369"/>
      <c r="G3" s="369"/>
      <c r="H3" s="369"/>
      <c r="I3" s="369"/>
      <c r="J3" s="369"/>
      <c r="K3" s="369"/>
      <c r="L3" s="370"/>
      <c r="AT3" s="367" t="s">
        <v>81</v>
      </c>
    </row>
    <row r="4" spans="2:46" ht="24.95" customHeight="1">
      <c r="B4" s="370"/>
      <c r="D4" s="371" t="s">
        <v>88</v>
      </c>
      <c r="L4" s="370"/>
      <c r="M4" s="372" t="s">
        <v>11</v>
      </c>
      <c r="AT4" s="367" t="s">
        <v>4</v>
      </c>
    </row>
    <row r="5" spans="2:12" ht="6.95" customHeight="1">
      <c r="B5" s="370"/>
      <c r="L5" s="370"/>
    </row>
    <row r="6" spans="2:12" ht="12" customHeight="1">
      <c r="B6" s="370"/>
      <c r="D6" s="373" t="s">
        <v>17</v>
      </c>
      <c r="L6" s="370"/>
    </row>
    <row r="7" spans="2:12" ht="16.5" customHeight="1">
      <c r="B7" s="370"/>
      <c r="E7" s="529" t="str">
        <f>'Rekapitulace stavby'!K6</f>
        <v>Zateplení VOŠ a SPŠ</v>
      </c>
      <c r="F7" s="530"/>
      <c r="G7" s="530"/>
      <c r="H7" s="530"/>
      <c r="L7" s="370"/>
    </row>
    <row r="8" spans="2:12" s="330" customFormat="1" ht="12" customHeight="1">
      <c r="B8" s="374"/>
      <c r="D8" s="373" t="s">
        <v>89</v>
      </c>
      <c r="L8" s="374"/>
    </row>
    <row r="9" spans="2:12" s="330" customFormat="1" ht="36.95" customHeight="1">
      <c r="B9" s="374"/>
      <c r="E9" s="504" t="s">
        <v>1287</v>
      </c>
      <c r="F9" s="528"/>
      <c r="G9" s="528"/>
      <c r="H9" s="528"/>
      <c r="L9" s="374"/>
    </row>
    <row r="10" spans="2:12" s="330" customFormat="1" ht="12">
      <c r="B10" s="374"/>
      <c r="L10" s="374"/>
    </row>
    <row r="11" spans="2:12" s="330" customFormat="1" ht="12" customHeight="1">
      <c r="B11" s="374"/>
      <c r="D11" s="373" t="s">
        <v>19</v>
      </c>
      <c r="F11" s="375" t="s">
        <v>3</v>
      </c>
      <c r="I11" s="373" t="s">
        <v>20</v>
      </c>
      <c r="J11" s="375" t="s">
        <v>3</v>
      </c>
      <c r="L11" s="374"/>
    </row>
    <row r="12" spans="2:12" s="330" customFormat="1" ht="12" customHeight="1">
      <c r="B12" s="374"/>
      <c r="D12" s="373" t="s">
        <v>21</v>
      </c>
      <c r="F12" s="375" t="s">
        <v>35</v>
      </c>
      <c r="I12" s="373" t="s">
        <v>23</v>
      </c>
      <c r="J12" s="376" t="str">
        <f>'Rekapitulace stavby'!AN8</f>
        <v>10. 8. 2018</v>
      </c>
      <c r="L12" s="374"/>
    </row>
    <row r="13" spans="2:12" s="330" customFormat="1" ht="10.9" customHeight="1">
      <c r="B13" s="374"/>
      <c r="L13" s="374"/>
    </row>
    <row r="14" spans="2:12" s="330" customFormat="1" ht="12" customHeight="1">
      <c r="B14" s="374"/>
      <c r="D14" s="373" t="s">
        <v>25</v>
      </c>
      <c r="I14" s="373" t="s">
        <v>26</v>
      </c>
      <c r="J14" s="375" t="str">
        <f>IF('Rekapitulace stavby'!AN10="","",'Rekapitulace stavby'!AN10)</f>
        <v/>
      </c>
      <c r="L14" s="374"/>
    </row>
    <row r="15" spans="2:12" s="330" customFormat="1" ht="18" customHeight="1">
      <c r="B15" s="374"/>
      <c r="E15" s="375" t="str">
        <f>IF('Rekapitulace stavby'!E11="","",'Rekapitulace stavby'!E11)</f>
        <v xml:space="preserve">VOŠ a SPŠ Rychnov n/K </v>
      </c>
      <c r="I15" s="373" t="s">
        <v>28</v>
      </c>
      <c r="J15" s="375" t="str">
        <f>IF('Rekapitulace stavby'!AN11="","",'Rekapitulace stavby'!AN11)</f>
        <v/>
      </c>
      <c r="L15" s="374"/>
    </row>
    <row r="16" spans="2:12" s="330" customFormat="1" ht="6.95" customHeight="1">
      <c r="B16" s="374"/>
      <c r="L16" s="374"/>
    </row>
    <row r="17" spans="2:12" s="330" customFormat="1" ht="12" customHeight="1">
      <c r="B17" s="374"/>
      <c r="D17" s="373" t="s">
        <v>29</v>
      </c>
      <c r="I17" s="373" t="s">
        <v>26</v>
      </c>
      <c r="J17" s="363" t="str">
        <f>'Rekapitulace stavby'!AN13</f>
        <v>Vyplň údaj</v>
      </c>
      <c r="L17" s="374"/>
    </row>
    <row r="18" spans="2:12" s="330" customFormat="1" ht="18" customHeight="1">
      <c r="B18" s="374"/>
      <c r="E18" s="526" t="str">
        <f>'Rekapitulace stavby'!E14</f>
        <v>Vyplň údaj</v>
      </c>
      <c r="F18" s="509"/>
      <c r="G18" s="509"/>
      <c r="H18" s="509"/>
      <c r="I18" s="373" t="s">
        <v>28</v>
      </c>
      <c r="J18" s="363" t="str">
        <f>'Rekapitulace stavby'!AN14</f>
        <v>Vyplň údaj</v>
      </c>
      <c r="L18" s="374"/>
    </row>
    <row r="19" spans="2:12" s="330" customFormat="1" ht="6.95" customHeight="1">
      <c r="B19" s="374"/>
      <c r="L19" s="374"/>
    </row>
    <row r="20" spans="2:12" s="330" customFormat="1" ht="12" customHeight="1">
      <c r="B20" s="374"/>
      <c r="D20" s="373" t="s">
        <v>31</v>
      </c>
      <c r="I20" s="373" t="s">
        <v>26</v>
      </c>
      <c r="J20" s="375" t="str">
        <f>IF('Rekapitulace stavby'!AN16="","",'Rekapitulace stavby'!AN16)</f>
        <v/>
      </c>
      <c r="L20" s="374"/>
    </row>
    <row r="21" spans="2:12" s="330" customFormat="1" ht="18" customHeight="1">
      <c r="B21" s="374"/>
      <c r="E21" s="375" t="str">
        <f>IF('Rekapitulace stavby'!E17="","",'Rekapitulace stavby'!E17)</f>
        <v xml:space="preserve">Energy Benefit Centre </v>
      </c>
      <c r="I21" s="373" t="s">
        <v>28</v>
      </c>
      <c r="J21" s="375" t="str">
        <f>IF('Rekapitulace stavby'!AN17="","",'Rekapitulace stavby'!AN17)</f>
        <v/>
      </c>
      <c r="L21" s="374"/>
    </row>
    <row r="22" spans="2:12" s="330" customFormat="1" ht="6.95" customHeight="1">
      <c r="B22" s="374"/>
      <c r="L22" s="374"/>
    </row>
    <row r="23" spans="2:12" s="330" customFormat="1" ht="12" customHeight="1">
      <c r="B23" s="374"/>
      <c r="D23" s="373" t="s">
        <v>34</v>
      </c>
      <c r="I23" s="373" t="s">
        <v>26</v>
      </c>
      <c r="J23" s="375" t="str">
        <f>IF('Rekapitulace stavby'!AN19="","",'Rekapitulace stavby'!AN19)</f>
        <v/>
      </c>
      <c r="L23" s="374"/>
    </row>
    <row r="24" spans="2:12" s="330" customFormat="1" ht="18" customHeight="1">
      <c r="B24" s="374"/>
      <c r="E24" s="375" t="str">
        <f>IF('Rekapitulace stavby'!E20="","",'Rekapitulace stavby'!E20)</f>
        <v xml:space="preserve"> </v>
      </c>
      <c r="I24" s="373" t="s">
        <v>28</v>
      </c>
      <c r="J24" s="375" t="str">
        <f>IF('Rekapitulace stavby'!AN20="","",'Rekapitulace stavby'!AN20)</f>
        <v/>
      </c>
      <c r="L24" s="374"/>
    </row>
    <row r="25" spans="2:12" s="330" customFormat="1" ht="6.95" customHeight="1">
      <c r="B25" s="374"/>
      <c r="L25" s="374"/>
    </row>
    <row r="26" spans="2:12" s="330" customFormat="1" ht="12" customHeight="1">
      <c r="B26" s="374"/>
      <c r="D26" s="373" t="s">
        <v>36</v>
      </c>
      <c r="L26" s="374"/>
    </row>
    <row r="27" spans="2:12" s="378" customFormat="1" ht="16.5" customHeight="1">
      <c r="B27" s="377"/>
      <c r="E27" s="513" t="s">
        <v>3</v>
      </c>
      <c r="F27" s="513"/>
      <c r="G27" s="513"/>
      <c r="H27" s="513"/>
      <c r="L27" s="377"/>
    </row>
    <row r="28" spans="2:12" s="330" customFormat="1" ht="6.95" customHeight="1">
      <c r="B28" s="374"/>
      <c r="L28" s="374"/>
    </row>
    <row r="29" spans="2:12" s="330" customFormat="1" ht="6.95" customHeight="1">
      <c r="B29" s="374"/>
      <c r="D29" s="379"/>
      <c r="E29" s="379"/>
      <c r="F29" s="379"/>
      <c r="G29" s="379"/>
      <c r="H29" s="379"/>
      <c r="I29" s="379"/>
      <c r="J29" s="379"/>
      <c r="K29" s="379"/>
      <c r="L29" s="374"/>
    </row>
    <row r="30" spans="2:12" s="330" customFormat="1" ht="25.35" customHeight="1">
      <c r="B30" s="374"/>
      <c r="D30" s="380" t="s">
        <v>37</v>
      </c>
      <c r="J30" s="381">
        <f>ROUND(J81,2)</f>
        <v>0</v>
      </c>
      <c r="L30" s="374"/>
    </row>
    <row r="31" spans="2:12" s="330" customFormat="1" ht="6.95" customHeight="1">
      <c r="B31" s="374"/>
      <c r="D31" s="379"/>
      <c r="E31" s="379"/>
      <c r="F31" s="379"/>
      <c r="G31" s="379"/>
      <c r="H31" s="379"/>
      <c r="I31" s="379"/>
      <c r="J31" s="379"/>
      <c r="K31" s="379"/>
      <c r="L31" s="374"/>
    </row>
    <row r="32" spans="2:12" s="330" customFormat="1" ht="14.45" customHeight="1">
      <c r="B32" s="374"/>
      <c r="F32" s="382" t="s">
        <v>39</v>
      </c>
      <c r="I32" s="382" t="s">
        <v>38</v>
      </c>
      <c r="J32" s="382" t="s">
        <v>40</v>
      </c>
      <c r="L32" s="374"/>
    </row>
    <row r="33" spans="2:12" s="330" customFormat="1" ht="14.45" customHeight="1">
      <c r="B33" s="374"/>
      <c r="D33" s="383" t="s">
        <v>41</v>
      </c>
      <c r="E33" s="373" t="s">
        <v>42</v>
      </c>
      <c r="F33" s="384">
        <f>ROUND((SUM(BE81:BE84)),2)</f>
        <v>0</v>
      </c>
      <c r="I33" s="385">
        <v>0.21</v>
      </c>
      <c r="J33" s="384">
        <f>ROUND(((SUM(BE81:BE84))*I33),2)</f>
        <v>0</v>
      </c>
      <c r="L33" s="374"/>
    </row>
    <row r="34" spans="2:12" s="330" customFormat="1" ht="14.45" customHeight="1">
      <c r="B34" s="374"/>
      <c r="E34" s="373" t="s">
        <v>43</v>
      </c>
      <c r="F34" s="384">
        <f>ROUND((SUM(BF81:BF84)),2)</f>
        <v>0</v>
      </c>
      <c r="I34" s="385">
        <v>0.15</v>
      </c>
      <c r="J34" s="384">
        <f>ROUND(((SUM(BF81:BF84))*I34),2)</f>
        <v>0</v>
      </c>
      <c r="L34" s="374"/>
    </row>
    <row r="35" spans="2:12" s="330" customFormat="1" ht="14.45" customHeight="1" hidden="1">
      <c r="B35" s="374"/>
      <c r="E35" s="373" t="s">
        <v>44</v>
      </c>
      <c r="F35" s="384">
        <f>ROUND((SUM(BG81:BG84)),2)</f>
        <v>0</v>
      </c>
      <c r="I35" s="385">
        <v>0.21</v>
      </c>
      <c r="J35" s="384">
        <f>0</f>
        <v>0</v>
      </c>
      <c r="L35" s="374"/>
    </row>
    <row r="36" spans="2:12" s="330" customFormat="1" ht="14.45" customHeight="1" hidden="1">
      <c r="B36" s="374"/>
      <c r="E36" s="373" t="s">
        <v>45</v>
      </c>
      <c r="F36" s="384">
        <f>ROUND((SUM(BH81:BH84)),2)</f>
        <v>0</v>
      </c>
      <c r="I36" s="385">
        <v>0.15</v>
      </c>
      <c r="J36" s="384">
        <f>0</f>
        <v>0</v>
      </c>
      <c r="L36" s="374"/>
    </row>
    <row r="37" spans="2:12" s="330" customFormat="1" ht="14.45" customHeight="1" hidden="1">
      <c r="B37" s="374"/>
      <c r="E37" s="373" t="s">
        <v>46</v>
      </c>
      <c r="F37" s="384">
        <f>ROUND((SUM(BI81:BI84)),2)</f>
        <v>0</v>
      </c>
      <c r="I37" s="385">
        <v>0</v>
      </c>
      <c r="J37" s="384">
        <f>0</f>
        <v>0</v>
      </c>
      <c r="L37" s="374"/>
    </row>
    <row r="38" spans="2:12" s="330" customFormat="1" ht="6.95" customHeight="1">
      <c r="B38" s="374"/>
      <c r="L38" s="374"/>
    </row>
    <row r="39" spans="2:12" s="330" customFormat="1" ht="25.35" customHeight="1">
      <c r="B39" s="374"/>
      <c r="C39" s="386"/>
      <c r="D39" s="387" t="s">
        <v>47</v>
      </c>
      <c r="E39" s="388"/>
      <c r="F39" s="388"/>
      <c r="G39" s="389" t="s">
        <v>48</v>
      </c>
      <c r="H39" s="390" t="s">
        <v>49</v>
      </c>
      <c r="I39" s="388"/>
      <c r="J39" s="391">
        <f>SUM(J30:J37)</f>
        <v>0</v>
      </c>
      <c r="K39" s="392"/>
      <c r="L39" s="374"/>
    </row>
    <row r="40" spans="2:12" s="330" customFormat="1" ht="14.45" customHeight="1">
      <c r="B40" s="393"/>
      <c r="C40" s="365"/>
      <c r="D40" s="365"/>
      <c r="E40" s="365"/>
      <c r="F40" s="365"/>
      <c r="G40" s="365"/>
      <c r="H40" s="365"/>
      <c r="I40" s="365"/>
      <c r="J40" s="365"/>
      <c r="K40" s="365"/>
      <c r="L40" s="374"/>
    </row>
    <row r="44" spans="2:12" s="330" customFormat="1" ht="6.95" customHeight="1">
      <c r="B44" s="394"/>
      <c r="C44" s="395"/>
      <c r="D44" s="395"/>
      <c r="E44" s="395"/>
      <c r="F44" s="395"/>
      <c r="G44" s="395"/>
      <c r="H44" s="395"/>
      <c r="I44" s="395"/>
      <c r="J44" s="395"/>
      <c r="K44" s="395"/>
      <c r="L44" s="374"/>
    </row>
    <row r="45" spans="2:12" s="330" customFormat="1" ht="24.95" customHeight="1">
      <c r="B45" s="374"/>
      <c r="C45" s="371" t="s">
        <v>91</v>
      </c>
      <c r="L45" s="374"/>
    </row>
    <row r="46" spans="2:12" s="330" customFormat="1" ht="6.95" customHeight="1">
      <c r="B46" s="374"/>
      <c r="L46" s="374"/>
    </row>
    <row r="47" spans="2:12" s="330" customFormat="1" ht="12" customHeight="1">
      <c r="B47" s="374"/>
      <c r="C47" s="373" t="s">
        <v>17</v>
      </c>
      <c r="L47" s="374"/>
    </row>
    <row r="48" spans="2:12" s="330" customFormat="1" ht="16.5" customHeight="1">
      <c r="B48" s="374"/>
      <c r="E48" s="529" t="str">
        <f>E7</f>
        <v>Zateplení VOŠ a SPŠ</v>
      </c>
      <c r="F48" s="530"/>
      <c r="G48" s="530"/>
      <c r="H48" s="530"/>
      <c r="L48" s="374"/>
    </row>
    <row r="49" spans="2:12" s="330" customFormat="1" ht="12" customHeight="1">
      <c r="B49" s="374"/>
      <c r="C49" s="373" t="s">
        <v>89</v>
      </c>
      <c r="L49" s="374"/>
    </row>
    <row r="50" spans="2:12" s="330" customFormat="1" ht="16.5" customHeight="1">
      <c r="B50" s="374"/>
      <c r="E50" s="504" t="str">
        <f>E9</f>
        <v>03EL - Elektroinstalace</v>
      </c>
      <c r="F50" s="528"/>
      <c r="G50" s="528"/>
      <c r="H50" s="528"/>
      <c r="L50" s="374"/>
    </row>
    <row r="51" spans="2:12" s="330" customFormat="1" ht="6.95" customHeight="1">
      <c r="B51" s="374"/>
      <c r="L51" s="374"/>
    </row>
    <row r="52" spans="2:12" s="330" customFormat="1" ht="12" customHeight="1">
      <c r="B52" s="374"/>
      <c r="C52" s="373" t="s">
        <v>21</v>
      </c>
      <c r="F52" s="375" t="str">
        <f>F12</f>
        <v xml:space="preserve"> </v>
      </c>
      <c r="I52" s="373" t="s">
        <v>23</v>
      </c>
      <c r="J52" s="376" t="str">
        <f>IF(J12="","",J12)</f>
        <v>10. 8. 2018</v>
      </c>
      <c r="L52" s="374"/>
    </row>
    <row r="53" spans="2:12" s="330" customFormat="1" ht="6.95" customHeight="1">
      <c r="B53" s="374"/>
      <c r="L53" s="374"/>
    </row>
    <row r="54" spans="2:12" s="330" customFormat="1" ht="27.95" customHeight="1">
      <c r="B54" s="374"/>
      <c r="C54" s="373" t="s">
        <v>25</v>
      </c>
      <c r="F54" s="375" t="str">
        <f>E15</f>
        <v xml:space="preserve">VOŠ a SPŠ Rychnov n/K </v>
      </c>
      <c r="I54" s="373" t="s">
        <v>31</v>
      </c>
      <c r="J54" s="396" t="str">
        <f>E21</f>
        <v xml:space="preserve">Energy Benefit Centre </v>
      </c>
      <c r="L54" s="374"/>
    </row>
    <row r="55" spans="2:12" s="330" customFormat="1" ht="15.2" customHeight="1">
      <c r="B55" s="374"/>
      <c r="C55" s="373" t="s">
        <v>29</v>
      </c>
      <c r="F55" s="375" t="str">
        <f>IF(E18="","",E18)</f>
        <v>Vyplň údaj</v>
      </c>
      <c r="I55" s="373" t="s">
        <v>34</v>
      </c>
      <c r="J55" s="396" t="str">
        <f>E24</f>
        <v xml:space="preserve"> </v>
      </c>
      <c r="L55" s="374"/>
    </row>
    <row r="56" spans="2:12" s="330" customFormat="1" ht="10.35" customHeight="1">
      <c r="B56" s="374"/>
      <c r="L56" s="374"/>
    </row>
    <row r="57" spans="2:12" s="330" customFormat="1" ht="29.25" customHeight="1">
      <c r="B57" s="374"/>
      <c r="C57" s="397" t="s">
        <v>92</v>
      </c>
      <c r="D57" s="386"/>
      <c r="E57" s="386"/>
      <c r="F57" s="386"/>
      <c r="G57" s="386"/>
      <c r="H57" s="386"/>
      <c r="I57" s="386"/>
      <c r="J57" s="398" t="s">
        <v>93</v>
      </c>
      <c r="K57" s="386"/>
      <c r="L57" s="374"/>
    </row>
    <row r="58" spans="2:12" s="330" customFormat="1" ht="10.35" customHeight="1">
      <c r="B58" s="374"/>
      <c r="L58" s="374"/>
    </row>
    <row r="59" spans="2:47" s="330" customFormat="1" ht="22.9" customHeight="1">
      <c r="B59" s="374"/>
      <c r="C59" s="399" t="s">
        <v>69</v>
      </c>
      <c r="J59" s="381">
        <f>J81</f>
        <v>0</v>
      </c>
      <c r="L59" s="374"/>
      <c r="AU59" s="367" t="s">
        <v>94</v>
      </c>
    </row>
    <row r="60" spans="2:12" s="401" customFormat="1" ht="24.95" customHeight="1">
      <c r="B60" s="400"/>
      <c r="D60" s="402" t="s">
        <v>103</v>
      </c>
      <c r="E60" s="403"/>
      <c r="F60" s="403"/>
      <c r="G60" s="403"/>
      <c r="H60" s="403"/>
      <c r="I60" s="403"/>
      <c r="J60" s="404">
        <f>J82</f>
        <v>0</v>
      </c>
      <c r="L60" s="400"/>
    </row>
    <row r="61" spans="2:12" s="406" customFormat="1" ht="19.9" customHeight="1">
      <c r="B61" s="405"/>
      <c r="D61" s="407" t="s">
        <v>1288</v>
      </c>
      <c r="E61" s="408"/>
      <c r="F61" s="408"/>
      <c r="G61" s="408"/>
      <c r="H61" s="408"/>
      <c r="I61" s="408"/>
      <c r="J61" s="409">
        <f>J83</f>
        <v>0</v>
      </c>
      <c r="L61" s="405"/>
    </row>
    <row r="62" spans="2:12" s="330" customFormat="1" ht="21.75" customHeight="1">
      <c r="B62" s="374"/>
      <c r="L62" s="374"/>
    </row>
    <row r="63" spans="2:12" s="330" customFormat="1" ht="6.95" customHeight="1">
      <c r="B63" s="393"/>
      <c r="C63" s="365"/>
      <c r="D63" s="365"/>
      <c r="E63" s="365"/>
      <c r="F63" s="365"/>
      <c r="G63" s="365"/>
      <c r="H63" s="365"/>
      <c r="I63" s="365"/>
      <c r="J63" s="365"/>
      <c r="K63" s="365"/>
      <c r="L63" s="374"/>
    </row>
    <row r="67" spans="2:12" s="330" customFormat="1" ht="6.95" customHeight="1">
      <c r="B67" s="394"/>
      <c r="C67" s="395"/>
      <c r="D67" s="395"/>
      <c r="E67" s="395"/>
      <c r="F67" s="395"/>
      <c r="G67" s="395"/>
      <c r="H67" s="395"/>
      <c r="I67" s="395"/>
      <c r="J67" s="395"/>
      <c r="K67" s="395"/>
      <c r="L67" s="374"/>
    </row>
    <row r="68" spans="2:12" s="330" customFormat="1" ht="24.95" customHeight="1">
      <c r="B68" s="374"/>
      <c r="C68" s="371" t="s">
        <v>121</v>
      </c>
      <c r="L68" s="374"/>
    </row>
    <row r="69" spans="2:12" s="330" customFormat="1" ht="6.95" customHeight="1">
      <c r="B69" s="374"/>
      <c r="L69" s="374"/>
    </row>
    <row r="70" spans="2:12" s="330" customFormat="1" ht="12" customHeight="1">
      <c r="B70" s="374"/>
      <c r="C70" s="373" t="s">
        <v>17</v>
      </c>
      <c r="L70" s="374"/>
    </row>
    <row r="71" spans="2:12" s="330" customFormat="1" ht="16.5" customHeight="1">
      <c r="B71" s="374"/>
      <c r="E71" s="529" t="str">
        <f>E7</f>
        <v>Zateplení VOŠ a SPŠ</v>
      </c>
      <c r="F71" s="530"/>
      <c r="G71" s="530"/>
      <c r="H71" s="530"/>
      <c r="L71" s="374"/>
    </row>
    <row r="72" spans="2:12" s="330" customFormat="1" ht="12" customHeight="1">
      <c r="B72" s="374"/>
      <c r="C72" s="373" t="s">
        <v>89</v>
      </c>
      <c r="L72" s="374"/>
    </row>
    <row r="73" spans="2:12" s="330" customFormat="1" ht="16.5" customHeight="1">
      <c r="B73" s="374"/>
      <c r="E73" s="504" t="str">
        <f>E9</f>
        <v>03EL - Elektroinstalace</v>
      </c>
      <c r="F73" s="528"/>
      <c r="G73" s="528"/>
      <c r="H73" s="528"/>
      <c r="L73" s="374"/>
    </row>
    <row r="74" spans="2:12" s="330" customFormat="1" ht="6.95" customHeight="1">
      <c r="B74" s="374"/>
      <c r="L74" s="374"/>
    </row>
    <row r="75" spans="2:12" s="330" customFormat="1" ht="12" customHeight="1">
      <c r="B75" s="374"/>
      <c r="C75" s="373" t="s">
        <v>21</v>
      </c>
      <c r="F75" s="375" t="str">
        <f>F12</f>
        <v xml:space="preserve"> </v>
      </c>
      <c r="I75" s="373" t="s">
        <v>23</v>
      </c>
      <c r="J75" s="376" t="str">
        <f>IF(J12="","",J12)</f>
        <v>10. 8. 2018</v>
      </c>
      <c r="L75" s="374"/>
    </row>
    <row r="76" spans="2:12" s="330" customFormat="1" ht="6.95" customHeight="1">
      <c r="B76" s="374"/>
      <c r="L76" s="374"/>
    </row>
    <row r="77" spans="2:12" s="330" customFormat="1" ht="27.95" customHeight="1">
      <c r="B77" s="374"/>
      <c r="C77" s="373" t="s">
        <v>25</v>
      </c>
      <c r="F77" s="375" t="str">
        <f>E15</f>
        <v xml:space="preserve">VOŠ a SPŠ Rychnov n/K </v>
      </c>
      <c r="I77" s="373" t="s">
        <v>31</v>
      </c>
      <c r="J77" s="396" t="str">
        <f>E21</f>
        <v xml:space="preserve">Energy Benefit Centre </v>
      </c>
      <c r="L77" s="374"/>
    </row>
    <row r="78" spans="2:12" s="330" customFormat="1" ht="15.2" customHeight="1">
      <c r="B78" s="374"/>
      <c r="C78" s="373" t="s">
        <v>29</v>
      </c>
      <c r="F78" s="375" t="str">
        <f>IF(E18="","",E18)</f>
        <v>Vyplň údaj</v>
      </c>
      <c r="I78" s="373" t="s">
        <v>34</v>
      </c>
      <c r="J78" s="396" t="str">
        <f>E24</f>
        <v xml:space="preserve"> </v>
      </c>
      <c r="L78" s="374"/>
    </row>
    <row r="79" spans="2:12" s="330" customFormat="1" ht="10.35" customHeight="1">
      <c r="B79" s="374"/>
      <c r="L79" s="374"/>
    </row>
    <row r="80" spans="2:20" s="414" customFormat="1" ht="29.25" customHeight="1">
      <c r="B80" s="410"/>
      <c r="C80" s="326" t="s">
        <v>122</v>
      </c>
      <c r="D80" s="327" t="s">
        <v>56</v>
      </c>
      <c r="E80" s="327" t="s">
        <v>52</v>
      </c>
      <c r="F80" s="327" t="s">
        <v>53</v>
      </c>
      <c r="G80" s="327" t="s">
        <v>123</v>
      </c>
      <c r="H80" s="327" t="s">
        <v>124</v>
      </c>
      <c r="I80" s="327" t="s">
        <v>125</v>
      </c>
      <c r="J80" s="327" t="s">
        <v>93</v>
      </c>
      <c r="K80" s="328" t="s">
        <v>126</v>
      </c>
      <c r="L80" s="410"/>
      <c r="M80" s="411" t="s">
        <v>3</v>
      </c>
      <c r="N80" s="412" t="s">
        <v>41</v>
      </c>
      <c r="O80" s="412" t="s">
        <v>127</v>
      </c>
      <c r="P80" s="412" t="s">
        <v>128</v>
      </c>
      <c r="Q80" s="412" t="s">
        <v>129</v>
      </c>
      <c r="R80" s="412" t="s">
        <v>130</v>
      </c>
      <c r="S80" s="412" t="s">
        <v>131</v>
      </c>
      <c r="T80" s="413" t="s">
        <v>132</v>
      </c>
    </row>
    <row r="81" spans="2:63" s="330" customFormat="1" ht="22.9" customHeight="1">
      <c r="B81" s="374"/>
      <c r="C81" s="329" t="s">
        <v>133</v>
      </c>
      <c r="J81" s="331">
        <f>BK81</f>
        <v>0</v>
      </c>
      <c r="L81" s="374"/>
      <c r="M81" s="415"/>
      <c r="N81" s="379"/>
      <c r="O81" s="379"/>
      <c r="P81" s="416">
        <f>P82</f>
        <v>0</v>
      </c>
      <c r="Q81" s="379"/>
      <c r="R81" s="416">
        <f>R82</f>
        <v>0</v>
      </c>
      <c r="S81" s="379"/>
      <c r="T81" s="417">
        <f>T82</f>
        <v>0</v>
      </c>
      <c r="AT81" s="367" t="s">
        <v>70</v>
      </c>
      <c r="AU81" s="367" t="s">
        <v>94</v>
      </c>
      <c r="BK81" s="418">
        <f>BK82</f>
        <v>0</v>
      </c>
    </row>
    <row r="82" spans="2:63" s="332" customFormat="1" ht="25.9" customHeight="1">
      <c r="B82" s="419"/>
      <c r="D82" s="333" t="s">
        <v>70</v>
      </c>
      <c r="E82" s="334" t="s">
        <v>556</v>
      </c>
      <c r="F82" s="334" t="s">
        <v>557</v>
      </c>
      <c r="J82" s="335">
        <f>BK82</f>
        <v>0</v>
      </c>
      <c r="L82" s="419"/>
      <c r="M82" s="420"/>
      <c r="N82" s="421"/>
      <c r="O82" s="421"/>
      <c r="P82" s="422">
        <f>P83</f>
        <v>0</v>
      </c>
      <c r="Q82" s="421"/>
      <c r="R82" s="422">
        <f>R83</f>
        <v>0</v>
      </c>
      <c r="S82" s="421"/>
      <c r="T82" s="423">
        <f>T83</f>
        <v>0</v>
      </c>
      <c r="AR82" s="333" t="s">
        <v>81</v>
      </c>
      <c r="AT82" s="424" t="s">
        <v>70</v>
      </c>
      <c r="AU82" s="424" t="s">
        <v>71</v>
      </c>
      <c r="AY82" s="333" t="s">
        <v>136</v>
      </c>
      <c r="BK82" s="425">
        <f>BK83</f>
        <v>0</v>
      </c>
    </row>
    <row r="83" spans="2:63" s="332" customFormat="1" ht="22.9" customHeight="1">
      <c r="B83" s="419"/>
      <c r="D83" s="333" t="s">
        <v>70</v>
      </c>
      <c r="E83" s="336" t="s">
        <v>1289</v>
      </c>
      <c r="F83" s="336" t="s">
        <v>86</v>
      </c>
      <c r="J83" s="337">
        <f>BK83</f>
        <v>0</v>
      </c>
      <c r="L83" s="419"/>
      <c r="M83" s="420"/>
      <c r="N83" s="421"/>
      <c r="O83" s="421"/>
      <c r="P83" s="422">
        <f>P84</f>
        <v>0</v>
      </c>
      <c r="Q83" s="421"/>
      <c r="R83" s="422">
        <f>R84</f>
        <v>0</v>
      </c>
      <c r="S83" s="421"/>
      <c r="T83" s="423">
        <f>T84</f>
        <v>0</v>
      </c>
      <c r="AR83" s="333" t="s">
        <v>81</v>
      </c>
      <c r="AT83" s="424" t="s">
        <v>70</v>
      </c>
      <c r="AU83" s="424" t="s">
        <v>79</v>
      </c>
      <c r="AY83" s="333" t="s">
        <v>136</v>
      </c>
      <c r="BK83" s="425">
        <f>BK84</f>
        <v>0</v>
      </c>
    </row>
    <row r="84" spans="2:65" s="330" customFormat="1" ht="16.5" customHeight="1">
      <c r="B84" s="374"/>
      <c r="C84" s="338" t="s">
        <v>79</v>
      </c>
      <c r="D84" s="338" t="s">
        <v>138</v>
      </c>
      <c r="E84" s="339" t="s">
        <v>1290</v>
      </c>
      <c r="F84" s="340" t="s">
        <v>1291</v>
      </c>
      <c r="G84" s="341" t="s">
        <v>1187</v>
      </c>
      <c r="H84" s="342">
        <v>1</v>
      </c>
      <c r="I84" s="85"/>
      <c r="J84" s="343">
        <f>ROUND(I84*H84,2)</f>
        <v>0</v>
      </c>
      <c r="K84" s="340" t="s">
        <v>3</v>
      </c>
      <c r="L84" s="374"/>
      <c r="M84" s="426" t="s">
        <v>3</v>
      </c>
      <c r="N84" s="427" t="s">
        <v>42</v>
      </c>
      <c r="O84" s="428"/>
      <c r="P84" s="429">
        <f>O84*H84</f>
        <v>0</v>
      </c>
      <c r="Q84" s="429">
        <v>0</v>
      </c>
      <c r="R84" s="429">
        <f>Q84*H84</f>
        <v>0</v>
      </c>
      <c r="S84" s="429">
        <v>0</v>
      </c>
      <c r="T84" s="430">
        <f>S84*H84</f>
        <v>0</v>
      </c>
      <c r="AR84" s="431" t="s">
        <v>214</v>
      </c>
      <c r="AT84" s="431" t="s">
        <v>138</v>
      </c>
      <c r="AU84" s="431" t="s">
        <v>81</v>
      </c>
      <c r="AY84" s="367" t="s">
        <v>136</v>
      </c>
      <c r="BE84" s="432">
        <f>IF(N84="základní",J84,0)</f>
        <v>0</v>
      </c>
      <c r="BF84" s="432">
        <f>IF(N84="snížená",J84,0)</f>
        <v>0</v>
      </c>
      <c r="BG84" s="432">
        <f>IF(N84="zákl. přenesená",J84,0)</f>
        <v>0</v>
      </c>
      <c r="BH84" s="432">
        <f>IF(N84="sníž. přenesená",J84,0)</f>
        <v>0</v>
      </c>
      <c r="BI84" s="432">
        <f>IF(N84="nulová",J84,0)</f>
        <v>0</v>
      </c>
      <c r="BJ84" s="367" t="s">
        <v>79</v>
      </c>
      <c r="BK84" s="432">
        <f>ROUND(I84*H84,2)</f>
        <v>0</v>
      </c>
      <c r="BL84" s="367" t="s">
        <v>214</v>
      </c>
      <c r="BM84" s="431" t="s">
        <v>1292</v>
      </c>
    </row>
    <row r="85" spans="2:12" s="330" customFormat="1" ht="6.95" customHeight="1">
      <c r="B85" s="393"/>
      <c r="C85" s="365"/>
      <c r="D85" s="365"/>
      <c r="E85" s="365"/>
      <c r="F85" s="365"/>
      <c r="G85" s="365"/>
      <c r="H85" s="365"/>
      <c r="I85" s="365"/>
      <c r="J85" s="365"/>
      <c r="K85" s="365"/>
      <c r="L85" s="374"/>
    </row>
  </sheetData>
  <sheetProtection algorithmName="SHA-512" hashValue="g2uK4c/f5mx3pPrsoYy0+5aH2MqpW+OhmtGv4PBoPG4Y3zMbhUJrVE5Hr4ifY6/Et7fwMMzI+PT7Ph7IRv90zQ==" saltValue="pwOyvtytw6qCRdEdV/XF4w==" spinCount="100000" sheet="1" objects="1" scenarios="1"/>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54"/>
  <sheetViews>
    <sheetView showGridLines="0" view="pageBreakPreview" zoomScale="150" zoomScaleSheetLayoutView="150" workbookViewId="0" topLeftCell="A29">
      <selection activeCell="A38" sqref="A38:I38"/>
    </sheetView>
  </sheetViews>
  <sheetFormatPr defaultColWidth="9.140625" defaultRowHeight="12"/>
  <cols>
    <col min="1" max="1" width="11.8515625" style="199" bestFit="1" customWidth="1"/>
    <col min="2" max="16384" width="9.28125" style="199" customWidth="1"/>
  </cols>
  <sheetData>
    <row r="5" spans="1:9" ht="26.25">
      <c r="A5" s="211" t="s">
        <v>1494</v>
      </c>
      <c r="B5" s="206"/>
      <c r="C5" s="206"/>
      <c r="D5" s="206"/>
      <c r="E5" s="206"/>
      <c r="F5" s="206"/>
      <c r="G5" s="206"/>
      <c r="H5" s="206"/>
      <c r="I5" s="206"/>
    </row>
    <row r="7" spans="1:9" ht="18">
      <c r="A7" s="210" t="s">
        <v>86</v>
      </c>
      <c r="B7" s="206"/>
      <c r="C7" s="206"/>
      <c r="D7" s="206"/>
      <c r="E7" s="206"/>
      <c r="F7" s="206"/>
      <c r="G7" s="206"/>
      <c r="H7" s="206"/>
      <c r="I7" s="206"/>
    </row>
    <row r="9" spans="1:9" ht="12">
      <c r="A9" s="209" t="s">
        <v>1493</v>
      </c>
      <c r="B9" s="206"/>
      <c r="C9" s="206"/>
      <c r="D9" s="206"/>
      <c r="E9" s="209"/>
      <c r="F9" s="206"/>
      <c r="G9" s="206"/>
      <c r="H9" s="206"/>
      <c r="I9" s="206"/>
    </row>
    <row r="10" spans="1:9" ht="12">
      <c r="A10" s="206" t="s">
        <v>1492</v>
      </c>
      <c r="B10" s="206"/>
      <c r="C10" s="206"/>
      <c r="D10" s="206"/>
      <c r="E10" s="206"/>
      <c r="F10" s="206"/>
      <c r="G10" s="206"/>
      <c r="H10" s="206"/>
      <c r="I10" s="206"/>
    </row>
    <row r="11" spans="1:9" ht="12">
      <c r="A11" s="206" t="s">
        <v>1491</v>
      </c>
      <c r="B11" s="206"/>
      <c r="C11" s="206"/>
      <c r="D11" s="206"/>
      <c r="E11" s="206"/>
      <c r="F11" s="206"/>
      <c r="G11" s="206"/>
      <c r="H11" s="206"/>
      <c r="I11" s="206"/>
    </row>
    <row r="12" spans="1:9" ht="12">
      <c r="A12" s="206"/>
      <c r="B12" s="206"/>
      <c r="C12" s="206"/>
      <c r="D12" s="206"/>
      <c r="E12" s="206"/>
      <c r="F12" s="206"/>
      <c r="G12" s="206"/>
      <c r="H12" s="206"/>
      <c r="I12" s="206"/>
    </row>
    <row r="13" spans="1:9" ht="12">
      <c r="A13" s="209" t="s">
        <v>1490</v>
      </c>
      <c r="B13" s="206"/>
      <c r="C13" s="206"/>
      <c r="D13" s="206"/>
      <c r="E13" s="206"/>
      <c r="F13" s="206"/>
      <c r="G13" s="206"/>
      <c r="H13" s="206"/>
      <c r="I13" s="206"/>
    </row>
    <row r="14" spans="1:9" ht="12">
      <c r="A14" s="206" t="s">
        <v>1489</v>
      </c>
      <c r="B14" s="206"/>
      <c r="C14" s="206"/>
      <c r="D14" s="206"/>
      <c r="E14" s="206"/>
      <c r="F14" s="206"/>
      <c r="G14" s="206"/>
      <c r="H14" s="206"/>
      <c r="I14" s="206"/>
    </row>
    <row r="15" spans="1:9" ht="12">
      <c r="A15" s="206"/>
      <c r="B15" s="206"/>
      <c r="C15" s="206"/>
      <c r="D15" s="206"/>
      <c r="E15" s="206"/>
      <c r="F15" s="206"/>
      <c r="G15" s="206"/>
      <c r="H15" s="206"/>
      <c r="I15" s="206"/>
    </row>
    <row r="16" spans="1:9" ht="20.25">
      <c r="A16" s="208"/>
      <c r="B16" s="206"/>
      <c r="C16" s="206"/>
      <c r="D16" s="206"/>
      <c r="E16" s="206"/>
      <c r="F16" s="206"/>
      <c r="G16" s="206"/>
      <c r="H16" s="206"/>
      <c r="I16" s="206"/>
    </row>
    <row r="17" spans="1:9" ht="15.75">
      <c r="A17" s="207"/>
      <c r="B17" s="206"/>
      <c r="C17" s="206"/>
      <c r="D17" s="206"/>
      <c r="E17" s="206"/>
      <c r="F17" s="206"/>
      <c r="G17" s="206"/>
      <c r="H17" s="206"/>
      <c r="I17" s="206"/>
    </row>
    <row r="26" s="200" customFormat="1" ht="12">
      <c r="A26" s="205" t="s">
        <v>1488</v>
      </c>
    </row>
    <row r="27" s="200" customFormat="1" ht="9.75">
      <c r="A27" s="203" t="s">
        <v>1487</v>
      </c>
    </row>
    <row r="28" s="200" customFormat="1" ht="9.75">
      <c r="A28" s="203" t="s">
        <v>1486</v>
      </c>
    </row>
    <row r="29" s="200" customFormat="1" ht="9.75">
      <c r="A29" s="203" t="s">
        <v>1485</v>
      </c>
    </row>
    <row r="30" s="200" customFormat="1" ht="9.75">
      <c r="A30" s="203" t="s">
        <v>1484</v>
      </c>
    </row>
    <row r="31" s="200" customFormat="1" ht="9.75">
      <c r="A31" s="203" t="s">
        <v>1483</v>
      </c>
    </row>
    <row r="32" s="200" customFormat="1" ht="9.75"/>
    <row r="33" s="200" customFormat="1" ht="9.75"/>
    <row r="34" s="200" customFormat="1" ht="9.75"/>
    <row r="35" s="200" customFormat="1" ht="9.75"/>
    <row r="36" s="200" customFormat="1" ht="9.75"/>
    <row r="37" s="200" customFormat="1" ht="9.75" customHeight="1">
      <c r="A37" s="205" t="s">
        <v>1482</v>
      </c>
    </row>
    <row r="38" spans="1:9" s="200" customFormat="1" ht="50.25" customHeight="1">
      <c r="A38" s="531" t="s">
        <v>1481</v>
      </c>
      <c r="B38" s="531"/>
      <c r="C38" s="531"/>
      <c r="D38" s="531"/>
      <c r="E38" s="531"/>
      <c r="F38" s="531"/>
      <c r="G38" s="531"/>
      <c r="H38" s="531"/>
      <c r="I38" s="531"/>
    </row>
    <row r="39" s="200" customFormat="1" ht="9.75">
      <c r="A39" s="204" t="s">
        <v>1480</v>
      </c>
    </row>
    <row r="40" s="200" customFormat="1" ht="9.75"/>
    <row r="41" s="200" customFormat="1" ht="9.75"/>
    <row r="42" s="200" customFormat="1" ht="9.75"/>
    <row r="43" s="200" customFormat="1" ht="9.75"/>
    <row r="44" s="200" customFormat="1" ht="9.75">
      <c r="A44" s="203"/>
    </row>
    <row r="47" ht="12">
      <c r="A47" s="202"/>
    </row>
    <row r="48" ht="12">
      <c r="A48" s="202"/>
    </row>
    <row r="49" ht="12">
      <c r="A49" s="202"/>
    </row>
    <row r="53" s="200" customFormat="1" ht="9.75">
      <c r="A53" s="200" t="s">
        <v>1479</v>
      </c>
    </row>
    <row r="54" s="200" customFormat="1" ht="9.75">
      <c r="A54" s="201">
        <v>43376</v>
      </c>
    </row>
  </sheetData>
  <mergeCells count="1">
    <mergeCell ref="A38:I38"/>
  </mergeCells>
  <printOptions horizontalCentered="1"/>
  <pageMargins left="0.7874015748031497" right="0.7874015748031497" top="0.984251968503937" bottom="0.984251968503937" header="0.5118110236220472" footer="0.511811023622047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showGridLines="0" view="pageBreakPreview" zoomScale="150" zoomScaleSheetLayoutView="150" zoomScalePageLayoutView="120" workbookViewId="0" topLeftCell="A133">
      <selection activeCell="B106" sqref="B106"/>
    </sheetView>
  </sheetViews>
  <sheetFormatPr defaultColWidth="9.140625" defaultRowHeight="12"/>
  <cols>
    <col min="1" max="1" width="2.8515625" style="199" customWidth="1"/>
    <col min="2" max="2" width="52.421875" style="199" customWidth="1"/>
    <col min="3" max="3" width="3.421875" style="199" customWidth="1"/>
    <col min="4" max="4" width="8.7109375" style="199" customWidth="1"/>
    <col min="5" max="5" width="11.28125" style="199" customWidth="1"/>
    <col min="6" max="6" width="11.421875" style="199" customWidth="1"/>
    <col min="7" max="8" width="11.28125" style="199" customWidth="1"/>
    <col min="9" max="10" width="9.140625" style="199" hidden="1" customWidth="1"/>
    <col min="11" max="16384" width="9.28125" style="199" customWidth="1"/>
  </cols>
  <sheetData>
    <row r="1" spans="1:10" ht="12">
      <c r="A1" s="226"/>
      <c r="B1" s="227" t="s">
        <v>1585</v>
      </c>
      <c r="C1" s="228"/>
      <c r="D1" s="228"/>
      <c r="E1" s="545" t="s">
        <v>1504</v>
      </c>
      <c r="F1" s="545"/>
      <c r="G1" s="545" t="s">
        <v>1503</v>
      </c>
      <c r="H1" s="545"/>
      <c r="I1" s="222">
        <v>1.2</v>
      </c>
      <c r="J1" s="222">
        <v>4.9</v>
      </c>
    </row>
    <row r="2" spans="1:10" ht="12">
      <c r="A2" s="229" t="s">
        <v>1502</v>
      </c>
      <c r="B2" s="230" t="s">
        <v>1501</v>
      </c>
      <c r="C2" s="231" t="s">
        <v>1517</v>
      </c>
      <c r="D2" s="232" t="s">
        <v>1516</v>
      </c>
      <c r="E2" s="231" t="s">
        <v>1515</v>
      </c>
      <c r="F2" s="232" t="s">
        <v>1500</v>
      </c>
      <c r="G2" s="231" t="s">
        <v>1515</v>
      </c>
      <c r="H2" s="232" t="s">
        <v>1500</v>
      </c>
      <c r="I2" s="221" t="s">
        <v>1504</v>
      </c>
      <c r="J2" s="221" t="s">
        <v>1503</v>
      </c>
    </row>
    <row r="3" spans="1:11" s="213" customFormat="1" ht="12">
      <c r="A3" s="233">
        <f>1</f>
        <v>1</v>
      </c>
      <c r="B3" s="234" t="s">
        <v>1584</v>
      </c>
      <c r="C3" s="235" t="s">
        <v>159</v>
      </c>
      <c r="D3" s="236">
        <v>120</v>
      </c>
      <c r="E3" s="225"/>
      <c r="F3" s="237">
        <f>D3*E3</f>
        <v>0</v>
      </c>
      <c r="G3" s="225"/>
      <c r="H3" s="237">
        <f>D3*G3</f>
        <v>0</v>
      </c>
      <c r="I3" s="217">
        <v>70</v>
      </c>
      <c r="J3" s="216">
        <v>5.2</v>
      </c>
      <c r="K3" s="216"/>
    </row>
    <row r="4" spans="1:11" s="213" customFormat="1" ht="12">
      <c r="A4" s="233">
        <f aca="true" t="shared" si="0" ref="A4:A26">(SUM(A3,1))</f>
        <v>2</v>
      </c>
      <c r="B4" s="238" t="s">
        <v>1583</v>
      </c>
      <c r="C4" s="235" t="s">
        <v>159</v>
      </c>
      <c r="D4" s="236">
        <v>60</v>
      </c>
      <c r="E4" s="225"/>
      <c r="F4" s="237">
        <f aca="true" t="shared" si="1" ref="F4:F22">D4*E4</f>
        <v>0</v>
      </c>
      <c r="G4" s="225"/>
      <c r="H4" s="237">
        <f aca="true" t="shared" si="2" ref="H4:H22">D4*G4</f>
        <v>0</v>
      </c>
      <c r="I4" s="217">
        <v>23</v>
      </c>
      <c r="J4" s="216">
        <v>2.9</v>
      </c>
      <c r="K4" s="216"/>
    </row>
    <row r="5" spans="1:11" s="213" customFormat="1" ht="12">
      <c r="A5" s="233">
        <f t="shared" si="0"/>
        <v>3</v>
      </c>
      <c r="B5" s="238" t="s">
        <v>1582</v>
      </c>
      <c r="C5" s="235" t="s">
        <v>159</v>
      </c>
      <c r="D5" s="236">
        <v>330</v>
      </c>
      <c r="E5" s="225"/>
      <c r="F5" s="237">
        <f t="shared" si="1"/>
        <v>0</v>
      </c>
      <c r="G5" s="225"/>
      <c r="H5" s="237">
        <f t="shared" si="2"/>
        <v>0</v>
      </c>
      <c r="I5" s="217">
        <v>14.8</v>
      </c>
      <c r="J5" s="216">
        <v>10.8</v>
      </c>
      <c r="K5" s="216"/>
    </row>
    <row r="6" spans="1:11" s="213" customFormat="1" ht="12">
      <c r="A6" s="233">
        <f t="shared" si="0"/>
        <v>4</v>
      </c>
      <c r="B6" s="239" t="s">
        <v>1581</v>
      </c>
      <c r="C6" s="240" t="s">
        <v>159</v>
      </c>
      <c r="D6" s="241">
        <v>60</v>
      </c>
      <c r="E6" s="225"/>
      <c r="F6" s="237">
        <f t="shared" si="1"/>
        <v>0</v>
      </c>
      <c r="G6" s="225"/>
      <c r="H6" s="237">
        <f t="shared" si="2"/>
        <v>0</v>
      </c>
      <c r="I6" s="217">
        <v>45.2</v>
      </c>
      <c r="J6" s="216">
        <v>2.9</v>
      </c>
      <c r="K6" s="216"/>
    </row>
    <row r="7" spans="1:11" s="213" customFormat="1" ht="12">
      <c r="A7" s="233">
        <f t="shared" si="0"/>
        <v>5</v>
      </c>
      <c r="B7" s="234" t="s">
        <v>1580</v>
      </c>
      <c r="C7" s="235" t="s">
        <v>917</v>
      </c>
      <c r="D7" s="236">
        <v>150</v>
      </c>
      <c r="E7" s="225"/>
      <c r="F7" s="237">
        <f t="shared" si="1"/>
        <v>0</v>
      </c>
      <c r="G7" s="225"/>
      <c r="H7" s="237">
        <f t="shared" si="2"/>
        <v>0</v>
      </c>
      <c r="I7" s="217">
        <v>9.8</v>
      </c>
      <c r="J7" s="216">
        <v>10.8</v>
      </c>
      <c r="K7" s="216"/>
    </row>
    <row r="8" spans="1:11" s="213" customFormat="1" ht="12">
      <c r="A8" s="233">
        <f t="shared" si="0"/>
        <v>6</v>
      </c>
      <c r="B8" s="234" t="s">
        <v>1579</v>
      </c>
      <c r="C8" s="235" t="s">
        <v>917</v>
      </c>
      <c r="D8" s="236">
        <v>10</v>
      </c>
      <c r="E8" s="225"/>
      <c r="F8" s="237">
        <f t="shared" si="1"/>
        <v>0</v>
      </c>
      <c r="G8" s="225"/>
      <c r="H8" s="237">
        <f t="shared" si="2"/>
        <v>0</v>
      </c>
      <c r="I8" s="217">
        <v>41.8</v>
      </c>
      <c r="J8" s="216">
        <v>10.8</v>
      </c>
      <c r="K8" s="216"/>
    </row>
    <row r="9" spans="1:11" s="213" customFormat="1" ht="12">
      <c r="A9" s="233">
        <f t="shared" si="0"/>
        <v>7</v>
      </c>
      <c r="B9" s="234" t="s">
        <v>1578</v>
      </c>
      <c r="C9" s="235" t="s">
        <v>917</v>
      </c>
      <c r="D9" s="236">
        <v>25</v>
      </c>
      <c r="E9" s="225"/>
      <c r="F9" s="237">
        <f t="shared" si="1"/>
        <v>0</v>
      </c>
      <c r="G9" s="225"/>
      <c r="H9" s="237">
        <f t="shared" si="2"/>
        <v>0</v>
      </c>
      <c r="I9" s="217">
        <v>25.8</v>
      </c>
      <c r="J9" s="216">
        <v>15.6</v>
      </c>
      <c r="K9" s="216"/>
    </row>
    <row r="10" spans="1:11" s="213" customFormat="1" ht="12">
      <c r="A10" s="233">
        <f t="shared" si="0"/>
        <v>8</v>
      </c>
      <c r="B10" s="234" t="s">
        <v>1577</v>
      </c>
      <c r="C10" s="235" t="s">
        <v>917</v>
      </c>
      <c r="D10" s="236">
        <v>3</v>
      </c>
      <c r="E10" s="225"/>
      <c r="F10" s="237">
        <f t="shared" si="1"/>
        <v>0</v>
      </c>
      <c r="G10" s="225"/>
      <c r="H10" s="237">
        <f t="shared" si="2"/>
        <v>0</v>
      </c>
      <c r="I10" s="217">
        <v>25.8</v>
      </c>
      <c r="J10" s="216">
        <v>15.6</v>
      </c>
      <c r="K10" s="216"/>
    </row>
    <row r="11" spans="1:11" s="213" customFormat="1" ht="12">
      <c r="A11" s="233">
        <f t="shared" si="0"/>
        <v>9</v>
      </c>
      <c r="B11" s="234" t="s">
        <v>1576</v>
      </c>
      <c r="C11" s="235" t="s">
        <v>917</v>
      </c>
      <c r="D11" s="236">
        <v>10</v>
      </c>
      <c r="E11" s="225"/>
      <c r="F11" s="237">
        <f t="shared" si="1"/>
        <v>0</v>
      </c>
      <c r="G11" s="225"/>
      <c r="H11" s="237">
        <f t="shared" si="2"/>
        <v>0</v>
      </c>
      <c r="I11" s="217">
        <v>45</v>
      </c>
      <c r="J11" s="216">
        <v>10.8</v>
      </c>
      <c r="K11" s="216"/>
    </row>
    <row r="12" spans="1:11" s="213" customFormat="1" ht="12">
      <c r="A12" s="233">
        <f t="shared" si="0"/>
        <v>10</v>
      </c>
      <c r="B12" s="234" t="s">
        <v>1575</v>
      </c>
      <c r="C12" s="235" t="s">
        <v>917</v>
      </c>
      <c r="D12" s="236">
        <v>100</v>
      </c>
      <c r="E12" s="225"/>
      <c r="F12" s="237">
        <f t="shared" si="1"/>
        <v>0</v>
      </c>
      <c r="G12" s="225"/>
      <c r="H12" s="237">
        <f t="shared" si="2"/>
        <v>0</v>
      </c>
      <c r="I12" s="217">
        <v>15</v>
      </c>
      <c r="J12" s="216">
        <v>15.6</v>
      </c>
      <c r="K12" s="216"/>
    </row>
    <row r="13" spans="1:11" ht="12">
      <c r="A13" s="233">
        <f t="shared" si="0"/>
        <v>11</v>
      </c>
      <c r="B13" s="242" t="s">
        <v>1574</v>
      </c>
      <c r="C13" s="243" t="s">
        <v>917</v>
      </c>
      <c r="D13" s="244">
        <v>100</v>
      </c>
      <c r="E13" s="225"/>
      <c r="F13" s="237">
        <f t="shared" si="1"/>
        <v>0</v>
      </c>
      <c r="G13" s="225"/>
      <c r="H13" s="237">
        <f t="shared" si="2"/>
        <v>0</v>
      </c>
      <c r="I13" s="220">
        <v>27</v>
      </c>
      <c r="J13" s="219">
        <v>15.6</v>
      </c>
      <c r="K13" s="216"/>
    </row>
    <row r="14" spans="1:11" s="213" customFormat="1" ht="12">
      <c r="A14" s="233">
        <f t="shared" si="0"/>
        <v>12</v>
      </c>
      <c r="B14" s="234" t="s">
        <v>1573</v>
      </c>
      <c r="C14" s="235" t="s">
        <v>917</v>
      </c>
      <c r="D14" s="236">
        <v>120</v>
      </c>
      <c r="E14" s="225"/>
      <c r="F14" s="237">
        <f t="shared" si="1"/>
        <v>0</v>
      </c>
      <c r="G14" s="225"/>
      <c r="H14" s="237">
        <f t="shared" si="2"/>
        <v>0</v>
      </c>
      <c r="I14" s="217">
        <v>28</v>
      </c>
      <c r="J14" s="216">
        <v>10.8</v>
      </c>
      <c r="K14" s="216"/>
    </row>
    <row r="15" spans="1:10" s="213" customFormat="1" ht="12">
      <c r="A15" s="233">
        <f t="shared" si="0"/>
        <v>13</v>
      </c>
      <c r="B15" s="234" t="s">
        <v>1572</v>
      </c>
      <c r="C15" s="235" t="s">
        <v>917</v>
      </c>
      <c r="D15" s="236">
        <v>2</v>
      </c>
      <c r="E15" s="225"/>
      <c r="F15" s="237">
        <f t="shared" si="1"/>
        <v>0</v>
      </c>
      <c r="G15" s="225"/>
      <c r="H15" s="237">
        <f t="shared" si="2"/>
        <v>0</v>
      </c>
      <c r="I15" s="217">
        <v>3150</v>
      </c>
      <c r="J15" s="216">
        <v>100</v>
      </c>
    </row>
    <row r="16" spans="1:10" s="213" customFormat="1" ht="12">
      <c r="A16" s="233">
        <f t="shared" si="0"/>
        <v>14</v>
      </c>
      <c r="B16" s="234" t="s">
        <v>1571</v>
      </c>
      <c r="C16" s="235" t="s">
        <v>917</v>
      </c>
      <c r="D16" s="236">
        <v>4</v>
      </c>
      <c r="E16" s="225"/>
      <c r="F16" s="237">
        <f t="shared" si="1"/>
        <v>0</v>
      </c>
      <c r="G16" s="225"/>
      <c r="H16" s="237">
        <f t="shared" si="2"/>
        <v>0</v>
      </c>
      <c r="I16" s="217">
        <v>38</v>
      </c>
      <c r="J16" s="216">
        <v>10.8</v>
      </c>
    </row>
    <row r="17" spans="1:11" s="213" customFormat="1" ht="12">
      <c r="A17" s="233">
        <f t="shared" si="0"/>
        <v>15</v>
      </c>
      <c r="B17" s="245" t="s">
        <v>1570</v>
      </c>
      <c r="C17" s="235" t="s">
        <v>917</v>
      </c>
      <c r="D17" s="236">
        <v>12</v>
      </c>
      <c r="E17" s="225"/>
      <c r="F17" s="237">
        <f t="shared" si="1"/>
        <v>0</v>
      </c>
      <c r="G17" s="225"/>
      <c r="H17" s="237">
        <f t="shared" si="2"/>
        <v>0</v>
      </c>
      <c r="I17" s="216">
        <v>150</v>
      </c>
      <c r="J17" s="216">
        <v>21</v>
      </c>
      <c r="K17" s="216"/>
    </row>
    <row r="18" spans="1:11" s="213" customFormat="1" ht="12">
      <c r="A18" s="233">
        <f t="shared" si="0"/>
        <v>16</v>
      </c>
      <c r="B18" s="234" t="s">
        <v>1569</v>
      </c>
      <c r="C18" s="235" t="s">
        <v>917</v>
      </c>
      <c r="D18" s="236">
        <v>10</v>
      </c>
      <c r="E18" s="225"/>
      <c r="F18" s="237">
        <f t="shared" si="1"/>
        <v>0</v>
      </c>
      <c r="G18" s="225"/>
      <c r="H18" s="237">
        <f t="shared" si="2"/>
        <v>0</v>
      </c>
      <c r="I18" s="217">
        <v>172.9</v>
      </c>
      <c r="J18" s="216">
        <v>10.8</v>
      </c>
      <c r="K18" s="216"/>
    </row>
    <row r="19" spans="1:11" s="213" customFormat="1" ht="12">
      <c r="A19" s="233">
        <f t="shared" si="0"/>
        <v>17</v>
      </c>
      <c r="B19" s="234" t="s">
        <v>1568</v>
      </c>
      <c r="C19" s="235" t="s">
        <v>917</v>
      </c>
      <c r="D19" s="236">
        <v>20</v>
      </c>
      <c r="E19" s="225"/>
      <c r="F19" s="237">
        <f t="shared" si="1"/>
        <v>0</v>
      </c>
      <c r="G19" s="225"/>
      <c r="H19" s="237">
        <f t="shared" si="2"/>
        <v>0</v>
      </c>
      <c r="I19" s="217">
        <v>29</v>
      </c>
      <c r="J19" s="216">
        <v>15.6</v>
      </c>
      <c r="K19" s="216"/>
    </row>
    <row r="20" spans="1:11" s="213" customFormat="1" ht="12">
      <c r="A20" s="233">
        <f t="shared" si="0"/>
        <v>18</v>
      </c>
      <c r="B20" s="234" t="s">
        <v>1567</v>
      </c>
      <c r="C20" s="235" t="s">
        <v>917</v>
      </c>
      <c r="D20" s="236">
        <v>26</v>
      </c>
      <c r="E20" s="225"/>
      <c r="F20" s="237">
        <f t="shared" si="1"/>
        <v>0</v>
      </c>
      <c r="G20" s="225"/>
      <c r="H20" s="237">
        <f t="shared" si="2"/>
        <v>0</v>
      </c>
      <c r="I20" s="217">
        <v>36.7</v>
      </c>
      <c r="J20" s="216">
        <v>14.8</v>
      </c>
      <c r="K20" s="216"/>
    </row>
    <row r="21" spans="1:11" s="213" customFormat="1" ht="12">
      <c r="A21" s="233">
        <f t="shared" si="0"/>
        <v>19</v>
      </c>
      <c r="B21" s="234" t="s">
        <v>1566</v>
      </c>
      <c r="C21" s="235" t="s">
        <v>917</v>
      </c>
      <c r="D21" s="236">
        <v>14</v>
      </c>
      <c r="E21" s="225"/>
      <c r="F21" s="237">
        <f t="shared" si="1"/>
        <v>0</v>
      </c>
      <c r="G21" s="225"/>
      <c r="H21" s="237">
        <f t="shared" si="2"/>
        <v>0</v>
      </c>
      <c r="I21" s="217">
        <v>20.4</v>
      </c>
      <c r="J21" s="216">
        <v>14.8</v>
      </c>
      <c r="K21" s="216"/>
    </row>
    <row r="22" spans="1:11" s="213" customFormat="1" ht="16.5">
      <c r="A22" s="233">
        <f t="shared" si="0"/>
        <v>20</v>
      </c>
      <c r="B22" s="234" t="s">
        <v>1565</v>
      </c>
      <c r="C22" s="235" t="s">
        <v>1198</v>
      </c>
      <c r="D22" s="236">
        <v>24</v>
      </c>
      <c r="E22" s="225"/>
      <c r="F22" s="237">
        <f t="shared" si="1"/>
        <v>0</v>
      </c>
      <c r="G22" s="225"/>
      <c r="H22" s="237">
        <f t="shared" si="2"/>
        <v>0</v>
      </c>
      <c r="I22" s="217">
        <v>120</v>
      </c>
      <c r="J22" s="216">
        <f>350/$J$1</f>
        <v>71.42857142857142</v>
      </c>
      <c r="K22" s="216"/>
    </row>
    <row r="23" spans="1:10" ht="12">
      <c r="A23" s="246">
        <f t="shared" si="0"/>
        <v>21</v>
      </c>
      <c r="B23" s="247"/>
      <c r="C23" s="248"/>
      <c r="D23" s="248"/>
      <c r="E23" s="248"/>
      <c r="F23" s="249">
        <f>SUM(F3:F22)</f>
        <v>0</v>
      </c>
      <c r="G23" s="247"/>
      <c r="H23" s="249">
        <f>SUM(H3:H22)</f>
        <v>0</v>
      </c>
      <c r="I23" s="212"/>
      <c r="J23" s="212"/>
    </row>
    <row r="24" spans="1:10" ht="12">
      <c r="A24" s="250">
        <f t="shared" si="0"/>
        <v>22</v>
      </c>
      <c r="B24" s="251" t="s">
        <v>1507</v>
      </c>
      <c r="C24" s="252"/>
      <c r="D24" s="253">
        <v>3</v>
      </c>
      <c r="E24" s="252" t="s">
        <v>610</v>
      </c>
      <c r="F24" s="254">
        <f>ROUND(F23*D24*0.01,1)</f>
        <v>0</v>
      </c>
      <c r="G24" s="255"/>
      <c r="H24" s="256"/>
      <c r="I24" s="212"/>
      <c r="J24" s="212"/>
    </row>
    <row r="25" spans="1:10" ht="12">
      <c r="A25" s="250">
        <f t="shared" si="0"/>
        <v>23</v>
      </c>
      <c r="B25" s="251" t="s">
        <v>1506</v>
      </c>
      <c r="C25" s="252"/>
      <c r="D25" s="253">
        <v>6</v>
      </c>
      <c r="E25" s="252" t="s">
        <v>610</v>
      </c>
      <c r="F25" s="257"/>
      <c r="G25" s="255"/>
      <c r="H25" s="254">
        <f>ROUND(H23*D25*0.01,1)</f>
        <v>0</v>
      </c>
      <c r="I25" s="212"/>
      <c r="J25" s="212"/>
    </row>
    <row r="26" spans="1:10" ht="12">
      <c r="A26" s="258">
        <f t="shared" si="0"/>
        <v>24</v>
      </c>
      <c r="B26" s="259" t="s">
        <v>1499</v>
      </c>
      <c r="C26" s="260"/>
      <c r="D26" s="260"/>
      <c r="E26" s="260"/>
      <c r="F26" s="261">
        <f>SUM(F23:F25)</f>
        <v>0</v>
      </c>
      <c r="G26" s="262"/>
      <c r="H26" s="261">
        <f>SUM(H23:H25)</f>
        <v>0</v>
      </c>
      <c r="I26" s="212"/>
      <c r="J26" s="212"/>
    </row>
    <row r="27" spans="1:10" ht="12">
      <c r="A27" s="263"/>
      <c r="B27" s="264"/>
      <c r="C27" s="252"/>
      <c r="D27" s="252"/>
      <c r="E27" s="252"/>
      <c r="F27" s="265"/>
      <c r="G27" s="252"/>
      <c r="H27" s="265"/>
      <c r="I27" s="212"/>
      <c r="J27" s="212"/>
    </row>
    <row r="28" spans="1:10" ht="12">
      <c r="A28" s="263"/>
      <c r="B28" s="264"/>
      <c r="C28" s="252"/>
      <c r="D28" s="252"/>
      <c r="E28" s="252"/>
      <c r="F28" s="265"/>
      <c r="G28" s="252"/>
      <c r="H28" s="265"/>
      <c r="I28" s="212"/>
      <c r="J28" s="212"/>
    </row>
    <row r="29" spans="1:8" ht="12">
      <c r="A29" s="263"/>
      <c r="B29" s="263"/>
      <c r="C29" s="263"/>
      <c r="D29" s="263"/>
      <c r="E29" s="263"/>
      <c r="F29" s="263"/>
      <c r="G29" s="263"/>
      <c r="H29" s="263"/>
    </row>
    <row r="30" spans="1:10" ht="12">
      <c r="A30" s="226"/>
      <c r="B30" s="227" t="s">
        <v>1564</v>
      </c>
      <c r="C30" s="228"/>
      <c r="D30" s="228"/>
      <c r="E30" s="545" t="s">
        <v>1504</v>
      </c>
      <c r="F30" s="545"/>
      <c r="G30" s="545" t="s">
        <v>1503</v>
      </c>
      <c r="H30" s="545"/>
      <c r="I30" s="222"/>
      <c r="J30" s="222"/>
    </row>
    <row r="31" spans="1:10" ht="12">
      <c r="A31" s="229" t="s">
        <v>1502</v>
      </c>
      <c r="B31" s="230" t="s">
        <v>1501</v>
      </c>
      <c r="C31" s="231" t="s">
        <v>1517</v>
      </c>
      <c r="D31" s="232" t="s">
        <v>1516</v>
      </c>
      <c r="E31" s="231" t="s">
        <v>1515</v>
      </c>
      <c r="F31" s="232" t="s">
        <v>1500</v>
      </c>
      <c r="G31" s="231" t="s">
        <v>1515</v>
      </c>
      <c r="H31" s="232" t="s">
        <v>1500</v>
      </c>
      <c r="I31" s="221"/>
      <c r="J31" s="221"/>
    </row>
    <row r="32" spans="1:10" ht="12">
      <c r="A32" s="233">
        <f>(SUM(A26,1))</f>
        <v>25</v>
      </c>
      <c r="B32" s="266" t="s">
        <v>1563</v>
      </c>
      <c r="C32" s="267" t="s">
        <v>917</v>
      </c>
      <c r="D32" s="268">
        <v>4</v>
      </c>
      <c r="E32" s="225"/>
      <c r="F32" s="269">
        <f>D32*E32</f>
        <v>0</v>
      </c>
      <c r="G32" s="225"/>
      <c r="H32" s="270">
        <f>D32*G32</f>
        <v>0</v>
      </c>
      <c r="I32" s="219">
        <v>86.9</v>
      </c>
      <c r="J32" s="219">
        <v>34.5</v>
      </c>
    </row>
    <row r="33" spans="1:10" ht="12">
      <c r="A33" s="233">
        <f aca="true" t="shared" si="3" ref="A33:A60">(SUM(A32,1))</f>
        <v>26</v>
      </c>
      <c r="B33" s="238" t="s">
        <v>1562</v>
      </c>
      <c r="C33" s="240" t="s">
        <v>917</v>
      </c>
      <c r="D33" s="241">
        <f>12+52</f>
        <v>64</v>
      </c>
      <c r="E33" s="225"/>
      <c r="F33" s="269">
        <f aca="true" t="shared" si="4" ref="F33:F56">D33*E33</f>
        <v>0</v>
      </c>
      <c r="G33" s="225"/>
      <c r="H33" s="270">
        <f aca="true" t="shared" si="5" ref="H33:H56">D33*G33</f>
        <v>0</v>
      </c>
      <c r="I33" s="217">
        <v>16.6</v>
      </c>
      <c r="J33" s="216">
        <v>9.7</v>
      </c>
    </row>
    <row r="34" spans="1:10" ht="12">
      <c r="A34" s="233">
        <f t="shared" si="3"/>
        <v>27</v>
      </c>
      <c r="B34" s="266" t="s">
        <v>1561</v>
      </c>
      <c r="C34" s="267" t="s">
        <v>917</v>
      </c>
      <c r="D34" s="268">
        <v>60</v>
      </c>
      <c r="E34" s="225"/>
      <c r="F34" s="269">
        <f t="shared" si="4"/>
        <v>0</v>
      </c>
      <c r="G34" s="225"/>
      <c r="H34" s="270">
        <f t="shared" si="5"/>
        <v>0</v>
      </c>
      <c r="I34" s="219">
        <v>40</v>
      </c>
      <c r="J34" s="219">
        <v>18.2</v>
      </c>
    </row>
    <row r="35" spans="1:10" ht="12">
      <c r="A35" s="233">
        <f t="shared" si="3"/>
        <v>28</v>
      </c>
      <c r="B35" s="271" t="s">
        <v>1560</v>
      </c>
      <c r="C35" s="267" t="s">
        <v>159</v>
      </c>
      <c r="D35" s="268">
        <v>20</v>
      </c>
      <c r="E35" s="225"/>
      <c r="F35" s="269">
        <f t="shared" si="4"/>
        <v>0</v>
      </c>
      <c r="G35" s="225"/>
      <c r="H35" s="270">
        <f t="shared" si="5"/>
        <v>0</v>
      </c>
      <c r="I35" s="219">
        <v>13.5</v>
      </c>
      <c r="J35" s="219">
        <v>4.1</v>
      </c>
    </row>
    <row r="36" spans="1:10" ht="12">
      <c r="A36" s="233">
        <f t="shared" si="3"/>
        <v>29</v>
      </c>
      <c r="B36" s="271" t="s">
        <v>1559</v>
      </c>
      <c r="C36" s="267" t="s">
        <v>159</v>
      </c>
      <c r="D36" s="268">
        <v>20</v>
      </c>
      <c r="E36" s="225"/>
      <c r="F36" s="269">
        <f t="shared" si="4"/>
        <v>0</v>
      </c>
      <c r="G36" s="225"/>
      <c r="H36" s="270">
        <f t="shared" si="5"/>
        <v>0</v>
      </c>
      <c r="I36" s="219">
        <v>18.2</v>
      </c>
      <c r="J36" s="219">
        <v>4.2</v>
      </c>
    </row>
    <row r="37" spans="1:10" ht="12">
      <c r="A37" s="233">
        <f t="shared" si="3"/>
        <v>30</v>
      </c>
      <c r="B37" s="239" t="s">
        <v>1558</v>
      </c>
      <c r="C37" s="267" t="s">
        <v>159</v>
      </c>
      <c r="D37" s="241">
        <v>300</v>
      </c>
      <c r="E37" s="225"/>
      <c r="F37" s="269">
        <f t="shared" si="4"/>
        <v>0</v>
      </c>
      <c r="G37" s="225"/>
      <c r="H37" s="270">
        <f t="shared" si="5"/>
        <v>0</v>
      </c>
      <c r="I37" s="219">
        <v>18.2</v>
      </c>
      <c r="J37" s="219">
        <v>8.7</v>
      </c>
    </row>
    <row r="38" spans="1:10" ht="12">
      <c r="A38" s="233">
        <f t="shared" si="3"/>
        <v>31</v>
      </c>
      <c r="B38" s="239" t="s">
        <v>1557</v>
      </c>
      <c r="C38" s="267" t="s">
        <v>159</v>
      </c>
      <c r="D38" s="241">
        <v>300</v>
      </c>
      <c r="E38" s="225"/>
      <c r="F38" s="269">
        <f t="shared" si="4"/>
        <v>0</v>
      </c>
      <c r="G38" s="225"/>
      <c r="H38" s="270">
        <f t="shared" si="5"/>
        <v>0</v>
      </c>
      <c r="I38" s="219">
        <v>55.4</v>
      </c>
      <c r="J38" s="219">
        <v>8.8</v>
      </c>
    </row>
    <row r="39" spans="1:10" ht="12">
      <c r="A39" s="233">
        <f t="shared" si="3"/>
        <v>32</v>
      </c>
      <c r="B39" s="271" t="s">
        <v>1556</v>
      </c>
      <c r="C39" s="267" t="s">
        <v>159</v>
      </c>
      <c r="D39" s="268">
        <v>500</v>
      </c>
      <c r="E39" s="225"/>
      <c r="F39" s="269">
        <f t="shared" si="4"/>
        <v>0</v>
      </c>
      <c r="G39" s="225"/>
      <c r="H39" s="270">
        <f t="shared" si="5"/>
        <v>0</v>
      </c>
      <c r="I39" s="220">
        <v>11.86</v>
      </c>
      <c r="J39" s="219">
        <v>5.2</v>
      </c>
    </row>
    <row r="40" spans="1:10" ht="12">
      <c r="A40" s="233">
        <f t="shared" si="3"/>
        <v>33</v>
      </c>
      <c r="B40" s="271" t="s">
        <v>1555</v>
      </c>
      <c r="C40" s="267" t="s">
        <v>159</v>
      </c>
      <c r="D40" s="268">
        <v>30</v>
      </c>
      <c r="E40" s="225"/>
      <c r="F40" s="269">
        <f t="shared" si="4"/>
        <v>0</v>
      </c>
      <c r="G40" s="225"/>
      <c r="H40" s="270">
        <f t="shared" si="5"/>
        <v>0</v>
      </c>
      <c r="I40" s="220">
        <v>18.85</v>
      </c>
      <c r="J40" s="219">
        <v>5.2</v>
      </c>
    </row>
    <row r="41" spans="1:10" ht="12">
      <c r="A41" s="233">
        <f t="shared" si="3"/>
        <v>34</v>
      </c>
      <c r="B41" s="239" t="s">
        <v>1554</v>
      </c>
      <c r="C41" s="267" t="s">
        <v>159</v>
      </c>
      <c r="D41" s="241">
        <v>1500</v>
      </c>
      <c r="E41" s="225"/>
      <c r="F41" s="269">
        <f t="shared" si="4"/>
        <v>0</v>
      </c>
      <c r="G41" s="225"/>
      <c r="H41" s="270">
        <f t="shared" si="5"/>
        <v>0</v>
      </c>
      <c r="I41" s="219">
        <v>29.82</v>
      </c>
      <c r="J41" s="219">
        <v>5.2</v>
      </c>
    </row>
    <row r="42" spans="1:10" ht="12">
      <c r="A42" s="233">
        <f t="shared" si="3"/>
        <v>35</v>
      </c>
      <c r="B42" s="271" t="s">
        <v>1553</v>
      </c>
      <c r="C42" s="267" t="s">
        <v>159</v>
      </c>
      <c r="D42" s="268">
        <v>20</v>
      </c>
      <c r="E42" s="225"/>
      <c r="F42" s="269">
        <f t="shared" si="4"/>
        <v>0</v>
      </c>
      <c r="G42" s="225"/>
      <c r="H42" s="270">
        <f t="shared" si="5"/>
        <v>0</v>
      </c>
      <c r="I42" s="219">
        <v>83.2</v>
      </c>
      <c r="J42" s="219">
        <v>6</v>
      </c>
    </row>
    <row r="43" spans="1:10" ht="12">
      <c r="A43" s="233">
        <f t="shared" si="3"/>
        <v>36</v>
      </c>
      <c r="B43" s="271" t="s">
        <v>1552</v>
      </c>
      <c r="C43" s="267" t="s">
        <v>159</v>
      </c>
      <c r="D43" s="268">
        <v>5</v>
      </c>
      <c r="E43" s="225"/>
      <c r="F43" s="269">
        <f t="shared" si="4"/>
        <v>0</v>
      </c>
      <c r="G43" s="225"/>
      <c r="H43" s="270">
        <f t="shared" si="5"/>
        <v>0</v>
      </c>
      <c r="I43" s="219">
        <v>247.77</v>
      </c>
      <c r="J43" s="219">
        <v>7.2</v>
      </c>
    </row>
    <row r="44" spans="1:10" ht="12">
      <c r="A44" s="233">
        <f t="shared" si="3"/>
        <v>37</v>
      </c>
      <c r="B44" s="271" t="s">
        <v>1551</v>
      </c>
      <c r="C44" s="267" t="s">
        <v>159</v>
      </c>
      <c r="D44" s="268">
        <v>400</v>
      </c>
      <c r="E44" s="225"/>
      <c r="F44" s="269">
        <f t="shared" si="4"/>
        <v>0</v>
      </c>
      <c r="G44" s="225"/>
      <c r="H44" s="270">
        <f t="shared" si="5"/>
        <v>0</v>
      </c>
      <c r="I44" s="219">
        <v>25.3</v>
      </c>
      <c r="J44" s="219">
        <v>5.2</v>
      </c>
    </row>
    <row r="45" spans="1:10" ht="12">
      <c r="A45" s="233">
        <f t="shared" si="3"/>
        <v>38</v>
      </c>
      <c r="B45" s="239" t="s">
        <v>1550</v>
      </c>
      <c r="C45" s="267" t="s">
        <v>917</v>
      </c>
      <c r="D45" s="241">
        <v>1</v>
      </c>
      <c r="E45" s="225"/>
      <c r="F45" s="269">
        <f t="shared" si="4"/>
        <v>0</v>
      </c>
      <c r="G45" s="225"/>
      <c r="H45" s="270">
        <f t="shared" si="5"/>
        <v>0</v>
      </c>
      <c r="I45" s="220">
        <f>99.82+18.36</f>
        <v>118.17999999999999</v>
      </c>
      <c r="J45" s="219">
        <v>11.8</v>
      </c>
    </row>
    <row r="46" spans="1:10" ht="16.5">
      <c r="A46" s="233">
        <f t="shared" si="3"/>
        <v>39</v>
      </c>
      <c r="B46" s="272" t="s">
        <v>1549</v>
      </c>
      <c r="C46" s="267" t="s">
        <v>917</v>
      </c>
      <c r="D46" s="241">
        <v>12</v>
      </c>
      <c r="E46" s="225"/>
      <c r="F46" s="269">
        <f t="shared" si="4"/>
        <v>0</v>
      </c>
      <c r="G46" s="225"/>
      <c r="H46" s="270">
        <f t="shared" si="5"/>
        <v>0</v>
      </c>
      <c r="I46" s="220">
        <v>4900</v>
      </c>
      <c r="J46" s="219">
        <v>65</v>
      </c>
    </row>
    <row r="47" spans="1:10" ht="12">
      <c r="A47" s="233">
        <f t="shared" si="3"/>
        <v>40</v>
      </c>
      <c r="B47" s="273" t="s">
        <v>1548</v>
      </c>
      <c r="C47" s="235" t="s">
        <v>917</v>
      </c>
      <c r="D47" s="236">
        <v>50</v>
      </c>
      <c r="E47" s="225"/>
      <c r="F47" s="269">
        <f t="shared" si="4"/>
        <v>0</v>
      </c>
      <c r="G47" s="225"/>
      <c r="H47" s="270">
        <f t="shared" si="5"/>
        <v>0</v>
      </c>
      <c r="I47" s="217">
        <v>1300</v>
      </c>
      <c r="J47" s="216">
        <v>35</v>
      </c>
    </row>
    <row r="48" spans="1:10" ht="12">
      <c r="A48" s="233">
        <f t="shared" si="3"/>
        <v>41</v>
      </c>
      <c r="B48" s="273" t="s">
        <v>1547</v>
      </c>
      <c r="C48" s="235" t="s">
        <v>917</v>
      </c>
      <c r="D48" s="236">
        <v>12</v>
      </c>
      <c r="E48" s="225"/>
      <c r="F48" s="269">
        <f t="shared" si="4"/>
        <v>0</v>
      </c>
      <c r="G48" s="225"/>
      <c r="H48" s="270">
        <f t="shared" si="5"/>
        <v>0</v>
      </c>
      <c r="I48" s="217">
        <v>1000</v>
      </c>
      <c r="J48" s="216">
        <v>0</v>
      </c>
    </row>
    <row r="49" spans="1:10" ht="16.5">
      <c r="A49" s="233">
        <f t="shared" si="3"/>
        <v>42</v>
      </c>
      <c r="B49" s="272" t="s">
        <v>1546</v>
      </c>
      <c r="C49" s="267" t="s">
        <v>917</v>
      </c>
      <c r="D49" s="241">
        <v>13</v>
      </c>
      <c r="E49" s="225"/>
      <c r="F49" s="269">
        <f t="shared" si="4"/>
        <v>0</v>
      </c>
      <c r="G49" s="225"/>
      <c r="H49" s="270">
        <f t="shared" si="5"/>
        <v>0</v>
      </c>
      <c r="I49" s="220">
        <v>3400</v>
      </c>
      <c r="J49" s="219">
        <v>35</v>
      </c>
    </row>
    <row r="50" spans="1:10" ht="12">
      <c r="A50" s="233">
        <f t="shared" si="3"/>
        <v>43</v>
      </c>
      <c r="B50" s="273" t="s">
        <v>1545</v>
      </c>
      <c r="C50" s="235" t="s">
        <v>917</v>
      </c>
      <c r="D50" s="236">
        <v>12</v>
      </c>
      <c r="E50" s="225"/>
      <c r="F50" s="269">
        <f t="shared" si="4"/>
        <v>0</v>
      </c>
      <c r="G50" s="225"/>
      <c r="H50" s="270">
        <f t="shared" si="5"/>
        <v>0</v>
      </c>
      <c r="I50" s="217">
        <v>1320</v>
      </c>
      <c r="J50" s="216">
        <v>35</v>
      </c>
    </row>
    <row r="51" spans="1:10" ht="12">
      <c r="A51" s="233">
        <f t="shared" si="3"/>
        <v>44</v>
      </c>
      <c r="B51" s="274" t="s">
        <v>1544</v>
      </c>
      <c r="C51" s="275" t="s">
        <v>1508</v>
      </c>
      <c r="D51" s="276">
        <v>1</v>
      </c>
      <c r="E51" s="225"/>
      <c r="F51" s="269">
        <f t="shared" si="4"/>
        <v>0</v>
      </c>
      <c r="G51" s="225"/>
      <c r="H51" s="270">
        <f t="shared" si="5"/>
        <v>0</v>
      </c>
      <c r="I51" s="219">
        <v>1000</v>
      </c>
      <c r="J51" s="219">
        <v>100</v>
      </c>
    </row>
    <row r="52" spans="1:10" ht="12">
      <c r="A52" s="233">
        <f t="shared" si="3"/>
        <v>45</v>
      </c>
      <c r="B52" s="274" t="s">
        <v>1543</v>
      </c>
      <c r="C52" s="275" t="s">
        <v>917</v>
      </c>
      <c r="D52" s="276">
        <v>6</v>
      </c>
      <c r="E52" s="225"/>
      <c r="F52" s="269">
        <f t="shared" si="4"/>
        <v>0</v>
      </c>
      <c r="G52" s="225"/>
      <c r="H52" s="270">
        <f t="shared" si="5"/>
        <v>0</v>
      </c>
      <c r="I52" s="219">
        <v>0</v>
      </c>
      <c r="J52" s="219">
        <v>45</v>
      </c>
    </row>
    <row r="53" spans="1:10" ht="12">
      <c r="A53" s="233">
        <f t="shared" si="3"/>
        <v>46</v>
      </c>
      <c r="B53" s="274" t="s">
        <v>1542</v>
      </c>
      <c r="C53" s="275" t="s">
        <v>917</v>
      </c>
      <c r="D53" s="276">
        <v>5</v>
      </c>
      <c r="E53" s="225"/>
      <c r="F53" s="269">
        <f t="shared" si="4"/>
        <v>0</v>
      </c>
      <c r="G53" s="225"/>
      <c r="H53" s="270">
        <f t="shared" si="5"/>
        <v>0</v>
      </c>
      <c r="I53" s="219">
        <v>0</v>
      </c>
      <c r="J53" s="219">
        <v>45</v>
      </c>
    </row>
    <row r="54" spans="1:10" ht="12">
      <c r="A54" s="233">
        <f t="shared" si="3"/>
        <v>47</v>
      </c>
      <c r="B54" s="274" t="s">
        <v>1541</v>
      </c>
      <c r="C54" s="275" t="s">
        <v>917</v>
      </c>
      <c r="D54" s="276">
        <v>6</v>
      </c>
      <c r="E54" s="225"/>
      <c r="F54" s="269">
        <f t="shared" si="4"/>
        <v>0</v>
      </c>
      <c r="G54" s="225"/>
      <c r="H54" s="270">
        <f t="shared" si="5"/>
        <v>0</v>
      </c>
      <c r="I54" s="219">
        <v>0</v>
      </c>
      <c r="J54" s="219">
        <v>45</v>
      </c>
    </row>
    <row r="55" spans="1:10" ht="12">
      <c r="A55" s="233">
        <f t="shared" si="3"/>
        <v>48</v>
      </c>
      <c r="B55" s="239" t="s">
        <v>1540</v>
      </c>
      <c r="C55" s="240" t="s">
        <v>917</v>
      </c>
      <c r="D55" s="241">
        <v>12</v>
      </c>
      <c r="E55" s="225"/>
      <c r="F55" s="269">
        <f t="shared" si="4"/>
        <v>0</v>
      </c>
      <c r="G55" s="225"/>
      <c r="H55" s="270">
        <f t="shared" si="5"/>
        <v>0</v>
      </c>
      <c r="I55" s="217">
        <v>420</v>
      </c>
      <c r="J55" s="216">
        <v>50</v>
      </c>
    </row>
    <row r="56" spans="1:10" ht="12">
      <c r="A56" s="233">
        <f t="shared" si="3"/>
        <v>49</v>
      </c>
      <c r="B56" s="277" t="s">
        <v>1539</v>
      </c>
      <c r="C56" s="278" t="s">
        <v>1005</v>
      </c>
      <c r="D56" s="279">
        <v>20</v>
      </c>
      <c r="E56" s="225"/>
      <c r="F56" s="269">
        <f t="shared" si="4"/>
        <v>0</v>
      </c>
      <c r="G56" s="225"/>
      <c r="H56" s="270">
        <f t="shared" si="5"/>
        <v>0</v>
      </c>
      <c r="I56" s="219">
        <v>10.5</v>
      </c>
      <c r="J56" s="219">
        <v>0</v>
      </c>
    </row>
    <row r="57" spans="1:10" ht="12">
      <c r="A57" s="246">
        <f t="shared" si="3"/>
        <v>50</v>
      </c>
      <c r="B57" s="247"/>
      <c r="C57" s="248"/>
      <c r="D57" s="248"/>
      <c r="E57" s="248"/>
      <c r="F57" s="249">
        <f>SUM(F32:F56)</f>
        <v>0</v>
      </c>
      <c r="G57" s="247"/>
      <c r="H57" s="249">
        <f>SUM(H32:H56)</f>
        <v>0</v>
      </c>
      <c r="I57" s="212"/>
      <c r="J57" s="212"/>
    </row>
    <row r="58" spans="1:10" ht="12">
      <c r="A58" s="250">
        <f t="shared" si="3"/>
        <v>51</v>
      </c>
      <c r="B58" s="251" t="s">
        <v>1507</v>
      </c>
      <c r="C58" s="252"/>
      <c r="D58" s="253">
        <v>3</v>
      </c>
      <c r="E58" s="252" t="s">
        <v>610</v>
      </c>
      <c r="F58" s="254">
        <f>ROUND(F57*D58*0.01,1)</f>
        <v>0</v>
      </c>
      <c r="G58" s="255"/>
      <c r="H58" s="256"/>
      <c r="I58" s="212"/>
      <c r="J58" s="212"/>
    </row>
    <row r="59" spans="1:10" ht="12">
      <c r="A59" s="250">
        <f t="shared" si="3"/>
        <v>52</v>
      </c>
      <c r="B59" s="251" t="s">
        <v>1506</v>
      </c>
      <c r="C59" s="252"/>
      <c r="D59" s="253">
        <v>15</v>
      </c>
      <c r="E59" s="252" t="s">
        <v>610</v>
      </c>
      <c r="F59" s="257"/>
      <c r="G59" s="255"/>
      <c r="H59" s="254">
        <f>ROUND(H57*D59*0.01,1)</f>
        <v>0</v>
      </c>
      <c r="I59" s="212"/>
      <c r="J59" s="212"/>
    </row>
    <row r="60" spans="1:10" ht="12">
      <c r="A60" s="258">
        <f t="shared" si="3"/>
        <v>53</v>
      </c>
      <c r="B60" s="259" t="s">
        <v>1499</v>
      </c>
      <c r="C60" s="260"/>
      <c r="D60" s="260"/>
      <c r="E60" s="260"/>
      <c r="F60" s="261">
        <f>SUM(F57:F59)</f>
        <v>0</v>
      </c>
      <c r="G60" s="262"/>
      <c r="H60" s="261">
        <f>SUM(H57:H59)</f>
        <v>0</v>
      </c>
      <c r="I60" s="212"/>
      <c r="J60" s="212"/>
    </row>
    <row r="61" spans="1:8" ht="12">
      <c r="A61" s="263"/>
      <c r="B61" s="263"/>
      <c r="C61" s="263"/>
      <c r="D61" s="263"/>
      <c r="E61" s="263"/>
      <c r="F61" s="263"/>
      <c r="G61" s="263"/>
      <c r="H61" s="263"/>
    </row>
    <row r="62" spans="1:8" ht="12">
      <c r="A62" s="263"/>
      <c r="B62" s="263"/>
      <c r="C62" s="263"/>
      <c r="D62" s="263"/>
      <c r="E62" s="263"/>
      <c r="F62" s="263"/>
      <c r="G62" s="263"/>
      <c r="H62" s="263"/>
    </row>
    <row r="63" spans="1:8" ht="12">
      <c r="A63" s="263"/>
      <c r="B63" s="263"/>
      <c r="C63" s="263"/>
      <c r="D63" s="263"/>
      <c r="E63" s="263"/>
      <c r="F63" s="263"/>
      <c r="G63" s="263"/>
      <c r="H63" s="263"/>
    </row>
    <row r="64" spans="1:10" s="213" customFormat="1" ht="12">
      <c r="A64" s="226"/>
      <c r="B64" s="226" t="s">
        <v>1538</v>
      </c>
      <c r="C64" s="280"/>
      <c r="D64" s="280"/>
      <c r="E64" s="546" t="s">
        <v>1504</v>
      </c>
      <c r="F64" s="546"/>
      <c r="G64" s="546" t="s">
        <v>1503</v>
      </c>
      <c r="H64" s="546"/>
      <c r="I64" s="214"/>
      <c r="J64" s="214"/>
    </row>
    <row r="65" spans="1:10" s="213" customFormat="1" ht="12">
      <c r="A65" s="229" t="s">
        <v>1502</v>
      </c>
      <c r="B65" s="281" t="s">
        <v>1501</v>
      </c>
      <c r="C65" s="282" t="s">
        <v>1517</v>
      </c>
      <c r="D65" s="283" t="s">
        <v>1516</v>
      </c>
      <c r="E65" s="282" t="s">
        <v>1515</v>
      </c>
      <c r="F65" s="283" t="s">
        <v>1500</v>
      </c>
      <c r="G65" s="282" t="s">
        <v>1515</v>
      </c>
      <c r="H65" s="283" t="s">
        <v>1500</v>
      </c>
      <c r="I65" s="221" t="s">
        <v>1504</v>
      </c>
      <c r="J65" s="221" t="s">
        <v>1503</v>
      </c>
    </row>
    <row r="66" spans="1:10" s="213" customFormat="1" ht="16.5">
      <c r="A66" s="233">
        <f>(SUM(A60,1))</f>
        <v>54</v>
      </c>
      <c r="B66" s="284" t="s">
        <v>1537</v>
      </c>
      <c r="C66" s="240" t="s">
        <v>917</v>
      </c>
      <c r="D66" s="241">
        <v>98</v>
      </c>
      <c r="E66" s="225"/>
      <c r="F66" s="237">
        <f>D66*E66</f>
        <v>0</v>
      </c>
      <c r="G66" s="225"/>
      <c r="H66" s="237">
        <f>D66*G66</f>
        <v>0</v>
      </c>
      <c r="I66" s="217">
        <f>4300+800+250</f>
        <v>5350</v>
      </c>
      <c r="J66" s="216">
        <v>85</v>
      </c>
    </row>
    <row r="67" spans="1:12" s="213" customFormat="1" ht="16.5">
      <c r="A67" s="233">
        <f>(SUM(A66,1))</f>
        <v>55</v>
      </c>
      <c r="B67" s="284" t="s">
        <v>1536</v>
      </c>
      <c r="C67" s="240" t="s">
        <v>917</v>
      </c>
      <c r="D67" s="241">
        <v>24</v>
      </c>
      <c r="E67" s="225"/>
      <c r="F67" s="237">
        <f>D67*E67</f>
        <v>0</v>
      </c>
      <c r="G67" s="225"/>
      <c r="H67" s="237">
        <f>D67*G67</f>
        <v>0</v>
      </c>
      <c r="I67" s="217">
        <f>1450+250</f>
        <v>1700</v>
      </c>
      <c r="J67" s="216">
        <v>85</v>
      </c>
      <c r="L67" s="199"/>
    </row>
    <row r="68" spans="1:10" s="213" customFormat="1" ht="12">
      <c r="A68" s="246">
        <f>(SUM(A67,1))</f>
        <v>56</v>
      </c>
      <c r="B68" s="285"/>
      <c r="C68" s="286"/>
      <c r="D68" s="286"/>
      <c r="E68" s="286"/>
      <c r="F68" s="287">
        <f>SUM(F66:F67)</f>
        <v>0</v>
      </c>
      <c r="G68" s="285"/>
      <c r="H68" s="287">
        <f>SUM(H66:H67)</f>
        <v>0</v>
      </c>
      <c r="I68" s="214"/>
      <c r="J68" s="214"/>
    </row>
    <row r="69" spans="1:10" s="213" customFormat="1" ht="12">
      <c r="A69" s="250">
        <f>(SUM(A68,1))</f>
        <v>57</v>
      </c>
      <c r="B69" s="288" t="s">
        <v>1507</v>
      </c>
      <c r="C69" s="289"/>
      <c r="D69" s="290">
        <v>3</v>
      </c>
      <c r="E69" s="289" t="s">
        <v>610</v>
      </c>
      <c r="F69" s="291">
        <f>ROUND(F68*D69*0.01,1)</f>
        <v>0</v>
      </c>
      <c r="G69" s="292"/>
      <c r="H69" s="293"/>
      <c r="I69" s="214"/>
      <c r="J69" s="214"/>
    </row>
    <row r="70" spans="1:10" s="213" customFormat="1" ht="12">
      <c r="A70" s="250">
        <f>(SUM(A69,1))</f>
        <v>58</v>
      </c>
      <c r="B70" s="288" t="s">
        <v>1506</v>
      </c>
      <c r="C70" s="289"/>
      <c r="D70" s="290">
        <v>6</v>
      </c>
      <c r="E70" s="289" t="s">
        <v>610</v>
      </c>
      <c r="F70" s="294"/>
      <c r="G70" s="292"/>
      <c r="H70" s="291">
        <f>ROUND(H68*D70*0.01,1)</f>
        <v>0</v>
      </c>
      <c r="I70" s="214"/>
      <c r="J70" s="214"/>
    </row>
    <row r="71" spans="1:10" s="213" customFormat="1" ht="12">
      <c r="A71" s="258">
        <f>(SUM(A70,1))</f>
        <v>59</v>
      </c>
      <c r="B71" s="295" t="s">
        <v>1499</v>
      </c>
      <c r="C71" s="296"/>
      <c r="D71" s="296"/>
      <c r="E71" s="296"/>
      <c r="F71" s="297">
        <f>SUM(F68:F70)</f>
        <v>0</v>
      </c>
      <c r="G71" s="298"/>
      <c r="H71" s="297">
        <f>SUM(H68:H70)</f>
        <v>0</v>
      </c>
      <c r="I71" s="214"/>
      <c r="J71" s="214"/>
    </row>
    <row r="72" spans="1:8" ht="12">
      <c r="A72" s="263"/>
      <c r="B72" s="263"/>
      <c r="C72" s="263"/>
      <c r="D72" s="263"/>
      <c r="E72" s="263"/>
      <c r="F72" s="263"/>
      <c r="G72" s="263"/>
      <c r="H72" s="263"/>
    </row>
    <row r="73" spans="1:8" ht="12">
      <c r="A73" s="263"/>
      <c r="B73" s="263"/>
      <c r="C73" s="263"/>
      <c r="D73" s="263"/>
      <c r="E73" s="263"/>
      <c r="F73" s="263"/>
      <c r="G73" s="263"/>
      <c r="H73" s="263"/>
    </row>
    <row r="74" spans="1:8" ht="12">
      <c r="A74" s="263"/>
      <c r="B74" s="263"/>
      <c r="C74" s="263"/>
      <c r="D74" s="263"/>
      <c r="E74" s="263"/>
      <c r="F74" s="263"/>
      <c r="G74" s="263"/>
      <c r="H74" s="263"/>
    </row>
    <row r="75" spans="1:10" s="213" customFormat="1" ht="12">
      <c r="A75" s="226"/>
      <c r="B75" s="226" t="s">
        <v>1535</v>
      </c>
      <c r="C75" s="280"/>
      <c r="D75" s="280"/>
      <c r="E75" s="546" t="s">
        <v>1504</v>
      </c>
      <c r="F75" s="546"/>
      <c r="G75" s="546" t="s">
        <v>1503</v>
      </c>
      <c r="H75" s="546"/>
      <c r="I75" s="214"/>
      <c r="J75" s="214"/>
    </row>
    <row r="76" spans="1:10" s="213" customFormat="1" ht="12">
      <c r="A76" s="229" t="s">
        <v>1502</v>
      </c>
      <c r="B76" s="281" t="s">
        <v>1501</v>
      </c>
      <c r="C76" s="282" t="s">
        <v>1517</v>
      </c>
      <c r="D76" s="283" t="s">
        <v>1516</v>
      </c>
      <c r="E76" s="282" t="s">
        <v>1515</v>
      </c>
      <c r="F76" s="283" t="s">
        <v>1500</v>
      </c>
      <c r="G76" s="282" t="s">
        <v>1515</v>
      </c>
      <c r="H76" s="283" t="s">
        <v>1500</v>
      </c>
      <c r="I76" s="221" t="s">
        <v>1504</v>
      </c>
      <c r="J76" s="221" t="s">
        <v>1503</v>
      </c>
    </row>
    <row r="77" spans="1:10" ht="16.5">
      <c r="A77" s="233">
        <f>(SUM(A71,1))</f>
        <v>60</v>
      </c>
      <c r="B77" s="234" t="s">
        <v>1534</v>
      </c>
      <c r="C77" s="243" t="s">
        <v>917</v>
      </c>
      <c r="D77" s="236">
        <v>6</v>
      </c>
      <c r="E77" s="225"/>
      <c r="F77" s="269">
        <f>D77*E77</f>
        <v>0</v>
      </c>
      <c r="G77" s="225"/>
      <c r="H77" s="269">
        <f>D77*G77</f>
        <v>0</v>
      </c>
      <c r="I77" s="219">
        <v>4101</v>
      </c>
      <c r="J77" s="219">
        <v>150</v>
      </c>
    </row>
    <row r="78" spans="1:10" s="213" customFormat="1" ht="12">
      <c r="A78" s="233">
        <f aca="true" t="shared" si="6" ref="A78:A96">(SUM(A77,1))</f>
        <v>61</v>
      </c>
      <c r="B78" s="234" t="s">
        <v>1533</v>
      </c>
      <c r="C78" s="243" t="s">
        <v>917</v>
      </c>
      <c r="D78" s="236">
        <v>1</v>
      </c>
      <c r="E78" s="225"/>
      <c r="F78" s="269">
        <f aca="true" t="shared" si="7" ref="F78:F92">D78*E78</f>
        <v>0</v>
      </c>
      <c r="G78" s="225"/>
      <c r="H78" s="269">
        <f aca="true" t="shared" si="8" ref="H78:H92">D78*G78</f>
        <v>0</v>
      </c>
      <c r="I78" s="219">
        <v>4800</v>
      </c>
      <c r="J78" s="219">
        <v>150</v>
      </c>
    </row>
    <row r="79" spans="1:10" s="213" customFormat="1" ht="12">
      <c r="A79" s="233">
        <f t="shared" si="6"/>
        <v>62</v>
      </c>
      <c r="B79" s="266" t="s">
        <v>1532</v>
      </c>
      <c r="C79" s="243" t="s">
        <v>917</v>
      </c>
      <c r="D79" s="244">
        <v>1</v>
      </c>
      <c r="E79" s="225"/>
      <c r="F79" s="269">
        <f t="shared" si="7"/>
        <v>0</v>
      </c>
      <c r="G79" s="225"/>
      <c r="H79" s="269">
        <f t="shared" si="8"/>
        <v>0</v>
      </c>
      <c r="I79" s="220">
        <v>1888</v>
      </c>
      <c r="J79" s="219">
        <v>34</v>
      </c>
    </row>
    <row r="80" spans="1:10" s="213" customFormat="1" ht="12">
      <c r="A80" s="233">
        <f t="shared" si="6"/>
        <v>63</v>
      </c>
      <c r="B80" s="266" t="s">
        <v>1531</v>
      </c>
      <c r="C80" s="243" t="s">
        <v>917</v>
      </c>
      <c r="D80" s="244">
        <v>6</v>
      </c>
      <c r="E80" s="225"/>
      <c r="F80" s="269">
        <f t="shared" si="7"/>
        <v>0</v>
      </c>
      <c r="G80" s="225"/>
      <c r="H80" s="269">
        <f t="shared" si="8"/>
        <v>0</v>
      </c>
      <c r="I80" s="220">
        <v>1010</v>
      </c>
      <c r="J80" s="219">
        <v>34</v>
      </c>
    </row>
    <row r="81" spans="1:10" ht="12">
      <c r="A81" s="233">
        <f t="shared" si="6"/>
        <v>64</v>
      </c>
      <c r="B81" s="242" t="s">
        <v>1530</v>
      </c>
      <c r="C81" s="243" t="s">
        <v>917</v>
      </c>
      <c r="D81" s="244">
        <v>1</v>
      </c>
      <c r="E81" s="225"/>
      <c r="F81" s="269">
        <f t="shared" si="7"/>
        <v>0</v>
      </c>
      <c r="G81" s="225"/>
      <c r="H81" s="269">
        <f t="shared" si="8"/>
        <v>0</v>
      </c>
      <c r="I81" s="220">
        <v>10930</v>
      </c>
      <c r="J81" s="219">
        <v>68</v>
      </c>
    </row>
    <row r="82" spans="1:10" ht="12">
      <c r="A82" s="233">
        <f t="shared" si="6"/>
        <v>65</v>
      </c>
      <c r="B82" s="234" t="s">
        <v>1529</v>
      </c>
      <c r="C82" s="243" t="s">
        <v>917</v>
      </c>
      <c r="D82" s="236">
        <v>6</v>
      </c>
      <c r="E82" s="225"/>
      <c r="F82" s="269">
        <f t="shared" si="7"/>
        <v>0</v>
      </c>
      <c r="G82" s="225"/>
      <c r="H82" s="269">
        <f t="shared" si="8"/>
        <v>0</v>
      </c>
      <c r="I82" s="220">
        <v>3373</v>
      </c>
      <c r="J82" s="219">
        <v>68</v>
      </c>
    </row>
    <row r="83" spans="1:10" s="213" customFormat="1" ht="12">
      <c r="A83" s="233">
        <f t="shared" si="6"/>
        <v>66</v>
      </c>
      <c r="B83" s="242" t="s">
        <v>1528</v>
      </c>
      <c r="C83" s="243" t="s">
        <v>917</v>
      </c>
      <c r="D83" s="244">
        <v>1</v>
      </c>
      <c r="E83" s="225"/>
      <c r="F83" s="269">
        <f t="shared" si="7"/>
        <v>0</v>
      </c>
      <c r="G83" s="225"/>
      <c r="H83" s="269">
        <f t="shared" si="8"/>
        <v>0</v>
      </c>
      <c r="I83" s="220">
        <v>773</v>
      </c>
      <c r="J83" s="219">
        <v>34</v>
      </c>
    </row>
    <row r="84" spans="1:10" s="213" customFormat="1" ht="12">
      <c r="A84" s="233">
        <f t="shared" si="6"/>
        <v>67</v>
      </c>
      <c r="B84" s="234" t="s">
        <v>1527</v>
      </c>
      <c r="C84" s="235" t="s">
        <v>917</v>
      </c>
      <c r="D84" s="236">
        <f>6+4</f>
        <v>10</v>
      </c>
      <c r="E84" s="225"/>
      <c r="F84" s="269">
        <f t="shared" si="7"/>
        <v>0</v>
      </c>
      <c r="G84" s="225"/>
      <c r="H84" s="269">
        <f t="shared" si="8"/>
        <v>0</v>
      </c>
      <c r="I84" s="217">
        <v>129</v>
      </c>
      <c r="J84" s="216">
        <v>17</v>
      </c>
    </row>
    <row r="85" spans="1:10" s="213" customFormat="1" ht="12">
      <c r="A85" s="233">
        <f t="shared" si="6"/>
        <v>68</v>
      </c>
      <c r="B85" s="234" t="s">
        <v>1526</v>
      </c>
      <c r="C85" s="235" t="s">
        <v>917</v>
      </c>
      <c r="D85" s="236">
        <f>20+12+14</f>
        <v>46</v>
      </c>
      <c r="E85" s="225"/>
      <c r="F85" s="269">
        <f t="shared" si="7"/>
        <v>0</v>
      </c>
      <c r="G85" s="225"/>
      <c r="H85" s="269">
        <f t="shared" si="8"/>
        <v>0</v>
      </c>
      <c r="I85" s="217">
        <v>149</v>
      </c>
      <c r="J85" s="216">
        <v>17</v>
      </c>
    </row>
    <row r="86" spans="1:10" ht="12">
      <c r="A86" s="233">
        <f t="shared" si="6"/>
        <v>69</v>
      </c>
      <c r="B86" s="242" t="s">
        <v>1525</v>
      </c>
      <c r="C86" s="243" t="s">
        <v>917</v>
      </c>
      <c r="D86" s="244">
        <f>43+12</f>
        <v>55</v>
      </c>
      <c r="E86" s="225"/>
      <c r="F86" s="269">
        <f t="shared" si="7"/>
        <v>0</v>
      </c>
      <c r="G86" s="225"/>
      <c r="H86" s="269">
        <f t="shared" si="8"/>
        <v>0</v>
      </c>
      <c r="I86" s="219">
        <v>179</v>
      </c>
      <c r="J86" s="219">
        <v>18</v>
      </c>
    </row>
    <row r="87" spans="1:10" ht="12">
      <c r="A87" s="233">
        <f t="shared" si="6"/>
        <v>70</v>
      </c>
      <c r="B87" s="234" t="s">
        <v>1524</v>
      </c>
      <c r="C87" s="235" t="s">
        <v>917</v>
      </c>
      <c r="D87" s="236">
        <v>1</v>
      </c>
      <c r="E87" s="225"/>
      <c r="F87" s="269">
        <f t="shared" si="7"/>
        <v>0</v>
      </c>
      <c r="G87" s="225"/>
      <c r="H87" s="269">
        <f t="shared" si="8"/>
        <v>0</v>
      </c>
      <c r="I87" s="217">
        <v>1675</v>
      </c>
      <c r="J87" s="216">
        <v>34</v>
      </c>
    </row>
    <row r="88" spans="1:10" ht="12">
      <c r="A88" s="233">
        <f t="shared" si="6"/>
        <v>71</v>
      </c>
      <c r="B88" s="234" t="s">
        <v>1523</v>
      </c>
      <c r="C88" s="235" t="s">
        <v>917</v>
      </c>
      <c r="D88" s="236">
        <v>6</v>
      </c>
      <c r="E88" s="225"/>
      <c r="F88" s="269">
        <f t="shared" si="7"/>
        <v>0</v>
      </c>
      <c r="G88" s="225"/>
      <c r="H88" s="269">
        <f t="shared" si="8"/>
        <v>0</v>
      </c>
      <c r="I88" s="217">
        <v>1962</v>
      </c>
      <c r="J88" s="216">
        <v>34</v>
      </c>
    </row>
    <row r="89" spans="1:10" ht="12">
      <c r="A89" s="233">
        <f t="shared" si="6"/>
        <v>72</v>
      </c>
      <c r="B89" s="234" t="s">
        <v>1522</v>
      </c>
      <c r="C89" s="235" t="s">
        <v>917</v>
      </c>
      <c r="D89" s="236">
        <v>2</v>
      </c>
      <c r="E89" s="225"/>
      <c r="F89" s="269">
        <f t="shared" si="7"/>
        <v>0</v>
      </c>
      <c r="G89" s="225"/>
      <c r="H89" s="269">
        <f t="shared" si="8"/>
        <v>0</v>
      </c>
      <c r="I89" s="217">
        <v>2083</v>
      </c>
      <c r="J89" s="216">
        <v>34</v>
      </c>
    </row>
    <row r="90" spans="1:10" s="213" customFormat="1" ht="12">
      <c r="A90" s="233">
        <f t="shared" si="6"/>
        <v>73</v>
      </c>
      <c r="B90" s="234" t="s">
        <v>1521</v>
      </c>
      <c r="C90" s="235" t="s">
        <v>917</v>
      </c>
      <c r="D90" s="236">
        <v>90</v>
      </c>
      <c r="E90" s="225"/>
      <c r="F90" s="269">
        <f t="shared" si="7"/>
        <v>0</v>
      </c>
      <c r="G90" s="225"/>
      <c r="H90" s="269">
        <f t="shared" si="8"/>
        <v>0</v>
      </c>
      <c r="I90" s="217">
        <v>0</v>
      </c>
      <c r="J90" s="216">
        <v>17.4</v>
      </c>
    </row>
    <row r="91" spans="1:10" s="213" customFormat="1" ht="12">
      <c r="A91" s="233">
        <f t="shared" si="6"/>
        <v>74</v>
      </c>
      <c r="B91" s="234" t="s">
        <v>1520</v>
      </c>
      <c r="C91" s="243" t="s">
        <v>917</v>
      </c>
      <c r="D91" s="236">
        <v>2</v>
      </c>
      <c r="E91" s="225"/>
      <c r="F91" s="269">
        <f t="shared" si="7"/>
        <v>0</v>
      </c>
      <c r="G91" s="225"/>
      <c r="H91" s="269">
        <f t="shared" si="8"/>
        <v>0</v>
      </c>
      <c r="I91" s="220">
        <v>0</v>
      </c>
      <c r="J91" s="219">
        <v>58.5</v>
      </c>
    </row>
    <row r="92" spans="1:10" s="213" customFormat="1" ht="12">
      <c r="A92" s="233">
        <f t="shared" si="6"/>
        <v>75</v>
      </c>
      <c r="B92" s="234" t="s">
        <v>1519</v>
      </c>
      <c r="C92" s="235" t="s">
        <v>1508</v>
      </c>
      <c r="D92" s="236">
        <v>7</v>
      </c>
      <c r="E92" s="225"/>
      <c r="F92" s="269">
        <f t="shared" si="7"/>
        <v>0</v>
      </c>
      <c r="G92" s="225"/>
      <c r="H92" s="269">
        <f t="shared" si="8"/>
        <v>0</v>
      </c>
      <c r="I92" s="217">
        <v>1000</v>
      </c>
      <c r="J92" s="216">
        <v>110</v>
      </c>
    </row>
    <row r="93" spans="1:10" s="213" customFormat="1" ht="12">
      <c r="A93" s="246">
        <f t="shared" si="6"/>
        <v>76</v>
      </c>
      <c r="B93" s="285"/>
      <c r="C93" s="286"/>
      <c r="D93" s="286"/>
      <c r="E93" s="286"/>
      <c r="F93" s="287">
        <f>SUM(F77:F92)</f>
        <v>0</v>
      </c>
      <c r="G93" s="285"/>
      <c r="H93" s="287">
        <f>SUM(H77:H92)</f>
        <v>0</v>
      </c>
      <c r="I93" s="214"/>
      <c r="J93" s="214"/>
    </row>
    <row r="94" spans="1:10" s="213" customFormat="1" ht="12">
      <c r="A94" s="250">
        <f t="shared" si="6"/>
        <v>77</v>
      </c>
      <c r="B94" s="288" t="s">
        <v>1507</v>
      </c>
      <c r="C94" s="289"/>
      <c r="D94" s="290">
        <v>3</v>
      </c>
      <c r="E94" s="289" t="s">
        <v>610</v>
      </c>
      <c r="F94" s="291">
        <f>ROUND(F93*D94*0.01,1)</f>
        <v>0</v>
      </c>
      <c r="G94" s="292"/>
      <c r="H94" s="293"/>
      <c r="I94" s="214"/>
      <c r="J94" s="214"/>
    </row>
    <row r="95" spans="1:10" s="213" customFormat="1" ht="12">
      <c r="A95" s="250">
        <f t="shared" si="6"/>
        <v>78</v>
      </c>
      <c r="B95" s="288" t="s">
        <v>1506</v>
      </c>
      <c r="C95" s="289"/>
      <c r="D95" s="290">
        <v>30</v>
      </c>
      <c r="E95" s="289" t="s">
        <v>610</v>
      </c>
      <c r="F95" s="294"/>
      <c r="G95" s="292"/>
      <c r="H95" s="291">
        <f>ROUND(H93*D95*0.01,1)</f>
        <v>0</v>
      </c>
      <c r="I95" s="214"/>
      <c r="J95" s="214"/>
    </row>
    <row r="96" spans="1:10" s="213" customFormat="1" ht="12">
      <c r="A96" s="258">
        <f t="shared" si="6"/>
        <v>79</v>
      </c>
      <c r="B96" s="295" t="s">
        <v>1499</v>
      </c>
      <c r="C96" s="296"/>
      <c r="D96" s="296"/>
      <c r="E96" s="296"/>
      <c r="F96" s="297">
        <f>SUM(F93:F95)</f>
        <v>0</v>
      </c>
      <c r="G96" s="298"/>
      <c r="H96" s="297">
        <f>SUM(H93:H95)</f>
        <v>0</v>
      </c>
      <c r="I96" s="214"/>
      <c r="J96" s="214"/>
    </row>
    <row r="97" spans="1:8" ht="12">
      <c r="A97" s="263"/>
      <c r="B97" s="263"/>
      <c r="C97" s="263"/>
      <c r="D97" s="263"/>
      <c r="E97" s="263"/>
      <c r="F97" s="263"/>
      <c r="G97" s="263"/>
      <c r="H97" s="263"/>
    </row>
    <row r="98" spans="1:8" ht="12">
      <c r="A98" s="263"/>
      <c r="B98" s="263"/>
      <c r="C98" s="263"/>
      <c r="D98" s="263"/>
      <c r="E98" s="263"/>
      <c r="F98" s="263"/>
      <c r="G98" s="263"/>
      <c r="H98" s="263"/>
    </row>
    <row r="99" spans="1:8" ht="12">
      <c r="A99" s="263"/>
      <c r="B99" s="263"/>
      <c r="C99" s="263"/>
      <c r="D99" s="263"/>
      <c r="E99" s="263"/>
      <c r="F99" s="263"/>
      <c r="G99" s="263"/>
      <c r="H99" s="263"/>
    </row>
    <row r="100" spans="1:8" s="213" customFormat="1" ht="12">
      <c r="A100" s="226"/>
      <c r="B100" s="226" t="s">
        <v>1518</v>
      </c>
      <c r="C100" s="280"/>
      <c r="D100" s="280"/>
      <c r="E100" s="546" t="s">
        <v>1504</v>
      </c>
      <c r="F100" s="546"/>
      <c r="G100" s="546" t="s">
        <v>1503</v>
      </c>
      <c r="H100" s="546"/>
    </row>
    <row r="101" spans="1:10" s="213" customFormat="1" ht="12">
      <c r="A101" s="229" t="s">
        <v>1502</v>
      </c>
      <c r="B101" s="281" t="s">
        <v>1501</v>
      </c>
      <c r="C101" s="282" t="s">
        <v>1517</v>
      </c>
      <c r="D101" s="283" t="s">
        <v>1516</v>
      </c>
      <c r="E101" s="282" t="s">
        <v>1515</v>
      </c>
      <c r="F101" s="283" t="s">
        <v>1500</v>
      </c>
      <c r="G101" s="282" t="s">
        <v>1515</v>
      </c>
      <c r="H101" s="283" t="s">
        <v>1500</v>
      </c>
      <c r="I101" s="218"/>
      <c r="J101" s="218"/>
    </row>
    <row r="102" spans="1:10" s="213" customFormat="1" ht="12">
      <c r="A102" s="233">
        <f>(SUM(A96,1))</f>
        <v>80</v>
      </c>
      <c r="B102" s="234" t="s">
        <v>1514</v>
      </c>
      <c r="C102" s="235" t="s">
        <v>1508</v>
      </c>
      <c r="D102" s="236">
        <v>1</v>
      </c>
      <c r="E102" s="225"/>
      <c r="F102" s="269">
        <f>D102*E102</f>
        <v>0</v>
      </c>
      <c r="G102" s="225"/>
      <c r="H102" s="269">
        <f>D102*G102</f>
        <v>0</v>
      </c>
      <c r="I102" s="217">
        <v>0</v>
      </c>
      <c r="J102" s="216">
        <f>2000/$J$1</f>
        <v>408.1632653061224</v>
      </c>
    </row>
    <row r="103" spans="1:10" s="213" customFormat="1" ht="12">
      <c r="A103" s="233">
        <f aca="true" t="shared" si="9" ref="A103:A111">(SUM(A102,1))</f>
        <v>81</v>
      </c>
      <c r="B103" s="234" t="s">
        <v>1513</v>
      </c>
      <c r="C103" s="235" t="s">
        <v>1198</v>
      </c>
      <c r="D103" s="236">
        <v>20</v>
      </c>
      <c r="E103" s="225"/>
      <c r="F103" s="269">
        <f aca="true" t="shared" si="10" ref="F103:F107">D103*E103</f>
        <v>0</v>
      </c>
      <c r="G103" s="225"/>
      <c r="H103" s="269">
        <f aca="true" t="shared" si="11" ref="H103:H107">D103*G103</f>
        <v>0</v>
      </c>
      <c r="I103" s="217">
        <v>0</v>
      </c>
      <c r="J103" s="216">
        <f>350/$J$1</f>
        <v>71.42857142857142</v>
      </c>
    </row>
    <row r="104" spans="1:10" s="213" customFormat="1" ht="12">
      <c r="A104" s="233">
        <f t="shared" si="9"/>
        <v>82</v>
      </c>
      <c r="B104" s="234" t="s">
        <v>1512</v>
      </c>
      <c r="C104" s="235" t="s">
        <v>1198</v>
      </c>
      <c r="D104" s="236">
        <v>10</v>
      </c>
      <c r="E104" s="225"/>
      <c r="F104" s="269">
        <f t="shared" si="10"/>
        <v>0</v>
      </c>
      <c r="G104" s="225"/>
      <c r="H104" s="269">
        <f t="shared" si="11"/>
        <v>0</v>
      </c>
      <c r="I104" s="217">
        <v>0</v>
      </c>
      <c r="J104" s="216">
        <f>350/$J$1</f>
        <v>71.42857142857142</v>
      </c>
    </row>
    <row r="105" spans="1:10" s="213" customFormat="1" ht="12">
      <c r="A105" s="233">
        <f t="shared" si="9"/>
        <v>83</v>
      </c>
      <c r="B105" s="234" t="s">
        <v>1511</v>
      </c>
      <c r="C105" s="235" t="s">
        <v>1198</v>
      </c>
      <c r="D105" s="236">
        <v>24</v>
      </c>
      <c r="E105" s="225"/>
      <c r="F105" s="269">
        <f t="shared" si="10"/>
        <v>0</v>
      </c>
      <c r="G105" s="225"/>
      <c r="H105" s="269">
        <f t="shared" si="11"/>
        <v>0</v>
      </c>
      <c r="I105" s="217">
        <v>0</v>
      </c>
      <c r="J105" s="216">
        <f>750/$J$1</f>
        <v>153.0612244897959</v>
      </c>
    </row>
    <row r="106" spans="1:10" s="213" customFormat="1" ht="12">
      <c r="A106" s="233">
        <f t="shared" si="9"/>
        <v>84</v>
      </c>
      <c r="B106" s="239" t="s">
        <v>1510</v>
      </c>
      <c r="C106" s="240" t="s">
        <v>1508</v>
      </c>
      <c r="D106" s="241">
        <v>1</v>
      </c>
      <c r="E106" s="225"/>
      <c r="F106" s="269">
        <f t="shared" si="10"/>
        <v>0</v>
      </c>
      <c r="G106" s="225"/>
      <c r="H106" s="269">
        <f t="shared" si="11"/>
        <v>0</v>
      </c>
      <c r="I106" s="217">
        <v>0</v>
      </c>
      <c r="J106" s="216">
        <f>12000/$J$1</f>
        <v>2448.9795918367345</v>
      </c>
    </row>
    <row r="107" spans="1:10" s="213" customFormat="1" ht="12">
      <c r="A107" s="233">
        <f t="shared" si="9"/>
        <v>85</v>
      </c>
      <c r="B107" s="245" t="s">
        <v>1509</v>
      </c>
      <c r="C107" s="235" t="s">
        <v>1508</v>
      </c>
      <c r="D107" s="236">
        <v>1</v>
      </c>
      <c r="E107" s="225"/>
      <c r="F107" s="269">
        <f t="shared" si="10"/>
        <v>0</v>
      </c>
      <c r="G107" s="225"/>
      <c r="H107" s="269">
        <f t="shared" si="11"/>
        <v>0</v>
      </c>
      <c r="I107" s="217">
        <v>0</v>
      </c>
      <c r="J107" s="216">
        <f>8000/$J$1</f>
        <v>1632.6530612244896</v>
      </c>
    </row>
    <row r="108" spans="1:10" s="213" customFormat="1" ht="12">
      <c r="A108" s="246">
        <f t="shared" si="9"/>
        <v>86</v>
      </c>
      <c r="B108" s="285"/>
      <c r="C108" s="286"/>
      <c r="D108" s="286"/>
      <c r="E108" s="286"/>
      <c r="F108" s="287">
        <f>SUM(F102:F107)</f>
        <v>0</v>
      </c>
      <c r="G108" s="285"/>
      <c r="H108" s="287">
        <f>SUM(H102:H107)</f>
        <v>0</v>
      </c>
      <c r="I108" s="214"/>
      <c r="J108" s="214"/>
    </row>
    <row r="109" spans="1:10" s="213" customFormat="1" ht="12">
      <c r="A109" s="250">
        <f t="shared" si="9"/>
        <v>87</v>
      </c>
      <c r="B109" s="288" t="s">
        <v>1507</v>
      </c>
      <c r="C109" s="289"/>
      <c r="D109" s="290">
        <v>0</v>
      </c>
      <c r="E109" s="289" t="s">
        <v>610</v>
      </c>
      <c r="F109" s="291">
        <f>ROUND(F108*D109*0.01,1)</f>
        <v>0</v>
      </c>
      <c r="G109" s="292"/>
      <c r="H109" s="293"/>
      <c r="I109" s="214"/>
      <c r="J109" s="214"/>
    </row>
    <row r="110" spans="1:10" s="213" customFormat="1" ht="12">
      <c r="A110" s="250">
        <f t="shared" si="9"/>
        <v>88</v>
      </c>
      <c r="B110" s="288" t="s">
        <v>1506</v>
      </c>
      <c r="C110" s="289"/>
      <c r="D110" s="290">
        <v>0</v>
      </c>
      <c r="E110" s="289" t="s">
        <v>610</v>
      </c>
      <c r="F110" s="294"/>
      <c r="G110" s="292"/>
      <c r="H110" s="291">
        <f>ROUND(H108*D110*0.01,1)</f>
        <v>0</v>
      </c>
      <c r="I110" s="214"/>
      <c r="J110" s="214"/>
    </row>
    <row r="111" spans="1:10" s="213" customFormat="1" ht="12">
      <c r="A111" s="258">
        <f t="shared" si="9"/>
        <v>89</v>
      </c>
      <c r="B111" s="295" t="s">
        <v>1499</v>
      </c>
      <c r="C111" s="296"/>
      <c r="D111" s="296"/>
      <c r="E111" s="296"/>
      <c r="F111" s="297">
        <f>SUM(F108:F110)</f>
        <v>0</v>
      </c>
      <c r="G111" s="298"/>
      <c r="H111" s="297">
        <f>SUM(H108:H110)</f>
        <v>0</v>
      </c>
      <c r="I111" s="214"/>
      <c r="J111" s="214"/>
    </row>
    <row r="112" spans="1:8" ht="12">
      <c r="A112" s="263"/>
      <c r="B112" s="263"/>
      <c r="C112" s="263"/>
      <c r="D112" s="263"/>
      <c r="E112" s="263"/>
      <c r="F112" s="263"/>
      <c r="G112" s="263"/>
      <c r="H112" s="263"/>
    </row>
    <row r="113" spans="1:8" ht="12">
      <c r="A113" s="263"/>
      <c r="B113" s="263"/>
      <c r="C113" s="263"/>
      <c r="D113" s="263"/>
      <c r="E113" s="263"/>
      <c r="F113" s="263"/>
      <c r="G113" s="263"/>
      <c r="H113" s="263"/>
    </row>
    <row r="114" spans="1:8" ht="12">
      <c r="A114" s="263"/>
      <c r="B114" s="263"/>
      <c r="C114" s="263"/>
      <c r="D114" s="263"/>
      <c r="E114" s="263"/>
      <c r="F114" s="263"/>
      <c r="G114" s="263"/>
      <c r="H114" s="263"/>
    </row>
    <row r="115" spans="1:8" ht="12">
      <c r="A115" s="263"/>
      <c r="B115" s="263"/>
      <c r="C115" s="263"/>
      <c r="D115" s="263"/>
      <c r="E115" s="263"/>
      <c r="F115" s="263"/>
      <c r="G115" s="263"/>
      <c r="H115" s="263"/>
    </row>
    <row r="116" spans="1:8" ht="12">
      <c r="A116" s="263"/>
      <c r="B116" s="263"/>
      <c r="C116" s="263"/>
      <c r="D116" s="263"/>
      <c r="E116" s="263"/>
      <c r="F116" s="263"/>
      <c r="G116" s="263"/>
      <c r="H116" s="263"/>
    </row>
    <row r="117" spans="1:8" ht="12">
      <c r="A117" s="263"/>
      <c r="B117" s="263"/>
      <c r="C117" s="263"/>
      <c r="D117" s="263"/>
      <c r="E117" s="263"/>
      <c r="F117" s="263"/>
      <c r="G117" s="263"/>
      <c r="H117" s="263"/>
    </row>
    <row r="118" spans="1:8" ht="12">
      <c r="A118" s="263"/>
      <c r="B118" s="263"/>
      <c r="C118" s="263"/>
      <c r="D118" s="263"/>
      <c r="E118" s="263"/>
      <c r="F118" s="263"/>
      <c r="G118" s="263"/>
      <c r="H118" s="263"/>
    </row>
    <row r="119" spans="1:8" ht="13.5" thickBot="1">
      <c r="A119" s="299"/>
      <c r="B119" s="299"/>
      <c r="C119" s="300"/>
      <c r="D119" s="299"/>
      <c r="E119" s="300"/>
      <c r="F119" s="300"/>
      <c r="G119" s="300"/>
      <c r="H119" s="300"/>
    </row>
    <row r="120" spans="1:8" ht="13.5" thickTop="1">
      <c r="A120" s="301"/>
      <c r="B120" s="301"/>
      <c r="C120" s="263"/>
      <c r="D120" s="301"/>
      <c r="E120" s="263"/>
      <c r="F120" s="263"/>
      <c r="G120" s="263"/>
      <c r="H120" s="263"/>
    </row>
    <row r="121" spans="1:8" ht="12">
      <c r="A121" s="301"/>
      <c r="B121" s="227" t="s">
        <v>1505</v>
      </c>
      <c r="C121" s="228"/>
      <c r="D121" s="228"/>
      <c r="E121" s="545" t="s">
        <v>1504</v>
      </c>
      <c r="F121" s="545"/>
      <c r="G121" s="545" t="s">
        <v>1503</v>
      </c>
      <c r="H121" s="545"/>
    </row>
    <row r="122" spans="1:8" ht="12">
      <c r="A122" s="229" t="s">
        <v>1502</v>
      </c>
      <c r="B122" s="537" t="s">
        <v>1501</v>
      </c>
      <c r="C122" s="538"/>
      <c r="D122" s="539"/>
      <c r="E122" s="302"/>
      <c r="F122" s="232" t="s">
        <v>1500</v>
      </c>
      <c r="G122" s="231"/>
      <c r="H122" s="232" t="s">
        <v>1500</v>
      </c>
    </row>
    <row r="123" spans="1:10" ht="12">
      <c r="A123" s="233">
        <f>(SUM(A111,1))</f>
        <v>90</v>
      </c>
      <c r="B123" s="303" t="str">
        <f>B1</f>
        <v>Hromosvody</v>
      </c>
      <c r="C123" s="304"/>
      <c r="D123" s="305">
        <v>21</v>
      </c>
      <c r="E123" s="532">
        <f>F26</f>
        <v>0</v>
      </c>
      <c r="F123" s="533"/>
      <c r="G123" s="532">
        <f>H26</f>
        <v>0</v>
      </c>
      <c r="H123" s="533"/>
      <c r="I123" s="212"/>
      <c r="J123" s="212"/>
    </row>
    <row r="124" spans="1:10" ht="12">
      <c r="A124" s="233">
        <f>(SUM(A123,1))</f>
        <v>91</v>
      </c>
      <c r="B124" s="303" t="str">
        <f>B30</f>
        <v>Napojení osvětlení, VZT, žaluzií, vrat a vyhřívání</v>
      </c>
      <c r="C124" s="304"/>
      <c r="D124" s="305">
        <v>21</v>
      </c>
      <c r="E124" s="532">
        <f>F60</f>
        <v>0</v>
      </c>
      <c r="F124" s="533"/>
      <c r="G124" s="532">
        <f>H60</f>
        <v>0</v>
      </c>
      <c r="H124" s="533"/>
      <c r="I124" s="212"/>
      <c r="J124" s="212"/>
    </row>
    <row r="125" spans="1:10" ht="12">
      <c r="A125" s="233">
        <f>(SUM(A124,1))</f>
        <v>92</v>
      </c>
      <c r="B125" s="303" t="str">
        <f>B64</f>
        <v>Svítidla</v>
      </c>
      <c r="C125" s="304"/>
      <c r="D125" s="305">
        <v>21</v>
      </c>
      <c r="E125" s="532">
        <f>F71</f>
        <v>0</v>
      </c>
      <c r="F125" s="533"/>
      <c r="G125" s="532">
        <f>H71</f>
        <v>0</v>
      </c>
      <c r="H125" s="533"/>
      <c r="I125" s="212"/>
      <c r="J125" s="212"/>
    </row>
    <row r="126" spans="1:10" ht="12">
      <c r="A126" s="233">
        <f>(SUM(A125,1))</f>
        <v>93</v>
      </c>
      <c r="B126" s="303" t="str">
        <f>B75</f>
        <v>Úpravy stávajících rozváděčů a rozváděč 1PP</v>
      </c>
      <c r="C126" s="304"/>
      <c r="D126" s="305">
        <v>21</v>
      </c>
      <c r="E126" s="532">
        <f>F96</f>
        <v>0</v>
      </c>
      <c r="F126" s="533"/>
      <c r="G126" s="532">
        <f>H96</f>
        <v>0</v>
      </c>
      <c r="H126" s="533"/>
      <c r="I126" s="212"/>
      <c r="J126" s="212"/>
    </row>
    <row r="127" spans="1:10" ht="12">
      <c r="A127" s="233">
        <f>(SUM(A126,1))</f>
        <v>94</v>
      </c>
      <c r="B127" s="303" t="str">
        <f>B100</f>
        <v>HZS, PD, revize</v>
      </c>
      <c r="C127" s="304"/>
      <c r="D127" s="305">
        <v>21</v>
      </c>
      <c r="E127" s="532">
        <f>F111</f>
        <v>0</v>
      </c>
      <c r="F127" s="533"/>
      <c r="G127" s="532">
        <f>H111</f>
        <v>0</v>
      </c>
      <c r="H127" s="533"/>
      <c r="I127" s="212"/>
      <c r="J127" s="212"/>
    </row>
    <row r="128" spans="1:8" ht="12">
      <c r="A128" s="246"/>
      <c r="B128" s="247"/>
      <c r="C128" s="248"/>
      <c r="D128" s="248"/>
      <c r="E128" s="248"/>
      <c r="F128" s="249"/>
      <c r="G128" s="247"/>
      <c r="H128" s="306"/>
    </row>
    <row r="129" spans="1:8" ht="12">
      <c r="A129" s="250"/>
      <c r="B129" s="251"/>
      <c r="C129" s="252"/>
      <c r="D129" s="253"/>
      <c r="E129" s="252"/>
      <c r="F129" s="257"/>
      <c r="G129" s="255"/>
      <c r="H129" s="256"/>
    </row>
    <row r="130" spans="1:10" ht="12">
      <c r="A130" s="258">
        <f>(SUM(A127,1))</f>
        <v>95</v>
      </c>
      <c r="B130" s="259" t="s">
        <v>1499</v>
      </c>
      <c r="C130" s="260"/>
      <c r="D130" s="260"/>
      <c r="E130" s="541">
        <f>SUM(E123:F127)</f>
        <v>0</v>
      </c>
      <c r="F130" s="542"/>
      <c r="G130" s="543">
        <f>SUM(G123:H127)</f>
        <v>0</v>
      </c>
      <c r="H130" s="542"/>
      <c r="I130" s="212"/>
      <c r="J130" s="212"/>
    </row>
    <row r="131" spans="1:8" ht="12">
      <c r="A131" s="301"/>
      <c r="B131" s="263"/>
      <c r="C131" s="263"/>
      <c r="D131" s="263"/>
      <c r="E131" s="263"/>
      <c r="F131" s="263"/>
      <c r="G131" s="263"/>
      <c r="H131" s="263"/>
    </row>
    <row r="132" spans="1:8" ht="12">
      <c r="A132" s="301"/>
      <c r="B132" s="301"/>
      <c r="C132" s="263"/>
      <c r="D132" s="301"/>
      <c r="E132" s="263"/>
      <c r="F132" s="263"/>
      <c r="G132" s="263"/>
      <c r="H132" s="263"/>
    </row>
    <row r="133" spans="1:10" s="213" customFormat="1" ht="12">
      <c r="A133" s="307">
        <f>(SUM(A130,1))</f>
        <v>96</v>
      </c>
      <c r="B133" s="308" t="s">
        <v>1498</v>
      </c>
      <c r="C133" s="308"/>
      <c r="D133" s="308"/>
      <c r="E133" s="544">
        <f>SUM(E130:H130)</f>
        <v>0</v>
      </c>
      <c r="F133" s="544"/>
      <c r="G133" s="309" t="s">
        <v>1497</v>
      </c>
      <c r="H133" s="301"/>
      <c r="I133" s="214"/>
      <c r="J133" s="214"/>
    </row>
    <row r="134" spans="1:11" s="213" customFormat="1" ht="12">
      <c r="A134" s="301"/>
      <c r="B134" s="310"/>
      <c r="C134" s="301"/>
      <c r="D134" s="301"/>
      <c r="E134" s="301"/>
      <c r="F134" s="301"/>
      <c r="G134" s="301"/>
      <c r="H134" s="301"/>
      <c r="I134" s="214"/>
      <c r="J134" s="214"/>
      <c r="K134" s="215"/>
    </row>
    <row r="135" spans="1:10" s="213" customFormat="1" ht="12">
      <c r="A135" s="301"/>
      <c r="B135" s="301"/>
      <c r="C135" s="301"/>
      <c r="D135" s="301"/>
      <c r="E135" s="301"/>
      <c r="F135" s="301"/>
      <c r="G135" s="301"/>
      <c r="H135" s="301"/>
      <c r="I135" s="214"/>
      <c r="J135" s="214"/>
    </row>
    <row r="136" spans="1:10" s="213" customFormat="1" ht="12">
      <c r="A136" s="301"/>
      <c r="B136" s="311">
        <f>E136+G136</f>
        <v>0</v>
      </c>
      <c r="C136" s="312"/>
      <c r="D136" s="313">
        <v>15</v>
      </c>
      <c r="E136" s="534">
        <f>SUM(SUMIF(D121:D127,D136,E121:E127),SUMIF(D121:D127,D136,G121:G127))</f>
        <v>0</v>
      </c>
      <c r="F136" s="534"/>
      <c r="G136" s="535">
        <f>CEILING(E136*D136/100,0.1)</f>
        <v>0</v>
      </c>
      <c r="H136" s="536"/>
      <c r="I136" s="214"/>
      <c r="J136" s="214"/>
    </row>
    <row r="137" spans="1:10" s="213" customFormat="1" ht="12">
      <c r="A137" s="301"/>
      <c r="B137" s="314">
        <f>E137+G137</f>
        <v>0</v>
      </c>
      <c r="C137" s="312"/>
      <c r="D137" s="313">
        <v>21</v>
      </c>
      <c r="E137" s="534">
        <f>SUM(SUMIF(D121:D127,D137,E121:E127),SUMIF(D121:D127,D137,G121:G127))</f>
        <v>0</v>
      </c>
      <c r="F137" s="534"/>
      <c r="G137" s="535">
        <f>CEILING(E137*D137/100,0.1)</f>
        <v>0</v>
      </c>
      <c r="H137" s="536"/>
      <c r="I137" s="214"/>
      <c r="J137" s="214"/>
    </row>
    <row r="138" spans="1:10" s="213" customFormat="1" ht="12">
      <c r="A138" s="301"/>
      <c r="B138" s="301"/>
      <c r="C138" s="301"/>
      <c r="D138" s="301"/>
      <c r="E138" s="301"/>
      <c r="F138" s="301"/>
      <c r="G138" s="301"/>
      <c r="H138" s="301"/>
      <c r="I138" s="214"/>
      <c r="J138" s="214"/>
    </row>
    <row r="139" spans="1:10" s="213" customFormat="1" ht="12">
      <c r="A139" s="301"/>
      <c r="B139" s="301"/>
      <c r="C139" s="301"/>
      <c r="D139" s="301"/>
      <c r="E139" s="301"/>
      <c r="F139" s="301"/>
      <c r="G139" s="301"/>
      <c r="H139" s="301"/>
      <c r="I139" s="214"/>
      <c r="J139" s="214"/>
    </row>
    <row r="140" spans="1:10" s="213" customFormat="1" ht="12">
      <c r="A140" s="307">
        <f>(SUM(A133,1))</f>
        <v>97</v>
      </c>
      <c r="B140" s="315" t="s">
        <v>1496</v>
      </c>
      <c r="C140" s="301"/>
      <c r="D140" s="301"/>
      <c r="E140" s="540">
        <f>SUM(B136:B137)</f>
        <v>0</v>
      </c>
      <c r="F140" s="540"/>
      <c r="G140" s="316" t="s">
        <v>1495</v>
      </c>
      <c r="H140" s="301"/>
      <c r="I140" s="214"/>
      <c r="J140" s="214"/>
    </row>
    <row r="141" spans="1:10" ht="13.5" thickBot="1">
      <c r="A141" s="299"/>
      <c r="B141" s="317"/>
      <c r="C141" s="300"/>
      <c r="D141" s="299"/>
      <c r="E141" s="300"/>
      <c r="F141" s="300"/>
      <c r="G141" s="300"/>
      <c r="H141" s="300"/>
      <c r="I141" s="212"/>
      <c r="J141" s="212"/>
    </row>
    <row r="142" spans="1:8" ht="13.5" thickTop="1">
      <c r="A142" s="263"/>
      <c r="B142" s="318" t="s">
        <v>1586</v>
      </c>
      <c r="C142" s="318"/>
      <c r="D142" s="318"/>
      <c r="E142" s="318"/>
      <c r="F142" s="318"/>
      <c r="G142" s="263"/>
      <c r="H142" s="263"/>
    </row>
  </sheetData>
  <sheetProtection algorithmName="SHA-512" hashValue="HvCV5eKWeRwiQYVgD9sMEJ4TdqB1dDJ91MLAneY/QiDOpOZ5L9skT5GxOvopo817N7xTdDXI+corKTTa/eG/CQ==" saltValue="LoYB18hB0hOQy/GaG1Uj3Q==" spinCount="100000" sheet="1" objects="1" scenarios="1"/>
  <mergeCells count="31">
    <mergeCell ref="E1:F1"/>
    <mergeCell ref="G1:H1"/>
    <mergeCell ref="E121:F121"/>
    <mergeCell ref="G121:H121"/>
    <mergeCell ref="E100:F100"/>
    <mergeCell ref="G100:H100"/>
    <mergeCell ref="E30:F30"/>
    <mergeCell ref="G30:H30"/>
    <mergeCell ref="E75:F75"/>
    <mergeCell ref="G75:H75"/>
    <mergeCell ref="E64:F64"/>
    <mergeCell ref="G64:H64"/>
    <mergeCell ref="E140:F140"/>
    <mergeCell ref="E130:F130"/>
    <mergeCell ref="G130:H130"/>
    <mergeCell ref="E127:F127"/>
    <mergeCell ref="G127:H127"/>
    <mergeCell ref="E133:F133"/>
    <mergeCell ref="E136:F136"/>
    <mergeCell ref="G136:H136"/>
    <mergeCell ref="E125:F125"/>
    <mergeCell ref="G125:H125"/>
    <mergeCell ref="E137:F137"/>
    <mergeCell ref="G137:H137"/>
    <mergeCell ref="B122:D122"/>
    <mergeCell ref="E124:F124"/>
    <mergeCell ref="G124:H124"/>
    <mergeCell ref="E126:F126"/>
    <mergeCell ref="G126:H126"/>
    <mergeCell ref="E123:F123"/>
    <mergeCell ref="G123:H123"/>
  </mergeCells>
  <printOptions horizontalCentered="1"/>
  <pageMargins left="0.3937007874015748" right="0.3937007874015748" top="0.5905511811023623" bottom="0.7874015748031497" header="0.3937007874015748" footer="0.3937007874015748"/>
  <pageSetup horizontalDpi="600" verticalDpi="600" orientation="portrait" paperSize="9" r:id="rId2"/>
  <headerFooter alignWithMargins="0">
    <oddHeader>&amp;C&amp;6Elektroinstalace - &amp;"Arial CE,Tučné"Zateplení VOŠ a SPŠ Rychnov nad Kněžnou, U Stadionu 1166 (areál U Stadionu, objekt č. 1)</oddHeader>
    <oddFooter>&amp;L&amp;6Vypracoval :
Roman Hladík&amp;C&amp;6Stránka &amp;P z &amp;N&amp;R&amp;6Datum vytvoření - 3.10.2018
Datum tisku - &amp;D</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21" customWidth="1"/>
    <col min="2" max="2" width="1.7109375" style="121" customWidth="1"/>
    <col min="3" max="4" width="5.00390625" style="121" customWidth="1"/>
    <col min="5" max="5" width="11.7109375" style="121" customWidth="1"/>
    <col min="6" max="6" width="9.140625" style="121" customWidth="1"/>
    <col min="7" max="7" width="5.00390625" style="121" customWidth="1"/>
    <col min="8" max="8" width="77.8515625" style="121" customWidth="1"/>
    <col min="9" max="10" width="20.00390625" style="121" customWidth="1"/>
    <col min="11" max="11" width="1.7109375" style="121" customWidth="1"/>
  </cols>
  <sheetData>
    <row r="1" ht="37.5" customHeight="1"/>
    <row r="2" spans="2:11" ht="7.5" customHeight="1">
      <c r="B2" s="122"/>
      <c r="C2" s="123"/>
      <c r="D2" s="123"/>
      <c r="E2" s="123"/>
      <c r="F2" s="123"/>
      <c r="G2" s="123"/>
      <c r="H2" s="123"/>
      <c r="I2" s="123"/>
      <c r="J2" s="123"/>
      <c r="K2" s="124"/>
    </row>
    <row r="3" spans="2:11" s="10" customFormat="1" ht="45" customHeight="1">
      <c r="B3" s="125"/>
      <c r="C3" s="547" t="s">
        <v>1293</v>
      </c>
      <c r="D3" s="547"/>
      <c r="E3" s="547"/>
      <c r="F3" s="547"/>
      <c r="G3" s="547"/>
      <c r="H3" s="547"/>
      <c r="I3" s="547"/>
      <c r="J3" s="547"/>
      <c r="K3" s="126"/>
    </row>
    <row r="4" spans="2:11" ht="25.5" customHeight="1">
      <c r="B4" s="127"/>
      <c r="C4" s="549" t="s">
        <v>1294</v>
      </c>
      <c r="D4" s="549"/>
      <c r="E4" s="549"/>
      <c r="F4" s="549"/>
      <c r="G4" s="549"/>
      <c r="H4" s="549"/>
      <c r="I4" s="549"/>
      <c r="J4" s="549"/>
      <c r="K4" s="128"/>
    </row>
    <row r="5" spans="2:11" ht="5.25" customHeight="1">
      <c r="B5" s="127"/>
      <c r="C5" s="129"/>
      <c r="D5" s="129"/>
      <c r="E5" s="129"/>
      <c r="F5" s="129"/>
      <c r="G5" s="129"/>
      <c r="H5" s="129"/>
      <c r="I5" s="129"/>
      <c r="J5" s="129"/>
      <c r="K5" s="128"/>
    </row>
    <row r="6" spans="2:11" ht="15" customHeight="1">
      <c r="B6" s="127"/>
      <c r="C6" s="548" t="s">
        <v>1295</v>
      </c>
      <c r="D6" s="548"/>
      <c r="E6" s="548"/>
      <c r="F6" s="548"/>
      <c r="G6" s="548"/>
      <c r="H6" s="548"/>
      <c r="I6" s="548"/>
      <c r="J6" s="548"/>
      <c r="K6" s="128"/>
    </row>
    <row r="7" spans="2:11" ht="15" customHeight="1">
      <c r="B7" s="131"/>
      <c r="C7" s="548" t="s">
        <v>1296</v>
      </c>
      <c r="D7" s="548"/>
      <c r="E7" s="548"/>
      <c r="F7" s="548"/>
      <c r="G7" s="548"/>
      <c r="H7" s="548"/>
      <c r="I7" s="548"/>
      <c r="J7" s="548"/>
      <c r="K7" s="128"/>
    </row>
    <row r="8" spans="2:11" ht="12.75" customHeight="1">
      <c r="B8" s="131"/>
      <c r="C8" s="130"/>
      <c r="D8" s="130"/>
      <c r="E8" s="130"/>
      <c r="F8" s="130"/>
      <c r="G8" s="130"/>
      <c r="H8" s="130"/>
      <c r="I8" s="130"/>
      <c r="J8" s="130"/>
      <c r="K8" s="128"/>
    </row>
    <row r="9" spans="2:11" ht="15" customHeight="1">
      <c r="B9" s="131"/>
      <c r="C9" s="548" t="s">
        <v>1297</v>
      </c>
      <c r="D9" s="548"/>
      <c r="E9" s="548"/>
      <c r="F9" s="548"/>
      <c r="G9" s="548"/>
      <c r="H9" s="548"/>
      <c r="I9" s="548"/>
      <c r="J9" s="548"/>
      <c r="K9" s="128"/>
    </row>
    <row r="10" spans="2:11" ht="15" customHeight="1">
      <c r="B10" s="131"/>
      <c r="C10" s="130"/>
      <c r="D10" s="548" t="s">
        <v>1298</v>
      </c>
      <c r="E10" s="548"/>
      <c r="F10" s="548"/>
      <c r="G10" s="548"/>
      <c r="H10" s="548"/>
      <c r="I10" s="548"/>
      <c r="J10" s="548"/>
      <c r="K10" s="128"/>
    </row>
    <row r="11" spans="2:11" ht="15" customHeight="1">
      <c r="B11" s="131"/>
      <c r="C11" s="132"/>
      <c r="D11" s="548" t="s">
        <v>1299</v>
      </c>
      <c r="E11" s="548"/>
      <c r="F11" s="548"/>
      <c r="G11" s="548"/>
      <c r="H11" s="548"/>
      <c r="I11" s="548"/>
      <c r="J11" s="548"/>
      <c r="K11" s="128"/>
    </row>
    <row r="12" spans="2:11" ht="15" customHeight="1">
      <c r="B12" s="131"/>
      <c r="C12" s="132"/>
      <c r="D12" s="130"/>
      <c r="E12" s="130"/>
      <c r="F12" s="130"/>
      <c r="G12" s="130"/>
      <c r="H12" s="130"/>
      <c r="I12" s="130"/>
      <c r="J12" s="130"/>
      <c r="K12" s="128"/>
    </row>
    <row r="13" spans="2:11" ht="15" customHeight="1">
      <c r="B13" s="131"/>
      <c r="C13" s="132"/>
      <c r="D13" s="133" t="s">
        <v>1300</v>
      </c>
      <c r="E13" s="130"/>
      <c r="F13" s="130"/>
      <c r="G13" s="130"/>
      <c r="H13" s="130"/>
      <c r="I13" s="130"/>
      <c r="J13" s="130"/>
      <c r="K13" s="128"/>
    </row>
    <row r="14" spans="2:11" ht="12.75" customHeight="1">
      <c r="B14" s="131"/>
      <c r="C14" s="132"/>
      <c r="D14" s="132"/>
      <c r="E14" s="132"/>
      <c r="F14" s="132"/>
      <c r="G14" s="132"/>
      <c r="H14" s="132"/>
      <c r="I14" s="132"/>
      <c r="J14" s="132"/>
      <c r="K14" s="128"/>
    </row>
    <row r="15" spans="2:11" ht="15" customHeight="1">
      <c r="B15" s="131"/>
      <c r="C15" s="132"/>
      <c r="D15" s="548" t="s">
        <v>1301</v>
      </c>
      <c r="E15" s="548"/>
      <c r="F15" s="548"/>
      <c r="G15" s="548"/>
      <c r="H15" s="548"/>
      <c r="I15" s="548"/>
      <c r="J15" s="548"/>
      <c r="K15" s="128"/>
    </row>
    <row r="16" spans="2:11" ht="15" customHeight="1">
      <c r="B16" s="131"/>
      <c r="C16" s="132"/>
      <c r="D16" s="548" t="s">
        <v>1302</v>
      </c>
      <c r="E16" s="548"/>
      <c r="F16" s="548"/>
      <c r="G16" s="548"/>
      <c r="H16" s="548"/>
      <c r="I16" s="548"/>
      <c r="J16" s="548"/>
      <c r="K16" s="128"/>
    </row>
    <row r="17" spans="2:11" ht="15" customHeight="1">
      <c r="B17" s="131"/>
      <c r="C17" s="132"/>
      <c r="D17" s="548" t="s">
        <v>1303</v>
      </c>
      <c r="E17" s="548"/>
      <c r="F17" s="548"/>
      <c r="G17" s="548"/>
      <c r="H17" s="548"/>
      <c r="I17" s="548"/>
      <c r="J17" s="548"/>
      <c r="K17" s="128"/>
    </row>
    <row r="18" spans="2:11" ht="15" customHeight="1">
      <c r="B18" s="131"/>
      <c r="C18" s="132"/>
      <c r="D18" s="132"/>
      <c r="E18" s="134" t="s">
        <v>78</v>
      </c>
      <c r="F18" s="548" t="s">
        <v>1304</v>
      </c>
      <c r="G18" s="548"/>
      <c r="H18" s="548"/>
      <c r="I18" s="548"/>
      <c r="J18" s="548"/>
      <c r="K18" s="128"/>
    </row>
    <row r="19" spans="2:11" ht="15" customHeight="1">
      <c r="B19" s="131"/>
      <c r="C19" s="132"/>
      <c r="D19" s="132"/>
      <c r="E19" s="134" t="s">
        <v>1305</v>
      </c>
      <c r="F19" s="548" t="s">
        <v>1306</v>
      </c>
      <c r="G19" s="548"/>
      <c r="H19" s="548"/>
      <c r="I19" s="548"/>
      <c r="J19" s="548"/>
      <c r="K19" s="128"/>
    </row>
    <row r="20" spans="2:11" ht="15" customHeight="1">
      <c r="B20" s="131"/>
      <c r="C20" s="132"/>
      <c r="D20" s="132"/>
      <c r="E20" s="134" t="s">
        <v>1307</v>
      </c>
      <c r="F20" s="548" t="s">
        <v>1308</v>
      </c>
      <c r="G20" s="548"/>
      <c r="H20" s="548"/>
      <c r="I20" s="548"/>
      <c r="J20" s="548"/>
      <c r="K20" s="128"/>
    </row>
    <row r="21" spans="2:11" ht="15" customHeight="1">
      <c r="B21" s="131"/>
      <c r="C21" s="132"/>
      <c r="D21" s="132"/>
      <c r="E21" s="134" t="s">
        <v>1309</v>
      </c>
      <c r="F21" s="548" t="s">
        <v>1310</v>
      </c>
      <c r="G21" s="548"/>
      <c r="H21" s="548"/>
      <c r="I21" s="548"/>
      <c r="J21" s="548"/>
      <c r="K21" s="128"/>
    </row>
    <row r="22" spans="2:11" ht="15" customHeight="1">
      <c r="B22" s="131"/>
      <c r="C22" s="132"/>
      <c r="D22" s="132"/>
      <c r="E22" s="134" t="s">
        <v>1311</v>
      </c>
      <c r="F22" s="548" t="s">
        <v>1312</v>
      </c>
      <c r="G22" s="548"/>
      <c r="H22" s="548"/>
      <c r="I22" s="548"/>
      <c r="J22" s="548"/>
      <c r="K22" s="128"/>
    </row>
    <row r="23" spans="2:11" ht="15" customHeight="1">
      <c r="B23" s="131"/>
      <c r="C23" s="132"/>
      <c r="D23" s="132"/>
      <c r="E23" s="134" t="s">
        <v>1313</v>
      </c>
      <c r="F23" s="548" t="s">
        <v>1314</v>
      </c>
      <c r="G23" s="548"/>
      <c r="H23" s="548"/>
      <c r="I23" s="548"/>
      <c r="J23" s="548"/>
      <c r="K23" s="128"/>
    </row>
    <row r="24" spans="2:11" ht="12.75" customHeight="1">
      <c r="B24" s="131"/>
      <c r="C24" s="132"/>
      <c r="D24" s="132"/>
      <c r="E24" s="132"/>
      <c r="F24" s="132"/>
      <c r="G24" s="132"/>
      <c r="H24" s="132"/>
      <c r="I24" s="132"/>
      <c r="J24" s="132"/>
      <c r="K24" s="128"/>
    </row>
    <row r="25" spans="2:11" ht="15" customHeight="1">
      <c r="B25" s="131"/>
      <c r="C25" s="548" t="s">
        <v>1315</v>
      </c>
      <c r="D25" s="548"/>
      <c r="E25" s="548"/>
      <c r="F25" s="548"/>
      <c r="G25" s="548"/>
      <c r="H25" s="548"/>
      <c r="I25" s="548"/>
      <c r="J25" s="548"/>
      <c r="K25" s="128"/>
    </row>
    <row r="26" spans="2:11" ht="15" customHeight="1">
      <c r="B26" s="131"/>
      <c r="C26" s="548" t="s">
        <v>1316</v>
      </c>
      <c r="D26" s="548"/>
      <c r="E26" s="548"/>
      <c r="F26" s="548"/>
      <c r="G26" s="548"/>
      <c r="H26" s="548"/>
      <c r="I26" s="548"/>
      <c r="J26" s="548"/>
      <c r="K26" s="128"/>
    </row>
    <row r="27" spans="2:11" ht="15" customHeight="1">
      <c r="B27" s="131"/>
      <c r="C27" s="130"/>
      <c r="D27" s="548" t="s">
        <v>1317</v>
      </c>
      <c r="E27" s="548"/>
      <c r="F27" s="548"/>
      <c r="G27" s="548"/>
      <c r="H27" s="548"/>
      <c r="I27" s="548"/>
      <c r="J27" s="548"/>
      <c r="K27" s="128"/>
    </row>
    <row r="28" spans="2:11" ht="15" customHeight="1">
      <c r="B28" s="131"/>
      <c r="C28" s="132"/>
      <c r="D28" s="548" t="s">
        <v>1318</v>
      </c>
      <c r="E28" s="548"/>
      <c r="F28" s="548"/>
      <c r="G28" s="548"/>
      <c r="H28" s="548"/>
      <c r="I28" s="548"/>
      <c r="J28" s="548"/>
      <c r="K28" s="128"/>
    </row>
    <row r="29" spans="2:11" ht="12.75" customHeight="1">
      <c r="B29" s="131"/>
      <c r="C29" s="132"/>
      <c r="D29" s="132"/>
      <c r="E29" s="132"/>
      <c r="F29" s="132"/>
      <c r="G29" s="132"/>
      <c r="H29" s="132"/>
      <c r="I29" s="132"/>
      <c r="J29" s="132"/>
      <c r="K29" s="128"/>
    </row>
    <row r="30" spans="2:11" ht="15" customHeight="1">
      <c r="B30" s="131"/>
      <c r="C30" s="132"/>
      <c r="D30" s="548" t="s">
        <v>1319</v>
      </c>
      <c r="E30" s="548"/>
      <c r="F30" s="548"/>
      <c r="G30" s="548"/>
      <c r="H30" s="548"/>
      <c r="I30" s="548"/>
      <c r="J30" s="548"/>
      <c r="K30" s="128"/>
    </row>
    <row r="31" spans="2:11" ht="15" customHeight="1">
      <c r="B31" s="131"/>
      <c r="C31" s="132"/>
      <c r="D31" s="548" t="s">
        <v>1320</v>
      </c>
      <c r="E31" s="548"/>
      <c r="F31" s="548"/>
      <c r="G31" s="548"/>
      <c r="H31" s="548"/>
      <c r="I31" s="548"/>
      <c r="J31" s="548"/>
      <c r="K31" s="128"/>
    </row>
    <row r="32" spans="2:11" ht="12.75" customHeight="1">
      <c r="B32" s="131"/>
      <c r="C32" s="132"/>
      <c r="D32" s="132"/>
      <c r="E32" s="132"/>
      <c r="F32" s="132"/>
      <c r="G32" s="132"/>
      <c r="H32" s="132"/>
      <c r="I32" s="132"/>
      <c r="J32" s="132"/>
      <c r="K32" s="128"/>
    </row>
    <row r="33" spans="2:11" ht="15" customHeight="1">
      <c r="B33" s="131"/>
      <c r="C33" s="132"/>
      <c r="D33" s="548" t="s">
        <v>1321</v>
      </c>
      <c r="E33" s="548"/>
      <c r="F33" s="548"/>
      <c r="G33" s="548"/>
      <c r="H33" s="548"/>
      <c r="I33" s="548"/>
      <c r="J33" s="548"/>
      <c r="K33" s="128"/>
    </row>
    <row r="34" spans="2:11" ht="15" customHeight="1">
      <c r="B34" s="131"/>
      <c r="C34" s="132"/>
      <c r="D34" s="548" t="s">
        <v>1322</v>
      </c>
      <c r="E34" s="548"/>
      <c r="F34" s="548"/>
      <c r="G34" s="548"/>
      <c r="H34" s="548"/>
      <c r="I34" s="548"/>
      <c r="J34" s="548"/>
      <c r="K34" s="128"/>
    </row>
    <row r="35" spans="2:11" ht="15" customHeight="1">
      <c r="B35" s="131"/>
      <c r="C35" s="132"/>
      <c r="D35" s="548" t="s">
        <v>1323</v>
      </c>
      <c r="E35" s="548"/>
      <c r="F35" s="548"/>
      <c r="G35" s="548"/>
      <c r="H35" s="548"/>
      <c r="I35" s="548"/>
      <c r="J35" s="548"/>
      <c r="K35" s="128"/>
    </row>
    <row r="36" spans="2:11" ht="15" customHeight="1">
      <c r="B36" s="131"/>
      <c r="C36" s="132"/>
      <c r="D36" s="130"/>
      <c r="E36" s="133" t="s">
        <v>122</v>
      </c>
      <c r="F36" s="130"/>
      <c r="G36" s="548" t="s">
        <v>1324</v>
      </c>
      <c r="H36" s="548"/>
      <c r="I36" s="548"/>
      <c r="J36" s="548"/>
      <c r="K36" s="128"/>
    </row>
    <row r="37" spans="2:11" ht="30.75" customHeight="1">
      <c r="B37" s="131"/>
      <c r="C37" s="132"/>
      <c r="D37" s="130"/>
      <c r="E37" s="133" t="s">
        <v>1325</v>
      </c>
      <c r="F37" s="130"/>
      <c r="G37" s="548" t="s">
        <v>1326</v>
      </c>
      <c r="H37" s="548"/>
      <c r="I37" s="548"/>
      <c r="J37" s="548"/>
      <c r="K37" s="128"/>
    </row>
    <row r="38" spans="2:11" ht="15" customHeight="1">
      <c r="B38" s="131"/>
      <c r="C38" s="132"/>
      <c r="D38" s="130"/>
      <c r="E38" s="133" t="s">
        <v>52</v>
      </c>
      <c r="F38" s="130"/>
      <c r="G38" s="548" t="s">
        <v>1327</v>
      </c>
      <c r="H38" s="548"/>
      <c r="I38" s="548"/>
      <c r="J38" s="548"/>
      <c r="K38" s="128"/>
    </row>
    <row r="39" spans="2:11" ht="15" customHeight="1">
      <c r="B39" s="131"/>
      <c r="C39" s="132"/>
      <c r="D39" s="130"/>
      <c r="E39" s="133" t="s">
        <v>53</v>
      </c>
      <c r="F39" s="130"/>
      <c r="G39" s="548" t="s">
        <v>1328</v>
      </c>
      <c r="H39" s="548"/>
      <c r="I39" s="548"/>
      <c r="J39" s="548"/>
      <c r="K39" s="128"/>
    </row>
    <row r="40" spans="2:11" ht="15" customHeight="1">
      <c r="B40" s="131"/>
      <c r="C40" s="132"/>
      <c r="D40" s="130"/>
      <c r="E40" s="133" t="s">
        <v>123</v>
      </c>
      <c r="F40" s="130"/>
      <c r="G40" s="548" t="s">
        <v>1329</v>
      </c>
      <c r="H40" s="548"/>
      <c r="I40" s="548"/>
      <c r="J40" s="548"/>
      <c r="K40" s="128"/>
    </row>
    <row r="41" spans="2:11" ht="15" customHeight="1">
      <c r="B41" s="131"/>
      <c r="C41" s="132"/>
      <c r="D41" s="130"/>
      <c r="E41" s="133" t="s">
        <v>124</v>
      </c>
      <c r="F41" s="130"/>
      <c r="G41" s="548" t="s">
        <v>1330</v>
      </c>
      <c r="H41" s="548"/>
      <c r="I41" s="548"/>
      <c r="J41" s="548"/>
      <c r="K41" s="128"/>
    </row>
    <row r="42" spans="2:11" ht="15" customHeight="1">
      <c r="B42" s="131"/>
      <c r="C42" s="132"/>
      <c r="D42" s="130"/>
      <c r="E42" s="133" t="s">
        <v>1331</v>
      </c>
      <c r="F42" s="130"/>
      <c r="G42" s="548" t="s">
        <v>1332</v>
      </c>
      <c r="H42" s="548"/>
      <c r="I42" s="548"/>
      <c r="J42" s="548"/>
      <c r="K42" s="128"/>
    </row>
    <row r="43" spans="2:11" ht="15" customHeight="1">
      <c r="B43" s="131"/>
      <c r="C43" s="132"/>
      <c r="D43" s="130"/>
      <c r="E43" s="133"/>
      <c r="F43" s="130"/>
      <c r="G43" s="548" t="s">
        <v>1333</v>
      </c>
      <c r="H43" s="548"/>
      <c r="I43" s="548"/>
      <c r="J43" s="548"/>
      <c r="K43" s="128"/>
    </row>
    <row r="44" spans="2:11" ht="15" customHeight="1">
      <c r="B44" s="131"/>
      <c r="C44" s="132"/>
      <c r="D44" s="130"/>
      <c r="E44" s="133" t="s">
        <v>1334</v>
      </c>
      <c r="F44" s="130"/>
      <c r="G44" s="548" t="s">
        <v>1335</v>
      </c>
      <c r="H44" s="548"/>
      <c r="I44" s="548"/>
      <c r="J44" s="548"/>
      <c r="K44" s="128"/>
    </row>
    <row r="45" spans="2:11" ht="15" customHeight="1">
      <c r="B45" s="131"/>
      <c r="C45" s="132"/>
      <c r="D45" s="130"/>
      <c r="E45" s="133" t="s">
        <v>126</v>
      </c>
      <c r="F45" s="130"/>
      <c r="G45" s="548" t="s">
        <v>1336</v>
      </c>
      <c r="H45" s="548"/>
      <c r="I45" s="548"/>
      <c r="J45" s="548"/>
      <c r="K45" s="128"/>
    </row>
    <row r="46" spans="2:11" ht="12.75" customHeight="1">
      <c r="B46" s="131"/>
      <c r="C46" s="132"/>
      <c r="D46" s="130"/>
      <c r="E46" s="130"/>
      <c r="F46" s="130"/>
      <c r="G46" s="130"/>
      <c r="H46" s="130"/>
      <c r="I46" s="130"/>
      <c r="J46" s="130"/>
      <c r="K46" s="128"/>
    </row>
    <row r="47" spans="2:11" ht="15" customHeight="1">
      <c r="B47" s="131"/>
      <c r="C47" s="132"/>
      <c r="D47" s="548" t="s">
        <v>1337</v>
      </c>
      <c r="E47" s="548"/>
      <c r="F47" s="548"/>
      <c r="G47" s="548"/>
      <c r="H47" s="548"/>
      <c r="I47" s="548"/>
      <c r="J47" s="548"/>
      <c r="K47" s="128"/>
    </row>
    <row r="48" spans="2:11" ht="15" customHeight="1">
      <c r="B48" s="131"/>
      <c r="C48" s="132"/>
      <c r="D48" s="132"/>
      <c r="E48" s="548" t="s">
        <v>1338</v>
      </c>
      <c r="F48" s="548"/>
      <c r="G48" s="548"/>
      <c r="H48" s="548"/>
      <c r="I48" s="548"/>
      <c r="J48" s="548"/>
      <c r="K48" s="128"/>
    </row>
    <row r="49" spans="2:11" ht="15" customHeight="1">
      <c r="B49" s="131"/>
      <c r="C49" s="132"/>
      <c r="D49" s="132"/>
      <c r="E49" s="548" t="s">
        <v>1339</v>
      </c>
      <c r="F49" s="548"/>
      <c r="G49" s="548"/>
      <c r="H49" s="548"/>
      <c r="I49" s="548"/>
      <c r="J49" s="548"/>
      <c r="K49" s="128"/>
    </row>
    <row r="50" spans="2:11" ht="15" customHeight="1">
      <c r="B50" s="131"/>
      <c r="C50" s="132"/>
      <c r="D50" s="132"/>
      <c r="E50" s="548" t="s">
        <v>1340</v>
      </c>
      <c r="F50" s="548"/>
      <c r="G50" s="548"/>
      <c r="H50" s="548"/>
      <c r="I50" s="548"/>
      <c r="J50" s="548"/>
      <c r="K50" s="128"/>
    </row>
    <row r="51" spans="2:11" ht="15" customHeight="1">
      <c r="B51" s="131"/>
      <c r="C51" s="132"/>
      <c r="D51" s="548" t="s">
        <v>1341</v>
      </c>
      <c r="E51" s="548"/>
      <c r="F51" s="548"/>
      <c r="G51" s="548"/>
      <c r="H51" s="548"/>
      <c r="I51" s="548"/>
      <c r="J51" s="548"/>
      <c r="K51" s="128"/>
    </row>
    <row r="52" spans="2:11" ht="25.5" customHeight="1">
      <c r="B52" s="127"/>
      <c r="C52" s="549" t="s">
        <v>1342</v>
      </c>
      <c r="D52" s="549"/>
      <c r="E52" s="549"/>
      <c r="F52" s="549"/>
      <c r="G52" s="549"/>
      <c r="H52" s="549"/>
      <c r="I52" s="549"/>
      <c r="J52" s="549"/>
      <c r="K52" s="128"/>
    </row>
    <row r="53" spans="2:11" ht="5.25" customHeight="1">
      <c r="B53" s="127"/>
      <c r="C53" s="129"/>
      <c r="D53" s="129"/>
      <c r="E53" s="129"/>
      <c r="F53" s="129"/>
      <c r="G53" s="129"/>
      <c r="H53" s="129"/>
      <c r="I53" s="129"/>
      <c r="J53" s="129"/>
      <c r="K53" s="128"/>
    </row>
    <row r="54" spans="2:11" ht="15" customHeight="1">
      <c r="B54" s="127"/>
      <c r="C54" s="548" t="s">
        <v>1343</v>
      </c>
      <c r="D54" s="548"/>
      <c r="E54" s="548"/>
      <c r="F54" s="548"/>
      <c r="G54" s="548"/>
      <c r="H54" s="548"/>
      <c r="I54" s="548"/>
      <c r="J54" s="548"/>
      <c r="K54" s="128"/>
    </row>
    <row r="55" spans="2:11" ht="15" customHeight="1">
      <c r="B55" s="127"/>
      <c r="C55" s="548" t="s">
        <v>1344</v>
      </c>
      <c r="D55" s="548"/>
      <c r="E55" s="548"/>
      <c r="F55" s="548"/>
      <c r="G55" s="548"/>
      <c r="H55" s="548"/>
      <c r="I55" s="548"/>
      <c r="J55" s="548"/>
      <c r="K55" s="128"/>
    </row>
    <row r="56" spans="2:11" ht="12.75" customHeight="1">
      <c r="B56" s="127"/>
      <c r="C56" s="130"/>
      <c r="D56" s="130"/>
      <c r="E56" s="130"/>
      <c r="F56" s="130"/>
      <c r="G56" s="130"/>
      <c r="H56" s="130"/>
      <c r="I56" s="130"/>
      <c r="J56" s="130"/>
      <c r="K56" s="128"/>
    </row>
    <row r="57" spans="2:11" ht="15" customHeight="1">
      <c r="B57" s="127"/>
      <c r="C57" s="548" t="s">
        <v>1345</v>
      </c>
      <c r="D57" s="548"/>
      <c r="E57" s="548"/>
      <c r="F57" s="548"/>
      <c r="G57" s="548"/>
      <c r="H57" s="548"/>
      <c r="I57" s="548"/>
      <c r="J57" s="548"/>
      <c r="K57" s="128"/>
    </row>
    <row r="58" spans="2:11" ht="15" customHeight="1">
      <c r="B58" s="127"/>
      <c r="C58" s="132"/>
      <c r="D58" s="548" t="s">
        <v>1346</v>
      </c>
      <c r="E58" s="548"/>
      <c r="F58" s="548"/>
      <c r="G58" s="548"/>
      <c r="H58" s="548"/>
      <c r="I58" s="548"/>
      <c r="J58" s="548"/>
      <c r="K58" s="128"/>
    </row>
    <row r="59" spans="2:11" ht="15" customHeight="1">
      <c r="B59" s="127"/>
      <c r="C59" s="132"/>
      <c r="D59" s="548" t="s">
        <v>1347</v>
      </c>
      <c r="E59" s="548"/>
      <c r="F59" s="548"/>
      <c r="G59" s="548"/>
      <c r="H59" s="548"/>
      <c r="I59" s="548"/>
      <c r="J59" s="548"/>
      <c r="K59" s="128"/>
    </row>
    <row r="60" spans="2:11" ht="15" customHeight="1">
      <c r="B60" s="127"/>
      <c r="C60" s="132"/>
      <c r="D60" s="548" t="s">
        <v>1348</v>
      </c>
      <c r="E60" s="548"/>
      <c r="F60" s="548"/>
      <c r="G60" s="548"/>
      <c r="H60" s="548"/>
      <c r="I60" s="548"/>
      <c r="J60" s="548"/>
      <c r="K60" s="128"/>
    </row>
    <row r="61" spans="2:11" ht="15" customHeight="1">
      <c r="B61" s="127"/>
      <c r="C61" s="132"/>
      <c r="D61" s="548" t="s">
        <v>1349</v>
      </c>
      <c r="E61" s="548"/>
      <c r="F61" s="548"/>
      <c r="G61" s="548"/>
      <c r="H61" s="548"/>
      <c r="I61" s="548"/>
      <c r="J61" s="548"/>
      <c r="K61" s="128"/>
    </row>
    <row r="62" spans="2:11" ht="15" customHeight="1">
      <c r="B62" s="127"/>
      <c r="C62" s="132"/>
      <c r="D62" s="550" t="s">
        <v>1350</v>
      </c>
      <c r="E62" s="550"/>
      <c r="F62" s="550"/>
      <c r="G62" s="550"/>
      <c r="H62" s="550"/>
      <c r="I62" s="550"/>
      <c r="J62" s="550"/>
      <c r="K62" s="128"/>
    </row>
    <row r="63" spans="2:11" ht="15" customHeight="1">
      <c r="B63" s="127"/>
      <c r="C63" s="132"/>
      <c r="D63" s="548" t="s">
        <v>1351</v>
      </c>
      <c r="E63" s="548"/>
      <c r="F63" s="548"/>
      <c r="G63" s="548"/>
      <c r="H63" s="548"/>
      <c r="I63" s="548"/>
      <c r="J63" s="548"/>
      <c r="K63" s="128"/>
    </row>
    <row r="64" spans="2:11" ht="12.75" customHeight="1">
      <c r="B64" s="127"/>
      <c r="C64" s="132"/>
      <c r="D64" s="132"/>
      <c r="E64" s="135"/>
      <c r="F64" s="132"/>
      <c r="G64" s="132"/>
      <c r="H64" s="132"/>
      <c r="I64" s="132"/>
      <c r="J64" s="132"/>
      <c r="K64" s="128"/>
    </row>
    <row r="65" spans="2:11" ht="15" customHeight="1">
      <c r="B65" s="127"/>
      <c r="C65" s="132"/>
      <c r="D65" s="548" t="s">
        <v>1352</v>
      </c>
      <c r="E65" s="548"/>
      <c r="F65" s="548"/>
      <c r="G65" s="548"/>
      <c r="H65" s="548"/>
      <c r="I65" s="548"/>
      <c r="J65" s="548"/>
      <c r="K65" s="128"/>
    </row>
    <row r="66" spans="2:11" ht="15" customHeight="1">
      <c r="B66" s="127"/>
      <c r="C66" s="132"/>
      <c r="D66" s="550" t="s">
        <v>1353</v>
      </c>
      <c r="E66" s="550"/>
      <c r="F66" s="550"/>
      <c r="G66" s="550"/>
      <c r="H66" s="550"/>
      <c r="I66" s="550"/>
      <c r="J66" s="550"/>
      <c r="K66" s="128"/>
    </row>
    <row r="67" spans="2:11" ht="15" customHeight="1">
      <c r="B67" s="127"/>
      <c r="C67" s="132"/>
      <c r="D67" s="548" t="s">
        <v>1354</v>
      </c>
      <c r="E67" s="548"/>
      <c r="F67" s="548"/>
      <c r="G67" s="548"/>
      <c r="H67" s="548"/>
      <c r="I67" s="548"/>
      <c r="J67" s="548"/>
      <c r="K67" s="128"/>
    </row>
    <row r="68" spans="2:11" ht="15" customHeight="1">
      <c r="B68" s="127"/>
      <c r="C68" s="132"/>
      <c r="D68" s="548" t="s">
        <v>1355</v>
      </c>
      <c r="E68" s="548"/>
      <c r="F68" s="548"/>
      <c r="G68" s="548"/>
      <c r="H68" s="548"/>
      <c r="I68" s="548"/>
      <c r="J68" s="548"/>
      <c r="K68" s="128"/>
    </row>
    <row r="69" spans="2:11" ht="15" customHeight="1">
      <c r="B69" s="127"/>
      <c r="C69" s="132"/>
      <c r="D69" s="548" t="s">
        <v>1356</v>
      </c>
      <c r="E69" s="548"/>
      <c r="F69" s="548"/>
      <c r="G69" s="548"/>
      <c r="H69" s="548"/>
      <c r="I69" s="548"/>
      <c r="J69" s="548"/>
      <c r="K69" s="128"/>
    </row>
    <row r="70" spans="2:11" ht="15" customHeight="1">
      <c r="B70" s="127"/>
      <c r="C70" s="132"/>
      <c r="D70" s="548" t="s">
        <v>1357</v>
      </c>
      <c r="E70" s="548"/>
      <c r="F70" s="548"/>
      <c r="G70" s="548"/>
      <c r="H70" s="548"/>
      <c r="I70" s="548"/>
      <c r="J70" s="548"/>
      <c r="K70" s="128"/>
    </row>
    <row r="71" spans="2:11" ht="12.75" customHeight="1">
      <c r="B71" s="136"/>
      <c r="C71" s="137"/>
      <c r="D71" s="137"/>
      <c r="E71" s="137"/>
      <c r="F71" s="137"/>
      <c r="G71" s="137"/>
      <c r="H71" s="137"/>
      <c r="I71" s="137"/>
      <c r="J71" s="137"/>
      <c r="K71" s="138"/>
    </row>
    <row r="72" spans="2:11" ht="18.75" customHeight="1">
      <c r="B72" s="139"/>
      <c r="C72" s="139"/>
      <c r="D72" s="139"/>
      <c r="E72" s="139"/>
      <c r="F72" s="139"/>
      <c r="G72" s="139"/>
      <c r="H72" s="139"/>
      <c r="I72" s="139"/>
      <c r="J72" s="139"/>
      <c r="K72" s="140"/>
    </row>
    <row r="73" spans="2:11" ht="18.75" customHeight="1">
      <c r="B73" s="140"/>
      <c r="C73" s="140"/>
      <c r="D73" s="140"/>
      <c r="E73" s="140"/>
      <c r="F73" s="140"/>
      <c r="G73" s="140"/>
      <c r="H73" s="140"/>
      <c r="I73" s="140"/>
      <c r="J73" s="140"/>
      <c r="K73" s="140"/>
    </row>
    <row r="74" spans="2:11" ht="7.5" customHeight="1">
      <c r="B74" s="141"/>
      <c r="C74" s="142"/>
      <c r="D74" s="142"/>
      <c r="E74" s="142"/>
      <c r="F74" s="142"/>
      <c r="G74" s="142"/>
      <c r="H74" s="142"/>
      <c r="I74" s="142"/>
      <c r="J74" s="142"/>
      <c r="K74" s="143"/>
    </row>
    <row r="75" spans="2:11" ht="45" customHeight="1">
      <c r="B75" s="144"/>
      <c r="C75" s="551" t="s">
        <v>1358</v>
      </c>
      <c r="D75" s="551"/>
      <c r="E75" s="551"/>
      <c r="F75" s="551"/>
      <c r="G75" s="551"/>
      <c r="H75" s="551"/>
      <c r="I75" s="551"/>
      <c r="J75" s="551"/>
      <c r="K75" s="145"/>
    </row>
    <row r="76" spans="2:11" ht="17.25" customHeight="1">
      <c r="B76" s="144"/>
      <c r="C76" s="146" t="s">
        <v>1359</v>
      </c>
      <c r="D76" s="146"/>
      <c r="E76" s="146"/>
      <c r="F76" s="146" t="s">
        <v>1360</v>
      </c>
      <c r="G76" s="147"/>
      <c r="H76" s="146" t="s">
        <v>53</v>
      </c>
      <c r="I76" s="146" t="s">
        <v>56</v>
      </c>
      <c r="J76" s="146" t="s">
        <v>1361</v>
      </c>
      <c r="K76" s="145"/>
    </row>
    <row r="77" spans="2:11" ht="17.25" customHeight="1">
      <c r="B77" s="144"/>
      <c r="C77" s="148" t="s">
        <v>1362</v>
      </c>
      <c r="D77" s="148"/>
      <c r="E77" s="148"/>
      <c r="F77" s="149" t="s">
        <v>1363</v>
      </c>
      <c r="G77" s="150"/>
      <c r="H77" s="148"/>
      <c r="I77" s="148"/>
      <c r="J77" s="148" t="s">
        <v>1364</v>
      </c>
      <c r="K77" s="145"/>
    </row>
    <row r="78" spans="2:11" ht="5.25" customHeight="1">
      <c r="B78" s="144"/>
      <c r="C78" s="151"/>
      <c r="D78" s="151"/>
      <c r="E78" s="151"/>
      <c r="F78" s="151"/>
      <c r="G78" s="152"/>
      <c r="H78" s="151"/>
      <c r="I78" s="151"/>
      <c r="J78" s="151"/>
      <c r="K78" s="145"/>
    </row>
    <row r="79" spans="2:11" ht="15" customHeight="1">
      <c r="B79" s="144"/>
      <c r="C79" s="133" t="s">
        <v>52</v>
      </c>
      <c r="D79" s="151"/>
      <c r="E79" s="151"/>
      <c r="F79" s="153" t="s">
        <v>1365</v>
      </c>
      <c r="G79" s="152"/>
      <c r="H79" s="133" t="s">
        <v>1366</v>
      </c>
      <c r="I79" s="133" t="s">
        <v>1367</v>
      </c>
      <c r="J79" s="133">
        <v>20</v>
      </c>
      <c r="K79" s="145"/>
    </row>
    <row r="80" spans="2:11" ht="15" customHeight="1">
      <c r="B80" s="144"/>
      <c r="C80" s="133" t="s">
        <v>1368</v>
      </c>
      <c r="D80" s="133"/>
      <c r="E80" s="133"/>
      <c r="F80" s="153" t="s">
        <v>1365</v>
      </c>
      <c r="G80" s="152"/>
      <c r="H80" s="133" t="s">
        <v>1369</v>
      </c>
      <c r="I80" s="133" t="s">
        <v>1367</v>
      </c>
      <c r="J80" s="133">
        <v>120</v>
      </c>
      <c r="K80" s="145"/>
    </row>
    <row r="81" spans="2:11" ht="15" customHeight="1">
      <c r="B81" s="154"/>
      <c r="C81" s="133" t="s">
        <v>1370</v>
      </c>
      <c r="D81" s="133"/>
      <c r="E81" s="133"/>
      <c r="F81" s="153" t="s">
        <v>1371</v>
      </c>
      <c r="G81" s="152"/>
      <c r="H81" s="133" t="s">
        <v>1372</v>
      </c>
      <c r="I81" s="133" t="s">
        <v>1367</v>
      </c>
      <c r="J81" s="133">
        <v>50</v>
      </c>
      <c r="K81" s="145"/>
    </row>
    <row r="82" spans="2:11" ht="15" customHeight="1">
      <c r="B82" s="154"/>
      <c r="C82" s="133" t="s">
        <v>1373</v>
      </c>
      <c r="D82" s="133"/>
      <c r="E82" s="133"/>
      <c r="F82" s="153" t="s">
        <v>1365</v>
      </c>
      <c r="G82" s="152"/>
      <c r="H82" s="133" t="s">
        <v>1374</v>
      </c>
      <c r="I82" s="133" t="s">
        <v>1375</v>
      </c>
      <c r="J82" s="133"/>
      <c r="K82" s="145"/>
    </row>
    <row r="83" spans="2:11" ht="15" customHeight="1">
      <c r="B83" s="154"/>
      <c r="C83" s="155" t="s">
        <v>1376</v>
      </c>
      <c r="D83" s="155"/>
      <c r="E83" s="155"/>
      <c r="F83" s="156" t="s">
        <v>1371</v>
      </c>
      <c r="G83" s="155"/>
      <c r="H83" s="155" t="s">
        <v>1377</v>
      </c>
      <c r="I83" s="155" t="s">
        <v>1367</v>
      </c>
      <c r="J83" s="155">
        <v>15</v>
      </c>
      <c r="K83" s="145"/>
    </row>
    <row r="84" spans="2:11" ht="15" customHeight="1">
      <c r="B84" s="154"/>
      <c r="C84" s="155" t="s">
        <v>1378</v>
      </c>
      <c r="D84" s="155"/>
      <c r="E84" s="155"/>
      <c r="F84" s="156" t="s">
        <v>1371</v>
      </c>
      <c r="G84" s="155"/>
      <c r="H84" s="155" t="s">
        <v>1379</v>
      </c>
      <c r="I84" s="155" t="s">
        <v>1367</v>
      </c>
      <c r="J84" s="155">
        <v>15</v>
      </c>
      <c r="K84" s="145"/>
    </row>
    <row r="85" spans="2:11" ht="15" customHeight="1">
      <c r="B85" s="154"/>
      <c r="C85" s="155" t="s">
        <v>1380</v>
      </c>
      <c r="D85" s="155"/>
      <c r="E85" s="155"/>
      <c r="F85" s="156" t="s">
        <v>1371</v>
      </c>
      <c r="G85" s="155"/>
      <c r="H85" s="155" t="s">
        <v>1381</v>
      </c>
      <c r="I85" s="155" t="s">
        <v>1367</v>
      </c>
      <c r="J85" s="155">
        <v>20</v>
      </c>
      <c r="K85" s="145"/>
    </row>
    <row r="86" spans="2:11" ht="15" customHeight="1">
      <c r="B86" s="154"/>
      <c r="C86" s="155" t="s">
        <v>1382</v>
      </c>
      <c r="D86" s="155"/>
      <c r="E86" s="155"/>
      <c r="F86" s="156" t="s">
        <v>1371</v>
      </c>
      <c r="G86" s="155"/>
      <c r="H86" s="155" t="s">
        <v>1383</v>
      </c>
      <c r="I86" s="155" t="s">
        <v>1367</v>
      </c>
      <c r="J86" s="155">
        <v>20</v>
      </c>
      <c r="K86" s="145"/>
    </row>
    <row r="87" spans="2:11" ht="15" customHeight="1">
      <c r="B87" s="154"/>
      <c r="C87" s="133" t="s">
        <v>1384</v>
      </c>
      <c r="D87" s="133"/>
      <c r="E87" s="133"/>
      <c r="F87" s="153" t="s">
        <v>1371</v>
      </c>
      <c r="G87" s="152"/>
      <c r="H87" s="133" t="s">
        <v>1385</v>
      </c>
      <c r="I87" s="133" t="s">
        <v>1367</v>
      </c>
      <c r="J87" s="133">
        <v>50</v>
      </c>
      <c r="K87" s="145"/>
    </row>
    <row r="88" spans="2:11" ht="15" customHeight="1">
      <c r="B88" s="154"/>
      <c r="C88" s="133" t="s">
        <v>1386</v>
      </c>
      <c r="D88" s="133"/>
      <c r="E88" s="133"/>
      <c r="F88" s="153" t="s">
        <v>1371</v>
      </c>
      <c r="G88" s="152"/>
      <c r="H88" s="133" t="s">
        <v>1387</v>
      </c>
      <c r="I88" s="133" t="s">
        <v>1367</v>
      </c>
      <c r="J88" s="133">
        <v>20</v>
      </c>
      <c r="K88" s="145"/>
    </row>
    <row r="89" spans="2:11" ht="15" customHeight="1">
      <c r="B89" s="154"/>
      <c r="C89" s="133" t="s">
        <v>1388</v>
      </c>
      <c r="D89" s="133"/>
      <c r="E89" s="133"/>
      <c r="F89" s="153" t="s">
        <v>1371</v>
      </c>
      <c r="G89" s="152"/>
      <c r="H89" s="133" t="s">
        <v>1389</v>
      </c>
      <c r="I89" s="133" t="s">
        <v>1367</v>
      </c>
      <c r="J89" s="133">
        <v>20</v>
      </c>
      <c r="K89" s="145"/>
    </row>
    <row r="90" spans="2:11" ht="15" customHeight="1">
      <c r="B90" s="154"/>
      <c r="C90" s="133" t="s">
        <v>1390</v>
      </c>
      <c r="D90" s="133"/>
      <c r="E90" s="133"/>
      <c r="F90" s="153" t="s">
        <v>1371</v>
      </c>
      <c r="G90" s="152"/>
      <c r="H90" s="133" t="s">
        <v>1391</v>
      </c>
      <c r="I90" s="133" t="s">
        <v>1367</v>
      </c>
      <c r="J90" s="133">
        <v>50</v>
      </c>
      <c r="K90" s="145"/>
    </row>
    <row r="91" spans="2:11" ht="15" customHeight="1">
      <c r="B91" s="154"/>
      <c r="C91" s="133" t="s">
        <v>1392</v>
      </c>
      <c r="D91" s="133"/>
      <c r="E91" s="133"/>
      <c r="F91" s="153" t="s">
        <v>1371</v>
      </c>
      <c r="G91" s="152"/>
      <c r="H91" s="133" t="s">
        <v>1392</v>
      </c>
      <c r="I91" s="133" t="s">
        <v>1367</v>
      </c>
      <c r="J91" s="133">
        <v>50</v>
      </c>
      <c r="K91" s="145"/>
    </row>
    <row r="92" spans="2:11" ht="15" customHeight="1">
      <c r="B92" s="154"/>
      <c r="C92" s="133" t="s">
        <v>1393</v>
      </c>
      <c r="D92" s="133"/>
      <c r="E92" s="133"/>
      <c r="F92" s="153" t="s">
        <v>1371</v>
      </c>
      <c r="G92" s="152"/>
      <c r="H92" s="133" t="s">
        <v>1394</v>
      </c>
      <c r="I92" s="133" t="s">
        <v>1367</v>
      </c>
      <c r="J92" s="133">
        <v>255</v>
      </c>
      <c r="K92" s="145"/>
    </row>
    <row r="93" spans="2:11" ht="15" customHeight="1">
      <c r="B93" s="154"/>
      <c r="C93" s="133" t="s">
        <v>1395</v>
      </c>
      <c r="D93" s="133"/>
      <c r="E93" s="133"/>
      <c r="F93" s="153" t="s">
        <v>1365</v>
      </c>
      <c r="G93" s="152"/>
      <c r="H93" s="133" t="s">
        <v>1396</v>
      </c>
      <c r="I93" s="133" t="s">
        <v>1397</v>
      </c>
      <c r="J93" s="133"/>
      <c r="K93" s="145"/>
    </row>
    <row r="94" spans="2:11" ht="15" customHeight="1">
      <c r="B94" s="154"/>
      <c r="C94" s="133" t="s">
        <v>1398</v>
      </c>
      <c r="D94" s="133"/>
      <c r="E94" s="133"/>
      <c r="F94" s="153" t="s">
        <v>1365</v>
      </c>
      <c r="G94" s="152"/>
      <c r="H94" s="133" t="s">
        <v>1399</v>
      </c>
      <c r="I94" s="133" t="s">
        <v>1400</v>
      </c>
      <c r="J94" s="133"/>
      <c r="K94" s="145"/>
    </row>
    <row r="95" spans="2:11" ht="15" customHeight="1">
      <c r="B95" s="154"/>
      <c r="C95" s="133" t="s">
        <v>1401</v>
      </c>
      <c r="D95" s="133"/>
      <c r="E95" s="133"/>
      <c r="F95" s="153" t="s">
        <v>1365</v>
      </c>
      <c r="G95" s="152"/>
      <c r="H95" s="133" t="s">
        <v>1401</v>
      </c>
      <c r="I95" s="133" t="s">
        <v>1400</v>
      </c>
      <c r="J95" s="133"/>
      <c r="K95" s="145"/>
    </row>
    <row r="96" spans="2:11" ht="15" customHeight="1">
      <c r="B96" s="154"/>
      <c r="C96" s="133" t="s">
        <v>37</v>
      </c>
      <c r="D96" s="133"/>
      <c r="E96" s="133"/>
      <c r="F96" s="153" t="s">
        <v>1365</v>
      </c>
      <c r="G96" s="152"/>
      <c r="H96" s="133" t="s">
        <v>1402</v>
      </c>
      <c r="I96" s="133" t="s">
        <v>1400</v>
      </c>
      <c r="J96" s="133"/>
      <c r="K96" s="145"/>
    </row>
    <row r="97" spans="2:11" ht="15" customHeight="1">
      <c r="B97" s="154"/>
      <c r="C97" s="133" t="s">
        <v>47</v>
      </c>
      <c r="D97" s="133"/>
      <c r="E97" s="133"/>
      <c r="F97" s="153" t="s">
        <v>1365</v>
      </c>
      <c r="G97" s="152"/>
      <c r="H97" s="133" t="s">
        <v>1403</v>
      </c>
      <c r="I97" s="133" t="s">
        <v>1400</v>
      </c>
      <c r="J97" s="133"/>
      <c r="K97" s="145"/>
    </row>
    <row r="98" spans="2:11" ht="15" customHeight="1">
      <c r="B98" s="157"/>
      <c r="C98" s="158"/>
      <c r="D98" s="158"/>
      <c r="E98" s="158"/>
      <c r="F98" s="158"/>
      <c r="G98" s="158"/>
      <c r="H98" s="158"/>
      <c r="I98" s="158"/>
      <c r="J98" s="158"/>
      <c r="K98" s="159"/>
    </row>
    <row r="99" spans="2:11" ht="18.75" customHeight="1">
      <c r="B99" s="160"/>
      <c r="C99" s="161"/>
      <c r="D99" s="161"/>
      <c r="E99" s="161"/>
      <c r="F99" s="161"/>
      <c r="G99" s="161"/>
      <c r="H99" s="161"/>
      <c r="I99" s="161"/>
      <c r="J99" s="161"/>
      <c r="K99" s="160"/>
    </row>
    <row r="100" spans="2:11" ht="18.75" customHeight="1">
      <c r="B100" s="140"/>
      <c r="C100" s="140"/>
      <c r="D100" s="140"/>
      <c r="E100" s="140"/>
      <c r="F100" s="140"/>
      <c r="G100" s="140"/>
      <c r="H100" s="140"/>
      <c r="I100" s="140"/>
      <c r="J100" s="140"/>
      <c r="K100" s="140"/>
    </row>
    <row r="101" spans="2:11" ht="7.5" customHeight="1">
      <c r="B101" s="141"/>
      <c r="C101" s="142"/>
      <c r="D101" s="142"/>
      <c r="E101" s="142"/>
      <c r="F101" s="142"/>
      <c r="G101" s="142"/>
      <c r="H101" s="142"/>
      <c r="I101" s="142"/>
      <c r="J101" s="142"/>
      <c r="K101" s="143"/>
    </row>
    <row r="102" spans="2:11" ht="45" customHeight="1">
      <c r="B102" s="144"/>
      <c r="C102" s="551" t="s">
        <v>1404</v>
      </c>
      <c r="D102" s="551"/>
      <c r="E102" s="551"/>
      <c r="F102" s="551"/>
      <c r="G102" s="551"/>
      <c r="H102" s="551"/>
      <c r="I102" s="551"/>
      <c r="J102" s="551"/>
      <c r="K102" s="145"/>
    </row>
    <row r="103" spans="2:11" ht="17.25" customHeight="1">
      <c r="B103" s="144"/>
      <c r="C103" s="146" t="s">
        <v>1359</v>
      </c>
      <c r="D103" s="146"/>
      <c r="E103" s="146"/>
      <c r="F103" s="146" t="s">
        <v>1360</v>
      </c>
      <c r="G103" s="147"/>
      <c r="H103" s="146" t="s">
        <v>53</v>
      </c>
      <c r="I103" s="146" t="s">
        <v>56</v>
      </c>
      <c r="J103" s="146" t="s">
        <v>1361</v>
      </c>
      <c r="K103" s="145"/>
    </row>
    <row r="104" spans="2:11" ht="17.25" customHeight="1">
      <c r="B104" s="144"/>
      <c r="C104" s="148" t="s">
        <v>1362</v>
      </c>
      <c r="D104" s="148"/>
      <c r="E104" s="148"/>
      <c r="F104" s="149" t="s">
        <v>1363</v>
      </c>
      <c r="G104" s="150"/>
      <c r="H104" s="148"/>
      <c r="I104" s="148"/>
      <c r="J104" s="148" t="s">
        <v>1364</v>
      </c>
      <c r="K104" s="145"/>
    </row>
    <row r="105" spans="2:11" ht="5.25" customHeight="1">
      <c r="B105" s="144"/>
      <c r="C105" s="146"/>
      <c r="D105" s="146"/>
      <c r="E105" s="146"/>
      <c r="F105" s="146"/>
      <c r="G105" s="162"/>
      <c r="H105" s="146"/>
      <c r="I105" s="146"/>
      <c r="J105" s="146"/>
      <c r="K105" s="145"/>
    </row>
    <row r="106" spans="2:11" ht="15" customHeight="1">
      <c r="B106" s="144"/>
      <c r="C106" s="133" t="s">
        <v>52</v>
      </c>
      <c r="D106" s="151"/>
      <c r="E106" s="151"/>
      <c r="F106" s="153" t="s">
        <v>1365</v>
      </c>
      <c r="G106" s="162"/>
      <c r="H106" s="133" t="s">
        <v>1405</v>
      </c>
      <c r="I106" s="133" t="s">
        <v>1367</v>
      </c>
      <c r="J106" s="133">
        <v>20</v>
      </c>
      <c r="K106" s="145"/>
    </row>
    <row r="107" spans="2:11" ht="15" customHeight="1">
      <c r="B107" s="144"/>
      <c r="C107" s="133" t="s">
        <v>1368</v>
      </c>
      <c r="D107" s="133"/>
      <c r="E107" s="133"/>
      <c r="F107" s="153" t="s">
        <v>1365</v>
      </c>
      <c r="G107" s="133"/>
      <c r="H107" s="133" t="s">
        <v>1405</v>
      </c>
      <c r="I107" s="133" t="s">
        <v>1367</v>
      </c>
      <c r="J107" s="133">
        <v>120</v>
      </c>
      <c r="K107" s="145"/>
    </row>
    <row r="108" spans="2:11" ht="15" customHeight="1">
      <c r="B108" s="154"/>
      <c r="C108" s="133" t="s">
        <v>1370</v>
      </c>
      <c r="D108" s="133"/>
      <c r="E108" s="133"/>
      <c r="F108" s="153" t="s">
        <v>1371</v>
      </c>
      <c r="G108" s="133"/>
      <c r="H108" s="133" t="s">
        <v>1405</v>
      </c>
      <c r="I108" s="133" t="s">
        <v>1367</v>
      </c>
      <c r="J108" s="133">
        <v>50</v>
      </c>
      <c r="K108" s="145"/>
    </row>
    <row r="109" spans="2:11" ht="15" customHeight="1">
      <c r="B109" s="154"/>
      <c r="C109" s="133" t="s">
        <v>1373</v>
      </c>
      <c r="D109" s="133"/>
      <c r="E109" s="133"/>
      <c r="F109" s="153" t="s">
        <v>1365</v>
      </c>
      <c r="G109" s="133"/>
      <c r="H109" s="133" t="s">
        <v>1405</v>
      </c>
      <c r="I109" s="133" t="s">
        <v>1375</v>
      </c>
      <c r="J109" s="133"/>
      <c r="K109" s="145"/>
    </row>
    <row r="110" spans="2:11" ht="15" customHeight="1">
      <c r="B110" s="154"/>
      <c r="C110" s="133" t="s">
        <v>1384</v>
      </c>
      <c r="D110" s="133"/>
      <c r="E110" s="133"/>
      <c r="F110" s="153" t="s">
        <v>1371</v>
      </c>
      <c r="G110" s="133"/>
      <c r="H110" s="133" t="s">
        <v>1405</v>
      </c>
      <c r="I110" s="133" t="s">
        <v>1367</v>
      </c>
      <c r="J110" s="133">
        <v>50</v>
      </c>
      <c r="K110" s="145"/>
    </row>
    <row r="111" spans="2:11" ht="15" customHeight="1">
      <c r="B111" s="154"/>
      <c r="C111" s="133" t="s">
        <v>1392</v>
      </c>
      <c r="D111" s="133"/>
      <c r="E111" s="133"/>
      <c r="F111" s="153" t="s">
        <v>1371</v>
      </c>
      <c r="G111" s="133"/>
      <c r="H111" s="133" t="s">
        <v>1405</v>
      </c>
      <c r="I111" s="133" t="s">
        <v>1367</v>
      </c>
      <c r="J111" s="133">
        <v>50</v>
      </c>
      <c r="K111" s="145"/>
    </row>
    <row r="112" spans="2:11" ht="15" customHeight="1">
      <c r="B112" s="154"/>
      <c r="C112" s="133" t="s">
        <v>1390</v>
      </c>
      <c r="D112" s="133"/>
      <c r="E112" s="133"/>
      <c r="F112" s="153" t="s">
        <v>1371</v>
      </c>
      <c r="G112" s="133"/>
      <c r="H112" s="133" t="s">
        <v>1405</v>
      </c>
      <c r="I112" s="133" t="s">
        <v>1367</v>
      </c>
      <c r="J112" s="133">
        <v>50</v>
      </c>
      <c r="K112" s="145"/>
    </row>
    <row r="113" spans="2:11" ht="15" customHeight="1">
      <c r="B113" s="154"/>
      <c r="C113" s="133" t="s">
        <v>52</v>
      </c>
      <c r="D113" s="133"/>
      <c r="E113" s="133"/>
      <c r="F113" s="153" t="s">
        <v>1365</v>
      </c>
      <c r="G113" s="133"/>
      <c r="H113" s="133" t="s">
        <v>1406</v>
      </c>
      <c r="I113" s="133" t="s">
        <v>1367</v>
      </c>
      <c r="J113" s="133">
        <v>20</v>
      </c>
      <c r="K113" s="145"/>
    </row>
    <row r="114" spans="2:11" ht="15" customHeight="1">
      <c r="B114" s="154"/>
      <c r="C114" s="133" t="s">
        <v>1407</v>
      </c>
      <c r="D114" s="133"/>
      <c r="E114" s="133"/>
      <c r="F114" s="153" t="s">
        <v>1365</v>
      </c>
      <c r="G114" s="133"/>
      <c r="H114" s="133" t="s">
        <v>1408</v>
      </c>
      <c r="I114" s="133" t="s">
        <v>1367</v>
      </c>
      <c r="J114" s="133">
        <v>120</v>
      </c>
      <c r="K114" s="145"/>
    </row>
    <row r="115" spans="2:11" ht="15" customHeight="1">
      <c r="B115" s="154"/>
      <c r="C115" s="133" t="s">
        <v>37</v>
      </c>
      <c r="D115" s="133"/>
      <c r="E115" s="133"/>
      <c r="F115" s="153" t="s">
        <v>1365</v>
      </c>
      <c r="G115" s="133"/>
      <c r="H115" s="133" t="s">
        <v>1409</v>
      </c>
      <c r="I115" s="133" t="s">
        <v>1400</v>
      </c>
      <c r="J115" s="133"/>
      <c r="K115" s="145"/>
    </row>
    <row r="116" spans="2:11" ht="15" customHeight="1">
      <c r="B116" s="154"/>
      <c r="C116" s="133" t="s">
        <v>47</v>
      </c>
      <c r="D116" s="133"/>
      <c r="E116" s="133"/>
      <c r="F116" s="153" t="s">
        <v>1365</v>
      </c>
      <c r="G116" s="133"/>
      <c r="H116" s="133" t="s">
        <v>1410</v>
      </c>
      <c r="I116" s="133" t="s">
        <v>1400</v>
      </c>
      <c r="J116" s="133"/>
      <c r="K116" s="145"/>
    </row>
    <row r="117" spans="2:11" ht="15" customHeight="1">
      <c r="B117" s="154"/>
      <c r="C117" s="133" t="s">
        <v>56</v>
      </c>
      <c r="D117" s="133"/>
      <c r="E117" s="133"/>
      <c r="F117" s="153" t="s">
        <v>1365</v>
      </c>
      <c r="G117" s="133"/>
      <c r="H117" s="133" t="s">
        <v>1411</v>
      </c>
      <c r="I117" s="133" t="s">
        <v>1412</v>
      </c>
      <c r="J117" s="133"/>
      <c r="K117" s="145"/>
    </row>
    <row r="118" spans="2:11" ht="15" customHeight="1">
      <c r="B118" s="157"/>
      <c r="C118" s="163"/>
      <c r="D118" s="163"/>
      <c r="E118" s="163"/>
      <c r="F118" s="163"/>
      <c r="G118" s="163"/>
      <c r="H118" s="163"/>
      <c r="I118" s="163"/>
      <c r="J118" s="163"/>
      <c r="K118" s="159"/>
    </row>
    <row r="119" spans="2:11" ht="18.75" customHeight="1">
      <c r="B119" s="164"/>
      <c r="C119" s="130"/>
      <c r="D119" s="130"/>
      <c r="E119" s="130"/>
      <c r="F119" s="165"/>
      <c r="G119" s="130"/>
      <c r="H119" s="130"/>
      <c r="I119" s="130"/>
      <c r="J119" s="130"/>
      <c r="K119" s="164"/>
    </row>
    <row r="120" spans="2:11" ht="18.75" customHeight="1">
      <c r="B120" s="140"/>
      <c r="C120" s="140"/>
      <c r="D120" s="140"/>
      <c r="E120" s="140"/>
      <c r="F120" s="140"/>
      <c r="G120" s="140"/>
      <c r="H120" s="140"/>
      <c r="I120" s="140"/>
      <c r="J120" s="140"/>
      <c r="K120" s="140"/>
    </row>
    <row r="121" spans="2:11" ht="7.5" customHeight="1">
      <c r="B121" s="166"/>
      <c r="C121" s="167"/>
      <c r="D121" s="167"/>
      <c r="E121" s="167"/>
      <c r="F121" s="167"/>
      <c r="G121" s="167"/>
      <c r="H121" s="167"/>
      <c r="I121" s="167"/>
      <c r="J121" s="167"/>
      <c r="K121" s="168"/>
    </row>
    <row r="122" spans="2:11" ht="45" customHeight="1">
      <c r="B122" s="169"/>
      <c r="C122" s="547" t="s">
        <v>1413</v>
      </c>
      <c r="D122" s="547"/>
      <c r="E122" s="547"/>
      <c r="F122" s="547"/>
      <c r="G122" s="547"/>
      <c r="H122" s="547"/>
      <c r="I122" s="547"/>
      <c r="J122" s="547"/>
      <c r="K122" s="170"/>
    </row>
    <row r="123" spans="2:11" ht="17.25" customHeight="1">
      <c r="B123" s="171"/>
      <c r="C123" s="146" t="s">
        <v>1359</v>
      </c>
      <c r="D123" s="146"/>
      <c r="E123" s="146"/>
      <c r="F123" s="146" t="s">
        <v>1360</v>
      </c>
      <c r="G123" s="147"/>
      <c r="H123" s="146" t="s">
        <v>53</v>
      </c>
      <c r="I123" s="146" t="s">
        <v>56</v>
      </c>
      <c r="J123" s="146" t="s">
        <v>1361</v>
      </c>
      <c r="K123" s="172"/>
    </row>
    <row r="124" spans="2:11" ht="17.25" customHeight="1">
      <c r="B124" s="171"/>
      <c r="C124" s="148" t="s">
        <v>1362</v>
      </c>
      <c r="D124" s="148"/>
      <c r="E124" s="148"/>
      <c r="F124" s="149" t="s">
        <v>1363</v>
      </c>
      <c r="G124" s="150"/>
      <c r="H124" s="148"/>
      <c r="I124" s="148"/>
      <c r="J124" s="148" t="s">
        <v>1364</v>
      </c>
      <c r="K124" s="172"/>
    </row>
    <row r="125" spans="2:11" ht="5.25" customHeight="1">
      <c r="B125" s="173"/>
      <c r="C125" s="151"/>
      <c r="D125" s="151"/>
      <c r="E125" s="151"/>
      <c r="F125" s="151"/>
      <c r="G125" s="133"/>
      <c r="H125" s="151"/>
      <c r="I125" s="151"/>
      <c r="J125" s="151"/>
      <c r="K125" s="174"/>
    </row>
    <row r="126" spans="2:11" ht="15" customHeight="1">
      <c r="B126" s="173"/>
      <c r="C126" s="133" t="s">
        <v>1368</v>
      </c>
      <c r="D126" s="151"/>
      <c r="E126" s="151"/>
      <c r="F126" s="153" t="s">
        <v>1365</v>
      </c>
      <c r="G126" s="133"/>
      <c r="H126" s="133" t="s">
        <v>1405</v>
      </c>
      <c r="I126" s="133" t="s">
        <v>1367</v>
      </c>
      <c r="J126" s="133">
        <v>120</v>
      </c>
      <c r="K126" s="175"/>
    </row>
    <row r="127" spans="2:11" ht="15" customHeight="1">
      <c r="B127" s="173"/>
      <c r="C127" s="133" t="s">
        <v>1414</v>
      </c>
      <c r="D127" s="133"/>
      <c r="E127" s="133"/>
      <c r="F127" s="153" t="s">
        <v>1365</v>
      </c>
      <c r="G127" s="133"/>
      <c r="H127" s="133" t="s">
        <v>1415</v>
      </c>
      <c r="I127" s="133" t="s">
        <v>1367</v>
      </c>
      <c r="J127" s="133" t="s">
        <v>1416</v>
      </c>
      <c r="K127" s="175"/>
    </row>
    <row r="128" spans="2:11" ht="15" customHeight="1">
      <c r="B128" s="173"/>
      <c r="C128" s="133" t="s">
        <v>1313</v>
      </c>
      <c r="D128" s="133"/>
      <c r="E128" s="133"/>
      <c r="F128" s="153" t="s">
        <v>1365</v>
      </c>
      <c r="G128" s="133"/>
      <c r="H128" s="133" t="s">
        <v>1417</v>
      </c>
      <c r="I128" s="133" t="s">
        <v>1367</v>
      </c>
      <c r="J128" s="133" t="s">
        <v>1416</v>
      </c>
      <c r="K128" s="175"/>
    </row>
    <row r="129" spans="2:11" ht="15" customHeight="1">
      <c r="B129" s="173"/>
      <c r="C129" s="133" t="s">
        <v>1376</v>
      </c>
      <c r="D129" s="133"/>
      <c r="E129" s="133"/>
      <c r="F129" s="153" t="s">
        <v>1371</v>
      </c>
      <c r="G129" s="133"/>
      <c r="H129" s="133" t="s">
        <v>1377</v>
      </c>
      <c r="I129" s="133" t="s">
        <v>1367</v>
      </c>
      <c r="J129" s="133">
        <v>15</v>
      </c>
      <c r="K129" s="175"/>
    </row>
    <row r="130" spans="2:11" ht="15" customHeight="1">
      <c r="B130" s="173"/>
      <c r="C130" s="155" t="s">
        <v>1378</v>
      </c>
      <c r="D130" s="155"/>
      <c r="E130" s="155"/>
      <c r="F130" s="156" t="s">
        <v>1371</v>
      </c>
      <c r="G130" s="155"/>
      <c r="H130" s="155" t="s">
        <v>1379</v>
      </c>
      <c r="I130" s="155" t="s">
        <v>1367</v>
      </c>
      <c r="J130" s="155">
        <v>15</v>
      </c>
      <c r="K130" s="175"/>
    </row>
    <row r="131" spans="2:11" ht="15" customHeight="1">
      <c r="B131" s="173"/>
      <c r="C131" s="155" t="s">
        <v>1380</v>
      </c>
      <c r="D131" s="155"/>
      <c r="E131" s="155"/>
      <c r="F131" s="156" t="s">
        <v>1371</v>
      </c>
      <c r="G131" s="155"/>
      <c r="H131" s="155" t="s">
        <v>1381</v>
      </c>
      <c r="I131" s="155" t="s">
        <v>1367</v>
      </c>
      <c r="J131" s="155">
        <v>20</v>
      </c>
      <c r="K131" s="175"/>
    </row>
    <row r="132" spans="2:11" ht="15" customHeight="1">
      <c r="B132" s="173"/>
      <c r="C132" s="155" t="s">
        <v>1382</v>
      </c>
      <c r="D132" s="155"/>
      <c r="E132" s="155"/>
      <c r="F132" s="156" t="s">
        <v>1371</v>
      </c>
      <c r="G132" s="155"/>
      <c r="H132" s="155" t="s">
        <v>1383</v>
      </c>
      <c r="I132" s="155" t="s">
        <v>1367</v>
      </c>
      <c r="J132" s="155">
        <v>20</v>
      </c>
      <c r="K132" s="175"/>
    </row>
    <row r="133" spans="2:11" ht="15" customHeight="1">
      <c r="B133" s="173"/>
      <c r="C133" s="133" t="s">
        <v>1370</v>
      </c>
      <c r="D133" s="133"/>
      <c r="E133" s="133"/>
      <c r="F133" s="153" t="s">
        <v>1371</v>
      </c>
      <c r="G133" s="133"/>
      <c r="H133" s="133" t="s">
        <v>1405</v>
      </c>
      <c r="I133" s="133" t="s">
        <v>1367</v>
      </c>
      <c r="J133" s="133">
        <v>50</v>
      </c>
      <c r="K133" s="175"/>
    </row>
    <row r="134" spans="2:11" ht="15" customHeight="1">
      <c r="B134" s="173"/>
      <c r="C134" s="133" t="s">
        <v>1384</v>
      </c>
      <c r="D134" s="133"/>
      <c r="E134" s="133"/>
      <c r="F134" s="153" t="s">
        <v>1371</v>
      </c>
      <c r="G134" s="133"/>
      <c r="H134" s="133" t="s">
        <v>1405</v>
      </c>
      <c r="I134" s="133" t="s">
        <v>1367</v>
      </c>
      <c r="J134" s="133">
        <v>50</v>
      </c>
      <c r="K134" s="175"/>
    </row>
    <row r="135" spans="2:11" ht="15" customHeight="1">
      <c r="B135" s="173"/>
      <c r="C135" s="133" t="s">
        <v>1390</v>
      </c>
      <c r="D135" s="133"/>
      <c r="E135" s="133"/>
      <c r="F135" s="153" t="s">
        <v>1371</v>
      </c>
      <c r="G135" s="133"/>
      <c r="H135" s="133" t="s">
        <v>1405</v>
      </c>
      <c r="I135" s="133" t="s">
        <v>1367</v>
      </c>
      <c r="J135" s="133">
        <v>50</v>
      </c>
      <c r="K135" s="175"/>
    </row>
    <row r="136" spans="2:11" ht="15" customHeight="1">
      <c r="B136" s="173"/>
      <c r="C136" s="133" t="s">
        <v>1392</v>
      </c>
      <c r="D136" s="133"/>
      <c r="E136" s="133"/>
      <c r="F136" s="153" t="s">
        <v>1371</v>
      </c>
      <c r="G136" s="133"/>
      <c r="H136" s="133" t="s">
        <v>1405</v>
      </c>
      <c r="I136" s="133" t="s">
        <v>1367</v>
      </c>
      <c r="J136" s="133">
        <v>50</v>
      </c>
      <c r="K136" s="175"/>
    </row>
    <row r="137" spans="2:11" ht="15" customHeight="1">
      <c r="B137" s="173"/>
      <c r="C137" s="133" t="s">
        <v>1393</v>
      </c>
      <c r="D137" s="133"/>
      <c r="E137" s="133"/>
      <c r="F137" s="153" t="s">
        <v>1371</v>
      </c>
      <c r="G137" s="133"/>
      <c r="H137" s="133" t="s">
        <v>1418</v>
      </c>
      <c r="I137" s="133" t="s">
        <v>1367</v>
      </c>
      <c r="J137" s="133">
        <v>255</v>
      </c>
      <c r="K137" s="175"/>
    </row>
    <row r="138" spans="2:11" ht="15" customHeight="1">
      <c r="B138" s="173"/>
      <c r="C138" s="133" t="s">
        <v>1395</v>
      </c>
      <c r="D138" s="133"/>
      <c r="E138" s="133"/>
      <c r="F138" s="153" t="s">
        <v>1365</v>
      </c>
      <c r="G138" s="133"/>
      <c r="H138" s="133" t="s">
        <v>1419</v>
      </c>
      <c r="I138" s="133" t="s">
        <v>1397</v>
      </c>
      <c r="J138" s="133"/>
      <c r="K138" s="175"/>
    </row>
    <row r="139" spans="2:11" ht="15" customHeight="1">
      <c r="B139" s="173"/>
      <c r="C139" s="133" t="s">
        <v>1398</v>
      </c>
      <c r="D139" s="133"/>
      <c r="E139" s="133"/>
      <c r="F139" s="153" t="s">
        <v>1365</v>
      </c>
      <c r="G139" s="133"/>
      <c r="H139" s="133" t="s">
        <v>1420</v>
      </c>
      <c r="I139" s="133" t="s">
        <v>1400</v>
      </c>
      <c r="J139" s="133"/>
      <c r="K139" s="175"/>
    </row>
    <row r="140" spans="2:11" ht="15" customHeight="1">
      <c r="B140" s="173"/>
      <c r="C140" s="133" t="s">
        <v>1401</v>
      </c>
      <c r="D140" s="133"/>
      <c r="E140" s="133"/>
      <c r="F140" s="153" t="s">
        <v>1365</v>
      </c>
      <c r="G140" s="133"/>
      <c r="H140" s="133" t="s">
        <v>1401</v>
      </c>
      <c r="I140" s="133" t="s">
        <v>1400</v>
      </c>
      <c r="J140" s="133"/>
      <c r="K140" s="175"/>
    </row>
    <row r="141" spans="2:11" ht="15" customHeight="1">
      <c r="B141" s="173"/>
      <c r="C141" s="133" t="s">
        <v>37</v>
      </c>
      <c r="D141" s="133"/>
      <c r="E141" s="133"/>
      <c r="F141" s="153" t="s">
        <v>1365</v>
      </c>
      <c r="G141" s="133"/>
      <c r="H141" s="133" t="s">
        <v>1421</v>
      </c>
      <c r="I141" s="133" t="s">
        <v>1400</v>
      </c>
      <c r="J141" s="133"/>
      <c r="K141" s="175"/>
    </row>
    <row r="142" spans="2:11" ht="15" customHeight="1">
      <c r="B142" s="173"/>
      <c r="C142" s="133" t="s">
        <v>1422</v>
      </c>
      <c r="D142" s="133"/>
      <c r="E142" s="133"/>
      <c r="F142" s="153" t="s">
        <v>1365</v>
      </c>
      <c r="G142" s="133"/>
      <c r="H142" s="133" t="s">
        <v>1423</v>
      </c>
      <c r="I142" s="133" t="s">
        <v>1400</v>
      </c>
      <c r="J142" s="133"/>
      <c r="K142" s="175"/>
    </row>
    <row r="143" spans="2:11" ht="15" customHeight="1">
      <c r="B143" s="176"/>
      <c r="C143" s="177"/>
      <c r="D143" s="177"/>
      <c r="E143" s="177"/>
      <c r="F143" s="177"/>
      <c r="G143" s="177"/>
      <c r="H143" s="177"/>
      <c r="I143" s="177"/>
      <c r="J143" s="177"/>
      <c r="K143" s="178"/>
    </row>
    <row r="144" spans="2:11" ht="18.75" customHeight="1">
      <c r="B144" s="130"/>
      <c r="C144" s="130"/>
      <c r="D144" s="130"/>
      <c r="E144" s="130"/>
      <c r="F144" s="165"/>
      <c r="G144" s="130"/>
      <c r="H144" s="130"/>
      <c r="I144" s="130"/>
      <c r="J144" s="130"/>
      <c r="K144" s="130"/>
    </row>
    <row r="145" spans="2:11" ht="18.75" customHeight="1">
      <c r="B145" s="140"/>
      <c r="C145" s="140"/>
      <c r="D145" s="140"/>
      <c r="E145" s="140"/>
      <c r="F145" s="140"/>
      <c r="G145" s="140"/>
      <c r="H145" s="140"/>
      <c r="I145" s="140"/>
      <c r="J145" s="140"/>
      <c r="K145" s="140"/>
    </row>
    <row r="146" spans="2:11" ht="7.5" customHeight="1">
      <c r="B146" s="141"/>
      <c r="C146" s="142"/>
      <c r="D146" s="142"/>
      <c r="E146" s="142"/>
      <c r="F146" s="142"/>
      <c r="G146" s="142"/>
      <c r="H146" s="142"/>
      <c r="I146" s="142"/>
      <c r="J146" s="142"/>
      <c r="K146" s="143"/>
    </row>
    <row r="147" spans="2:11" ht="45" customHeight="1">
      <c r="B147" s="144"/>
      <c r="C147" s="551" t="s">
        <v>1424</v>
      </c>
      <c r="D147" s="551"/>
      <c r="E147" s="551"/>
      <c r="F147" s="551"/>
      <c r="G147" s="551"/>
      <c r="H147" s="551"/>
      <c r="I147" s="551"/>
      <c r="J147" s="551"/>
      <c r="K147" s="145"/>
    </row>
    <row r="148" spans="2:11" ht="17.25" customHeight="1">
      <c r="B148" s="144"/>
      <c r="C148" s="146" t="s">
        <v>1359</v>
      </c>
      <c r="D148" s="146"/>
      <c r="E148" s="146"/>
      <c r="F148" s="146" t="s">
        <v>1360</v>
      </c>
      <c r="G148" s="147"/>
      <c r="H148" s="146" t="s">
        <v>53</v>
      </c>
      <c r="I148" s="146" t="s">
        <v>56</v>
      </c>
      <c r="J148" s="146" t="s">
        <v>1361</v>
      </c>
      <c r="K148" s="145"/>
    </row>
    <row r="149" spans="2:11" ht="17.25" customHeight="1">
      <c r="B149" s="144"/>
      <c r="C149" s="148" t="s">
        <v>1362</v>
      </c>
      <c r="D149" s="148"/>
      <c r="E149" s="148"/>
      <c r="F149" s="149" t="s">
        <v>1363</v>
      </c>
      <c r="G149" s="150"/>
      <c r="H149" s="148"/>
      <c r="I149" s="148"/>
      <c r="J149" s="148" t="s">
        <v>1364</v>
      </c>
      <c r="K149" s="145"/>
    </row>
    <row r="150" spans="2:11" ht="5.25" customHeight="1">
      <c r="B150" s="154"/>
      <c r="C150" s="151"/>
      <c r="D150" s="151"/>
      <c r="E150" s="151"/>
      <c r="F150" s="151"/>
      <c r="G150" s="152"/>
      <c r="H150" s="151"/>
      <c r="I150" s="151"/>
      <c r="J150" s="151"/>
      <c r="K150" s="175"/>
    </row>
    <row r="151" spans="2:11" ht="15" customHeight="1">
      <c r="B151" s="154"/>
      <c r="C151" s="179" t="s">
        <v>1368</v>
      </c>
      <c r="D151" s="133"/>
      <c r="E151" s="133"/>
      <c r="F151" s="180" t="s">
        <v>1365</v>
      </c>
      <c r="G151" s="133"/>
      <c r="H151" s="179" t="s">
        <v>1405</v>
      </c>
      <c r="I151" s="179" t="s">
        <v>1367</v>
      </c>
      <c r="J151" s="179">
        <v>120</v>
      </c>
      <c r="K151" s="175"/>
    </row>
    <row r="152" spans="2:11" ht="15" customHeight="1">
      <c r="B152" s="154"/>
      <c r="C152" s="179" t="s">
        <v>1414</v>
      </c>
      <c r="D152" s="133"/>
      <c r="E152" s="133"/>
      <c r="F152" s="180" t="s">
        <v>1365</v>
      </c>
      <c r="G152" s="133"/>
      <c r="H152" s="179" t="s">
        <v>1425</v>
      </c>
      <c r="I152" s="179" t="s">
        <v>1367</v>
      </c>
      <c r="J152" s="179" t="s">
        <v>1416</v>
      </c>
      <c r="K152" s="175"/>
    </row>
    <row r="153" spans="2:11" ht="15" customHeight="1">
      <c r="B153" s="154"/>
      <c r="C153" s="179" t="s">
        <v>1313</v>
      </c>
      <c r="D153" s="133"/>
      <c r="E153" s="133"/>
      <c r="F153" s="180" t="s">
        <v>1365</v>
      </c>
      <c r="G153" s="133"/>
      <c r="H153" s="179" t="s">
        <v>1426</v>
      </c>
      <c r="I153" s="179" t="s">
        <v>1367</v>
      </c>
      <c r="J153" s="179" t="s">
        <v>1416</v>
      </c>
      <c r="K153" s="175"/>
    </row>
    <row r="154" spans="2:11" ht="15" customHeight="1">
      <c r="B154" s="154"/>
      <c r="C154" s="179" t="s">
        <v>1370</v>
      </c>
      <c r="D154" s="133"/>
      <c r="E154" s="133"/>
      <c r="F154" s="180" t="s">
        <v>1371</v>
      </c>
      <c r="G154" s="133"/>
      <c r="H154" s="179" t="s">
        <v>1405</v>
      </c>
      <c r="I154" s="179" t="s">
        <v>1367</v>
      </c>
      <c r="J154" s="179">
        <v>50</v>
      </c>
      <c r="K154" s="175"/>
    </row>
    <row r="155" spans="2:11" ht="15" customHeight="1">
      <c r="B155" s="154"/>
      <c r="C155" s="179" t="s">
        <v>1373</v>
      </c>
      <c r="D155" s="133"/>
      <c r="E155" s="133"/>
      <c r="F155" s="180" t="s">
        <v>1365</v>
      </c>
      <c r="G155" s="133"/>
      <c r="H155" s="179" t="s">
        <v>1405</v>
      </c>
      <c r="I155" s="179" t="s">
        <v>1375</v>
      </c>
      <c r="J155" s="179"/>
      <c r="K155" s="175"/>
    </row>
    <row r="156" spans="2:11" ht="15" customHeight="1">
      <c r="B156" s="154"/>
      <c r="C156" s="179" t="s">
        <v>1384</v>
      </c>
      <c r="D156" s="133"/>
      <c r="E156" s="133"/>
      <c r="F156" s="180" t="s">
        <v>1371</v>
      </c>
      <c r="G156" s="133"/>
      <c r="H156" s="179" t="s">
        <v>1405</v>
      </c>
      <c r="I156" s="179" t="s">
        <v>1367</v>
      </c>
      <c r="J156" s="179">
        <v>50</v>
      </c>
      <c r="K156" s="175"/>
    </row>
    <row r="157" spans="2:11" ht="15" customHeight="1">
      <c r="B157" s="154"/>
      <c r="C157" s="179" t="s">
        <v>1392</v>
      </c>
      <c r="D157" s="133"/>
      <c r="E157" s="133"/>
      <c r="F157" s="180" t="s">
        <v>1371</v>
      </c>
      <c r="G157" s="133"/>
      <c r="H157" s="179" t="s">
        <v>1405</v>
      </c>
      <c r="I157" s="179" t="s">
        <v>1367</v>
      </c>
      <c r="J157" s="179">
        <v>50</v>
      </c>
      <c r="K157" s="175"/>
    </row>
    <row r="158" spans="2:11" ht="15" customHeight="1">
      <c r="B158" s="154"/>
      <c r="C158" s="179" t="s">
        <v>1390</v>
      </c>
      <c r="D158" s="133"/>
      <c r="E158" s="133"/>
      <c r="F158" s="180" t="s">
        <v>1371</v>
      </c>
      <c r="G158" s="133"/>
      <c r="H158" s="179" t="s">
        <v>1405</v>
      </c>
      <c r="I158" s="179" t="s">
        <v>1367</v>
      </c>
      <c r="J158" s="179">
        <v>50</v>
      </c>
      <c r="K158" s="175"/>
    </row>
    <row r="159" spans="2:11" ht="15" customHeight="1">
      <c r="B159" s="154"/>
      <c r="C159" s="179" t="s">
        <v>92</v>
      </c>
      <c r="D159" s="133"/>
      <c r="E159" s="133"/>
      <c r="F159" s="180" t="s">
        <v>1365</v>
      </c>
      <c r="G159" s="133"/>
      <c r="H159" s="179" t="s">
        <v>1427</v>
      </c>
      <c r="I159" s="179" t="s">
        <v>1367</v>
      </c>
      <c r="J159" s="179" t="s">
        <v>1428</v>
      </c>
      <c r="K159" s="175"/>
    </row>
    <row r="160" spans="2:11" ht="15" customHeight="1">
      <c r="B160" s="154"/>
      <c r="C160" s="179" t="s">
        <v>1429</v>
      </c>
      <c r="D160" s="133"/>
      <c r="E160" s="133"/>
      <c r="F160" s="180" t="s">
        <v>1365</v>
      </c>
      <c r="G160" s="133"/>
      <c r="H160" s="179" t="s">
        <v>1430</v>
      </c>
      <c r="I160" s="179" t="s">
        <v>1400</v>
      </c>
      <c r="J160" s="179"/>
      <c r="K160" s="175"/>
    </row>
    <row r="161" spans="2:11" ht="15" customHeight="1">
      <c r="B161" s="181"/>
      <c r="C161" s="163"/>
      <c r="D161" s="163"/>
      <c r="E161" s="163"/>
      <c r="F161" s="163"/>
      <c r="G161" s="163"/>
      <c r="H161" s="163"/>
      <c r="I161" s="163"/>
      <c r="J161" s="163"/>
      <c r="K161" s="182"/>
    </row>
    <row r="162" spans="2:11" ht="18.75" customHeight="1">
      <c r="B162" s="130"/>
      <c r="C162" s="133"/>
      <c r="D162" s="133"/>
      <c r="E162" s="133"/>
      <c r="F162" s="153"/>
      <c r="G162" s="133"/>
      <c r="H162" s="133"/>
      <c r="I162" s="133"/>
      <c r="J162" s="133"/>
      <c r="K162" s="130"/>
    </row>
    <row r="163" spans="2:11" ht="18.75" customHeight="1">
      <c r="B163" s="140"/>
      <c r="C163" s="140"/>
      <c r="D163" s="140"/>
      <c r="E163" s="140"/>
      <c r="F163" s="140"/>
      <c r="G163" s="140"/>
      <c r="H163" s="140"/>
      <c r="I163" s="140"/>
      <c r="J163" s="140"/>
      <c r="K163" s="140"/>
    </row>
    <row r="164" spans="2:11" ht="7.5" customHeight="1">
      <c r="B164" s="122"/>
      <c r="C164" s="123"/>
      <c r="D164" s="123"/>
      <c r="E164" s="123"/>
      <c r="F164" s="123"/>
      <c r="G164" s="123"/>
      <c r="H164" s="123"/>
      <c r="I164" s="123"/>
      <c r="J164" s="123"/>
      <c r="K164" s="124"/>
    </row>
    <row r="165" spans="2:11" ht="45" customHeight="1">
      <c r="B165" s="125"/>
      <c r="C165" s="547" t="s">
        <v>1431</v>
      </c>
      <c r="D165" s="547"/>
      <c r="E165" s="547"/>
      <c r="F165" s="547"/>
      <c r="G165" s="547"/>
      <c r="H165" s="547"/>
      <c r="I165" s="547"/>
      <c r="J165" s="547"/>
      <c r="K165" s="126"/>
    </row>
    <row r="166" spans="2:11" ht="17.25" customHeight="1">
      <c r="B166" s="125"/>
      <c r="C166" s="146" t="s">
        <v>1359</v>
      </c>
      <c r="D166" s="146"/>
      <c r="E166" s="146"/>
      <c r="F166" s="146" t="s">
        <v>1360</v>
      </c>
      <c r="G166" s="183"/>
      <c r="H166" s="184" t="s">
        <v>53</v>
      </c>
      <c r="I166" s="184" t="s">
        <v>56</v>
      </c>
      <c r="J166" s="146" t="s">
        <v>1361</v>
      </c>
      <c r="K166" s="126"/>
    </row>
    <row r="167" spans="2:11" ht="17.25" customHeight="1">
      <c r="B167" s="127"/>
      <c r="C167" s="148" t="s">
        <v>1362</v>
      </c>
      <c r="D167" s="148"/>
      <c r="E167" s="148"/>
      <c r="F167" s="149" t="s">
        <v>1363</v>
      </c>
      <c r="G167" s="185"/>
      <c r="H167" s="186"/>
      <c r="I167" s="186"/>
      <c r="J167" s="148" t="s">
        <v>1364</v>
      </c>
      <c r="K167" s="128"/>
    </row>
    <row r="168" spans="2:11" ht="5.25" customHeight="1">
      <c r="B168" s="154"/>
      <c r="C168" s="151"/>
      <c r="D168" s="151"/>
      <c r="E168" s="151"/>
      <c r="F168" s="151"/>
      <c r="G168" s="152"/>
      <c r="H168" s="151"/>
      <c r="I168" s="151"/>
      <c r="J168" s="151"/>
      <c r="K168" s="175"/>
    </row>
    <row r="169" spans="2:11" ht="15" customHeight="1">
      <c r="B169" s="154"/>
      <c r="C169" s="133" t="s">
        <v>1368</v>
      </c>
      <c r="D169" s="133"/>
      <c r="E169" s="133"/>
      <c r="F169" s="153" t="s">
        <v>1365</v>
      </c>
      <c r="G169" s="133"/>
      <c r="H169" s="133" t="s">
        <v>1405</v>
      </c>
      <c r="I169" s="133" t="s">
        <v>1367</v>
      </c>
      <c r="J169" s="133">
        <v>120</v>
      </c>
      <c r="K169" s="175"/>
    </row>
    <row r="170" spans="2:11" ht="15" customHeight="1">
      <c r="B170" s="154"/>
      <c r="C170" s="133" t="s">
        <v>1414</v>
      </c>
      <c r="D170" s="133"/>
      <c r="E170" s="133"/>
      <c r="F170" s="153" t="s">
        <v>1365</v>
      </c>
      <c r="G170" s="133"/>
      <c r="H170" s="133" t="s">
        <v>1415</v>
      </c>
      <c r="I170" s="133" t="s">
        <v>1367</v>
      </c>
      <c r="J170" s="133" t="s">
        <v>1416</v>
      </c>
      <c r="K170" s="175"/>
    </row>
    <row r="171" spans="2:11" ht="15" customHeight="1">
      <c r="B171" s="154"/>
      <c r="C171" s="133" t="s">
        <v>1313</v>
      </c>
      <c r="D171" s="133"/>
      <c r="E171" s="133"/>
      <c r="F171" s="153" t="s">
        <v>1365</v>
      </c>
      <c r="G171" s="133"/>
      <c r="H171" s="133" t="s">
        <v>1432</v>
      </c>
      <c r="I171" s="133" t="s">
        <v>1367</v>
      </c>
      <c r="J171" s="133" t="s">
        <v>1416</v>
      </c>
      <c r="K171" s="175"/>
    </row>
    <row r="172" spans="2:11" ht="15" customHeight="1">
      <c r="B172" s="154"/>
      <c r="C172" s="133" t="s">
        <v>1370</v>
      </c>
      <c r="D172" s="133"/>
      <c r="E172" s="133"/>
      <c r="F172" s="153" t="s">
        <v>1371</v>
      </c>
      <c r="G172" s="133"/>
      <c r="H172" s="133" t="s">
        <v>1432</v>
      </c>
      <c r="I172" s="133" t="s">
        <v>1367</v>
      </c>
      <c r="J172" s="133">
        <v>50</v>
      </c>
      <c r="K172" s="175"/>
    </row>
    <row r="173" spans="2:11" ht="15" customHeight="1">
      <c r="B173" s="154"/>
      <c r="C173" s="133" t="s">
        <v>1373</v>
      </c>
      <c r="D173" s="133"/>
      <c r="E173" s="133"/>
      <c r="F173" s="153" t="s">
        <v>1365</v>
      </c>
      <c r="G173" s="133"/>
      <c r="H173" s="133" t="s">
        <v>1432</v>
      </c>
      <c r="I173" s="133" t="s">
        <v>1375</v>
      </c>
      <c r="J173" s="133"/>
      <c r="K173" s="175"/>
    </row>
    <row r="174" spans="2:11" ht="15" customHeight="1">
      <c r="B174" s="154"/>
      <c r="C174" s="133" t="s">
        <v>1384</v>
      </c>
      <c r="D174" s="133"/>
      <c r="E174" s="133"/>
      <c r="F174" s="153" t="s">
        <v>1371</v>
      </c>
      <c r="G174" s="133"/>
      <c r="H174" s="133" t="s">
        <v>1432</v>
      </c>
      <c r="I174" s="133" t="s">
        <v>1367</v>
      </c>
      <c r="J174" s="133">
        <v>50</v>
      </c>
      <c r="K174" s="175"/>
    </row>
    <row r="175" spans="2:11" ht="15" customHeight="1">
      <c r="B175" s="154"/>
      <c r="C175" s="133" t="s">
        <v>1392</v>
      </c>
      <c r="D175" s="133"/>
      <c r="E175" s="133"/>
      <c r="F175" s="153" t="s">
        <v>1371</v>
      </c>
      <c r="G175" s="133"/>
      <c r="H175" s="133" t="s">
        <v>1432</v>
      </c>
      <c r="I175" s="133" t="s">
        <v>1367</v>
      </c>
      <c r="J175" s="133">
        <v>50</v>
      </c>
      <c r="K175" s="175"/>
    </row>
    <row r="176" spans="2:11" ht="15" customHeight="1">
      <c r="B176" s="154"/>
      <c r="C176" s="133" t="s">
        <v>1390</v>
      </c>
      <c r="D176" s="133"/>
      <c r="E176" s="133"/>
      <c r="F176" s="153" t="s">
        <v>1371</v>
      </c>
      <c r="G176" s="133"/>
      <c r="H176" s="133" t="s">
        <v>1432</v>
      </c>
      <c r="I176" s="133" t="s">
        <v>1367</v>
      </c>
      <c r="J176" s="133">
        <v>50</v>
      </c>
      <c r="K176" s="175"/>
    </row>
    <row r="177" spans="2:11" ht="15" customHeight="1">
      <c r="B177" s="154"/>
      <c r="C177" s="133" t="s">
        <v>122</v>
      </c>
      <c r="D177" s="133"/>
      <c r="E177" s="133"/>
      <c r="F177" s="153" t="s">
        <v>1365</v>
      </c>
      <c r="G177" s="133"/>
      <c r="H177" s="133" t="s">
        <v>1433</v>
      </c>
      <c r="I177" s="133" t="s">
        <v>1434</v>
      </c>
      <c r="J177" s="133"/>
      <c r="K177" s="175"/>
    </row>
    <row r="178" spans="2:11" ht="15" customHeight="1">
      <c r="B178" s="154"/>
      <c r="C178" s="133" t="s">
        <v>56</v>
      </c>
      <c r="D178" s="133"/>
      <c r="E178" s="133"/>
      <c r="F178" s="153" t="s">
        <v>1365</v>
      </c>
      <c r="G178" s="133"/>
      <c r="H178" s="133" t="s">
        <v>1435</v>
      </c>
      <c r="I178" s="133" t="s">
        <v>1436</v>
      </c>
      <c r="J178" s="133">
        <v>1</v>
      </c>
      <c r="K178" s="175"/>
    </row>
    <row r="179" spans="2:11" ht="15" customHeight="1">
      <c r="B179" s="154"/>
      <c r="C179" s="133" t="s">
        <v>52</v>
      </c>
      <c r="D179" s="133"/>
      <c r="E179" s="133"/>
      <c r="F179" s="153" t="s">
        <v>1365</v>
      </c>
      <c r="G179" s="133"/>
      <c r="H179" s="133" t="s">
        <v>1437</v>
      </c>
      <c r="I179" s="133" t="s">
        <v>1367</v>
      </c>
      <c r="J179" s="133">
        <v>20</v>
      </c>
      <c r="K179" s="175"/>
    </row>
    <row r="180" spans="2:11" ht="15" customHeight="1">
      <c r="B180" s="154"/>
      <c r="C180" s="133" t="s">
        <v>53</v>
      </c>
      <c r="D180" s="133"/>
      <c r="E180" s="133"/>
      <c r="F180" s="153" t="s">
        <v>1365</v>
      </c>
      <c r="G180" s="133"/>
      <c r="H180" s="133" t="s">
        <v>1438</v>
      </c>
      <c r="I180" s="133" t="s">
        <v>1367</v>
      </c>
      <c r="J180" s="133">
        <v>255</v>
      </c>
      <c r="K180" s="175"/>
    </row>
    <row r="181" spans="2:11" ht="15" customHeight="1">
      <c r="B181" s="154"/>
      <c r="C181" s="133" t="s">
        <v>123</v>
      </c>
      <c r="D181" s="133"/>
      <c r="E181" s="133"/>
      <c r="F181" s="153" t="s">
        <v>1365</v>
      </c>
      <c r="G181" s="133"/>
      <c r="H181" s="133" t="s">
        <v>1329</v>
      </c>
      <c r="I181" s="133" t="s">
        <v>1367</v>
      </c>
      <c r="J181" s="133">
        <v>10</v>
      </c>
      <c r="K181" s="175"/>
    </row>
    <row r="182" spans="2:11" ht="15" customHeight="1">
      <c r="B182" s="154"/>
      <c r="C182" s="133" t="s">
        <v>124</v>
      </c>
      <c r="D182" s="133"/>
      <c r="E182" s="133"/>
      <c r="F182" s="153" t="s">
        <v>1365</v>
      </c>
      <c r="G182" s="133"/>
      <c r="H182" s="133" t="s">
        <v>1439</v>
      </c>
      <c r="I182" s="133" t="s">
        <v>1400</v>
      </c>
      <c r="J182" s="133"/>
      <c r="K182" s="175"/>
    </row>
    <row r="183" spans="2:11" ht="15" customHeight="1">
      <c r="B183" s="154"/>
      <c r="C183" s="133" t="s">
        <v>1440</v>
      </c>
      <c r="D183" s="133"/>
      <c r="E183" s="133"/>
      <c r="F183" s="153" t="s">
        <v>1365</v>
      </c>
      <c r="G183" s="133"/>
      <c r="H183" s="133" t="s">
        <v>1441</v>
      </c>
      <c r="I183" s="133" t="s">
        <v>1400</v>
      </c>
      <c r="J183" s="133"/>
      <c r="K183" s="175"/>
    </row>
    <row r="184" spans="2:11" ht="15" customHeight="1">
      <c r="B184" s="154"/>
      <c r="C184" s="133" t="s">
        <v>1429</v>
      </c>
      <c r="D184" s="133"/>
      <c r="E184" s="133"/>
      <c r="F184" s="153" t="s">
        <v>1365</v>
      </c>
      <c r="G184" s="133"/>
      <c r="H184" s="133" t="s">
        <v>1442</v>
      </c>
      <c r="I184" s="133" t="s">
        <v>1400</v>
      </c>
      <c r="J184" s="133"/>
      <c r="K184" s="175"/>
    </row>
    <row r="185" spans="2:11" ht="15" customHeight="1">
      <c r="B185" s="154"/>
      <c r="C185" s="133" t="s">
        <v>126</v>
      </c>
      <c r="D185" s="133"/>
      <c r="E185" s="133"/>
      <c r="F185" s="153" t="s">
        <v>1371</v>
      </c>
      <c r="G185" s="133"/>
      <c r="H185" s="133" t="s">
        <v>1443</v>
      </c>
      <c r="I185" s="133" t="s">
        <v>1367</v>
      </c>
      <c r="J185" s="133">
        <v>50</v>
      </c>
      <c r="K185" s="175"/>
    </row>
    <row r="186" spans="2:11" ht="15" customHeight="1">
      <c r="B186" s="154"/>
      <c r="C186" s="133" t="s">
        <v>1444</v>
      </c>
      <c r="D186" s="133"/>
      <c r="E186" s="133"/>
      <c r="F186" s="153" t="s">
        <v>1371</v>
      </c>
      <c r="G186" s="133"/>
      <c r="H186" s="133" t="s">
        <v>1445</v>
      </c>
      <c r="I186" s="133" t="s">
        <v>1446</v>
      </c>
      <c r="J186" s="133"/>
      <c r="K186" s="175"/>
    </row>
    <row r="187" spans="2:11" ht="15" customHeight="1">
      <c r="B187" s="154"/>
      <c r="C187" s="133" t="s">
        <v>1447</v>
      </c>
      <c r="D187" s="133"/>
      <c r="E187" s="133"/>
      <c r="F187" s="153" t="s">
        <v>1371</v>
      </c>
      <c r="G187" s="133"/>
      <c r="H187" s="133" t="s">
        <v>1448</v>
      </c>
      <c r="I187" s="133" t="s">
        <v>1446</v>
      </c>
      <c r="J187" s="133"/>
      <c r="K187" s="175"/>
    </row>
    <row r="188" spans="2:11" ht="15" customHeight="1">
      <c r="B188" s="154"/>
      <c r="C188" s="133" t="s">
        <v>1449</v>
      </c>
      <c r="D188" s="133"/>
      <c r="E188" s="133"/>
      <c r="F188" s="153" t="s">
        <v>1371</v>
      </c>
      <c r="G188" s="133"/>
      <c r="H188" s="133" t="s">
        <v>1450</v>
      </c>
      <c r="I188" s="133" t="s">
        <v>1446</v>
      </c>
      <c r="J188" s="133"/>
      <c r="K188" s="175"/>
    </row>
    <row r="189" spans="2:11" ht="15" customHeight="1">
      <c r="B189" s="154"/>
      <c r="C189" s="187" t="s">
        <v>1451</v>
      </c>
      <c r="D189" s="133"/>
      <c r="E189" s="133"/>
      <c r="F189" s="153" t="s">
        <v>1371</v>
      </c>
      <c r="G189" s="133"/>
      <c r="H189" s="133" t="s">
        <v>1452</v>
      </c>
      <c r="I189" s="133" t="s">
        <v>1453</v>
      </c>
      <c r="J189" s="188" t="s">
        <v>1454</v>
      </c>
      <c r="K189" s="175"/>
    </row>
    <row r="190" spans="2:11" ht="15" customHeight="1">
      <c r="B190" s="154"/>
      <c r="C190" s="139" t="s">
        <v>41</v>
      </c>
      <c r="D190" s="133"/>
      <c r="E190" s="133"/>
      <c r="F190" s="153" t="s">
        <v>1365</v>
      </c>
      <c r="G190" s="133"/>
      <c r="H190" s="130" t="s">
        <v>1455</v>
      </c>
      <c r="I190" s="133" t="s">
        <v>1456</v>
      </c>
      <c r="J190" s="133"/>
      <c r="K190" s="175"/>
    </row>
    <row r="191" spans="2:11" ht="15" customHeight="1">
      <c r="B191" s="154"/>
      <c r="C191" s="139" t="s">
        <v>1457</v>
      </c>
      <c r="D191" s="133"/>
      <c r="E191" s="133"/>
      <c r="F191" s="153" t="s">
        <v>1365</v>
      </c>
      <c r="G191" s="133"/>
      <c r="H191" s="133" t="s">
        <v>1458</v>
      </c>
      <c r="I191" s="133" t="s">
        <v>1400</v>
      </c>
      <c r="J191" s="133"/>
      <c r="K191" s="175"/>
    </row>
    <row r="192" spans="2:11" ht="15" customHeight="1">
      <c r="B192" s="154"/>
      <c r="C192" s="139" t="s">
        <v>1459</v>
      </c>
      <c r="D192" s="133"/>
      <c r="E192" s="133"/>
      <c r="F192" s="153" t="s">
        <v>1365</v>
      </c>
      <c r="G192" s="133"/>
      <c r="H192" s="133" t="s">
        <v>1460</v>
      </c>
      <c r="I192" s="133" t="s">
        <v>1400</v>
      </c>
      <c r="J192" s="133"/>
      <c r="K192" s="175"/>
    </row>
    <row r="193" spans="2:11" ht="15" customHeight="1">
      <c r="B193" s="154"/>
      <c r="C193" s="139" t="s">
        <v>1461</v>
      </c>
      <c r="D193" s="133"/>
      <c r="E193" s="133"/>
      <c r="F193" s="153" t="s">
        <v>1371</v>
      </c>
      <c r="G193" s="133"/>
      <c r="H193" s="133" t="s">
        <v>1462</v>
      </c>
      <c r="I193" s="133" t="s">
        <v>1400</v>
      </c>
      <c r="J193" s="133"/>
      <c r="K193" s="175"/>
    </row>
    <row r="194" spans="2:11" ht="15" customHeight="1">
      <c r="B194" s="181"/>
      <c r="C194" s="189"/>
      <c r="D194" s="163"/>
      <c r="E194" s="163"/>
      <c r="F194" s="163"/>
      <c r="G194" s="163"/>
      <c r="H194" s="163"/>
      <c r="I194" s="163"/>
      <c r="J194" s="163"/>
      <c r="K194" s="182"/>
    </row>
    <row r="195" spans="2:11" ht="18.75" customHeight="1">
      <c r="B195" s="130"/>
      <c r="C195" s="133"/>
      <c r="D195" s="133"/>
      <c r="E195" s="133"/>
      <c r="F195" s="153"/>
      <c r="G195" s="133"/>
      <c r="H195" s="133"/>
      <c r="I195" s="133"/>
      <c r="J195" s="133"/>
      <c r="K195" s="130"/>
    </row>
    <row r="196" spans="2:11" ht="18.75" customHeight="1">
      <c r="B196" s="130"/>
      <c r="C196" s="133"/>
      <c r="D196" s="133"/>
      <c r="E196" s="133"/>
      <c r="F196" s="153"/>
      <c r="G196" s="133"/>
      <c r="H196" s="133"/>
      <c r="I196" s="133"/>
      <c r="J196" s="133"/>
      <c r="K196" s="130"/>
    </row>
    <row r="197" spans="2:11" ht="18.75" customHeight="1">
      <c r="B197" s="140"/>
      <c r="C197" s="140"/>
      <c r="D197" s="140"/>
      <c r="E197" s="140"/>
      <c r="F197" s="140"/>
      <c r="G197" s="140"/>
      <c r="H197" s="140"/>
      <c r="I197" s="140"/>
      <c r="J197" s="140"/>
      <c r="K197" s="140"/>
    </row>
    <row r="198" spans="2:11" ht="13.5">
      <c r="B198" s="122"/>
      <c r="C198" s="123"/>
      <c r="D198" s="123"/>
      <c r="E198" s="123"/>
      <c r="F198" s="123"/>
      <c r="G198" s="123"/>
      <c r="H198" s="123"/>
      <c r="I198" s="123"/>
      <c r="J198" s="123"/>
      <c r="K198" s="124"/>
    </row>
    <row r="199" spans="2:11" ht="21">
      <c r="B199" s="125"/>
      <c r="C199" s="547" t="s">
        <v>1463</v>
      </c>
      <c r="D199" s="547"/>
      <c r="E199" s="547"/>
      <c r="F199" s="547"/>
      <c r="G199" s="547"/>
      <c r="H199" s="547"/>
      <c r="I199" s="547"/>
      <c r="J199" s="547"/>
      <c r="K199" s="126"/>
    </row>
    <row r="200" spans="2:11" ht="25.5" customHeight="1">
      <c r="B200" s="125"/>
      <c r="C200" s="190" t="s">
        <v>1464</v>
      </c>
      <c r="D200" s="190"/>
      <c r="E200" s="190"/>
      <c r="F200" s="190" t="s">
        <v>1465</v>
      </c>
      <c r="G200" s="191"/>
      <c r="H200" s="552" t="s">
        <v>1466</v>
      </c>
      <c r="I200" s="552"/>
      <c r="J200" s="552"/>
      <c r="K200" s="126"/>
    </row>
    <row r="201" spans="2:11" ht="5.25" customHeight="1">
      <c r="B201" s="154"/>
      <c r="C201" s="151"/>
      <c r="D201" s="151"/>
      <c r="E201" s="151"/>
      <c r="F201" s="151"/>
      <c r="G201" s="133"/>
      <c r="H201" s="151"/>
      <c r="I201" s="151"/>
      <c r="J201" s="151"/>
      <c r="K201" s="175"/>
    </row>
    <row r="202" spans="2:11" ht="15" customHeight="1">
      <c r="B202" s="154"/>
      <c r="C202" s="133" t="s">
        <v>1456</v>
      </c>
      <c r="D202" s="133"/>
      <c r="E202" s="133"/>
      <c r="F202" s="153" t="s">
        <v>42</v>
      </c>
      <c r="G202" s="133"/>
      <c r="H202" s="553" t="s">
        <v>1467</v>
      </c>
      <c r="I202" s="553"/>
      <c r="J202" s="553"/>
      <c r="K202" s="175"/>
    </row>
    <row r="203" spans="2:11" ht="15" customHeight="1">
      <c r="B203" s="154"/>
      <c r="C203" s="160"/>
      <c r="D203" s="133"/>
      <c r="E203" s="133"/>
      <c r="F203" s="153" t="s">
        <v>43</v>
      </c>
      <c r="G203" s="133"/>
      <c r="H203" s="553" t="s">
        <v>1468</v>
      </c>
      <c r="I203" s="553"/>
      <c r="J203" s="553"/>
      <c r="K203" s="175"/>
    </row>
    <row r="204" spans="2:11" ht="15" customHeight="1">
      <c r="B204" s="154"/>
      <c r="C204" s="160"/>
      <c r="D204" s="133"/>
      <c r="E204" s="133"/>
      <c r="F204" s="153" t="s">
        <v>46</v>
      </c>
      <c r="G204" s="133"/>
      <c r="H204" s="553" t="s">
        <v>1469</v>
      </c>
      <c r="I204" s="553"/>
      <c r="J204" s="553"/>
      <c r="K204" s="175"/>
    </row>
    <row r="205" spans="2:11" ht="15" customHeight="1">
      <c r="B205" s="154"/>
      <c r="C205" s="133"/>
      <c r="D205" s="133"/>
      <c r="E205" s="133"/>
      <c r="F205" s="153" t="s">
        <v>44</v>
      </c>
      <c r="G205" s="133"/>
      <c r="H205" s="553" t="s">
        <v>1470</v>
      </c>
      <c r="I205" s="553"/>
      <c r="J205" s="553"/>
      <c r="K205" s="175"/>
    </row>
    <row r="206" spans="2:11" ht="15" customHeight="1">
      <c r="B206" s="154"/>
      <c r="C206" s="133"/>
      <c r="D206" s="133"/>
      <c r="E206" s="133"/>
      <c r="F206" s="153" t="s">
        <v>45</v>
      </c>
      <c r="G206" s="133"/>
      <c r="H206" s="553" t="s">
        <v>1471</v>
      </c>
      <c r="I206" s="553"/>
      <c r="J206" s="553"/>
      <c r="K206" s="175"/>
    </row>
    <row r="207" spans="2:11" ht="15" customHeight="1">
      <c r="B207" s="154"/>
      <c r="C207" s="133"/>
      <c r="D207" s="133"/>
      <c r="E207" s="133"/>
      <c r="F207" s="153"/>
      <c r="G207" s="133"/>
      <c r="H207" s="133"/>
      <c r="I207" s="133"/>
      <c r="J207" s="133"/>
      <c r="K207" s="175"/>
    </row>
    <row r="208" spans="2:11" ht="15" customHeight="1">
      <c r="B208" s="154"/>
      <c r="C208" s="133" t="s">
        <v>1412</v>
      </c>
      <c r="D208" s="133"/>
      <c r="E208" s="133"/>
      <c r="F208" s="153" t="s">
        <v>78</v>
      </c>
      <c r="G208" s="133"/>
      <c r="H208" s="553" t="s">
        <v>1472</v>
      </c>
      <c r="I208" s="553"/>
      <c r="J208" s="553"/>
      <c r="K208" s="175"/>
    </row>
    <row r="209" spans="2:11" ht="15" customHeight="1">
      <c r="B209" s="154"/>
      <c r="C209" s="160"/>
      <c r="D209" s="133"/>
      <c r="E209" s="133"/>
      <c r="F209" s="153" t="s">
        <v>1307</v>
      </c>
      <c r="G209" s="133"/>
      <c r="H209" s="553" t="s">
        <v>1308</v>
      </c>
      <c r="I209" s="553"/>
      <c r="J209" s="553"/>
      <c r="K209" s="175"/>
    </row>
    <row r="210" spans="2:11" ht="15" customHeight="1">
      <c r="B210" s="154"/>
      <c r="C210" s="133"/>
      <c r="D210" s="133"/>
      <c r="E210" s="133"/>
      <c r="F210" s="153" t="s">
        <v>1305</v>
      </c>
      <c r="G210" s="133"/>
      <c r="H210" s="553" t="s">
        <v>1473</v>
      </c>
      <c r="I210" s="553"/>
      <c r="J210" s="553"/>
      <c r="K210" s="175"/>
    </row>
    <row r="211" spans="2:11" ht="15" customHeight="1">
      <c r="B211" s="192"/>
      <c r="C211" s="160"/>
      <c r="D211" s="160"/>
      <c r="E211" s="160"/>
      <c r="F211" s="153" t="s">
        <v>1309</v>
      </c>
      <c r="G211" s="139"/>
      <c r="H211" s="554" t="s">
        <v>1310</v>
      </c>
      <c r="I211" s="554"/>
      <c r="J211" s="554"/>
      <c r="K211" s="193"/>
    </row>
    <row r="212" spans="2:11" ht="15" customHeight="1">
      <c r="B212" s="192"/>
      <c r="C212" s="160"/>
      <c r="D212" s="160"/>
      <c r="E212" s="160"/>
      <c r="F212" s="153" t="s">
        <v>1311</v>
      </c>
      <c r="G212" s="139"/>
      <c r="H212" s="554" t="s">
        <v>1474</v>
      </c>
      <c r="I212" s="554"/>
      <c r="J212" s="554"/>
      <c r="K212" s="193"/>
    </row>
    <row r="213" spans="2:11" ht="15" customHeight="1">
      <c r="B213" s="192"/>
      <c r="C213" s="160"/>
      <c r="D213" s="160"/>
      <c r="E213" s="160"/>
      <c r="F213" s="194"/>
      <c r="G213" s="139"/>
      <c r="H213" s="195"/>
      <c r="I213" s="195"/>
      <c r="J213" s="195"/>
      <c r="K213" s="193"/>
    </row>
    <row r="214" spans="2:11" ht="15" customHeight="1">
      <c r="B214" s="192"/>
      <c r="C214" s="133" t="s">
        <v>1436</v>
      </c>
      <c r="D214" s="160"/>
      <c r="E214" s="160"/>
      <c r="F214" s="153">
        <v>1</v>
      </c>
      <c r="G214" s="139"/>
      <c r="H214" s="554" t="s">
        <v>1475</v>
      </c>
      <c r="I214" s="554"/>
      <c r="J214" s="554"/>
      <c r="K214" s="193"/>
    </row>
    <row r="215" spans="2:11" ht="15" customHeight="1">
      <c r="B215" s="192"/>
      <c r="C215" s="160"/>
      <c r="D215" s="160"/>
      <c r="E215" s="160"/>
      <c r="F215" s="153">
        <v>2</v>
      </c>
      <c r="G215" s="139"/>
      <c r="H215" s="554" t="s">
        <v>1476</v>
      </c>
      <c r="I215" s="554"/>
      <c r="J215" s="554"/>
      <c r="K215" s="193"/>
    </row>
    <row r="216" spans="2:11" ht="15" customHeight="1">
      <c r="B216" s="192"/>
      <c r="C216" s="160"/>
      <c r="D216" s="160"/>
      <c r="E216" s="160"/>
      <c r="F216" s="153">
        <v>3</v>
      </c>
      <c r="G216" s="139"/>
      <c r="H216" s="554" t="s">
        <v>1477</v>
      </c>
      <c r="I216" s="554"/>
      <c r="J216" s="554"/>
      <c r="K216" s="193"/>
    </row>
    <row r="217" spans="2:11" ht="15" customHeight="1">
      <c r="B217" s="192"/>
      <c r="C217" s="160"/>
      <c r="D217" s="160"/>
      <c r="E217" s="160"/>
      <c r="F217" s="153">
        <v>4</v>
      </c>
      <c r="G217" s="139"/>
      <c r="H217" s="554" t="s">
        <v>1478</v>
      </c>
      <c r="I217" s="554"/>
      <c r="J217" s="554"/>
      <c r="K217" s="193"/>
    </row>
    <row r="218" spans="2:11" ht="12.75" customHeight="1">
      <c r="B218" s="196"/>
      <c r="C218" s="197"/>
      <c r="D218" s="197"/>
      <c r="E218" s="197"/>
      <c r="F218" s="197"/>
      <c r="G218" s="197"/>
      <c r="H218" s="197"/>
      <c r="I218" s="197"/>
      <c r="J218" s="197"/>
      <c r="K218" s="19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Admin-PC\Admin</dc:creator>
  <cp:keywords/>
  <dc:description/>
  <cp:lastModifiedBy>Tomáš Hromádko</cp:lastModifiedBy>
  <dcterms:created xsi:type="dcterms:W3CDTF">2019-06-27T06:30:46Z</dcterms:created>
  <dcterms:modified xsi:type="dcterms:W3CDTF">2019-07-16T07:57:01Z</dcterms:modified>
  <cp:category/>
  <cp:version/>
  <cp:contentType/>
  <cp:contentStatus/>
</cp:coreProperties>
</file>