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74-01 - bourací práce" sheetId="2" r:id="rId2"/>
    <sheet name="574-02 - stavební úpravy" sheetId="3" r:id="rId3"/>
    <sheet name="574-03 - Venkovní úpravy" sheetId="4" r:id="rId4"/>
    <sheet name="574-04.. - Vytápění" sheetId="5" r:id="rId5"/>
    <sheet name="574-05 - Rozšíření kapaci..." sheetId="6" r:id="rId6"/>
    <sheet name="574-06 - Elektroistalace" sheetId="7" r:id="rId7"/>
    <sheet name="574-07 - Vzduchotechnika" sheetId="8" r:id="rId8"/>
    <sheet name="574-08 - Zdravotechnika" sheetId="9" r:id="rId9"/>
  </sheets>
  <definedNames>
    <definedName name="_xlnm.Print_Area" localSheetId="0">'Rekapitulace stavby'!$C$4:$AP$70,'Rekapitulace stavby'!$C$76:$AP$103</definedName>
    <definedName name="_xlnm.Print_Area" localSheetId="1">'574-01 - bourací práce'!$C$4:$Q$70,'574-01 - bourací práce'!$C$76:$Q$114,'574-01 - bourací práce'!$C$120:$Q$232</definedName>
    <definedName name="_xlnm.Print_Area" localSheetId="2">'574-02 - stavební úpravy'!$C$4:$Q$70,'574-02 - stavební úpravy'!$C$76:$Q$123,'574-02 - stavební úpravy'!$C$129:$Q$465</definedName>
    <definedName name="_xlnm.Print_Area" localSheetId="3">'574-03 - Venkovní úpravy'!$C$4:$Q$70,'574-03 - Venkovní úpravy'!$C$76:$Q$104,'574-03 - Venkovní úpravy'!$C$110:$Q$155</definedName>
    <definedName name="_xlnm.Print_Area" localSheetId="4">'574-04.. - Vytápění'!$C$4:$Q$70,'574-04.. - Vytápění'!$C$76:$Q$100,'574-04.. - Vytápění'!$C$106:$Q$136</definedName>
    <definedName name="_xlnm.Print_Area" localSheetId="5">'574-05 - Rozšíření kapaci...'!$C$4:$Q$70,'574-05 - Rozšíření kapaci...'!$C$76:$Q$110,'574-05 - Rozšíření kapaci...'!$C$116:$Q$375</definedName>
    <definedName name="_xlnm.Print_Area" localSheetId="6">'574-06 - Elektroistalace'!$C$4:$Q$70,'574-06 - Elektroistalace'!$C$76:$Q$99,'574-06 - Elektroistalace'!$C$105:$Q$167</definedName>
    <definedName name="_xlnm.Print_Area" localSheetId="7">'574-07 - Vzduchotechnika'!$C$4:$Q$70,'574-07 - Vzduchotechnika'!$C$76:$Q$102,'574-07 - Vzduchotechnika'!$C$108:$Q$145</definedName>
    <definedName name="_xlnm.Print_Area" localSheetId="8">'574-08 - Zdravotechnika'!$C$4:$Q$70,'574-08 - Zdravotechnika'!$C$76:$Q$104,'574-08 - Zdravotechnika'!$C$110:$Q$189</definedName>
    <definedName name="_xlnm.Print_Titles" localSheetId="0">'Rekapitulace stavby'!$85:$85</definedName>
    <definedName name="_xlnm.Print_Titles" localSheetId="1">'574-01 - bourací práce'!$130:$130</definedName>
    <definedName name="_xlnm.Print_Titles" localSheetId="2">'574-02 - stavební úpravy'!$139:$139</definedName>
    <definedName name="_xlnm.Print_Titles" localSheetId="3">'574-03 - Venkovní úpravy'!$120:$120</definedName>
    <definedName name="_xlnm.Print_Titles" localSheetId="4">'574-04.. - Vytápění'!$116:$116</definedName>
    <definedName name="_xlnm.Print_Titles" localSheetId="5">'574-05 - Rozšíření kapaci...'!$126:$126</definedName>
    <definedName name="_xlnm.Print_Titles" localSheetId="6">'574-06 - Elektroistalace'!$115:$115</definedName>
    <definedName name="_xlnm.Print_Titles" localSheetId="7">'574-07 - Vzduchotechnika'!$118:$118</definedName>
    <definedName name="_xlnm.Print_Titles" localSheetId="8">'574-08 - Zdravotechnika'!$120:$120</definedName>
  </definedNames>
  <calcPr fullCalcOnLoad="1"/>
</workbook>
</file>

<file path=xl/sharedStrings.xml><?xml version="1.0" encoding="utf-8"?>
<sst xmlns="http://schemas.openxmlformats.org/spreadsheetml/2006/main" count="10716" uniqueCount="1778">
  <si>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</si>
  <si>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</si>
  <si>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</si>
  <si>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</si>
  <si>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</si>
  <si>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</si>
  <si>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</si>
  <si>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</si>
  <si>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</si>
  <si>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</si>
  <si>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</si>
  <si>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</si>
  <si>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</si>
  <si>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</si>
  <si>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</si>
  <si>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</si>
  <si>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</si>
  <si>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574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</si>
  <si>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</si>
  <si>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</si>
  <si>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objektu čp.113, Markoušovice</t>
  </si>
  <si>
    <t>JKSO:</t>
  </si>
  <si>
    <t/>
  </si>
  <si>
    <t>CC-CZ:</t>
  </si>
  <si>
    <t>Místo:</t>
  </si>
  <si>
    <t xml:space="preserve"> </t>
  </si>
  <si>
    <t>Datum:</t>
  </si>
  <si>
    <t>14. 6. 2018</t>
  </si>
  <si>
    <t>Objednatel:</t>
  </si>
  <si>
    <t>IČ:</t>
  </si>
  <si>
    <t>Královéhradecký kraj</t>
  </si>
  <si>
    <t>DIČ:</t>
  </si>
  <si>
    <t>Zhotovitel:</t>
  </si>
  <si>
    <t>Vyplň údaj</t>
  </si>
  <si>
    <t>Projektant:</t>
  </si>
  <si>
    <t>Ing.Petr Košťál</t>
  </si>
  <si>
    <t>True</t>
  </si>
  <si>
    <t>Zpracovatel:</t>
  </si>
  <si>
    <t>01724100</t>
  </si>
  <si>
    <t>Martina Škopová</t>
  </si>
  <si>
    <t>CZ6862280062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</si>
  <si>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</si>
  <si>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</si>
  <si>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</si>
  <si>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</si>
  <si>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</si>
  <si>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</si>
  <si>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</si>
  <si>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</si>
  <si>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</si>
  <si>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</si>
  <si>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</si>
  <si>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</si>
  <si>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</si>
  <si>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</si>
  <si>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</si>
  <si>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</si>
  <si>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</si>
  <si>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</si>
  <si>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</si>
  <si>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</si>
  <si>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</si>
  <si>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</si>
  <si>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</si>
  <si>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</si>
  <si>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</si>
  <si>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</si>
  <si>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</si>
  <si>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</si>
  <si>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</si>
  <si>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</si>
  <si>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</si>
  <si>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</si>
  <si>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</si>
  <si>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</si>
  <si>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</si>
  <si>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</si>
  <si>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</si>
  <si>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</si>
  <si>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</si>
  <si>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</si>
  <si>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</si>
  <si>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</si>
  <si>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</si>
  <si>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{3f201fcc-e9dd-4c07-840e-1cda501550e3}</t>
  </si>
  <si>
    <t>{00000000-0000-0000-0000-000000000000}</t>
  </si>
  <si>
    <t>/</t>
  </si>
  <si>
    <t>574-01</t>
  </si>
  <si>
    <t>bourací práce</t>
  </si>
  <si>
    <t>1</t>
  </si>
  <si>
    <t>{1f59ffe2-de8d-4358-8d77-90bdf6f90d83}</t>
  </si>
  <si>
    <t>574-02</t>
  </si>
  <si>
    <t>stavební úpravy</t>
  </si>
  <si>
    <t>{543cad45-6b4f-4e78-8a18-bc2096a27fca}</t>
  </si>
  <si>
    <t>574-03</t>
  </si>
  <si>
    <t>Venkovní úpravy</t>
  </si>
  <si>
    <t>{30bc27be-e80a-4d24-8258-3df962637f01}</t>
  </si>
  <si>
    <t>574-04..</t>
  </si>
  <si>
    <t>Vytápění</t>
  </si>
  <si>
    <t>{0f952286-2fbb-4b36-948f-5d4cbda81907}</t>
  </si>
  <si>
    <t>574-05</t>
  </si>
  <si>
    <t>Rozšíření kapacity základní školy, rekonstrukce kuchyně</t>
  </si>
  <si>
    <t>{7cd49c95-7cca-46f9-b67b-be4b3cc94d48}</t>
  </si>
  <si>
    <t>574-06</t>
  </si>
  <si>
    <t>Elektroistalace</t>
  </si>
  <si>
    <t>{94ab349a-d7c6-4768-b612-b73190632585}</t>
  </si>
  <si>
    <t>574-07</t>
  </si>
  <si>
    <t>Vzduchotechnika</t>
  </si>
  <si>
    <t>{842048ed-b1bb-4672-8a16-0187346fdb2c}</t>
  </si>
  <si>
    <t>574-08</t>
  </si>
  <si>
    <t>Zdravotechnika</t>
  </si>
  <si>
    <t>{b57cc66a-0069-4593-8065-9fb5208341f9}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</si>
  <si>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</si>
  <si>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</si>
  <si>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</si>
  <si>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</si>
  <si>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</si>
  <si>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</si>
  <si>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</si>
  <si>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</si>
  <si>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</si>
  <si>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</si>
  <si>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</si>
  <si>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</si>
  <si>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</si>
  <si>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</si>
  <si>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</si>
  <si>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</si>
  <si>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</si>
  <si>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574-01 - bourací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</si>
  <si>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</si>
  <si>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</si>
  <si>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</si>
  <si>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</si>
  <si>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</si>
  <si>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</si>
  <si>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</si>
  <si>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</si>
  <si>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</si>
  <si>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</si>
  <si>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</si>
  <si>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</si>
  <si>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</si>
  <si>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</si>
  <si>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</si>
  <si>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</si>
  <si>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</si>
  <si>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</si>
  <si>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</si>
  <si>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</si>
  <si>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</si>
  <si>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</si>
  <si>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</si>
  <si>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</si>
  <si>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</si>
  <si>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</si>
  <si>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</si>
  <si>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</si>
  <si>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</si>
  <si>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</si>
  <si>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</si>
  <si>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</si>
  <si>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</si>
  <si>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</si>
  <si>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</si>
  <si>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</si>
  <si>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</si>
  <si>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</si>
  <si>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</si>
  <si>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</si>
  <si>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</si>
  <si>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</si>
  <si>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</si>
  <si>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</si>
  <si>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</si>
  <si>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</si>
  <si>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34</t>
  </si>
  <si>
    <t>K</t>
  </si>
  <si>
    <t>113106122</t>
  </si>
  <si>
    <t>Rozebrání dlažeb z kamenných dlaždic komunikací pro pěší ručně</t>
  </si>
  <si>
    <t>m2</t>
  </si>
  <si>
    <t>4</t>
  </si>
  <si>
    <t>-2001175915</t>
  </si>
  <si>
    <t>"plocha před přístřeškem"2,3*1,2+0,3*1</t>
  </si>
  <si>
    <t>VV</t>
  </si>
  <si>
    <t>38</t>
  </si>
  <si>
    <t>113106122/R1</t>
  </si>
  <si>
    <t>Rozebrání svahovacích tvárnic opěrné zdi - pro další použití</t>
  </si>
  <si>
    <t>-565363604</t>
  </si>
  <si>
    <t>2,5*2</t>
  </si>
  <si>
    <t>37</t>
  </si>
  <si>
    <t>113107112</t>
  </si>
  <si>
    <t>Odstranění podkladu z kameniva těženého tl 200 mm ručně</t>
  </si>
  <si>
    <t>434447197</t>
  </si>
  <si>
    <t>"podklad pod dlažbou v přístřešk tl.450 mm (300+150mm)"2,6*4,42</t>
  </si>
  <si>
    <t>36</t>
  </si>
  <si>
    <t>113107123</t>
  </si>
  <si>
    <t>Odstranění podkladu z kameniva drceného tl 300 mm ručně</t>
  </si>
  <si>
    <t>1432216613</t>
  </si>
  <si>
    <t>35</t>
  </si>
  <si>
    <t>113201111</t>
  </si>
  <si>
    <t>Vytrhání obrub chodníkových ležatých</t>
  </si>
  <si>
    <t>m</t>
  </si>
  <si>
    <t>1711196462</t>
  </si>
  <si>
    <t>39</t>
  </si>
  <si>
    <t>114203201</t>
  </si>
  <si>
    <t>Očištění lomového kamene nebo betonových tvárnic od hlíny nebo písku</t>
  </si>
  <si>
    <t>m3</t>
  </si>
  <si>
    <t>1207573004</t>
  </si>
  <si>
    <t>"svahovky pro další použití"2,5*2*1</t>
  </si>
  <si>
    <t>7</t>
  </si>
  <si>
    <t>612325421</t>
  </si>
  <si>
    <t>Oprava vnitřní vápenocementové štukové omítky stěn v rozsahu plochy do 10%</t>
  </si>
  <si>
    <t>-714607092</t>
  </si>
  <si>
    <t>22</t>
  </si>
  <si>
    <t>962031136</t>
  </si>
  <si>
    <t>Bourání příček z tvárnic nebo příčkovek tl do 150 mm</t>
  </si>
  <si>
    <t>1421583915</t>
  </si>
  <si>
    <t>"izolační přizdívka"1*1</t>
  </si>
  <si>
    <t>28</t>
  </si>
  <si>
    <t>968062244</t>
  </si>
  <si>
    <t>Vybourání dřevěných rámů oken jednoduchých včetně křídel pl do 1 m2</t>
  </si>
  <si>
    <t>1910062524</t>
  </si>
  <si>
    <t>"mč. 1.02"0,88*0,88</t>
  </si>
  <si>
    <t>26</t>
  </si>
  <si>
    <t>968072455</t>
  </si>
  <si>
    <t>Vybourání kovových dveřních zárubní pl do 2 m2</t>
  </si>
  <si>
    <t>-1323531147</t>
  </si>
  <si>
    <t>"mč.1.03-1.05"1*0,8*2</t>
  </si>
  <si>
    <t>"zárubně vstupní dveře do 1.02"1*2</t>
  </si>
  <si>
    <t>Součet</t>
  </si>
  <si>
    <t>971033651</t>
  </si>
  <si>
    <t>Vybourání otvorů ve zdivu cihelném pl do 4 m2 na MVC nebo MV tl do 600 mm</t>
  </si>
  <si>
    <t>1621147452</t>
  </si>
  <si>
    <t>"mč.1.01 dveře"0,365*(2,1*1,1+0,2*1,4)</t>
  </si>
  <si>
    <t>"mč.1.02 průchod"0,365*(2,5*2,1+0,2*3,25-1*0,8)</t>
  </si>
  <si>
    <t>971033681</t>
  </si>
  <si>
    <t>Vybourání otvorů ve zdivu cihelném pl do 4 m2 na MVC nebo MV tl do 900 mm</t>
  </si>
  <si>
    <t>82595722</t>
  </si>
  <si>
    <t>"mč.1.03"0,755*(1,1*2,1+0,2*1,4)</t>
  </si>
  <si>
    <t>6</t>
  </si>
  <si>
    <t>978013121</t>
  </si>
  <si>
    <t>Otlučení (osekání) vnitřní vápenné nebo vápenocementové omítky stěn v rozsahu do 10 %</t>
  </si>
  <si>
    <t>1144797888</t>
  </si>
  <si>
    <t>"předpoklad 10% "1,3*(8,165+1)+2,3*(1,67+8,165+2,67)</t>
  </si>
  <si>
    <t>5</t>
  </si>
  <si>
    <t>978013191</t>
  </si>
  <si>
    <t>Otlučení (osekání) vnitřní vápenné nebo vápenocementové omítky stěn v rozsahu do 100 %</t>
  </si>
  <si>
    <t>402588790</t>
  </si>
  <si>
    <t>"mč.1.01-02 do výšky 1200mm pro sanační omítku"1,2*(8,165+1)</t>
  </si>
  <si>
    <t>3</t>
  </si>
  <si>
    <t>997013111</t>
  </si>
  <si>
    <t>Vnitrostaveništní doprava suti a vybouraných hmot pro budovy v do 6 m s použitím mechanizace</t>
  </si>
  <si>
    <t>t</t>
  </si>
  <si>
    <t>-781436845</t>
  </si>
  <si>
    <t>40</t>
  </si>
  <si>
    <t>997013111/R1</t>
  </si>
  <si>
    <t>Vnitrostaveništní přesun - ručně</t>
  </si>
  <si>
    <t>-831437563</t>
  </si>
  <si>
    <t>"svahovací tvárnice - přesun na meziskládku"0,613</t>
  </si>
  <si>
    <t>10</t>
  </si>
  <si>
    <t>997013501</t>
  </si>
  <si>
    <t>Odvoz suti a vybouraných hmot na skládku nebo meziskládku do 1 km se složením</t>
  </si>
  <si>
    <t>-1814674766</t>
  </si>
  <si>
    <t>11</t>
  </si>
  <si>
    <t>997013509</t>
  </si>
  <si>
    <t>Příplatek k odvozu suti a vybouraných hmot na skládku ZKD 1 km přes 1 km</t>
  </si>
  <si>
    <t>607198732</t>
  </si>
  <si>
    <t>12</t>
  </si>
  <si>
    <t>997013803</t>
  </si>
  <si>
    <t>Poplatek za uložení na skládce (skládkovné) stavebního odpadu cihelného kód odpadu 170 102</t>
  </si>
  <si>
    <t>1614336088</t>
  </si>
  <si>
    <t>22,392-0,334</t>
  </si>
  <si>
    <t>41</t>
  </si>
  <si>
    <t>997013811</t>
  </si>
  <si>
    <t>Poplatek za uložení na skládce (skládkovné) stavebního odpadu dřevěného kód odpadu 170 201</t>
  </si>
  <si>
    <t>1667663260</t>
  </si>
  <si>
    <t>13</t>
  </si>
  <si>
    <t>997013814</t>
  </si>
  <si>
    <t>Poplatek za uložení na skládce (skládkovné) stavebního odpadu izolací kód odpadu 170 604</t>
  </si>
  <si>
    <t>1061078241</t>
  </si>
  <si>
    <t>"izolace tepelné a hydroizolace+PVC"0,056+0,198+0,08</t>
  </si>
  <si>
    <t>9</t>
  </si>
  <si>
    <t>998011001</t>
  </si>
  <si>
    <t>Přesun hmot pro budovy zděné v do 6 m</t>
  </si>
  <si>
    <t>475556349</t>
  </si>
  <si>
    <t>24</t>
  </si>
  <si>
    <t>713110813</t>
  </si>
  <si>
    <t>Odstranění tepelné izolace stropů volně kladené z vláknitých materiálů tl přes 100 mm</t>
  </si>
  <si>
    <t>16</t>
  </si>
  <si>
    <t>-1657425238</t>
  </si>
  <si>
    <t>"na podhledu SDK"31,99</t>
  </si>
  <si>
    <t>42</t>
  </si>
  <si>
    <t>762331811</t>
  </si>
  <si>
    <t>Demontáž vázaných kcí krovů z hranolů průřezové plochy do 120 cm2</t>
  </si>
  <si>
    <t>2013816083</t>
  </si>
  <si>
    <t>"krokve 100/100-2 ks, 80-1ks"3*4,04</t>
  </si>
  <si>
    <t>"krokve 50/120-3 ks "3*2,63</t>
  </si>
  <si>
    <t>762341811</t>
  </si>
  <si>
    <t>Demontáž bednění střech z prken</t>
  </si>
  <si>
    <t>-958041487</t>
  </si>
  <si>
    <t>"střecha"8,75*4,04+2,6*4,155</t>
  </si>
  <si>
    <t>23</t>
  </si>
  <si>
    <t>763131831</t>
  </si>
  <si>
    <t>Demontáž SDK podhledu s jednovrstvou nosnou kcí z ocelových profilů opláštění jednoduché</t>
  </si>
  <si>
    <t>14623312</t>
  </si>
  <si>
    <t>"mč.1.01-02"5,34+26,65</t>
  </si>
  <si>
    <t>17</t>
  </si>
  <si>
    <t>764002851</t>
  </si>
  <si>
    <t>Demontáž oplechování parapetů do suti</t>
  </si>
  <si>
    <t>-461154544</t>
  </si>
  <si>
    <t>18</t>
  </si>
  <si>
    <t>764002871</t>
  </si>
  <si>
    <t>Demontáž lemování zdí do suti</t>
  </si>
  <si>
    <t>1856473412</t>
  </si>
  <si>
    <t>"ke stávající zdi"8,45+4,04</t>
  </si>
  <si>
    <t>19</t>
  </si>
  <si>
    <t>764004803</t>
  </si>
  <si>
    <t>Demontáž podokapního žlabu k dalšímu použití</t>
  </si>
  <si>
    <t>-63148545</t>
  </si>
  <si>
    <t>20</t>
  </si>
  <si>
    <t>764004861</t>
  </si>
  <si>
    <t>Demontáž svodu do suti</t>
  </si>
  <si>
    <t>-1807030734</t>
  </si>
  <si>
    <t>765152801</t>
  </si>
  <si>
    <t>Demontáž vlnité bitumenové krytiny sklonu do 30° do suti</t>
  </si>
  <si>
    <t>1152234634</t>
  </si>
  <si>
    <t>765191901</t>
  </si>
  <si>
    <t>Demontáž pojistné hydroizolační fólie kladené ve sklonu do 30°</t>
  </si>
  <si>
    <t>1063803024</t>
  </si>
  <si>
    <t>32</t>
  </si>
  <si>
    <t>766411821</t>
  </si>
  <si>
    <t>Demontáž truhlářského obložení stěn z palubek</t>
  </si>
  <si>
    <t>639804796</t>
  </si>
  <si>
    <t>"nad drátěnou stěnou přístřešku"1*2,8</t>
  </si>
  <si>
    <t>33</t>
  </si>
  <si>
    <t>766411822</t>
  </si>
  <si>
    <t>Demontáž truhlářského obložení stěn podkladových roštů</t>
  </si>
  <si>
    <t>580707976</t>
  </si>
  <si>
    <t>29</t>
  </si>
  <si>
    <t>766441811</t>
  </si>
  <si>
    <t>Demontáž parapetních desek dřevěných nebo plastových šířky do 30 cm délky do 1,0 m</t>
  </si>
  <si>
    <t>kus</t>
  </si>
  <si>
    <t>-1328488396</t>
  </si>
  <si>
    <t>"mč.1.02,1.04,05"3</t>
  </si>
  <si>
    <t>25</t>
  </si>
  <si>
    <t>766622861</t>
  </si>
  <si>
    <t>Vyvěšení křídel dřevěných nebo plastových okenních do 1,5 m2</t>
  </si>
  <si>
    <t>86497776</t>
  </si>
  <si>
    <t>"mč.1.04-1.05"2*(0,37*1)</t>
  </si>
  <si>
    <t>27</t>
  </si>
  <si>
    <t>766691914</t>
  </si>
  <si>
    <t>Vyvěšení nebo zavěšení dřevěných křídel dveří pl do 2 m2</t>
  </si>
  <si>
    <t>1110569409</t>
  </si>
  <si>
    <t>"mč.1.01-1.02"1</t>
  </si>
  <si>
    <t>"mč.1.03-1.02"1</t>
  </si>
  <si>
    <t>"mč.1.03-1.05"1</t>
  </si>
  <si>
    <t>30</t>
  </si>
  <si>
    <t>767122811</t>
  </si>
  <si>
    <t>Demontáž stěn s výplní z drátěné sítě, šroubovaných</t>
  </si>
  <si>
    <t>1572741008</t>
  </si>
  <si>
    <t>"přední stěna přístřešku"2,8*2,2</t>
  </si>
  <si>
    <t>31</t>
  </si>
  <si>
    <t>767641800</t>
  </si>
  <si>
    <t>Demontáž zárubní dveří odřezáním plochy do 2,5 m2</t>
  </si>
  <si>
    <t>71643197</t>
  </si>
  <si>
    <t>"v drátěné stěně přístřešku"1</t>
  </si>
  <si>
    <t>14</t>
  </si>
  <si>
    <t>771473810</t>
  </si>
  <si>
    <t>Demontáž soklíků z dlaždic keramických lepených rovných</t>
  </si>
  <si>
    <t>-690152842</t>
  </si>
  <si>
    <t>"mč.1.04"1,05+0,77+1,05</t>
  </si>
  <si>
    <t>"mč.1.05"1,495+1,69+0,6</t>
  </si>
  <si>
    <t>43</t>
  </si>
  <si>
    <t>771571810</t>
  </si>
  <si>
    <t>Demontáž podlah z dlaždic keramických kladených do malty</t>
  </si>
  <si>
    <t>452552833</t>
  </si>
  <si>
    <t>"mč.1.04"0,78</t>
  </si>
  <si>
    <t>776201811</t>
  </si>
  <si>
    <t>Demontáž lepených povlakových podlah bez podložky ručně</t>
  </si>
  <si>
    <t>892781565</t>
  </si>
  <si>
    <t>VP - Vícepráce</t>
  </si>
  <si>
    <t>PN</t>
  </si>
  <si>
    <t>574-02 - stavební úpravy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</si>
  <si>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</si>
  <si>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</si>
  <si>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</si>
  <si>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práce-bourání</t>
  </si>
  <si>
    <t xml:space="preserve">    711 - Izolace proti vodě, vlhkosti a plynům</t>
  </si>
  <si>
    <t xml:space="preserve">    712 - Povlakové krytiny</t>
  </si>
  <si>
    <t xml:space="preserve">    721 - Zdravotechnika  </t>
  </si>
  <si>
    <t xml:space="preserve">    742 - Elektroinstalace  </t>
  </si>
  <si>
    <t xml:space="preserve">    751 - Vzduchotechnika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</si>
  <si>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</si>
  <si>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</si>
  <si>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</si>
  <si>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132212101</t>
  </si>
  <si>
    <t>Hloubení rýh š do 600 mm ručním nebo pneum nářadím v soudržných horninách tř. 3</t>
  </si>
  <si>
    <t>-935338866</t>
  </si>
  <si>
    <t>"pas"0,6*2,6*1,1</t>
  </si>
  <si>
    <t>"rozšíření"1</t>
  </si>
  <si>
    <t>132212109</t>
  </si>
  <si>
    <t>Příplatek za lepivost u hloubení rýh š do 600 mm ručním nebo pneum nářadím v hornině tř. 3</t>
  </si>
  <si>
    <t>1556161285</t>
  </si>
  <si>
    <t>133202011</t>
  </si>
  <si>
    <t>Hloubení šachet ručním nebo pneum nářadím v soudržných horninách tř. 3, plocha výkopu do 4 m2</t>
  </si>
  <si>
    <t>1179822466</t>
  </si>
  <si>
    <t>"patky"2*(0,6*0,6*1,1)</t>
  </si>
  <si>
    <t>133202019</t>
  </si>
  <si>
    <t>Příplatek za lepivost u hloubení šachet ručním nebo pneum nářadím v horninách tř. 3</t>
  </si>
  <si>
    <t>-888841676</t>
  </si>
  <si>
    <t>162201211</t>
  </si>
  <si>
    <t>Vodorovné přemístění výkopku z horniny tř. 1 až 4 stavebním kolečkem do 10 m</t>
  </si>
  <si>
    <t>-1417908433</t>
  </si>
  <si>
    <t>162201219</t>
  </si>
  <si>
    <t>Příplatek k vodorovnému přemístění výkopku z horniny tř. 1 až 4 stavebním kolečkem ZKD 10 m</t>
  </si>
  <si>
    <t>-340339454</t>
  </si>
  <si>
    <t>174101101</t>
  </si>
  <si>
    <t>Zásyp jam, šachet rýh nebo kolem objektů sypaninou se zhutněním</t>
  </si>
  <si>
    <t>-1434902744</t>
  </si>
  <si>
    <t>"zpětný zásyp okolo pasů"1</t>
  </si>
  <si>
    <t>181301103</t>
  </si>
  <si>
    <t>Rozprostření ornice tl vrstvy do 200 mm pl do 500 m2 v rovině nebo ve svahu do 1:5</t>
  </si>
  <si>
    <t>-2029819998</t>
  </si>
  <si>
    <t>"přebytečná vykopaná zemina"1,748/0,2</t>
  </si>
  <si>
    <t>271532212</t>
  </si>
  <si>
    <t>Podsyp pod základové konstrukce se zhutněním z hrubého kameniva frakce až 32 mm</t>
  </si>
  <si>
    <t>-676226332</t>
  </si>
  <si>
    <t>"skladba H1"0,1*(4,02*2,6+0,365*2,75)</t>
  </si>
  <si>
    <t>273313711</t>
  </si>
  <si>
    <t>Základové desky z betonu tř. C 20/25</t>
  </si>
  <si>
    <t>-1435255437</t>
  </si>
  <si>
    <t>"skladba H1"0,15*(4,42*2,6+0,365*2,75)</t>
  </si>
  <si>
    <t>"prolev"0,2</t>
  </si>
  <si>
    <t>273351121</t>
  </si>
  <si>
    <t>Zřízení bednění základových desek</t>
  </si>
  <si>
    <t>-315557534</t>
  </si>
  <si>
    <t>"přední strana"2,6*0,2</t>
  </si>
  <si>
    <t>273351122</t>
  </si>
  <si>
    <t>Odstranění bednění základových desek</t>
  </si>
  <si>
    <t>-146050725</t>
  </si>
  <si>
    <t>273362021</t>
  </si>
  <si>
    <t>Výztuž základových desek svařovanými sítěmi Kari</t>
  </si>
  <si>
    <t>-385669590</t>
  </si>
  <si>
    <t>"nová deska Kari 150/150/6"0,003014*(2,6*4,42+0,365*2,75)*1,2</t>
  </si>
  <si>
    <t>274313511</t>
  </si>
  <si>
    <t>Základové pásy z betonu tř. C 12/15</t>
  </si>
  <si>
    <t>1032239595</t>
  </si>
  <si>
    <t>"základ"2,6*0,5*0,6</t>
  </si>
  <si>
    <t>"prolev"0,12</t>
  </si>
  <si>
    <t>275313511</t>
  </si>
  <si>
    <t>Základové patky z betonu tř. C 12/15</t>
  </si>
  <si>
    <t>2022145548</t>
  </si>
  <si>
    <t>2*(0,5*0,6*0,6)</t>
  </si>
  <si>
    <t>"prolev"0,04</t>
  </si>
  <si>
    <t>279113144</t>
  </si>
  <si>
    <t>Základová zeď tl do 300 mm z tvárnic ztraceného bednění včetně výplně z betonu tř. C 20/25</t>
  </si>
  <si>
    <t>1035900830</t>
  </si>
  <si>
    <t>"základ"2,6*0,25</t>
  </si>
  <si>
    <t>"patky"2*(0,5*0,5)</t>
  </si>
  <si>
    <t>279361821</t>
  </si>
  <si>
    <t>Výztuž základových zdí nosných betonářskou ocelí 10 505</t>
  </si>
  <si>
    <t>-9554615</t>
  </si>
  <si>
    <t>"do ZB základu po 500mm R10"0,7*(2,6/0,5)*0,000617</t>
  </si>
  <si>
    <t>"patky"0,7*4*0,000617</t>
  </si>
  <si>
    <t>311235151</t>
  </si>
  <si>
    <t>Zdivo jednovrstvé z cihel broušených do P10 na tenkovrstvou maltu tl 300 mm</t>
  </si>
  <si>
    <t>924371023</t>
  </si>
  <si>
    <t>"zakládací řádek"0,25*2,6</t>
  </si>
  <si>
    <t>311235181</t>
  </si>
  <si>
    <t>Zdivo jednovrstvé z cihel broušených do P10 na tenkovrstvou maltu tl 380 mm</t>
  </si>
  <si>
    <t>1913239411</t>
  </si>
  <si>
    <t>"přední strana"2,6*3-2*1,8</t>
  </si>
  <si>
    <t>93</t>
  </si>
  <si>
    <t>317121214</t>
  </si>
  <si>
    <t>Překlad železobetonový prefabrikovaný 150/14/14 - 1500 mm</t>
  </si>
  <si>
    <t>903058962</t>
  </si>
  <si>
    <t>317168057</t>
  </si>
  <si>
    <t>Překlad keramický vysoký v 238 mm dl 2500 mm</t>
  </si>
  <si>
    <t>-122209259</t>
  </si>
  <si>
    <t>317941121</t>
  </si>
  <si>
    <t>Osazování ocelových válcovaných nosníků na zdivu I, IE, U, UE nebo L do č 12</t>
  </si>
  <si>
    <t>2079286478</t>
  </si>
  <si>
    <t>"I120- dl. 1400"1,4*2*0,0111</t>
  </si>
  <si>
    <t>M</t>
  </si>
  <si>
    <t>13010714</t>
  </si>
  <si>
    <t>ocel profilová IPN 120 jakost 11 375</t>
  </si>
  <si>
    <t>8</t>
  </si>
  <si>
    <t>-1831091933</t>
  </si>
  <si>
    <t>317941123</t>
  </si>
  <si>
    <t>Osazování ocelových válcovaných nosníků na zdivu I, IE, U, UE nebo L do č 22</t>
  </si>
  <si>
    <t>-1313530325</t>
  </si>
  <si>
    <t>"I200-dl.3000"3*2*0,0262</t>
  </si>
  <si>
    <t>13010722</t>
  </si>
  <si>
    <t>ocel profilová IPN 200 jakost 11 375</t>
  </si>
  <si>
    <t>270202863</t>
  </si>
  <si>
    <t>137</t>
  </si>
  <si>
    <t>340271011</t>
  </si>
  <si>
    <t>Zazdívka otvorů v příčkách nebo stěnách plochy do 1 m2  tvárnicemi pórobetonovými tl 75 mm</t>
  </si>
  <si>
    <t>-659095996</t>
  </si>
  <si>
    <t>"zazdívka po akumulačních kamnech"0,950*0,43</t>
  </si>
  <si>
    <t>138</t>
  </si>
  <si>
    <t>413232211</t>
  </si>
  <si>
    <t>Zazdívka zhlaví válcovaných nosníků v do 150 mm</t>
  </si>
  <si>
    <t>-874689532</t>
  </si>
  <si>
    <t>139</t>
  </si>
  <si>
    <t>413232221</t>
  </si>
  <si>
    <t>Zazdívka zhlaví válcovaných nosníků v do 300 mm</t>
  </si>
  <si>
    <t>1106426634</t>
  </si>
  <si>
    <t>52</t>
  </si>
  <si>
    <t>417321414</t>
  </si>
  <si>
    <t>Ztužující pásy a věnce ze ŽB tř. C 20/25</t>
  </si>
  <si>
    <t>-1831701662</t>
  </si>
  <si>
    <t>(4,04+2,6)*0,4*0,2</t>
  </si>
  <si>
    <t>53</t>
  </si>
  <si>
    <t>417351115</t>
  </si>
  <si>
    <t>Zřízení bednění ztužujících věnců</t>
  </si>
  <si>
    <t>-1718206543</t>
  </si>
  <si>
    <t>2*0,2*(4,04+2,6)</t>
  </si>
  <si>
    <t>54</t>
  </si>
  <si>
    <t>417351116</t>
  </si>
  <si>
    <t>Odstranění bednění ztužujících věnců</t>
  </si>
  <si>
    <t>854548306</t>
  </si>
  <si>
    <t>66</t>
  </si>
  <si>
    <t>612111121</t>
  </si>
  <si>
    <t>Vyspravení lokální  vnitřních stěn  MVC štuková</t>
  </si>
  <si>
    <t>-1565447576</t>
  </si>
  <si>
    <t>46</t>
  </si>
  <si>
    <t>612131101</t>
  </si>
  <si>
    <t>Cementový postřik vnitřních stěn nanášený celoplošně ručně</t>
  </si>
  <si>
    <t>1039272672</t>
  </si>
  <si>
    <t>"nová přední stěna"3*2,6-2*1,8</t>
  </si>
  <si>
    <t>60</t>
  </si>
  <si>
    <t>612131121</t>
  </si>
  <si>
    <t>Penetrační Sokrat nátěr vnitřních stěn nanášený ručně</t>
  </si>
  <si>
    <t>-1713052351</t>
  </si>
  <si>
    <t>"nová herna přetaření stávajícíh obvodových stěn"2,65*(4,02+2,6+1,27+0,365)</t>
  </si>
  <si>
    <t>47</t>
  </si>
  <si>
    <t>612142001</t>
  </si>
  <si>
    <t>Potažení vnitřních stěn sklovláknitým pletivem vtlačeným do tenkovrstvé hmoty</t>
  </si>
  <si>
    <t>-1893336972</t>
  </si>
  <si>
    <t>48</t>
  </si>
  <si>
    <t>612311131</t>
  </si>
  <si>
    <t>Potažení vnitřních stěn vápenným štukem tloušťky do 3 mm</t>
  </si>
  <si>
    <t>447192129</t>
  </si>
  <si>
    <t>"lokální opravy"5</t>
  </si>
  <si>
    <t>49</t>
  </si>
  <si>
    <t>612321141</t>
  </si>
  <si>
    <t>Vápenocementová omítka štuková dvouvrstvá vnitřních stěn nanášená ručně</t>
  </si>
  <si>
    <t>-833266692</t>
  </si>
  <si>
    <t>"nová přední strana "4,2</t>
  </si>
  <si>
    <t>70</t>
  </si>
  <si>
    <t>612325302</t>
  </si>
  <si>
    <t>Vápenocementová štuková omítka ostění nebo nadpraží</t>
  </si>
  <si>
    <t>-211739154</t>
  </si>
  <si>
    <t>"okolo nových dveří a okna"0,2*(2*2+2*1,8+1+2,1*2)</t>
  </si>
  <si>
    <t>56</t>
  </si>
  <si>
    <t>612821002</t>
  </si>
  <si>
    <t>Vnitřní sanační štuková omítka pro vlhké zdivo prováděná ručně</t>
  </si>
  <si>
    <t>775648747</t>
  </si>
  <si>
    <t>67</t>
  </si>
  <si>
    <t>622131101</t>
  </si>
  <si>
    <t>Cementový postřik vnějších stěn nanášený celoplošně ručně</t>
  </si>
  <si>
    <t>254071397</t>
  </si>
  <si>
    <t>"pod lepidlo nová  fasáda"2,6*3-1,8*2+0,15*(2*1,8+2*2)</t>
  </si>
  <si>
    <t>68</t>
  </si>
  <si>
    <t>622142001</t>
  </si>
  <si>
    <t>Potažení vnějších stěn sklovláknitým pletivem vtlačeným do tenkovrstvé hmoty- difusně prodišné např. Weber Therm clima</t>
  </si>
  <si>
    <t>832284778</t>
  </si>
  <si>
    <t>50</t>
  </si>
  <si>
    <t>622143003</t>
  </si>
  <si>
    <t>Montáž omítkových plastových nebo pozinkovaných rohových profilů s tkaninou</t>
  </si>
  <si>
    <t>484480437</t>
  </si>
  <si>
    <t>"vnější"2*2+2*1,8</t>
  </si>
  <si>
    <t>51</t>
  </si>
  <si>
    <t>59051486</t>
  </si>
  <si>
    <t>lišta rohová PVC 10/15cm s tkaninou</t>
  </si>
  <si>
    <t>-2108619927</t>
  </si>
  <si>
    <t>62</t>
  </si>
  <si>
    <t>622143004</t>
  </si>
  <si>
    <t>Montáž omítkových samolepících začišťovacích profilů pro spojení s okenním rámem</t>
  </si>
  <si>
    <t>1954312353</t>
  </si>
  <si>
    <t>63</t>
  </si>
  <si>
    <t>59051476</t>
  </si>
  <si>
    <t>profil okenní začišťovací se sklovláknitou armovací tkaninou 9 mm/2,4 m</t>
  </si>
  <si>
    <t>249915769</t>
  </si>
  <si>
    <t>64</t>
  </si>
  <si>
    <t>622143005</t>
  </si>
  <si>
    <t>Montáž omítníků plastových nebo pozinkovaných</t>
  </si>
  <si>
    <t>-1113633706</t>
  </si>
  <si>
    <t>"vnější i vnitřní"12</t>
  </si>
  <si>
    <t>65</t>
  </si>
  <si>
    <t>56284230</t>
  </si>
  <si>
    <t>omítník PVC dl 250cm omítky tl 4mm</t>
  </si>
  <si>
    <t>-351115202</t>
  </si>
  <si>
    <t>622321121</t>
  </si>
  <si>
    <t>Vápenocementová omítka hladká jednovrstvá vnějších stěn nanášená ručně</t>
  </si>
  <si>
    <t>-1642356568</t>
  </si>
  <si>
    <t>71</t>
  </si>
  <si>
    <t>622511111</t>
  </si>
  <si>
    <t>Tenkovrstvá akrylátová mozaiková střednězrnná omítka včetně penetrace vnějších stěn</t>
  </si>
  <si>
    <t>1527379712</t>
  </si>
  <si>
    <t>"sokl+parapet"0,3*(3,04+3,965+2,6)+0,3*0,9</t>
  </si>
  <si>
    <t>69</t>
  </si>
  <si>
    <t>622521011</t>
  </si>
  <si>
    <t>Tenkovrstvá silikátová zrnitá omítka tl. 1,5 mm včetně penetrace vnějších stěn</t>
  </si>
  <si>
    <t>790152292</t>
  </si>
  <si>
    <t>"od soku pod obklad na nové stěně"2,5</t>
  </si>
  <si>
    <t>61</t>
  </si>
  <si>
    <t>629991011</t>
  </si>
  <si>
    <t>Zakrytí výplní otvorů a svislých ploch fólií přilepenou lepící páskou</t>
  </si>
  <si>
    <t>-220010050</t>
  </si>
  <si>
    <t>1,8*2+1*2,1+0,88*0,88+0,97*2,1</t>
  </si>
  <si>
    <t>631311126</t>
  </si>
  <si>
    <t>Mazanina tl do 120 mm z betonu prostého bez zvýšených nároků na prostředí tř. C 25/30</t>
  </si>
  <si>
    <t>854123383</t>
  </si>
  <si>
    <t>"skladba H1"0,1*(4,42*2,6+0,365*2,75)</t>
  </si>
  <si>
    <t>631319012</t>
  </si>
  <si>
    <t>Příplatek k mazanině tl do 120 mm za přehlazení povrchu</t>
  </si>
  <si>
    <t>-797353537</t>
  </si>
  <si>
    <t>631319173</t>
  </si>
  <si>
    <t>Příplatek k mazanině tl do 120 mm za stržení povrchu spodní vrstvy před vložením výztuže</t>
  </si>
  <si>
    <t>99065460</t>
  </si>
  <si>
    <t>631362021</t>
  </si>
  <si>
    <t>Výztuž mazanin svařovanými sítěmi Kari</t>
  </si>
  <si>
    <t>704688333</t>
  </si>
  <si>
    <t>"skladba H1 - 150/150/4"0,0015*(4,42*2,6+0,365*2,75)*1,2</t>
  </si>
  <si>
    <t>632481213.1</t>
  </si>
  <si>
    <t>Separační vrstva z PE fólie Jutafol N 110 Standard</t>
  </si>
  <si>
    <t>-1404958835</t>
  </si>
  <si>
    <t>57</t>
  </si>
  <si>
    <t>634111114</t>
  </si>
  <si>
    <t>Obvodová dilatace pružnou těsnicí páskou v 100 mm mezi stěnou a mazaninou</t>
  </si>
  <si>
    <t>267609168</t>
  </si>
  <si>
    <t>4,02*2+2,6*2</t>
  </si>
  <si>
    <t>94</t>
  </si>
  <si>
    <t>9001</t>
  </si>
  <si>
    <t>D+M hasicíh přístrojů  21A 113B</t>
  </si>
  <si>
    <t>ks</t>
  </si>
  <si>
    <t>-98614510</t>
  </si>
  <si>
    <t>130</t>
  </si>
  <si>
    <t>9002</t>
  </si>
  <si>
    <t>D+M autonomního hlásiče kouře</t>
  </si>
  <si>
    <t>-793871658</t>
  </si>
  <si>
    <t>949101111</t>
  </si>
  <si>
    <t>Lešení pomocné pro objekty pozemních staveb s lešeňovou podlahou v do 1,9 m zatížení do 150 kg/m2</t>
  </si>
  <si>
    <t>1233513142</t>
  </si>
  <si>
    <t>"zdivo"3*2,6</t>
  </si>
  <si>
    <t>"omítky"</t>
  </si>
  <si>
    <t>952901111</t>
  </si>
  <si>
    <t>Vyčištění budov bytové a občanské výstavby při výšce podlaží do 4 m</t>
  </si>
  <si>
    <t>-1003563912</t>
  </si>
  <si>
    <t>"m.č.101-05"5,34+26,65+3,7+0,78+4,34</t>
  </si>
  <si>
    <t>953961115</t>
  </si>
  <si>
    <t>Kotvy chemickým tmelem M 20 hl 200 mm do betonu, ŽB nebo kamene s vyvrtáním otvoru</t>
  </si>
  <si>
    <t>-1767658207</t>
  </si>
  <si>
    <t>"spojení základů"2*2</t>
  </si>
  <si>
    <t>"krokve M16-8ks"8</t>
  </si>
  <si>
    <t>"svorníky M16"2+3</t>
  </si>
  <si>
    <t>953965135</t>
  </si>
  <si>
    <t>Kotevní šroub pro chemické kotvy M 16 dl 500 mm</t>
  </si>
  <si>
    <t>-299952031</t>
  </si>
  <si>
    <t>75</t>
  </si>
  <si>
    <t>744318693</t>
  </si>
  <si>
    <t>711111001</t>
  </si>
  <si>
    <t>Provedení izolace proti zemní vlhkosti vodorovné za studena nátěrem penetračním</t>
  </si>
  <si>
    <t>1050191306</t>
  </si>
  <si>
    <t>"skladba H1"4,42*2,6+0,365*2,75</t>
  </si>
  <si>
    <t>11163150</t>
  </si>
  <si>
    <t>lak asfaltový penetrační</t>
  </si>
  <si>
    <t>165896072</t>
  </si>
  <si>
    <t>711141559</t>
  </si>
  <si>
    <t>Provedení izolace proti zemní vlhkosti pásy přitavením vodorovné NAIP</t>
  </si>
  <si>
    <t>812444993</t>
  </si>
  <si>
    <t>"2 vrstvy"2*(4,42*2,6+0,365*2,75)</t>
  </si>
  <si>
    <t>62852674</t>
  </si>
  <si>
    <t>pásy s modifikovaným asfaltem vložka skleněná rohož 200g/m2 (Sklodek)</t>
  </si>
  <si>
    <t>1586247032</t>
  </si>
  <si>
    <t>62836110</t>
  </si>
  <si>
    <t>pás těžký asfaltovaný s Al folií nosnou vložkou (Paraelast)</t>
  </si>
  <si>
    <t>-116168287</t>
  </si>
  <si>
    <t>45</t>
  </si>
  <si>
    <t>711161384.ONL</t>
  </si>
  <si>
    <t>Izolace proti zemní vlhkosti nopovou fólií ukončení provětrávací lištou FONDALINE</t>
  </si>
  <si>
    <t>-331175859</t>
  </si>
  <si>
    <t>72</t>
  </si>
  <si>
    <t>711493111.SMB</t>
  </si>
  <si>
    <t>Izolace proti podpovrchové a tlakové vodě vodorovná těsnicí kaší SCHOMBURG AQUAFIN-2K</t>
  </si>
  <si>
    <t>-611334748</t>
  </si>
  <si>
    <t>"parapet"0,3*0,9</t>
  </si>
  <si>
    <t>44</t>
  </si>
  <si>
    <t>711493121.SMB</t>
  </si>
  <si>
    <t>Izolace proti podpovrchové a tlakové vodě svislá těsnicí kaší SCHOMBURG AQUAFIN-2K</t>
  </si>
  <si>
    <t>668126984</t>
  </si>
  <si>
    <t>"vytažení do úrovně +0,300 nad terén"0,3*4,04</t>
  </si>
  <si>
    <t>"izolace napojená na stávající kce"0,3*(4,42+2,6+1,27+0,365)</t>
  </si>
  <si>
    <t>"ošetření izolační přizdívky"0,3*8,45</t>
  </si>
  <si>
    <t>"místo izolační přizdívky TI tl.50mm"0,9*1</t>
  </si>
  <si>
    <t>115</t>
  </si>
  <si>
    <t>712363001/R</t>
  </si>
  <si>
    <t>Provedení povlakové krytiny střech do 10° termoplastickou fólií PVC rozvinutím a natažením v ploše , lepená horkovzdušně - vodorovná vč.detailů</t>
  </si>
  <si>
    <t>825363236</t>
  </si>
  <si>
    <t>116</t>
  </si>
  <si>
    <t>283430120</t>
  </si>
  <si>
    <t>PVC folie SIKAPLAN 15G šedá</t>
  </si>
  <si>
    <t>1937826180</t>
  </si>
  <si>
    <t>124</t>
  </si>
  <si>
    <t>283430120a</t>
  </si>
  <si>
    <t>lemovka SIKA r.š.500 mm</t>
  </si>
  <si>
    <t>686335040</t>
  </si>
  <si>
    <t>111</t>
  </si>
  <si>
    <t>712363312</t>
  </si>
  <si>
    <t>Povlakové krytiny střech do 10° z tvarovaných poplastovaných lišt délky 2 m koutová lišta vnitřní rš 100 mm K07</t>
  </si>
  <si>
    <t>-1875411762</t>
  </si>
  <si>
    <t>113</t>
  </si>
  <si>
    <t>712363316</t>
  </si>
  <si>
    <t>Povlakové krytiny střech do 10° z tvarovaných poplastovaných lišt délky 2 m okapnice široká rš 200 mm K06</t>
  </si>
  <si>
    <t>841027453</t>
  </si>
  <si>
    <t>112</t>
  </si>
  <si>
    <t>712363329</t>
  </si>
  <si>
    <t>Povlakové krytiny střech do 10° z tvarovaných poplastovaných lišt délky 2 m příklopná lišta rš 100 mm K08</t>
  </si>
  <si>
    <t>637365316</t>
  </si>
  <si>
    <t>126</t>
  </si>
  <si>
    <t>712491171</t>
  </si>
  <si>
    <t>Provedení povlakové krytiny střech do 30° podkladní textilní vrstvy</t>
  </si>
  <si>
    <t>-828418089</t>
  </si>
  <si>
    <t>127</t>
  </si>
  <si>
    <t>62851003</t>
  </si>
  <si>
    <t>pás asfaltový modifikovaný samolepící podkladní tl. 2,7 mm pro nepochůzné ploché střechy (paraelast FIX AL)</t>
  </si>
  <si>
    <t>-1589888349</t>
  </si>
  <si>
    <t>117</t>
  </si>
  <si>
    <t>712491172</t>
  </si>
  <si>
    <t>Provedení povlakové krytiny střech do 30° ochranné textilní vrstvy</t>
  </si>
  <si>
    <t>-107397615</t>
  </si>
  <si>
    <t>118</t>
  </si>
  <si>
    <t>693112860</t>
  </si>
  <si>
    <t>geotextilie ARABEVA 300 g/m2 š 200 cm</t>
  </si>
  <si>
    <t>1631124497</t>
  </si>
  <si>
    <t>163</t>
  </si>
  <si>
    <t>998712201</t>
  </si>
  <si>
    <t>Přesun hmot procentní pro krytiny povlakové v objektech v do 6 m</t>
  </si>
  <si>
    <t>%</t>
  </si>
  <si>
    <t>-1939295555</t>
  </si>
  <si>
    <t>119</t>
  </si>
  <si>
    <t>998712202</t>
  </si>
  <si>
    <t>Přesun hmot procentní pro krytiny povlakové v objektech v do 12 m</t>
  </si>
  <si>
    <t>-504242263</t>
  </si>
  <si>
    <t>713121111</t>
  </si>
  <si>
    <t>Montáž izolace tepelné podlah volně kladenými rohožemi, pásy, dílci, deskami 1 vrstva</t>
  </si>
  <si>
    <t>-1972914737</t>
  </si>
  <si>
    <t>"pod střechou pásek PIR tl.120mm"0,3*(2,3+5,265+4,04)</t>
  </si>
  <si>
    <t>28372316.ISV</t>
  </si>
  <si>
    <t>Isover EPS 100 140mm, λD = 0,037 (W·m-1·K-1),1000 x 500 x 140 mm, stabilizované desky pro tepelné izolace konstrukcí s běžnými požadavky na zatížení, např. ploché střechy, podlahy apod. Trvalá zatížitelnost v tlaku max. 2000 kg/m2 při def. &lt; 2%.</t>
  </si>
  <si>
    <t>1407734036</t>
  </si>
  <si>
    <t>73</t>
  </si>
  <si>
    <t>28372305.ISV</t>
  </si>
  <si>
    <t>Isover EPS 100 50mm, λD = 0,037 (W·m-1·K-1),1000 x 500 x 50 mm, stabilizované desky pro tepelné izolace konstrukcí s běžnými požadavky na zatížení, např. ploché střechy, podlahy apod. Trvalá zatížitelnost v tlaku max. 2000 kg/m2 při def. &lt; 2%.</t>
  </si>
  <si>
    <t>-41311997</t>
  </si>
  <si>
    <t>59</t>
  </si>
  <si>
    <t>713131141</t>
  </si>
  <si>
    <t>Montáž izolace tepelné stěn a základů lepením celoplošně rohoží, pásů, dílců, desek</t>
  </si>
  <si>
    <t>-1318227436</t>
  </si>
  <si>
    <t>"tl. 20 mm 300mm nad terén"2,6*0,3</t>
  </si>
  <si>
    <t>"izolace vložená do překladů tl.70mm"0,238*2,5</t>
  </si>
  <si>
    <t>102</t>
  </si>
  <si>
    <t>28375936</t>
  </si>
  <si>
    <t>deska EPS 70 fasádní λ=0,039 tl 70mm</t>
  </si>
  <si>
    <t>1128367581</t>
  </si>
  <si>
    <t>713131145</t>
  </si>
  <si>
    <t>Montáž izolace tepelné stěn a základů lepením bodově rohoží, pásů, dílců, desek</t>
  </si>
  <si>
    <t>-485564374</t>
  </si>
  <si>
    <t>"základ "2,6*0,65</t>
  </si>
  <si>
    <t>28376017.ISV</t>
  </si>
  <si>
    <t>Isover EPS SOKL 3000 100mm, λD = 0,035 (W·m-1·K-1),1250 x 600 x 100 mm, soklové desky s nízkou nasákavostí a vysokou odolností proti průrazu pro tepelné izolace stěn v místech se zvýšeným namáháním vlhkostí.  Max. hloubka použití pod terénem 3 m.</t>
  </si>
  <si>
    <t>-969446335</t>
  </si>
  <si>
    <t>120</t>
  </si>
  <si>
    <t>713141162</t>
  </si>
  <si>
    <t>Montáž izolace tepelné střech plochých tl do 130 mm šrouby krajní pole, budova v do 20 m</t>
  </si>
  <si>
    <t>-1015940160</t>
  </si>
  <si>
    <t>"střecha"10,5*4,04+2,3*4,72</t>
  </si>
  <si>
    <t>125</t>
  </si>
  <si>
    <t>28376526</t>
  </si>
  <si>
    <t>deska izolační s oboustranným rounem s rastrem PIR 1250 x 625 x 60mm</t>
  </si>
  <si>
    <t>1925247727</t>
  </si>
  <si>
    <t>"střecha tl.60+60mm"53,2*2*1,05</t>
  </si>
  <si>
    <t>"pod střechou pásek PIR tl.120mm"0,3*(2,3+5,265+4,04)*1,05</t>
  </si>
  <si>
    <t>123</t>
  </si>
  <si>
    <t>998713201</t>
  </si>
  <si>
    <t>Přesun hmot procentní pro izolace tepelné v objektech v do 6 m</t>
  </si>
  <si>
    <t>1525636384</t>
  </si>
  <si>
    <t>169</t>
  </si>
  <si>
    <t>72101</t>
  </si>
  <si>
    <t>Zdravotechnika dle soupisu</t>
  </si>
  <si>
    <t>sou</t>
  </si>
  <si>
    <t>296089141</t>
  </si>
  <si>
    <t>170</t>
  </si>
  <si>
    <t>74201</t>
  </si>
  <si>
    <t>Elektroinstalace dle soupisu</t>
  </si>
  <si>
    <t>-1100628349</t>
  </si>
  <si>
    <t>176</t>
  </si>
  <si>
    <t>75101</t>
  </si>
  <si>
    <t>Vzduchotechnika dle soupisu</t>
  </si>
  <si>
    <t>1240361929</t>
  </si>
  <si>
    <t>90</t>
  </si>
  <si>
    <t>762083122</t>
  </si>
  <si>
    <t>Impregnace řeziva proti dřevokaznému hmyzu, houbám a plísním máčením třída ohrožení 3 a 4</t>
  </si>
  <si>
    <t>1502839515</t>
  </si>
  <si>
    <t>"rošt pod palubky  "0,115*2</t>
  </si>
  <si>
    <t>"pod osb"0,887</t>
  </si>
  <si>
    <t>97</t>
  </si>
  <si>
    <t>762332131</t>
  </si>
  <si>
    <t>Montáž vázaných kcí krovů pravidelných z hraněného řeziva průřezové plochy do 120 cm2</t>
  </si>
  <si>
    <t>-1680920841</t>
  </si>
  <si>
    <t>"výkres D.1.1.b.36 krov"4,7+2,63+6,36*6+4,07*7+0,9*4+1,46*2+3,8*2</t>
  </si>
  <si>
    <t>98</t>
  </si>
  <si>
    <t>60512121</t>
  </si>
  <si>
    <t>řezivo jehličnaté hranol jakost I-II dl 4-5m</t>
  </si>
  <si>
    <t>295695289</t>
  </si>
  <si>
    <t>(0,0376+0,806+0,0158+0,2305)*1,1</t>
  </si>
  <si>
    <t>103</t>
  </si>
  <si>
    <t>762421014</t>
  </si>
  <si>
    <t>Obložení stropu z desek OSB tl 18 mm na sraz šroubovaných</t>
  </si>
  <si>
    <t>-1075924572</t>
  </si>
  <si>
    <t>"přesah střech"1,6*4,04+0,3*(3,8+2,3)+0,34*8,5</t>
  </si>
  <si>
    <t>91</t>
  </si>
  <si>
    <t>762341210</t>
  </si>
  <si>
    <t>Montáž bednění střech rovných a šikmých sklonu do 60° z hrubých prken na sraz</t>
  </si>
  <si>
    <t>-80290550</t>
  </si>
  <si>
    <t>92</t>
  </si>
  <si>
    <t>60515111</t>
  </si>
  <si>
    <t>řezivo jehličnaté boční prkno jakost I.-II. 2-3cm</t>
  </si>
  <si>
    <t>125167822</t>
  </si>
  <si>
    <t>53,276*0,025*1,05</t>
  </si>
  <si>
    <t>96</t>
  </si>
  <si>
    <t>762395000</t>
  </si>
  <si>
    <t>Spojovací prostředky pro montáž krovu, bednění, laťování, světlíky, klíny</t>
  </si>
  <si>
    <t>-408100201</t>
  </si>
  <si>
    <t>1,199+1,398</t>
  </si>
  <si>
    <t>164</t>
  </si>
  <si>
    <t>998762201</t>
  </si>
  <si>
    <t>Přesun hmot procentní pro kce tesařské v objektech v do 6 m</t>
  </si>
  <si>
    <t>-1117613381</t>
  </si>
  <si>
    <t>74</t>
  </si>
  <si>
    <t>763121427</t>
  </si>
  <si>
    <t>Okenní otvor z bou stran zaklopen deskou OSD s akustickou TI tl.100mm</t>
  </si>
  <si>
    <t>1069955763</t>
  </si>
  <si>
    <t>83</t>
  </si>
  <si>
    <t>763131411</t>
  </si>
  <si>
    <t>SDK podhled desky 1xA 12,5 bez TI dvouvrstvá spodní kce profil CD+UD</t>
  </si>
  <si>
    <t>957146983</t>
  </si>
  <si>
    <t>"skladba S1 mč.1.01-02"5,34+26,65</t>
  </si>
  <si>
    <t>84</t>
  </si>
  <si>
    <t>763131714</t>
  </si>
  <si>
    <t>SDK podhled základní penetrační nátěr</t>
  </si>
  <si>
    <t>-514520892</t>
  </si>
  <si>
    <t>85</t>
  </si>
  <si>
    <t>763131751</t>
  </si>
  <si>
    <t>Montáž parotěsné zábrany do SDK podhledu</t>
  </si>
  <si>
    <t>-1100361512</t>
  </si>
  <si>
    <t>86</t>
  </si>
  <si>
    <t>28329295</t>
  </si>
  <si>
    <t>membrána podstřešní (reakce na oheň - třída E) 150 g/m2 s aplikovanou spojovací páskou</t>
  </si>
  <si>
    <t>1848200469</t>
  </si>
  <si>
    <t>171</t>
  </si>
  <si>
    <t>764004863</t>
  </si>
  <si>
    <t>Demontáž svodu k dalšímu použití</t>
  </si>
  <si>
    <t>-113512419</t>
  </si>
  <si>
    <t>"demontáž svodu na rohu"7</t>
  </si>
  <si>
    <t>105</t>
  </si>
  <si>
    <t>76408</t>
  </si>
  <si>
    <t>D+M AL zatahovací pás Prefalz tl.0,7mm, barva šedá, rš. 250 mm K04</t>
  </si>
  <si>
    <t>-1283422123</t>
  </si>
  <si>
    <t>106</t>
  </si>
  <si>
    <t>764222403</t>
  </si>
  <si>
    <t>Oplechování štítu závětrnou lištou z Al plechu rš 275 mm K02</t>
  </si>
  <si>
    <t>682686611</t>
  </si>
  <si>
    <t>110</t>
  </si>
  <si>
    <t>764222432</t>
  </si>
  <si>
    <t>Oplechování rovné okapové hrany z Al plechu rš 200 mm K03</t>
  </si>
  <si>
    <t>1306697627</t>
  </si>
  <si>
    <t>104</t>
  </si>
  <si>
    <t>764226404</t>
  </si>
  <si>
    <t>Oplechování parapetů rovných mechanicky kotvené z Al taženého  plechu  rš 185 mm, dl.2000 mm, K01</t>
  </si>
  <si>
    <t>-1203371134</t>
  </si>
  <si>
    <t>114</t>
  </si>
  <si>
    <t>764321403</t>
  </si>
  <si>
    <t>Lemování rovných zdí  z Al plechu rš 120 mm K05</t>
  </si>
  <si>
    <t>-520677790</t>
  </si>
  <si>
    <t>172</t>
  </si>
  <si>
    <t>764508131</t>
  </si>
  <si>
    <t>Montáž kruhového svodu</t>
  </si>
  <si>
    <t>-711935669</t>
  </si>
  <si>
    <t>"posunutí stávajícího svodu"7,000</t>
  </si>
  <si>
    <t>173</t>
  </si>
  <si>
    <t>764508132</t>
  </si>
  <si>
    <t>Montáž objímky kruhového svodu</t>
  </si>
  <si>
    <t>-1422437635</t>
  </si>
  <si>
    <t>174</t>
  </si>
  <si>
    <t>764508134</t>
  </si>
  <si>
    <t>Montáž horního dvojitého kolena kruhového svodu</t>
  </si>
  <si>
    <t>-72322077</t>
  </si>
  <si>
    <t>107</t>
  </si>
  <si>
    <t>764521404</t>
  </si>
  <si>
    <t>Žlab podokapní půlkruhový z Al plechu rš 330 mm K09</t>
  </si>
  <si>
    <t>1572611936</t>
  </si>
  <si>
    <t>108</t>
  </si>
  <si>
    <t>764528423</t>
  </si>
  <si>
    <t>Svody kruhové včetně objímek, kolen, odskoků z Al plechu průměru 120 mm K10</t>
  </si>
  <si>
    <t>-1134156296</t>
  </si>
  <si>
    <t>109</t>
  </si>
  <si>
    <t>998764201</t>
  </si>
  <si>
    <t>Přesun hmot procentní pro konstrukce klempířské v objektech v do 6 m</t>
  </si>
  <si>
    <t>-217629144</t>
  </si>
  <si>
    <t>78</t>
  </si>
  <si>
    <t>766412214</t>
  </si>
  <si>
    <t>Montáž obložení stěn plochy přes 1 m2 palubkami z měkkého dřeva přes 100 mm</t>
  </si>
  <si>
    <t>-99346416</t>
  </si>
  <si>
    <t>79</t>
  </si>
  <si>
    <t>61191155</t>
  </si>
  <si>
    <t>palubky obkladové SM profil klasický 19x116mm A/B</t>
  </si>
  <si>
    <t>532495187</t>
  </si>
  <si>
    <t>76</t>
  </si>
  <si>
    <t>766417211</t>
  </si>
  <si>
    <t>Montáž obložení stěn podkladového roštu</t>
  </si>
  <si>
    <t>83717402</t>
  </si>
  <si>
    <t>"rošt pod palubky dvojitě"2*12</t>
  </si>
  <si>
    <t>"rošt pod přesah střechy"60</t>
  </si>
  <si>
    <t>77</t>
  </si>
  <si>
    <t>60514103</t>
  </si>
  <si>
    <t>řezivo jehličnaté lať jakost I. 60x40mm</t>
  </si>
  <si>
    <t>784390646</t>
  </si>
  <si>
    <t>2*(0,02*0,24*84)*1,1</t>
  </si>
  <si>
    <t>145</t>
  </si>
  <si>
    <t>766621212</t>
  </si>
  <si>
    <t>Montáž dřevěných oken plochy přes 1 m2 otevíravých výšky do 2,5 m s rámem do zdiva</t>
  </si>
  <si>
    <t>-1513240073</t>
  </si>
  <si>
    <t>"ozn.03"2*1,6</t>
  </si>
  <si>
    <t>146</t>
  </si>
  <si>
    <t>61130951</t>
  </si>
  <si>
    <t>okno dřevěné zdvojené dvoukřídlové otvíravé a sklápěcí 200x160 cm</t>
  </si>
  <si>
    <t>97552336</t>
  </si>
  <si>
    <t>149</t>
  </si>
  <si>
    <t>766641131</t>
  </si>
  <si>
    <t>Montáž balkónových dveří zdvojených 1křídlových bez nadsvětlíku včetně rámu do zdiva ozn. 02</t>
  </si>
  <si>
    <t>-1467181537</t>
  </si>
  <si>
    <t>150</t>
  </si>
  <si>
    <t>61110262</t>
  </si>
  <si>
    <t>dveře balkónové jednokřídlové s nákližky otvíravé a sklápěcí 90 x 220 cm</t>
  </si>
  <si>
    <t>-1301629664</t>
  </si>
  <si>
    <t>151</t>
  </si>
  <si>
    <t>766660001</t>
  </si>
  <si>
    <t>Montáž dveřních křídel otvíravých 1křídlových š do 0,8 m do ocelové zárubně</t>
  </si>
  <si>
    <t>1736184193</t>
  </si>
  <si>
    <t>"ozn.01-04"4</t>
  </si>
  <si>
    <t>152</t>
  </si>
  <si>
    <t>61160126</t>
  </si>
  <si>
    <t>dveře dřevěné vnitřní hladké plné 1křídlové bílé 60x197cm</t>
  </si>
  <si>
    <t>122658577</t>
  </si>
  <si>
    <t>153</t>
  </si>
  <si>
    <t>61160192</t>
  </si>
  <si>
    <t>dveře dřevěné vnitřní hladké prosklené z 2/3, 1křídlové bílé 80x197 cm</t>
  </si>
  <si>
    <t>-1628535313</t>
  </si>
  <si>
    <t>154</t>
  </si>
  <si>
    <t>766660021</t>
  </si>
  <si>
    <t>Montáž dveřních křídel otvíravých 1křídlových š do 0,8 m požárních do ocelové zárubně ozn.05</t>
  </si>
  <si>
    <t>1364319936</t>
  </si>
  <si>
    <t>155</t>
  </si>
  <si>
    <t>61165192</t>
  </si>
  <si>
    <t>dveře vnitřní protipožární foliované 1křídlé 80x197 cm ozn.05</t>
  </si>
  <si>
    <t>-1194068317</t>
  </si>
  <si>
    <t>147</t>
  </si>
  <si>
    <t>766660411</t>
  </si>
  <si>
    <t>Montáž vchodových dveří 1křídlových bez nadsvětlíku do zdiva</t>
  </si>
  <si>
    <t>750404143</t>
  </si>
  <si>
    <t>"ozn.01"1,000</t>
  </si>
  <si>
    <t>148</t>
  </si>
  <si>
    <t>61173171</t>
  </si>
  <si>
    <t>dveře dřevěné vchodové prosklené 100x197 cm ozn.01 - panikové kování</t>
  </si>
  <si>
    <t>1357629738</t>
  </si>
  <si>
    <t>161</t>
  </si>
  <si>
    <t>766660411a</t>
  </si>
  <si>
    <t>Montáž  a dodávka parotěsné zábrany</t>
  </si>
  <si>
    <t>-1878177954</t>
  </si>
  <si>
    <t>156</t>
  </si>
  <si>
    <t>766660722</t>
  </si>
  <si>
    <t>Montáž dveřního kování - zámku</t>
  </si>
  <si>
    <t>1891375090</t>
  </si>
  <si>
    <t>157</t>
  </si>
  <si>
    <t>54925015</t>
  </si>
  <si>
    <t>zámek stavební zadlabací dozický 02-03 L Zn</t>
  </si>
  <si>
    <t>95860843</t>
  </si>
  <si>
    <t>158</t>
  </si>
  <si>
    <t>54914120</t>
  </si>
  <si>
    <t>kování bezpečnostní, klika-klika ozn.05</t>
  </si>
  <si>
    <t>-862507711</t>
  </si>
  <si>
    <t>160</t>
  </si>
  <si>
    <t>54914624</t>
  </si>
  <si>
    <t xml:space="preserve">kování vrchní dveřní klika včetně štítu a montážního materiálu  </t>
  </si>
  <si>
    <t>799137383</t>
  </si>
  <si>
    <t>159</t>
  </si>
  <si>
    <t>54914102</t>
  </si>
  <si>
    <t>kování dveřní bezpečnostní, knoflík-klika ozn.03,04</t>
  </si>
  <si>
    <t>1510771399</t>
  </si>
  <si>
    <t>128</t>
  </si>
  <si>
    <t>766694111</t>
  </si>
  <si>
    <t>Montáž parapetních desek dřevěných nebo plastových šířky do 30 cm délky do 1,0 m</t>
  </si>
  <si>
    <t>-658010816</t>
  </si>
  <si>
    <t>"D01"3</t>
  </si>
  <si>
    <t>129</t>
  </si>
  <si>
    <t>60794103</t>
  </si>
  <si>
    <t>deska parapetní dřevotřísková vnitřní 0,3 x 1 m</t>
  </si>
  <si>
    <t>-2086957188</t>
  </si>
  <si>
    <t>162</t>
  </si>
  <si>
    <t>998766201</t>
  </si>
  <si>
    <t>Přesun hmot procentní pro konstrukce truhlářské v objektech v do 6 m</t>
  </si>
  <si>
    <t>1897997016</t>
  </si>
  <si>
    <t>95</t>
  </si>
  <si>
    <t>767315151</t>
  </si>
  <si>
    <t>Montáž a dodávka světlíků pultových se zasklením 900x900mm</t>
  </si>
  <si>
    <t>1130343360</t>
  </si>
  <si>
    <t>142</t>
  </si>
  <si>
    <t>767995111</t>
  </si>
  <si>
    <t>Montáž atypických zámečnických konstrukcí hmotnosti do 5 kg</t>
  </si>
  <si>
    <t>kg</t>
  </si>
  <si>
    <t>1350369784</t>
  </si>
  <si>
    <t>"kotevní desky pro sloup"2*(0,25*0,2)*22,5</t>
  </si>
  <si>
    <t>"pásovina 60/6 pro sloup "4*0,15*2,83</t>
  </si>
  <si>
    <t>"pásovina100/6 pro překlad z nosníků "10*0,3*4,83</t>
  </si>
  <si>
    <t>99</t>
  </si>
  <si>
    <t>767995114</t>
  </si>
  <si>
    <t>Montáž atypických zámečnických konstrukcí hmotnosti do 50 kg</t>
  </si>
  <si>
    <t>-671284138</t>
  </si>
  <si>
    <t>"ocelová pozednice"61,95</t>
  </si>
  <si>
    <t>"trubka TR 82,5/10"17,88*6</t>
  </si>
  <si>
    <t>100</t>
  </si>
  <si>
    <t>14011056</t>
  </si>
  <si>
    <t>trubka ocelová bezešvá hladká jakost 11 353 82,5x10mm</t>
  </si>
  <si>
    <t>-1087543197</t>
  </si>
  <si>
    <t>"sloupy"2,805+2,415</t>
  </si>
  <si>
    <t>101</t>
  </si>
  <si>
    <t>14550266</t>
  </si>
  <si>
    <t>profil ocelový čtvercový svařovaný 80x80x8mm</t>
  </si>
  <si>
    <t>198560085</t>
  </si>
  <si>
    <t>5,220*0,01636</t>
  </si>
  <si>
    <t>143</t>
  </si>
  <si>
    <t>130103591</t>
  </si>
  <si>
    <t>ocel pásová válcovaná za studena 60x6mm</t>
  </si>
  <si>
    <t>350421340</t>
  </si>
  <si>
    <t>177</t>
  </si>
  <si>
    <t>130103592</t>
  </si>
  <si>
    <t>ocel pásová válcovaná za studena 100x6mm</t>
  </si>
  <si>
    <t>379862128</t>
  </si>
  <si>
    <t>"pásovina100/6 pro překlad z nosníků "10*0,3*4,83*1,04/1000</t>
  </si>
  <si>
    <t>144</t>
  </si>
  <si>
    <t>13611228</t>
  </si>
  <si>
    <t>plech ocelový hladký jakost S 235 JR tl 10mm tabule</t>
  </si>
  <si>
    <t>-1683982857</t>
  </si>
  <si>
    <t>165</t>
  </si>
  <si>
    <t>998767201</t>
  </si>
  <si>
    <t>Přesun hmot procentní pro zámečnické konstrukce v objektech v do 6 m</t>
  </si>
  <si>
    <t>-2048372877</t>
  </si>
  <si>
    <t>131</t>
  </si>
  <si>
    <t>771473111</t>
  </si>
  <si>
    <t>Montáž soklíků z dlaždic keramických lepených rovných v do 65 mm</t>
  </si>
  <si>
    <t>-33089868</t>
  </si>
  <si>
    <t>"mč.1.01"2+1,67+2+1,87</t>
  </si>
  <si>
    <t>"mč.1.04"0,78+1*2</t>
  </si>
  <si>
    <t>132</t>
  </si>
  <si>
    <t>771574113</t>
  </si>
  <si>
    <t>Montáž podlah keramických režných hladkých lepených flexibilním lepidlem do 12 ks/m2</t>
  </si>
  <si>
    <t>259892315</t>
  </si>
  <si>
    <t>"mč.1.01"5,34</t>
  </si>
  <si>
    <t>133</t>
  </si>
  <si>
    <t>59761408</t>
  </si>
  <si>
    <t>dlaždice keramické  barevná přes 9 do 12 ks/m2</t>
  </si>
  <si>
    <t>1806991115</t>
  </si>
  <si>
    <t>175</t>
  </si>
  <si>
    <t>771990111</t>
  </si>
  <si>
    <t>Vyrovnání podkladu samonivelační stěrkou tl 4 mm pevnosti 15 Mpa</t>
  </si>
  <si>
    <t>2021574812</t>
  </si>
  <si>
    <t>"podlaha mč.1.04"0,78</t>
  </si>
  <si>
    <t>166</t>
  </si>
  <si>
    <t>998771201</t>
  </si>
  <si>
    <t>Přesun hmot procentní pro podlahy z dlaždic v objektech v do 6 m</t>
  </si>
  <si>
    <t>1400061343</t>
  </si>
  <si>
    <t>134</t>
  </si>
  <si>
    <t>776141111</t>
  </si>
  <si>
    <t>Vyrovnání podkladu povlakových podlah stěrkou pevnosti 20 MPa tl 3 mm</t>
  </si>
  <si>
    <t>-499630747</t>
  </si>
  <si>
    <t>"pod koberec mč.1.02"26,65</t>
  </si>
  <si>
    <t>135</t>
  </si>
  <si>
    <t>776211111</t>
  </si>
  <si>
    <t>Lepení textilních pásů</t>
  </si>
  <si>
    <t>1309403432</t>
  </si>
  <si>
    <t>136</t>
  </si>
  <si>
    <t>69751060</t>
  </si>
  <si>
    <t>koberec zátěž. vpich., role š.2m,vlákno 100%PA 540g/m2, zátěž 33, útlum 21dB, Bfl S1, R ≤ 100MΩ</t>
  </si>
  <si>
    <t>-1323457244</t>
  </si>
  <si>
    <t>168</t>
  </si>
  <si>
    <t>998776201</t>
  </si>
  <si>
    <t>Přesun hmot procentní pro podlahy povlakové v objektech v do 6 m</t>
  </si>
  <si>
    <t>-1340177291</t>
  </si>
  <si>
    <t>140</t>
  </si>
  <si>
    <t>781474112</t>
  </si>
  <si>
    <t>Montáž obkladů vnitřních keramických hladkých do 12 ks/m2 lepených flexibilním lepidlem</t>
  </si>
  <si>
    <t>-1185752953</t>
  </si>
  <si>
    <t>"mč.1.04"1,8*(1,05*2+0,77)</t>
  </si>
  <si>
    <t>"mč.1.05"1,8*1,615+1,2*(1,69+0,93)</t>
  </si>
  <si>
    <t>141</t>
  </si>
  <si>
    <t>59761026</t>
  </si>
  <si>
    <t>obkládačky keramické   (barevné) do 12 ks/m2</t>
  </si>
  <si>
    <t>373013824</t>
  </si>
  <si>
    <t>167</t>
  </si>
  <si>
    <t>998781201</t>
  </si>
  <si>
    <t>Přesun hmot procentní pro obklady keramické v objektech v do 6 m</t>
  </si>
  <si>
    <t>-781242764</t>
  </si>
  <si>
    <t>89</t>
  </si>
  <si>
    <t>783168211</t>
  </si>
  <si>
    <t>Lakovací dvojnásobný olejový nátěr truhlářských konstrukcí s mezibroušením</t>
  </si>
  <si>
    <t>943380382</t>
  </si>
  <si>
    <t>"palubky oboustranně"6*2</t>
  </si>
  <si>
    <t>80</t>
  </si>
  <si>
    <t>783801403</t>
  </si>
  <si>
    <t>Oprášení omítek před provedením nátěru</t>
  </si>
  <si>
    <t>-589409942</t>
  </si>
  <si>
    <t>"stávající vnější stěny"2,7*(4,04+3,965)-(1*2,1+0,88*0,88)+0,2*(2*2,1+1+3*0,88)</t>
  </si>
  <si>
    <t>81</t>
  </si>
  <si>
    <t>783823135</t>
  </si>
  <si>
    <t>Penetrační silikonový nátěr hladkých, tenkovrstvých zrnitých nebo štukových omítek</t>
  </si>
  <si>
    <t>952320301</t>
  </si>
  <si>
    <t>82</t>
  </si>
  <si>
    <t>783827425</t>
  </si>
  <si>
    <t>Krycí dvojnásobný silikonový nátěr omítek stupně členitosti 1 a 2</t>
  </si>
  <si>
    <t>-1587924626</t>
  </si>
  <si>
    <t>87</t>
  </si>
  <si>
    <t>784181101</t>
  </si>
  <si>
    <t>Základní akrylátová jednonásobná penetrace podkladu v místnostech výšky do 3,80m</t>
  </si>
  <si>
    <t>-1473819793</t>
  </si>
  <si>
    <t>"mč.1.01 stěny +strop"5,36+2,65*(2*2+2,67*2)-(1*2,1+0,8*1,95+0,8*0,8)+0,2*(4*0,8+2*2,1+1)</t>
  </si>
  <si>
    <t>"mč.1.02"2,65*(6,065*2+2,67*2)-(0,8*1,95+0,8*1,96+0,97*2,1+2,5*2,1)+26,65-(2*0,9*0,9)</t>
  </si>
  <si>
    <t>"mč.1.03"6,5*2,05+3,7</t>
  </si>
  <si>
    <t>"mč.1.04 strop a nad obkladem"(2,65-1,8)*(0,77+2*1,05+0,2)+0,78</t>
  </si>
  <si>
    <t>"mč.1.04 strop a nad obkladem"(2,65-1,8)*1,65+(2,65-1,2)*(0,93+1,69)+2,65*(0,88+1,69)+4,34</t>
  </si>
  <si>
    <t>88</t>
  </si>
  <si>
    <t>784221101</t>
  </si>
  <si>
    <t>Dvojnásobné bílé malby  ze směsí za sucha dobře otěruvzdorných v místnostech do 3,80 m</t>
  </si>
  <si>
    <t>1328491907</t>
  </si>
  <si>
    <t>574-03 - Venkovní úpravy</t>
  </si>
  <si>
    <t xml:space="preserve">    5 - Komunikace</t>
  </si>
  <si>
    <t xml:space="preserve">      99 - Přesun hmot</t>
  </si>
  <si>
    <t>122201101</t>
  </si>
  <si>
    <t>Odkopávky a prokopávky nezapažené v hornině tř. 3 objem do 100 m3</t>
  </si>
  <si>
    <t xml:space="preserve"> ručně</t>
  </si>
  <si>
    <t>1175195580</t>
  </si>
  <si>
    <t>"zemina po svahovkách"1,5</t>
  </si>
  <si>
    <t>536018876</t>
  </si>
  <si>
    <t>"základ pod svahovky"0,6*1*4</t>
  </si>
  <si>
    <t>162201102</t>
  </si>
  <si>
    <t>Vodorovné přemístění do 50 m výkopku/sypaniny z horniny tř. 1 až 4</t>
  </si>
  <si>
    <t>2055046859</t>
  </si>
  <si>
    <t>181301102</t>
  </si>
  <si>
    <t>Rozprostření ornice tl vrstvy do 150 mm pl do 500 m2 v rovině nebo ve svahu do 1:5</t>
  </si>
  <si>
    <t>1166386046</t>
  </si>
  <si>
    <t>3,9/0,2</t>
  </si>
  <si>
    <t>271532211</t>
  </si>
  <si>
    <t>Podsyp pod základové konstrukce se zhutněním z hrubého kameniva frakce 32 až 63 mm</t>
  </si>
  <si>
    <t>544427516</t>
  </si>
  <si>
    <t>"základ pod svahovky tl.700 mm"0,6*0,7*4</t>
  </si>
  <si>
    <t>274313611</t>
  </si>
  <si>
    <t>Základové pásy z betonu tř. C 16/20</t>
  </si>
  <si>
    <t>1467789268</t>
  </si>
  <si>
    <t>"základ pod svahovky tl.150mm"0,6*0,15*4</t>
  </si>
  <si>
    <t>"prolev"0,14</t>
  </si>
  <si>
    <t>564851111a</t>
  </si>
  <si>
    <t>Podklad ze štěrkodrtě ŠD tl 150 mm frakce 0-32</t>
  </si>
  <si>
    <t>211049680</t>
  </si>
  <si>
    <t>"VS1"8,4</t>
  </si>
  <si>
    <t>596211110</t>
  </si>
  <si>
    <t>Kladení zámkové dlažby komunikací pro pěší tl 60 mm skupiny A pl do 50 m2</t>
  </si>
  <si>
    <t>836489817</t>
  </si>
  <si>
    <t>59245212</t>
  </si>
  <si>
    <t>dlažba zámková profilová základní 19,6x16,1x6 cm přírodní - parketa</t>
  </si>
  <si>
    <t>-1404268312</t>
  </si>
  <si>
    <t>596811221</t>
  </si>
  <si>
    <t>Kladení betonové dlažby komunikací pro pěší do lože z kameniva vel do 0,25 m2 plochy do 100 m2</t>
  </si>
  <si>
    <t>-898601119</t>
  </si>
  <si>
    <t>"VS2"5,1</t>
  </si>
  <si>
    <t>"VS3 doplnění"3,7</t>
  </si>
  <si>
    <t>5924500701</t>
  </si>
  <si>
    <t>dlažba betonová Presbeton Tina 600/400/40 přírodní</t>
  </si>
  <si>
    <t>-144844548</t>
  </si>
  <si>
    <t>916331112</t>
  </si>
  <si>
    <t>Osazení zahradního obrubníku betonového do lože z betonu s boční opěrou</t>
  </si>
  <si>
    <t>-656473552</t>
  </si>
  <si>
    <t>"a"5</t>
  </si>
  <si>
    <t>592173000</t>
  </si>
  <si>
    <t>obrubník betonový zahradní přírodní šedá ABO 10-20  100x5x250 cm</t>
  </si>
  <si>
    <t>-2087786887</t>
  </si>
  <si>
    <t>998223011</t>
  </si>
  <si>
    <t>Přesun hmot pro pozemní komunikace s krytem dlážděným</t>
  </si>
  <si>
    <t>1827800388</t>
  </si>
  <si>
    <t>574-04.. - Vytápění</t>
  </si>
  <si>
    <t xml:space="preserve">    735 - Ústřední vytápění - otopná tělesa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</si>
  <si>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</si>
  <si>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</si>
  <si>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</si>
  <si>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</si>
  <si>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735152577</t>
  </si>
  <si>
    <t>Otopné těleso panelové  dvoudeskové 22 výška/délka 900/500mm</t>
  </si>
  <si>
    <t>735152577.1</t>
  </si>
  <si>
    <t>Otopné těleso panelové  dvoudeskové 21 výška/délka 1000/600mm</t>
  </si>
  <si>
    <t>735152577.2</t>
  </si>
  <si>
    <t>Otopné těleso panelové dvoudeskové 22  výška/délka 900/1000mm</t>
  </si>
  <si>
    <t>735152577.3</t>
  </si>
  <si>
    <t>Otopné těleso panelové třídeskové 33 výška/délka 300/2300mm</t>
  </si>
  <si>
    <t>734221536</t>
  </si>
  <si>
    <t>Ventil závitový termostatický rohový dvouregulační G 1/2 PN 16 do 110°C bez hlavice ovládání</t>
  </si>
  <si>
    <t>734221682</t>
  </si>
  <si>
    <t>Termostatická hlavice kapalinová PN 10 do 110°C otopných těles VK</t>
  </si>
  <si>
    <t>734261406</t>
  </si>
  <si>
    <t>Armatura připojovací přímá G 1/2x15 PN 10 do 110°C radiátorů typu VK</t>
  </si>
  <si>
    <t>733291101</t>
  </si>
  <si>
    <t>Zkouška těsnosti potrubí měděné do D 35x1,5</t>
  </si>
  <si>
    <t>733390104</t>
  </si>
  <si>
    <t>Ochrana potrubí primátrních okruhů tepelně izolačními trubicemi z kaučuku tl.13 mm D do 38 mm</t>
  </si>
  <si>
    <t>735159220</t>
  </si>
  <si>
    <t>Montáž otopných těles panelových dvouřadých</t>
  </si>
  <si>
    <t>735159320</t>
  </si>
  <si>
    <t>Montáž otopných těles panelových třířadých</t>
  </si>
  <si>
    <t>998733201</t>
  </si>
  <si>
    <t>Přesun hmot procentní pro rozvody potrubí v objektech v do 6 m</t>
  </si>
  <si>
    <t>998733293</t>
  </si>
  <si>
    <t>Příplatek k přesunu hmot procentní 733 za zvětšený přesun do 500 m</t>
  </si>
  <si>
    <t>7351593201</t>
  </si>
  <si>
    <t>Stavební přípomoce</t>
  </si>
  <si>
    <t>hod</t>
  </si>
  <si>
    <t>574-05 - Rozšíření kapacity základní školy, rekonstrukce kuchyně</t>
  </si>
  <si>
    <t>HSV -  Práce a dodávky HSV</t>
  </si>
  <si>
    <t xml:space="preserve">    3 -  Svislé a kompletní konstrukce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</si>
  <si>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</si>
  <si>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</si>
  <si>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</si>
  <si>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</si>
  <si>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</si>
  <si>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</si>
  <si>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763 -  Konstrukce suché výstavby</t>
  </si>
  <si>
    <t xml:space="preserve">    766 -  Konstrukce truhlářské</t>
  </si>
  <si>
    <t xml:space="preserve">    771 -  Podlahy z dlaždic</t>
  </si>
  <si>
    <t xml:space="preserve">    781 -  Dokončovací práce</t>
  </si>
  <si>
    <t>Doprava</t>
  </si>
  <si>
    <t>317944323</t>
  </si>
  <si>
    <t>Válcované nosníky č.14 až 22 dodatečně osazované do připravených otvorů</t>
  </si>
  <si>
    <t>-207680199</t>
  </si>
  <si>
    <t>"nové dveře I 140" 1,5*2*14,3*0,001</t>
  </si>
  <si>
    <t>"nové okno I 160"4*1,6*17,9*0,001</t>
  </si>
  <si>
    <t>13010716</t>
  </si>
  <si>
    <t>ocel profilová IPN 140 jakost 11 375</t>
  </si>
  <si>
    <t>-1244256902</t>
  </si>
  <si>
    <t>13010718</t>
  </si>
  <si>
    <t>ocel profilová IPN 160 jakost 11 375</t>
  </si>
  <si>
    <t>-747129313</t>
  </si>
  <si>
    <t>340239235</t>
  </si>
  <si>
    <t>Zazdívka otvorů pl do 4 m2 v příčkách nebo stěnách z příčkovek tl 150 mm</t>
  </si>
  <si>
    <t>1057118341</t>
  </si>
  <si>
    <t>"zazdívka - výdejní okno"</t>
  </si>
  <si>
    <t>0,92*1,15</t>
  </si>
  <si>
    <t>340271045.PFX</t>
  </si>
  <si>
    <t xml:space="preserve">Zazdívka otvorů v příčkách nebo stěnách plochy do 4 m2 </t>
  </si>
  <si>
    <t>1497550412</t>
  </si>
  <si>
    <t>"dveře kuchyň"0,8*2</t>
  </si>
  <si>
    <t>346244381</t>
  </si>
  <si>
    <t>Plentování jednostranné v do 200 mm válcovaných nosníků cihlami</t>
  </si>
  <si>
    <t>-260266381</t>
  </si>
  <si>
    <t>"nové dveře I 140" 1,5*(0,15+0,35+0,15)</t>
  </si>
  <si>
    <t>"nové okno I 160"1,6*(0,2+0,2+0,7)</t>
  </si>
  <si>
    <t>611181003R</t>
  </si>
  <si>
    <t xml:space="preserve">Vyrovnání nerovných stěn stěrkou do 5mm - odhad plochy </t>
  </si>
  <si>
    <t>1590378041</t>
  </si>
  <si>
    <t>"1.10" 5</t>
  </si>
  <si>
    <t>"1.11"5</t>
  </si>
  <si>
    <t>"1.13"3</t>
  </si>
  <si>
    <t>611321121</t>
  </si>
  <si>
    <t>Vápenocementová omítka hladká jednovrstvá vnitřních stropů a stěn rovných nanášená ručně tl. do 1,5cm</t>
  </si>
  <si>
    <t>-452004780</t>
  </si>
  <si>
    <t>"1.11"(7,2+7,2+4,7+4,7)*1,8</t>
  </si>
  <si>
    <t>"1.13"(4,95+4,95+2,65+2,65)*1,8</t>
  </si>
  <si>
    <t>"2.NP učebny - oprava"</t>
  </si>
  <si>
    <t>(3,9+7,4+3,9)*0,2</t>
  </si>
  <si>
    <t>(3,9+6,45+3,9)*0,2</t>
  </si>
  <si>
    <t xml:space="preserve">Penetrační disperzní nátěr vnitřních stěn nanášený ručně </t>
  </si>
  <si>
    <t>2100752039</t>
  </si>
  <si>
    <t>"1.10"(5,35+2,7+5,35+2,7)*3,7</t>
  </si>
  <si>
    <t>"rezerva"5</t>
  </si>
  <si>
    <t>"1.13"(2,7+2,7+1,7+1,7)*1,8</t>
  </si>
  <si>
    <t>(3,9+7,4+3,9)*0,5</t>
  </si>
  <si>
    <t>(3,9+6,45+3,9)*0,5</t>
  </si>
  <si>
    <t>Potažení vnitřních stěn a stropů sklovláknitým pletivem vtlačeným do tenkovrstvé hmoty vč. rohových lišt</t>
  </si>
  <si>
    <t>725869494</t>
  </si>
  <si>
    <t>612181001</t>
  </si>
  <si>
    <t xml:space="preserve">Potažení vnitřních stěn  aktivovaným štukem v tl. do 3 mm </t>
  </si>
  <si>
    <t>1153249540</t>
  </si>
  <si>
    <t>"1.11"2</t>
  </si>
  <si>
    <t>"1.13"2</t>
  </si>
  <si>
    <t>Zednické začištění okolo nových výplní otvorů</t>
  </si>
  <si>
    <t>mb</t>
  </si>
  <si>
    <t>-999704901</t>
  </si>
  <si>
    <t>"výdejní okno" 1,2+1,2+1,45+1,45</t>
  </si>
  <si>
    <t>"nové dveře"1,1+2,1+2,1</t>
  </si>
  <si>
    <t xml:space="preserve">Oprava vnitřní vápenocementové štukové omítky stěn </t>
  </si>
  <si>
    <t>1575475297</t>
  </si>
  <si>
    <t>"1.10 - odhad plochy" 2</t>
  </si>
  <si>
    <t>"1.11 - odhad plochy"4</t>
  </si>
  <si>
    <t>"1.09"(1,2+1,2+1,45+1,45)*0,5</t>
  </si>
  <si>
    <t>631311125</t>
  </si>
  <si>
    <t>Mazanina tl do 100 mm z betonu prostého bez zvýšených nároků na prostředí tř. C 20/25 - vč. přesunu betonu</t>
  </si>
  <si>
    <t>-684664267</t>
  </si>
  <si>
    <t>"1.10"5,52*0,07</t>
  </si>
  <si>
    <t>"1.13"13,29*0,07</t>
  </si>
  <si>
    <t>"1.11"30,75*0,07</t>
  </si>
  <si>
    <t>"1.12"2,43*0,07</t>
  </si>
  <si>
    <t>Příplatek k mazanině tl do 100 mm za přehlazení povrchu</t>
  </si>
  <si>
    <t>-563505807</t>
  </si>
  <si>
    <t>946638024</t>
  </si>
  <si>
    <t>"1.10"(5,52*1,54*0,001)*1,2</t>
  </si>
  <si>
    <t>"1.13"(13,29*1,54*0,001)*1,2</t>
  </si>
  <si>
    <t>"1.11"(30,75*1,54*0,001)*1,2</t>
  </si>
  <si>
    <t>"1.12"(2,43*1,54*0,001)*1,2</t>
  </si>
  <si>
    <t>-553795080</t>
  </si>
  <si>
    <t>20*2</t>
  </si>
  <si>
    <t>952901114</t>
  </si>
  <si>
    <t>Vyčištění budov bytové a občanské výstavby při výšce podlaží přes 4 m</t>
  </si>
  <si>
    <t>-260766646</t>
  </si>
  <si>
    <t>"1.09"48,51</t>
  </si>
  <si>
    <t>"1.10"14,26</t>
  </si>
  <si>
    <t>"1.13"4,5"</t>
  </si>
  <si>
    <t>"1.11"30,75</t>
  </si>
  <si>
    <t>"2.14."38,79</t>
  </si>
  <si>
    <t>"2.15"19,73</t>
  </si>
  <si>
    <t>"2.12"33,74</t>
  </si>
  <si>
    <t>"2.13"17,16</t>
  </si>
  <si>
    <t>962032240</t>
  </si>
  <si>
    <t xml:space="preserve">Bourání zdiva z cihel pálených nebo vápenopískových na MC </t>
  </si>
  <si>
    <t>-1280756797</t>
  </si>
  <si>
    <t>"1.10"2,7*3,7*0,15</t>
  </si>
  <si>
    <t>965043341</t>
  </si>
  <si>
    <t>Bourání podkladů pod dlažby betonových s potěrem nebo teracem tl do 100 mm pl přes 4 m2 - uvažovaná tl. do 7 cm</t>
  </si>
  <si>
    <t>-1468706626</t>
  </si>
  <si>
    <t>968062354</t>
  </si>
  <si>
    <t>Vybourání dřevěných rámů oken včetně křídel</t>
  </si>
  <si>
    <t>145889221</t>
  </si>
  <si>
    <t>"výdejní okno"</t>
  </si>
  <si>
    <t>0,95*1,15</t>
  </si>
  <si>
    <t>-1984982138</t>
  </si>
  <si>
    <t>"kuchyň"</t>
  </si>
  <si>
    <t>0,8*2</t>
  </si>
  <si>
    <t>971033561R</t>
  </si>
  <si>
    <t>Vybourání otvorů ve zdivu cihelném  na MVC nebo MV</t>
  </si>
  <si>
    <t>-966382060</t>
  </si>
  <si>
    <t>"nové okno"1,2*1,45*0,7</t>
  </si>
  <si>
    <t>"nové dveře"1,1*2,1*0,35</t>
  </si>
  <si>
    <t>974031167</t>
  </si>
  <si>
    <t>Vysekání rýh ve zdivu cihelném hl do 200 mm š do 300 mm - uložení ocelových profilů I</t>
  </si>
  <si>
    <t>2084797322</t>
  </si>
  <si>
    <t>"nové dveře"1,6*2</t>
  </si>
  <si>
    <t>"nové okno" 1,5*2</t>
  </si>
  <si>
    <t>997013211</t>
  </si>
  <si>
    <t>Vnitrostaveništní doprava suti a vybouraných hmot pro budovy v do 6 m ručně</t>
  </si>
  <si>
    <t>436343222</t>
  </si>
  <si>
    <t>-345057353</t>
  </si>
  <si>
    <t>997013511</t>
  </si>
  <si>
    <t>Odvoz suti a vybouraných hmot z meziskládky na skládku do 1 km s naložením a se složením</t>
  </si>
  <si>
    <t>-1995198087</t>
  </si>
  <si>
    <t>997013801</t>
  </si>
  <si>
    <t>Poplatek za uložení na skládce (skládkovné) stavebního odpadu betonového kód odpadu 170 101</t>
  </si>
  <si>
    <t>-378885409</t>
  </si>
  <si>
    <t>27,502</t>
  </si>
  <si>
    <t>Přesun hmot pro budovy zděné v do 6 m - ztížený přesun</t>
  </si>
  <si>
    <t>-979567080</t>
  </si>
  <si>
    <t>711193121.SKA</t>
  </si>
  <si>
    <t xml:space="preserve">Izolace proti vlhkosti na vodorovné ploše těsnicí kaší minerální </t>
  </si>
  <si>
    <t>-1803958622</t>
  </si>
  <si>
    <t>711193131</t>
  </si>
  <si>
    <t xml:space="preserve">Izolace proti vlhkosti na svislé ploše těsnicí kaší minerální </t>
  </si>
  <si>
    <t>1642181673</t>
  </si>
  <si>
    <t>"1.11"(7,2+7,2+4,7+4,7)*0,15</t>
  </si>
  <si>
    <t>"1.13"(2,7+1,7+1,3)*0,15</t>
  </si>
  <si>
    <t>781495133</t>
  </si>
  <si>
    <t>Izolace ve spojení s obkladem - pás lepený ve vnitřním koutu</t>
  </si>
  <si>
    <t>-1224940927</t>
  </si>
  <si>
    <t>"1.11"(7,2+7,2+4,7+4,7)*1,15</t>
  </si>
  <si>
    <t>998711101</t>
  </si>
  <si>
    <t>Přesun hmot tonážní pro izolace proti vodě, vlhkosti a plynům v objektech výšky do 6 m</t>
  </si>
  <si>
    <t>882802441</t>
  </si>
  <si>
    <t>763111417</t>
  </si>
  <si>
    <t>SDK příčka tl 150 mm profil CW+UW 100 desky 2xA 12,5 TI 100 mm EI 60 Rw 55 DB</t>
  </si>
  <si>
    <t>-1064235960</t>
  </si>
  <si>
    <t>"místnost 1.10"2,7*3,75</t>
  </si>
  <si>
    <t>"místnost 2.14" (1,85+5,9)*3,9-(0,8*2)</t>
  </si>
  <si>
    <t>763121438</t>
  </si>
  <si>
    <t>SDK stěna předsazená tl 115 mm profil CW+UW 100 deska 1xA 15 bez TI EI 15</t>
  </si>
  <si>
    <t>913768415</t>
  </si>
  <si>
    <t>"místnost 2.12" (0,5+5,9)*3,9</t>
  </si>
  <si>
    <t>76313181R</t>
  </si>
  <si>
    <t>Demontáž SDK podhledu vč. lištování</t>
  </si>
  <si>
    <t>-1467222175</t>
  </si>
  <si>
    <t>"učebny 2.NP"</t>
  </si>
  <si>
    <t>3,5*6,45</t>
  </si>
  <si>
    <t>3,5*7,4</t>
  </si>
  <si>
    <t>763135101</t>
  </si>
  <si>
    <t>Montáž SDK kazetového podhledu z kazet 600x600 mm na zavěšenou viditelnou nosnou konstrukci</t>
  </si>
  <si>
    <t>-777169552</t>
  </si>
  <si>
    <t>59030581</t>
  </si>
  <si>
    <t>podhled kazetový  - využití stávajících kazet a profilů (dodávka investora)</t>
  </si>
  <si>
    <t>-1040161975</t>
  </si>
  <si>
    <t>763181311</t>
  </si>
  <si>
    <t>Montáž jednokřídlové kovové zárubně v do 2,75 m SDK příčka</t>
  </si>
  <si>
    <t>2074257195</t>
  </si>
  <si>
    <t>55331542</t>
  </si>
  <si>
    <t>zárubeň ocelová pro sádrokarton 150 800 L/P</t>
  </si>
  <si>
    <t>1897126511</t>
  </si>
  <si>
    <t>998763100</t>
  </si>
  <si>
    <t>Přesun hmot tonážní pro sádrokartony v objektech v do 6 m</t>
  </si>
  <si>
    <t>1428310794</t>
  </si>
  <si>
    <t>766111820</t>
  </si>
  <si>
    <t>Demontáž truhlářských stěn dřevěných plných</t>
  </si>
  <si>
    <t>-784636554</t>
  </si>
  <si>
    <t>"2.NP učebny"</t>
  </si>
  <si>
    <t>6,45*3,9</t>
  </si>
  <si>
    <t>7,4*3,9</t>
  </si>
  <si>
    <t>766441822</t>
  </si>
  <si>
    <t>Demontáž parapetních desek dřevěných, laminovaných šířky přes 30 cm délky přes 1,0 m</t>
  </si>
  <si>
    <t>68396547</t>
  </si>
  <si>
    <t>160105092</t>
  </si>
  <si>
    <t>"okno výdejní"</t>
  </si>
  <si>
    <t>1,2*1,435</t>
  </si>
  <si>
    <t>61143726</t>
  </si>
  <si>
    <t>okno výdejní výsuvné - dle výběru investora ODHAD CENY</t>
  </si>
  <si>
    <t>2138504465</t>
  </si>
  <si>
    <t>766622812</t>
  </si>
  <si>
    <t>Demontáž rámu jednoduchých oken dřevěných do 2m2 k opětovnému použití</t>
  </si>
  <si>
    <t>219923826</t>
  </si>
  <si>
    <t>-1870634436</t>
  </si>
  <si>
    <t>61160192.SLD</t>
  </si>
  <si>
    <t>dveře dřevěné vnitřní hladké plné 1křídlové bílé 80x197 cm KLASIK vč .kování</t>
  </si>
  <si>
    <t>-378388952</t>
  </si>
  <si>
    <t>766694122</t>
  </si>
  <si>
    <t>Montáž parapetních dřevěných nebo plastových šířky přes 30 cm délky do 1,6 m</t>
  </si>
  <si>
    <t>1524588797</t>
  </si>
  <si>
    <t>"nové výdejní okno"</t>
  </si>
  <si>
    <t>60794102</t>
  </si>
  <si>
    <t>deska parapetní plastová deska REHAU vnitřní 0,7*1200mm</t>
  </si>
  <si>
    <t>-2015315442</t>
  </si>
  <si>
    <t>1,2</t>
  </si>
  <si>
    <t>998766101</t>
  </si>
  <si>
    <t>Přesun hmot tonážní pro konstrukce truhlářské v objektech v do 6 m</t>
  </si>
  <si>
    <t>1084695644</t>
  </si>
  <si>
    <t>1928922980</t>
  </si>
  <si>
    <t>"1.10"5,52</t>
  </si>
  <si>
    <t>"1.13"13,29</t>
  </si>
  <si>
    <t>1053965339</t>
  </si>
  <si>
    <t>"1.13"4,5</t>
  </si>
  <si>
    <t>59761008</t>
  </si>
  <si>
    <t>dlaždice keramické podlahové dle výběru investora</t>
  </si>
  <si>
    <t>998018548</t>
  </si>
  <si>
    <t>55</t>
  </si>
  <si>
    <t>771591111</t>
  </si>
  <si>
    <t>Podlahy penetrace podkladu</t>
  </si>
  <si>
    <t>276485802</t>
  </si>
  <si>
    <t>771591115</t>
  </si>
  <si>
    <t>Podlahy spárování silikonem</t>
  </si>
  <si>
    <t>-1780908527</t>
  </si>
  <si>
    <t>"1.10"3,35+2,7+5,35+2,7</t>
  </si>
  <si>
    <t>"1.11"7,2+7,4+7,2+4,7</t>
  </si>
  <si>
    <t>"1.13"1,7+1,7+2,7+2,7</t>
  </si>
  <si>
    <t>771591175</t>
  </si>
  <si>
    <t>Montáž profilu ukončujícího pro balkony a terasy - přechody</t>
  </si>
  <si>
    <t>-1869997892</t>
  </si>
  <si>
    <t>1,3+1,1+0,9</t>
  </si>
  <si>
    <t>58</t>
  </si>
  <si>
    <t>998771101</t>
  </si>
  <si>
    <t>Přesun hmot tonážní pro podlahy z dlaždic v objektech v do 6 m</t>
  </si>
  <si>
    <t>-529720210</t>
  </si>
  <si>
    <t>781471810</t>
  </si>
  <si>
    <t>Demontáž obkladů z obkladaček keramických kladených do malty</t>
  </si>
  <si>
    <t>-1207461544</t>
  </si>
  <si>
    <t>"1.13"(4,95+4,95+2,7+2,7)*1,8</t>
  </si>
  <si>
    <t>"1.11"(4,7+7,2+7,4+7,2)*1,8</t>
  </si>
  <si>
    <t>781474113</t>
  </si>
  <si>
    <t>Montáž obkladů vnitřních keramických hladkých do 19 ks/m2 lepených flexibilním lepidlem</t>
  </si>
  <si>
    <t>-514088175</t>
  </si>
  <si>
    <t>"1.10"(5,35+2,7+5,35+2,7)*0,12</t>
  </si>
  <si>
    <t>"1.11"(7,2+7,2+4,7+4,7)*2,1</t>
  </si>
  <si>
    <t>"1.13"(1,7+1,5+2,7)*2,1</t>
  </si>
  <si>
    <t>59761039</t>
  </si>
  <si>
    <t xml:space="preserve">obkládačky keramické koupelnové (bílé i barevné) přes 22 do 25 ks/m2 </t>
  </si>
  <si>
    <t>-678049514</t>
  </si>
  <si>
    <t>781493610</t>
  </si>
  <si>
    <t>Montáž revizních plastových dvířek lepených s uchycením na magnet - revizní dvířka - předpoklad</t>
  </si>
  <si>
    <t>722437549</t>
  </si>
  <si>
    <t>781494111</t>
  </si>
  <si>
    <t>Plastové profily rohové lepené flexibilním lepidlem</t>
  </si>
  <si>
    <t>-16370215</t>
  </si>
  <si>
    <t>781495111</t>
  </si>
  <si>
    <t>Penetrace podkladu vnitřních obkladů</t>
  </si>
  <si>
    <t>1703333745</t>
  </si>
  <si>
    <t>781495115</t>
  </si>
  <si>
    <t>Spárování vnitřních obkladů silikonem</t>
  </si>
  <si>
    <t>812627349</t>
  </si>
  <si>
    <t>"1.11"8*2,1</t>
  </si>
  <si>
    <t>"1.13"4*2,1</t>
  </si>
  <si>
    <t>781495142</t>
  </si>
  <si>
    <t>Průnik obkladem kruhový do DN 90 bez izolace - předpoklad</t>
  </si>
  <si>
    <t>668863244</t>
  </si>
  <si>
    <t>998781101</t>
  </si>
  <si>
    <t>Přesun hmot tonážní pro obklady keramické v objektech v do 6 m</t>
  </si>
  <si>
    <t>1724217149</t>
  </si>
  <si>
    <t>574-06 - Elektroistalace</t>
  </si>
  <si>
    <t>D1 - Elektrorozvody</t>
  </si>
  <si>
    <t>Pol1</t>
  </si>
  <si>
    <t>RSM, 2x jistič 1-pól. 16A, char. B, 1x proud. chránič, 25A, 30mA, 12x demontáž jističe, 8x montáž,, úprava zapojení</t>
  </si>
  <si>
    <t>Pol2</t>
  </si>
  <si>
    <t>Krabice rozvodná O75, se svorkovnicí a víčkem</t>
  </si>
  <si>
    <t>Pol3</t>
  </si>
  <si>
    <t>Přístrojová krabice, pro přístroje s roztečí 71mm</t>
  </si>
  <si>
    <t>Pol4</t>
  </si>
  <si>
    <t>Kabel silový izolace PVC, CYKY-O 3x1,5, pevně</t>
  </si>
  <si>
    <t>Pol5</t>
  </si>
  <si>
    <t>Kabel silový izolace PVC, CYKY-J 3x1,5, pevně</t>
  </si>
  <si>
    <t>Pol6</t>
  </si>
  <si>
    <t>Kabel silový izolace PVC, CYKY-J 4x1,5, pevně</t>
  </si>
  <si>
    <t>Pol7</t>
  </si>
  <si>
    <t>Kabel silový izolace PVC, CYKY-J 3x2,5, pevně</t>
  </si>
  <si>
    <t>Pol8</t>
  </si>
  <si>
    <t>Kabel silový izolace PVC, CYKY-J 5x2,5, pevně</t>
  </si>
  <si>
    <t>Pol9</t>
  </si>
  <si>
    <t>Ukončení vodičů v rozváděči do 2,5 mm2</t>
  </si>
  <si>
    <t>Pol10</t>
  </si>
  <si>
    <t>Strojek spínače, sériový přepínač (5), včetně krytu</t>
  </si>
  <si>
    <t>Pol11</t>
  </si>
  <si>
    <t>Strojek spínače, střídavý přepínač (6), včetně krytu</t>
  </si>
  <si>
    <t>Pol12</t>
  </si>
  <si>
    <t>Strojek spínače, ovládač zapínací (1/0), včetně krytu</t>
  </si>
  <si>
    <t>Pol13</t>
  </si>
  <si>
    <t>Strojek spínače, střídavý přepínač dvojitý (6+6), včetně krytu</t>
  </si>
  <si>
    <t>Pol14</t>
  </si>
  <si>
    <t>Rámeček, jednonásobný, barva bílá</t>
  </si>
  <si>
    <t>Pol15</t>
  </si>
  <si>
    <t>Rámeček, dvojnásobný, barva bílá</t>
  </si>
  <si>
    <t>Pol16</t>
  </si>
  <si>
    <t>Zásuvka, jednonásobná, bezšr. svorky, clonky, barva bílá</t>
  </si>
  <si>
    <t>Pol17</t>
  </si>
  <si>
    <t>Zásuvka, jednonásobná, s víčkem, IP 44</t>
  </si>
  <si>
    <t>Pol18</t>
  </si>
  <si>
    <t>Zásuvka průmyslová, nástěnná, 3P+N+PE</t>
  </si>
  <si>
    <t>Pol19</t>
  </si>
  <si>
    <t>Snímač spínače automatického, oblast zachycení 120°,, integrované tlačítko, barva bílá</t>
  </si>
  <si>
    <t>Pol20</t>
  </si>
  <si>
    <t>Přístroj spínací pro snímač spínače automatického,, spínací prvek relé</t>
  </si>
  <si>
    <t>Pol21</t>
  </si>
  <si>
    <t>Multifukční časové relé, pod vypínač</t>
  </si>
  <si>
    <t>Pol22</t>
  </si>
  <si>
    <t>"A" LED svítidlo přisazené kruhové, O300, 14W, 1400lm,, 3000K, tělo ocel, kryt opál, včetně recykl. poplatku</t>
  </si>
  <si>
    <t>Pol23</t>
  </si>
  <si>
    <t>"B" LED svítidlo přisazené kruhové, O285, 14W, 1300lm,, tělo ocel, kryt opál, IP44, včetně recykl. poplatku</t>
  </si>
  <si>
    <t>Pol24</t>
  </si>
  <si>
    <t>"C" LED svítidlo přisazené, 20W, 2200lm, 3000K,, tělo ocel, kryt opál, včetně recykl. poplatku</t>
  </si>
  <si>
    <t>Pol25</t>
  </si>
  <si>
    <t>"D" LED svítidlo přisazené, 26W, 3500lm, 3000K,, tělo ocel, kryt nanoprizma, včetně recykl. poplatku</t>
  </si>
  <si>
    <t>Pol26</t>
  </si>
  <si>
    <t>Montáž a zap. ventilátorů (bez dodávky)</t>
  </si>
  <si>
    <t>Pol27</t>
  </si>
  <si>
    <t>Zhotovení otvorů kruhových přes 42 do 60mm</t>
  </si>
  <si>
    <t>Pol28</t>
  </si>
  <si>
    <t>Stavební výpomoci - sekání drážek, vrtání otvorů, apod.</t>
  </si>
  <si>
    <t>Pol29</t>
  </si>
  <si>
    <t>Úprava stávajícího zařízení</t>
  </si>
  <si>
    <t>Pol30</t>
  </si>
  <si>
    <t>Demontáž stávajícího zařízení, 50% montáže</t>
  </si>
  <si>
    <t>Pol31</t>
  </si>
  <si>
    <t>Odvoz demontovaného zařízení na skládku, včetně, poplatku za skládkování</t>
  </si>
  <si>
    <t>Pol32</t>
  </si>
  <si>
    <t>Al drát AlMgSi O8, montáž s podpěrami</t>
  </si>
  <si>
    <t>Pol33</t>
  </si>
  <si>
    <t>Ocelový drát pozinkovaný FeZn-D10, v zemi</t>
  </si>
  <si>
    <t>Pol34</t>
  </si>
  <si>
    <t>Podpěra vedení do zdiva, PV 1h</t>
  </si>
  <si>
    <t>Pol35</t>
  </si>
  <si>
    <t>Podpěra vedení na ploché střechy, PV 21d</t>
  </si>
  <si>
    <t>Pol36</t>
  </si>
  <si>
    <t>Držák ochranného úhelníku DUDa</t>
  </si>
  <si>
    <t>Pol37</t>
  </si>
  <si>
    <t>Ochranný úhelník OU 1,7</t>
  </si>
  <si>
    <t>Pol38</t>
  </si>
  <si>
    <t>Svorka hromosvodní SU, FeZn univerzální</t>
  </si>
  <si>
    <t>Pol39</t>
  </si>
  <si>
    <t>Svorka hromosvodní SUa, FeZn univerzální</t>
  </si>
  <si>
    <t>Pol40</t>
  </si>
  <si>
    <t>Svorka spojovací SS, FeZn univerzální</t>
  </si>
  <si>
    <t>Pol41</t>
  </si>
  <si>
    <t>Svorka připojovací SP, FeZn univerzální</t>
  </si>
  <si>
    <t>Pol42</t>
  </si>
  <si>
    <t>Svorka hromosvodní SZa, FeZn zkušební</t>
  </si>
  <si>
    <t>Pol43</t>
  </si>
  <si>
    <t>Svorka na okapové žlaby SOc, FeZn</t>
  </si>
  <si>
    <t>Pol44</t>
  </si>
  <si>
    <t>ZT 1,5t, zemnící tyč se svorkou</t>
  </si>
  <si>
    <t>Pol45</t>
  </si>
  <si>
    <t>Měření zemních odporů, zemniče</t>
  </si>
  <si>
    <t>Pol46</t>
  </si>
  <si>
    <t>Hloubení kabelové rýhy, v zemině třídy 3,, šíře 300 mm, hloubka 800 mm</t>
  </si>
  <si>
    <t>Pol47</t>
  </si>
  <si>
    <t>Ruční zásyp rýh, včetně zhutnění, šíře 350mm,hl. 800mm</t>
  </si>
  <si>
    <t>Pol48</t>
  </si>
  <si>
    <t>Celková prohlídka rozvodů s vyhotovením revizní zprávy</t>
  </si>
  <si>
    <t>Pol49</t>
  </si>
  <si>
    <t>Podružný materiál - 5% z materiálu</t>
  </si>
  <si>
    <t>574-07 - Vzduchotechnika</t>
  </si>
  <si>
    <t>D1 - VĚTRÁNÍ - zařízení VZ1</t>
  </si>
  <si>
    <t xml:space="preserve">    D3 - nucené větrání WC</t>
  </si>
  <si>
    <t xml:space="preserve">    D4 - VZ - doplňkový materiál</t>
  </si>
  <si>
    <t xml:space="preserve">    D5 - VZ - doplňkové práce a příslušenství</t>
  </si>
  <si>
    <t>Pol52</t>
  </si>
  <si>
    <t>nástěnný ventilátor D100, kuličková ložiska, zpětná klapka, časový doběh, (50 m3/hod, 20 Pa, 26 dB, 230V)</t>
  </si>
  <si>
    <t>Pol53</t>
  </si>
  <si>
    <t>nástěnný ventilátor D125, kuličková ložiska, zpětná klapka, časový doběh, (100 m3/hod, 25 Pa, 33 dB, 230V)</t>
  </si>
  <si>
    <t>Pol54</t>
  </si>
  <si>
    <t>plastová samočinná žaluzie 150x150</t>
  </si>
  <si>
    <t>Pol55</t>
  </si>
  <si>
    <t>úprava dveří pro přívod vzduchu (zkrácení o 25 mm)</t>
  </si>
  <si>
    <t>Pol56</t>
  </si>
  <si>
    <t>SPIRO potrubí z pozinkovaného plechu - D100 - 30% tvarovek</t>
  </si>
  <si>
    <t>Pol57</t>
  </si>
  <si>
    <t>SPIRO potrubí z pozinkovaného plechu - D125 - 30% tvarovek</t>
  </si>
  <si>
    <t>Pol58</t>
  </si>
  <si>
    <t>hlukově izolované ohebné hliníkové s mikroperforacemi D127/25mm</t>
  </si>
  <si>
    <t>Pol59</t>
  </si>
  <si>
    <t>izolační pás z pěnového PE 15 mm</t>
  </si>
  <si>
    <t>Pol60</t>
  </si>
  <si>
    <t>páska samolepící 25 mm - 25 m</t>
  </si>
  <si>
    <t>Pol61</t>
  </si>
  <si>
    <t>montáž větracího zařízení vč. izolací a přesunu hmot</t>
  </si>
  <si>
    <t>Pol62</t>
  </si>
  <si>
    <t>spojovací materiál</t>
  </si>
  <si>
    <t>Pol63</t>
  </si>
  <si>
    <t>těsnící materiál</t>
  </si>
  <si>
    <t>Pol64</t>
  </si>
  <si>
    <t>tmel</t>
  </si>
  <si>
    <t>Pol65</t>
  </si>
  <si>
    <t>hadicová páska QIP</t>
  </si>
  <si>
    <t>Pol66</t>
  </si>
  <si>
    <t>samolepící páska</t>
  </si>
  <si>
    <t>Pol67</t>
  </si>
  <si>
    <t>upevnění a závěsy potrubí</t>
  </si>
  <si>
    <t>Pol68</t>
  </si>
  <si>
    <t>lešení pomocné do výšky 1,5 m  (půdorysně)</t>
  </si>
  <si>
    <t>Pol69</t>
  </si>
  <si>
    <t>protipožární utěsnění prostupu potrubí D125</t>
  </si>
  <si>
    <t>Pol70</t>
  </si>
  <si>
    <t>- kabelové napojení ventilátorů</t>
  </si>
  <si>
    <t>Pol71</t>
  </si>
  <si>
    <t>- zapojení ventilátorů na elektro a spínače</t>
  </si>
  <si>
    <t>574-08 - Zdravotechnika</t>
  </si>
  <si>
    <t>D1 - položka</t>
  </si>
  <si>
    <t xml:space="preserve">    800-721 - Kanalizace</t>
  </si>
  <si>
    <t xml:space="preserve">    800-722 - Vodovod</t>
  </si>
  <si>
    <t xml:space="preserve">    800-725 - Zařizovací předměty</t>
  </si>
  <si>
    <t xml:space="preserve">    800-721B - Demontáže</t>
  </si>
  <si>
    <t xml:space="preserve">    801-1 - Pomocné stavební práce</t>
  </si>
  <si>
    <t>721173401</t>
  </si>
  <si>
    <t>potrubí z plastových trub PVC SN4 svodné (ležaté) DN 110</t>
  </si>
  <si>
    <t>721174025</t>
  </si>
  <si>
    <t>potrubí z plastových trub polypropylenové HT odpadní (svislé) DN 100</t>
  </si>
  <si>
    <t>721174042</t>
  </si>
  <si>
    <t>potrubí z plastových trub polypropylenové HT připojovací  DN 40</t>
  </si>
  <si>
    <t>721174043</t>
  </si>
  <si>
    <t>potrubí z plastových trub polypropylenové HT připojovací  DN 50</t>
  </si>
  <si>
    <t>721174045</t>
  </si>
  <si>
    <t>potrubí z plastových trub polypropylenové HT připojovací  DN 100</t>
  </si>
  <si>
    <t>721194104</t>
  </si>
  <si>
    <t>vyměření přípojek na potrubí - vyvedení a upevnění odpadních výpustek DN 40</t>
  </si>
  <si>
    <t>721194105</t>
  </si>
  <si>
    <t>vyměření přípojek na potrubí - vyvedení a upevnění odpadních výpustek DN 50</t>
  </si>
  <si>
    <t>721194109</t>
  </si>
  <si>
    <t>vyměření přípojek na potrubí - vyvedení a upevnění odpadních výpustek DN 100</t>
  </si>
  <si>
    <t>721226516-R</t>
  </si>
  <si>
    <t>kalich pro úkapy se zápachovou uzávěrkou a přídavnou mechanickou uzávěrkou pro suchý stav DN 40 (HL 21)</t>
  </si>
  <si>
    <t>721110962</t>
  </si>
  <si>
    <t>propojení dosavadního potrubí kameninového DN 125 (předpoklad) - napojení navrženého potrubí PVC na stávající ležatou kanalizaci v podlaze</t>
  </si>
  <si>
    <t>soubor</t>
  </si>
  <si>
    <t>721140903</t>
  </si>
  <si>
    <t>vsazení odbočky do odpadního potrubí litinového DN 50-75</t>
  </si>
  <si>
    <t>721290111</t>
  </si>
  <si>
    <t>zkouška těsnosti kanalizace v objektech vodou do DN 125</t>
  </si>
  <si>
    <t>721290123</t>
  </si>
  <si>
    <t>zkouška těsnosti kanalizace v objektech kouřem do DN 300</t>
  </si>
  <si>
    <t>998721202</t>
  </si>
  <si>
    <t>přesun hmot pro vnitřní kanalizace, vodorovná dopravní vzdálenost do 50 m v objektech výšky přes 6 do 12 m</t>
  </si>
  <si>
    <t>722174022</t>
  </si>
  <si>
    <t>potrubí z plastových trubek z polypropylenu (PPR) svařovaných polyfuzně PN 20 (SDR 6) D 20 x 3,4</t>
  </si>
  <si>
    <t>722174023</t>
  </si>
  <si>
    <t>potrubí z plastových trubek z polypropylenu (PPR) svařovaných polyfuzně PN 20 (SDR 6) D 25 x 4,2</t>
  </si>
  <si>
    <t>722181221</t>
  </si>
  <si>
    <t>ochrana potrubí termoizolačními trubicemi z pěnového PE přilepenými v příčných a podélných spojích, tloušťky izolace přes 6 do 9 mm, vnitřního průměru izolace DN do 22 mm</t>
  </si>
  <si>
    <t>722181222</t>
  </si>
  <si>
    <t>ochrana potrubí termoizolačními trubicemi z pěnového PE přilepenými v příčných a podélných spojích, tloušťky izolace přes 6 do 9 mm, vnitřního průměru izolace DN přes 22 do 45 mm</t>
  </si>
  <si>
    <t>722190401</t>
  </si>
  <si>
    <t>zřízení přípojek na potrubí - vyvedení a upevnění výpustek do DN 25</t>
  </si>
  <si>
    <t>722220111</t>
  </si>
  <si>
    <t>nástěnky pro výtokový a rohový ventil G 1/2 s jedním závitem</t>
  </si>
  <si>
    <t>722220121</t>
  </si>
  <si>
    <t>nástěnky pro baterii G 1/2 s jedním závitem</t>
  </si>
  <si>
    <t>pár</t>
  </si>
  <si>
    <t>722224152</t>
  </si>
  <si>
    <t>ventily kulové zahradní uzávěry PN 15 do 120°C G 1/2-3/4</t>
  </si>
  <si>
    <t>722231072</t>
  </si>
  <si>
    <t>ventily zpětné mosazné PN 10 do 110°C G 1/2</t>
  </si>
  <si>
    <t>722232122</t>
  </si>
  <si>
    <t>kulové kohouty PN 42 do 185 °C přímé plnoprůtokové, vnitřní závit G 1/2</t>
  </si>
  <si>
    <t>722232123</t>
  </si>
  <si>
    <t>kulové kohouty PN 42 do 185 °C přímé plnoprůtokové, vnitřní závit G 3/4</t>
  </si>
  <si>
    <t>722234263</t>
  </si>
  <si>
    <t>filtry mosazné PN 16 do 120 °C G 1/2</t>
  </si>
  <si>
    <t>725535211</t>
  </si>
  <si>
    <t>pojistný ventil G 1/2 T 1847 (k ohříváku teplé vody)</t>
  </si>
  <si>
    <t>722131932-R</t>
  </si>
  <si>
    <t>propojení stávajících rozvodů studené vody, teplé vody vedených pro umyvadlo U1 v herně 1.02</t>
  </si>
  <si>
    <t>722170943-R</t>
  </si>
  <si>
    <t>napojení na stávající rozvod studené vody PPR za stávajícím uzávěrem ve WC dětí 1.05</t>
  </si>
  <si>
    <t>722290226</t>
  </si>
  <si>
    <t>zkouška těsnosti vodovodního potrubí závitového do DN 50</t>
  </si>
  <si>
    <t>722290234</t>
  </si>
  <si>
    <t>proplach a dezinfekce vodovodního potrubí do DN 80</t>
  </si>
  <si>
    <t>998722202</t>
  </si>
  <si>
    <t>přesun hmot pro vnitřní vodovod, vodorovná dopravní  vzdálenost do 50 m v objektech výšky přes 6 do 12 m</t>
  </si>
  <si>
    <t>725111132</t>
  </si>
  <si>
    <t>zařízení záchodů - splachovače nádržkové plastové nízkopoložené nebo vysokopoložené š. 476, v. 320 mm (např. T 2454)</t>
  </si>
  <si>
    <t>725111132.1</t>
  </si>
  <si>
    <t>zařízení záchodů - splachovače nádržkové plastové nízkopoložené nebo vysokopoložené boční přívod š. 380, hl. 188, v. 370 mm (např. 8.9371.0)</t>
  </si>
  <si>
    <t>725112002</t>
  </si>
  <si>
    <t>klozety keramické standardní samostatně stojící s hlubokým splachováním odpad svislý š. 360, hl. 535, v. 400 mm (např. LYRA PLUS 8.2138.7) + duroplastové sedátko s poklopem</t>
  </si>
  <si>
    <t>725112015-R</t>
  </si>
  <si>
    <t>klozety keramické dětské s plochým splachováním odpad vodorovný š. 295, hl. 385, v. 350 mm (např. BABY 8.2203.7 + duroplastové sedátko bez poklopu</t>
  </si>
  <si>
    <t>725121502</t>
  </si>
  <si>
    <t>pisoárové záchodky keramické bez splachovací nádrže - urinál bez odsávání s otvorem pro ventil š. 300, hl. 250, v. 420 mm (např. ROCA MINI)</t>
  </si>
  <si>
    <t>725811301-R</t>
  </si>
  <si>
    <t>ventily nástěnné samouzavírací - pisoárový ventil QUIK (např. SILFRA)</t>
  </si>
  <si>
    <t>725813111-R</t>
  </si>
  <si>
    <t>ventil rohový s připojovací trubičkou G 1/2</t>
  </si>
  <si>
    <t>725829122</t>
  </si>
  <si>
    <t>montáž ostatních typů nástěnných termostatických</t>
  </si>
  <si>
    <t>baterie umyvadlová nástěnná termostatická rozteč 150 mm, délka ramínka 220 mm (např. NOVASERVIS AQUALIGHT)</t>
  </si>
  <si>
    <t>725861102</t>
  </si>
  <si>
    <t>zápachové uzávěrky pro umyvadla DN 40</t>
  </si>
  <si>
    <t>725865411</t>
  </si>
  <si>
    <t>zápachové uzávěrky pro pisoáry DN 50</t>
  </si>
  <si>
    <t>725980122</t>
  </si>
  <si>
    <t>dvířka 15/30</t>
  </si>
  <si>
    <t>725980123</t>
  </si>
  <si>
    <t>dvířka 30/30</t>
  </si>
  <si>
    <t>725210913</t>
  </si>
  <si>
    <t>odmontování umyvadla bez konzol a jeho zpětná montáž na původní konzoly nebo šrouby se 2 stojánkovými ventily nebo se stojánkovou baterií (v herně 1.02 - pro provedení obkladů)</t>
  </si>
  <si>
    <t>725210911-R</t>
  </si>
  <si>
    <t>odmontování umyvadla včetně konzol a jeho montáž do nižší výšky na nové konzoly nebo šrouby bez výtokových armatur (ve WC dětí 1.05 - stávající umyvadlo bude sloužit pro děti)</t>
  </si>
  <si>
    <t>998725202</t>
  </si>
  <si>
    <t>přesun hmot pro zařizovací předměty, vodorovná dopravní vzdálenost do 50 m v objektech výšky přes 6 do 12 m</t>
  </si>
  <si>
    <t>R</t>
  </si>
  <si>
    <t>Demontáže stávajícího zařízení</t>
  </si>
  <si>
    <t>"demontáž potrubí kanalizace (cca 6 m)"1</t>
  </si>
  <si>
    <t>" demontáž potrubí vodovodu (cca 20 m)"1</t>
  </si>
  <si>
    <t>"demontáž zařizovacích předmětů (3 ks)"1</t>
  </si>
  <si>
    <t>"demontáž baterií a výtoků (3 ks)"1</t>
  </si>
  <si>
    <t>"vnitrostaveništní přemístění vybouraných (demontovaných) hmot"1</t>
  </si>
  <si>
    <t>"uložení vybouraných (demontovaných) hmot na skládku, poplatek za skládku"1</t>
  </si>
  <si>
    <t>R.1</t>
  </si>
  <si>
    <t>Doplňkové stavební práce</t>
  </si>
  <si>
    <t>"rýhy pro ležatou kanalizaci pod podlahou vč. začištění, podsypu a obsypu pískem"1</t>
  </si>
  <si>
    <t>"drážky pro kanalizaci a vodovod ve zdech vč. začištění"1</t>
  </si>
  <si>
    <t>"prostupy zdmi pro kanalizaci a vodovod vč. začištění"1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</si>
</sst>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30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31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33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32"/>
      <c r="AM14" s="32"/>
      <c r="AN14" s="41" t="s">
        <v>33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31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36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37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38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39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31</v>
      </c>
      <c r="AL20" s="32"/>
      <c r="AM20" s="32"/>
      <c r="AN20" s="34" t="s">
        <v>40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41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ROUND(AG97,2)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44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45</v>
      </c>
      <c r="E31" s="54"/>
      <c r="F31" s="55" t="s">
        <v>46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47</v>
      </c>
      <c r="U31" s="54"/>
      <c r="V31" s="54"/>
      <c r="W31" s="58">
        <f>ROUND(AZ87+SUM(CD98:CD102),2)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ROUND(AV87+SUM(BY98:BY102),2)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48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47</v>
      </c>
      <c r="U32" s="54"/>
      <c r="V32" s="54"/>
      <c r="W32" s="58">
        <f>ROUND(BA87+SUM(CE98:CE102),2)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ROUND(AW87+SUM(BZ98:BZ102),2)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49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47</v>
      </c>
      <c r="U33" s="54"/>
      <c r="V33" s="54"/>
      <c r="W33" s="58">
        <f>ROUND(BB87+SUM(CF98:CF102),2)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50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47</v>
      </c>
      <c r="U34" s="54"/>
      <c r="V34" s="54"/>
      <c r="W34" s="58">
        <f>ROUND(BC87+SUM(CG98:CG102),2)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51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47</v>
      </c>
      <c r="U35" s="54"/>
      <c r="V35" s="54"/>
      <c r="W35" s="58">
        <f>ROUND(BD87+SUM(CH98:CH102),2)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52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53</v>
      </c>
      <c r="U37" s="62"/>
      <c r="V37" s="62"/>
      <c r="W37" s="62"/>
      <c r="X37" s="64" t="s">
        <v>54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55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56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58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57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58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59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60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57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58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57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58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61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574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Stavební úpravy objektu čp.113, Markoušovice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IF(AN8="","",AN8)</f>
        <v>14. 6. 2018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Královéhradecký kraj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34</v>
      </c>
      <c r="AJ82" s="48"/>
      <c r="AK82" s="48"/>
      <c r="AL82" s="48"/>
      <c r="AM82" s="83" t="str">
        <f>IF(E17="","",E17)</f>
        <v>Ing.Petr Košťál</v>
      </c>
      <c r="AN82" s="83"/>
      <c r="AO82" s="83"/>
      <c r="AP82" s="83"/>
      <c r="AQ82" s="49"/>
      <c r="AS82" s="92" t="s">
        <v>62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32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37</v>
      </c>
      <c r="AJ83" s="48"/>
      <c r="AK83" s="48"/>
      <c r="AL83" s="48"/>
      <c r="AM83" s="83" t="str">
        <f>IF(E20="","",E20)</f>
        <v>Martina Škopová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63</v>
      </c>
      <c r="D85" s="103"/>
      <c r="E85" s="103"/>
      <c r="F85" s="103"/>
      <c r="G85" s="103"/>
      <c r="H85" s="104"/>
      <c r="I85" s="105" t="s">
        <v>64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65</v>
      </c>
      <c r="AH85" s="103"/>
      <c r="AI85" s="103"/>
      <c r="AJ85" s="103"/>
      <c r="AK85" s="103"/>
      <c r="AL85" s="103"/>
      <c r="AM85" s="103"/>
      <c r="AN85" s="105" t="s">
        <v>66</v>
      </c>
      <c r="AO85" s="103"/>
      <c r="AP85" s="106"/>
      <c r="AQ85" s="49"/>
      <c r="AS85" s="107" t="s">
        <v>67</v>
      </c>
      <c r="AT85" s="108" t="s">
        <v>68</v>
      </c>
      <c r="AU85" s="108" t="s">
        <v>69</v>
      </c>
      <c r="AV85" s="108" t="s">
        <v>70</v>
      </c>
      <c r="AW85" s="108" t="s">
        <v>71</v>
      </c>
      <c r="AX85" s="108" t="s">
        <v>72</v>
      </c>
      <c r="AY85" s="108" t="s">
        <v>73</v>
      </c>
      <c r="AZ85" s="108" t="s">
        <v>74</v>
      </c>
      <c r="BA85" s="108" t="s">
        <v>75</v>
      </c>
      <c r="BB85" s="108" t="s">
        <v>76</v>
      </c>
      <c r="BC85" s="108" t="s">
        <v>77</v>
      </c>
      <c r="BD85" s="109" t="s">
        <v>78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79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ROUND(SUM(AG88:AG95),2)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ROUND(SUM(AS88:AS95),2)</f>
        <v>0</v>
      </c>
      <c r="AT87" s="116">
        <f>ROUND(SUM(AV87:AW87),2)</f>
        <v>0</v>
      </c>
      <c r="AU87" s="117">
        <f>ROUND(SUM(AU88:AU95),5)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ROUND(SUM(AZ88:AZ95),2)</f>
        <v>0</v>
      </c>
      <c r="BA87" s="116">
        <f>ROUND(SUM(BA88:BA95),2)</f>
        <v>0</v>
      </c>
      <c r="BB87" s="116">
        <f>ROUND(SUM(BB88:BB95),2)</f>
        <v>0</v>
      </c>
      <c r="BC87" s="116">
        <f>ROUND(SUM(BC88:BC95),2)</f>
        <v>0</v>
      </c>
      <c r="BD87" s="118">
        <f>ROUND(SUM(BD88:BD95),2)</f>
        <v>0</v>
      </c>
      <c r="BS87" s="119" t="s">
        <v>80</v>
      </c>
      <c r="BT87" s="119" t="s">
        <v>81</v>
      </c>
      <c r="BU87" s="120" t="s">
        <v>82</v>
      </c>
      <c r="BV87" s="119" t="s">
        <v>83</v>
      </c>
      <c r="BW87" s="119" t="s">
        <v>84</v>
      </c>
      <c r="BX87" s="119" t="s">
        <v>85</v>
      </c>
    </row>
    <row r="88" spans="1:76" s="5" customFormat="1" ht="16.5" customHeight="1">
      <c r="A88" s="121" t="s">
        <v>86</v>
      </c>
      <c r="B88" s="122"/>
      <c r="C88" s="123"/>
      <c r="D88" s="124" t="s">
        <v>87</v>
      </c>
      <c r="E88" s="124"/>
      <c r="F88" s="124"/>
      <c r="G88" s="124"/>
      <c r="H88" s="124"/>
      <c r="I88" s="125"/>
      <c r="J88" s="124" t="s">
        <v>88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'574-01 - bourací práce'!M30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'574-01 - bourací práce'!M28</f>
        <v>0</v>
      </c>
      <c r="AT88" s="129">
        <f>ROUND(SUM(AV88:AW88),2)</f>
        <v>0</v>
      </c>
      <c r="AU88" s="130">
        <f>'574-01 - bourací práce'!W131</f>
        <v>0</v>
      </c>
      <c r="AV88" s="129">
        <f>'574-01 - bourací práce'!M32</f>
        <v>0</v>
      </c>
      <c r="AW88" s="129">
        <f>'574-01 - bourací práce'!M33</f>
        <v>0</v>
      </c>
      <c r="AX88" s="129">
        <f>'574-01 - bourací práce'!M34</f>
        <v>0</v>
      </c>
      <c r="AY88" s="129">
        <f>'574-01 - bourací práce'!M35</f>
        <v>0</v>
      </c>
      <c r="AZ88" s="129">
        <f>'574-01 - bourací práce'!H32</f>
        <v>0</v>
      </c>
      <c r="BA88" s="129">
        <f>'574-01 - bourací práce'!H33</f>
        <v>0</v>
      </c>
      <c r="BB88" s="129">
        <f>'574-01 - bourací práce'!H34</f>
        <v>0</v>
      </c>
      <c r="BC88" s="129">
        <f>'574-01 - bourací práce'!H35</f>
        <v>0</v>
      </c>
      <c r="BD88" s="131">
        <f>'574-01 - bourací práce'!H36</f>
        <v>0</v>
      </c>
      <c r="BT88" s="132" t="s">
        <v>89</v>
      </c>
      <c r="BV88" s="132" t="s">
        <v>83</v>
      </c>
      <c r="BW88" s="132" t="s">
        <v>90</v>
      </c>
      <c r="BX88" s="132" t="s">
        <v>84</v>
      </c>
    </row>
    <row r="89" spans="1:76" s="5" customFormat="1" ht="16.5" customHeight="1">
      <c r="A89" s="121" t="s">
        <v>86</v>
      </c>
      <c r="B89" s="122"/>
      <c r="C89" s="123"/>
      <c r="D89" s="124" t="s">
        <v>91</v>
      </c>
      <c r="E89" s="124"/>
      <c r="F89" s="124"/>
      <c r="G89" s="124"/>
      <c r="H89" s="124"/>
      <c r="I89" s="125"/>
      <c r="J89" s="124" t="s">
        <v>92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'574-02 - stavební úpravy'!M30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'574-02 - stavební úpravy'!M28</f>
        <v>0</v>
      </c>
      <c r="AT89" s="129">
        <f>ROUND(SUM(AV89:AW89),2)</f>
        <v>0</v>
      </c>
      <c r="AU89" s="130">
        <f>'574-02 - stavební úpravy'!W140</f>
        <v>0</v>
      </c>
      <c r="AV89" s="129">
        <f>'574-02 - stavební úpravy'!M32</f>
        <v>0</v>
      </c>
      <c r="AW89" s="129">
        <f>'574-02 - stavební úpravy'!M33</f>
        <v>0</v>
      </c>
      <c r="AX89" s="129">
        <f>'574-02 - stavební úpravy'!M34</f>
        <v>0</v>
      </c>
      <c r="AY89" s="129">
        <f>'574-02 - stavební úpravy'!M35</f>
        <v>0</v>
      </c>
      <c r="AZ89" s="129">
        <f>'574-02 - stavební úpravy'!H32</f>
        <v>0</v>
      </c>
      <c r="BA89" s="129">
        <f>'574-02 - stavební úpravy'!H33</f>
        <v>0</v>
      </c>
      <c r="BB89" s="129">
        <f>'574-02 - stavební úpravy'!H34</f>
        <v>0</v>
      </c>
      <c r="BC89" s="129">
        <f>'574-02 - stavební úpravy'!H35</f>
        <v>0</v>
      </c>
      <c r="BD89" s="131">
        <f>'574-02 - stavební úpravy'!H36</f>
        <v>0</v>
      </c>
      <c r="BT89" s="132" t="s">
        <v>89</v>
      </c>
      <c r="BV89" s="132" t="s">
        <v>83</v>
      </c>
      <c r="BW89" s="132" t="s">
        <v>93</v>
      </c>
      <c r="BX89" s="132" t="s">
        <v>84</v>
      </c>
    </row>
    <row r="90" spans="1:76" s="5" customFormat="1" ht="16.5" customHeight="1">
      <c r="A90" s="121" t="s">
        <v>86</v>
      </c>
      <c r="B90" s="122"/>
      <c r="C90" s="123"/>
      <c r="D90" s="124" t="s">
        <v>94</v>
      </c>
      <c r="E90" s="124"/>
      <c r="F90" s="124"/>
      <c r="G90" s="124"/>
      <c r="H90" s="124"/>
      <c r="I90" s="125"/>
      <c r="J90" s="124" t="s">
        <v>95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'574-03 - Venkovní úpravy'!M30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'574-03 - Venkovní úpravy'!M28</f>
        <v>0</v>
      </c>
      <c r="AT90" s="129">
        <f>ROUND(SUM(AV90:AW90),2)</f>
        <v>0</v>
      </c>
      <c r="AU90" s="130">
        <f>'574-03 - Venkovní úpravy'!W121</f>
        <v>0</v>
      </c>
      <c r="AV90" s="129">
        <f>'574-03 - Venkovní úpravy'!M32</f>
        <v>0</v>
      </c>
      <c r="AW90" s="129">
        <f>'574-03 - Venkovní úpravy'!M33</f>
        <v>0</v>
      </c>
      <c r="AX90" s="129">
        <f>'574-03 - Venkovní úpravy'!M34</f>
        <v>0</v>
      </c>
      <c r="AY90" s="129">
        <f>'574-03 - Venkovní úpravy'!M35</f>
        <v>0</v>
      </c>
      <c r="AZ90" s="129">
        <f>'574-03 - Venkovní úpravy'!H32</f>
        <v>0</v>
      </c>
      <c r="BA90" s="129">
        <f>'574-03 - Venkovní úpravy'!H33</f>
        <v>0</v>
      </c>
      <c r="BB90" s="129">
        <f>'574-03 - Venkovní úpravy'!H34</f>
        <v>0</v>
      </c>
      <c r="BC90" s="129">
        <f>'574-03 - Venkovní úpravy'!H35</f>
        <v>0</v>
      </c>
      <c r="BD90" s="131">
        <f>'574-03 - Venkovní úpravy'!H36</f>
        <v>0</v>
      </c>
      <c r="BT90" s="132" t="s">
        <v>89</v>
      </c>
      <c r="BV90" s="132" t="s">
        <v>83</v>
      </c>
      <c r="BW90" s="132" t="s">
        <v>96</v>
      </c>
      <c r="BX90" s="132" t="s">
        <v>84</v>
      </c>
    </row>
    <row r="91" spans="1:76" s="5" customFormat="1" ht="31.5" customHeight="1">
      <c r="A91" s="121" t="s">
        <v>86</v>
      </c>
      <c r="B91" s="122"/>
      <c r="C91" s="123"/>
      <c r="D91" s="124" t="s">
        <v>97</v>
      </c>
      <c r="E91" s="124"/>
      <c r="F91" s="124"/>
      <c r="G91" s="124"/>
      <c r="H91" s="124"/>
      <c r="I91" s="125"/>
      <c r="J91" s="124" t="s">
        <v>98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'574-04.. - Vytápění'!M30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28">
        <f>'574-04.. - Vytápění'!M28</f>
        <v>0</v>
      </c>
      <c r="AT91" s="129">
        <f>ROUND(SUM(AV91:AW91),2)</f>
        <v>0</v>
      </c>
      <c r="AU91" s="130">
        <f>'574-04.. - Vytápění'!W117</f>
        <v>0</v>
      </c>
      <c r="AV91" s="129">
        <f>'574-04.. - Vytápění'!M32</f>
        <v>0</v>
      </c>
      <c r="AW91" s="129">
        <f>'574-04.. - Vytápění'!M33</f>
        <v>0</v>
      </c>
      <c r="AX91" s="129">
        <f>'574-04.. - Vytápění'!M34</f>
        <v>0</v>
      </c>
      <c r="AY91" s="129">
        <f>'574-04.. - Vytápění'!M35</f>
        <v>0</v>
      </c>
      <c r="AZ91" s="129">
        <f>'574-04.. - Vytápění'!H32</f>
        <v>0</v>
      </c>
      <c r="BA91" s="129">
        <f>'574-04.. - Vytápění'!H33</f>
        <v>0</v>
      </c>
      <c r="BB91" s="129">
        <f>'574-04.. - Vytápění'!H34</f>
        <v>0</v>
      </c>
      <c r="BC91" s="129">
        <f>'574-04.. - Vytápění'!H35</f>
        <v>0</v>
      </c>
      <c r="BD91" s="131">
        <f>'574-04.. - Vytápění'!H36</f>
        <v>0</v>
      </c>
      <c r="BT91" s="132" t="s">
        <v>89</v>
      </c>
      <c r="BV91" s="132" t="s">
        <v>83</v>
      </c>
      <c r="BW91" s="132" t="s">
        <v>99</v>
      </c>
      <c r="BX91" s="132" t="s">
        <v>84</v>
      </c>
    </row>
    <row r="92" spans="1:76" s="5" customFormat="1" ht="31.5" customHeight="1">
      <c r="A92" s="121" t="s">
        <v>86</v>
      </c>
      <c r="B92" s="122"/>
      <c r="C92" s="123"/>
      <c r="D92" s="124" t="s">
        <v>100</v>
      </c>
      <c r="E92" s="124"/>
      <c r="F92" s="124"/>
      <c r="G92" s="124"/>
      <c r="H92" s="124"/>
      <c r="I92" s="125"/>
      <c r="J92" s="124" t="s">
        <v>101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>
        <f>'574-05 - Rozšíření kapaci...'!M30</f>
        <v>0</v>
      </c>
      <c r="AH92" s="125"/>
      <c r="AI92" s="125"/>
      <c r="AJ92" s="125"/>
      <c r="AK92" s="125"/>
      <c r="AL92" s="125"/>
      <c r="AM92" s="125"/>
      <c r="AN92" s="126">
        <f>SUM(AG92,AT92)</f>
        <v>0</v>
      </c>
      <c r="AO92" s="125"/>
      <c r="AP92" s="125"/>
      <c r="AQ92" s="127"/>
      <c r="AS92" s="128">
        <f>'574-05 - Rozšíření kapaci...'!M28</f>
        <v>0</v>
      </c>
      <c r="AT92" s="129">
        <f>ROUND(SUM(AV92:AW92),2)</f>
        <v>0</v>
      </c>
      <c r="AU92" s="130">
        <f>'574-05 - Rozšíření kapaci...'!W127</f>
        <v>0</v>
      </c>
      <c r="AV92" s="129">
        <f>'574-05 - Rozšíření kapaci...'!M32</f>
        <v>0</v>
      </c>
      <c r="AW92" s="129">
        <f>'574-05 - Rozšíření kapaci...'!M33</f>
        <v>0</v>
      </c>
      <c r="AX92" s="129">
        <f>'574-05 - Rozšíření kapaci...'!M34</f>
        <v>0</v>
      </c>
      <c r="AY92" s="129">
        <f>'574-05 - Rozšíření kapaci...'!M35</f>
        <v>0</v>
      </c>
      <c r="AZ92" s="129">
        <f>'574-05 - Rozšíření kapaci...'!H32</f>
        <v>0</v>
      </c>
      <c r="BA92" s="129">
        <f>'574-05 - Rozšíření kapaci...'!H33</f>
        <v>0</v>
      </c>
      <c r="BB92" s="129">
        <f>'574-05 - Rozšíření kapaci...'!H34</f>
        <v>0</v>
      </c>
      <c r="BC92" s="129">
        <f>'574-05 - Rozšíření kapaci...'!H35</f>
        <v>0</v>
      </c>
      <c r="BD92" s="131">
        <f>'574-05 - Rozšíření kapaci...'!H36</f>
        <v>0</v>
      </c>
      <c r="BT92" s="132" t="s">
        <v>89</v>
      </c>
      <c r="BV92" s="132" t="s">
        <v>83</v>
      </c>
      <c r="BW92" s="132" t="s">
        <v>102</v>
      </c>
      <c r="BX92" s="132" t="s">
        <v>84</v>
      </c>
    </row>
    <row r="93" spans="1:76" s="5" customFormat="1" ht="16.5" customHeight="1">
      <c r="A93" s="121" t="s">
        <v>86</v>
      </c>
      <c r="B93" s="122"/>
      <c r="C93" s="123"/>
      <c r="D93" s="124" t="s">
        <v>103</v>
      </c>
      <c r="E93" s="124"/>
      <c r="F93" s="124"/>
      <c r="G93" s="124"/>
      <c r="H93" s="124"/>
      <c r="I93" s="125"/>
      <c r="J93" s="124" t="s">
        <v>104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6">
        <f>'574-06 - Elektroistalace'!M30</f>
        <v>0</v>
      </c>
      <c r="AH93" s="125"/>
      <c r="AI93" s="125"/>
      <c r="AJ93" s="125"/>
      <c r="AK93" s="125"/>
      <c r="AL93" s="125"/>
      <c r="AM93" s="125"/>
      <c r="AN93" s="126">
        <f>SUM(AG93,AT93)</f>
        <v>0</v>
      </c>
      <c r="AO93" s="125"/>
      <c r="AP93" s="125"/>
      <c r="AQ93" s="127"/>
      <c r="AS93" s="128">
        <f>'574-06 - Elektroistalace'!M28</f>
        <v>0</v>
      </c>
      <c r="AT93" s="129">
        <f>ROUND(SUM(AV93:AW93),2)</f>
        <v>0</v>
      </c>
      <c r="AU93" s="130">
        <f>'574-06 - Elektroistalace'!W116</f>
        <v>0</v>
      </c>
      <c r="AV93" s="129">
        <f>'574-06 - Elektroistalace'!M32</f>
        <v>0</v>
      </c>
      <c r="AW93" s="129">
        <f>'574-06 - Elektroistalace'!M33</f>
        <v>0</v>
      </c>
      <c r="AX93" s="129">
        <f>'574-06 - Elektroistalace'!M34</f>
        <v>0</v>
      </c>
      <c r="AY93" s="129">
        <f>'574-06 - Elektroistalace'!M35</f>
        <v>0</v>
      </c>
      <c r="AZ93" s="129">
        <f>'574-06 - Elektroistalace'!H32</f>
        <v>0</v>
      </c>
      <c r="BA93" s="129">
        <f>'574-06 - Elektroistalace'!H33</f>
        <v>0</v>
      </c>
      <c r="BB93" s="129">
        <f>'574-06 - Elektroistalace'!H34</f>
        <v>0</v>
      </c>
      <c r="BC93" s="129">
        <f>'574-06 - Elektroistalace'!H35</f>
        <v>0</v>
      </c>
      <c r="BD93" s="131">
        <f>'574-06 - Elektroistalace'!H36</f>
        <v>0</v>
      </c>
      <c r="BT93" s="132" t="s">
        <v>89</v>
      </c>
      <c r="BV93" s="132" t="s">
        <v>83</v>
      </c>
      <c r="BW93" s="132" t="s">
        <v>105</v>
      </c>
      <c r="BX93" s="132" t="s">
        <v>84</v>
      </c>
    </row>
    <row r="94" spans="1:76" s="5" customFormat="1" ht="16.5" customHeight="1">
      <c r="A94" s="121" t="s">
        <v>86</v>
      </c>
      <c r="B94" s="122"/>
      <c r="C94" s="123"/>
      <c r="D94" s="124" t="s">
        <v>106</v>
      </c>
      <c r="E94" s="124"/>
      <c r="F94" s="124"/>
      <c r="G94" s="124"/>
      <c r="H94" s="124"/>
      <c r="I94" s="125"/>
      <c r="J94" s="124" t="s">
        <v>107</v>
      </c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6">
        <f>'574-07 - Vzduchotechnika'!M30</f>
        <v>0</v>
      </c>
      <c r="AH94" s="125"/>
      <c r="AI94" s="125"/>
      <c r="AJ94" s="125"/>
      <c r="AK94" s="125"/>
      <c r="AL94" s="125"/>
      <c r="AM94" s="125"/>
      <c r="AN94" s="126">
        <f>SUM(AG94,AT94)</f>
        <v>0</v>
      </c>
      <c r="AO94" s="125"/>
      <c r="AP94" s="125"/>
      <c r="AQ94" s="127"/>
      <c r="AS94" s="128">
        <f>'574-07 - Vzduchotechnika'!M28</f>
        <v>0</v>
      </c>
      <c r="AT94" s="129">
        <f>ROUND(SUM(AV94:AW94),2)</f>
        <v>0</v>
      </c>
      <c r="AU94" s="130">
        <f>'574-07 - Vzduchotechnika'!W119</f>
        <v>0</v>
      </c>
      <c r="AV94" s="129">
        <f>'574-07 - Vzduchotechnika'!M32</f>
        <v>0</v>
      </c>
      <c r="AW94" s="129">
        <f>'574-07 - Vzduchotechnika'!M33</f>
        <v>0</v>
      </c>
      <c r="AX94" s="129">
        <f>'574-07 - Vzduchotechnika'!M34</f>
        <v>0</v>
      </c>
      <c r="AY94" s="129">
        <f>'574-07 - Vzduchotechnika'!M35</f>
        <v>0</v>
      </c>
      <c r="AZ94" s="129">
        <f>'574-07 - Vzduchotechnika'!H32</f>
        <v>0</v>
      </c>
      <c r="BA94" s="129">
        <f>'574-07 - Vzduchotechnika'!H33</f>
        <v>0</v>
      </c>
      <c r="BB94" s="129">
        <f>'574-07 - Vzduchotechnika'!H34</f>
        <v>0</v>
      </c>
      <c r="BC94" s="129">
        <f>'574-07 - Vzduchotechnika'!H35</f>
        <v>0</v>
      </c>
      <c r="BD94" s="131">
        <f>'574-07 - Vzduchotechnika'!H36</f>
        <v>0</v>
      </c>
      <c r="BT94" s="132" t="s">
        <v>89</v>
      </c>
      <c r="BV94" s="132" t="s">
        <v>83</v>
      </c>
      <c r="BW94" s="132" t="s">
        <v>108</v>
      </c>
      <c r="BX94" s="132" t="s">
        <v>84</v>
      </c>
    </row>
    <row r="95" spans="1:76" s="5" customFormat="1" ht="16.5" customHeight="1">
      <c r="A95" s="121" t="s">
        <v>86</v>
      </c>
      <c r="B95" s="122"/>
      <c r="C95" s="123"/>
      <c r="D95" s="124" t="s">
        <v>109</v>
      </c>
      <c r="E95" s="124"/>
      <c r="F95" s="124"/>
      <c r="G95" s="124"/>
      <c r="H95" s="124"/>
      <c r="I95" s="125"/>
      <c r="J95" s="124" t="s">
        <v>110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'574-08 - Zdravotechnika'!M30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/>
      <c r="AS95" s="133">
        <f>'574-08 - Zdravotechnika'!M28</f>
        <v>0</v>
      </c>
      <c r="AT95" s="134">
        <f>ROUND(SUM(AV95:AW95),2)</f>
        <v>0</v>
      </c>
      <c r="AU95" s="135">
        <f>'574-08 - Zdravotechnika'!W121</f>
        <v>0</v>
      </c>
      <c r="AV95" s="134">
        <f>'574-08 - Zdravotechnika'!M32</f>
        <v>0</v>
      </c>
      <c r="AW95" s="134">
        <f>'574-08 - Zdravotechnika'!M33</f>
        <v>0</v>
      </c>
      <c r="AX95" s="134">
        <f>'574-08 - Zdravotechnika'!M34</f>
        <v>0</v>
      </c>
      <c r="AY95" s="134">
        <f>'574-08 - Zdravotechnika'!M35</f>
        <v>0</v>
      </c>
      <c r="AZ95" s="134">
        <f>'574-08 - Zdravotechnika'!H32</f>
        <v>0</v>
      </c>
      <c r="BA95" s="134">
        <f>'574-08 - Zdravotechnika'!H33</f>
        <v>0</v>
      </c>
      <c r="BB95" s="134">
        <f>'574-08 - Zdravotechnika'!H34</f>
        <v>0</v>
      </c>
      <c r="BC95" s="134">
        <f>'574-08 - Zdravotechnika'!H35</f>
        <v>0</v>
      </c>
      <c r="BD95" s="136">
        <f>'574-08 - Zdravotechnika'!H36</f>
        <v>0</v>
      </c>
      <c r="BT95" s="132" t="s">
        <v>89</v>
      </c>
      <c r="BV95" s="132" t="s">
        <v>83</v>
      </c>
      <c r="BW95" s="132" t="s">
        <v>111</v>
      </c>
      <c r="BX95" s="132" t="s">
        <v>84</v>
      </c>
    </row>
    <row r="96" spans="2:43" ht="13.5">
      <c r="B96" s="2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0"/>
    </row>
    <row r="97" spans="2:48" s="1" customFormat="1" ht="30" customHeight="1">
      <c r="B97" s="47"/>
      <c r="C97" s="111" t="s">
        <v>112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114">
        <f>ROUND(SUM(AG98:AG101),2)</f>
        <v>0</v>
      </c>
      <c r="AH97" s="114"/>
      <c r="AI97" s="114"/>
      <c r="AJ97" s="114"/>
      <c r="AK97" s="114"/>
      <c r="AL97" s="114"/>
      <c r="AM97" s="114"/>
      <c r="AN97" s="114">
        <f>ROUND(SUM(AN98:AN101),2)</f>
        <v>0</v>
      </c>
      <c r="AO97" s="114"/>
      <c r="AP97" s="114"/>
      <c r="AQ97" s="49"/>
      <c r="AS97" s="107" t="s">
        <v>113</v>
      </c>
      <c r="AT97" s="108" t="s">
        <v>114</v>
      </c>
      <c r="AU97" s="108" t="s">
        <v>45</v>
      </c>
      <c r="AV97" s="109" t="s">
        <v>68</v>
      </c>
    </row>
    <row r="98" spans="2:89" s="1" customFormat="1" ht="19.9" customHeight="1">
      <c r="B98" s="47"/>
      <c r="C98" s="48"/>
      <c r="D98" s="137" t="s">
        <v>115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138">
        <f>ROUND(AG87*AS98,2)</f>
        <v>0</v>
      </c>
      <c r="AH98" s="139"/>
      <c r="AI98" s="139"/>
      <c r="AJ98" s="139"/>
      <c r="AK98" s="139"/>
      <c r="AL98" s="139"/>
      <c r="AM98" s="139"/>
      <c r="AN98" s="139">
        <f>ROUND(AG98+AV98,2)</f>
        <v>0</v>
      </c>
      <c r="AO98" s="139"/>
      <c r="AP98" s="139"/>
      <c r="AQ98" s="49"/>
      <c r="AS98" s="140">
        <v>0</v>
      </c>
      <c r="AT98" s="141" t="s">
        <v>116</v>
      </c>
      <c r="AU98" s="141" t="s">
        <v>46</v>
      </c>
      <c r="AV98" s="142">
        <f>ROUND(IF(AU98="základní",AG98*L31,IF(AU98="snížená",AG98*L32,0)),2)</f>
        <v>0</v>
      </c>
      <c r="BV98" s="23" t="s">
        <v>117</v>
      </c>
      <c r="BY98" s="143">
        <f>IF(AU98="základní",AV98,0)</f>
        <v>0</v>
      </c>
      <c r="BZ98" s="143">
        <f>IF(AU98="snížená",AV98,0)</f>
        <v>0</v>
      </c>
      <c r="CA98" s="143">
        <v>0</v>
      </c>
      <c r="CB98" s="143">
        <v>0</v>
      </c>
      <c r="CC98" s="143"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23">
        <f>IF(AU98="základní",1,IF(AU98="snížená",2,IF(AU98="zákl. přenesená",4,IF(AU98="sníž. přenesená",5,3))))</f>
        <v>1</v>
      </c>
      <c r="CJ98" s="23">
        <f>IF(AT98="stavební čast",1,IF(8898="investiční čast",2,3))</f>
        <v>1</v>
      </c>
      <c r="CK98" s="23" t="str">
        <f>IF(D98="Vyplň vlastní","","x")</f>
        <v>x</v>
      </c>
    </row>
    <row r="99" spans="2:89" s="1" customFormat="1" ht="19.9" customHeight="1">
      <c r="B99" s="47"/>
      <c r="C99" s="48"/>
      <c r="D99" s="144" t="s">
        <v>118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48"/>
      <c r="AD99" s="48"/>
      <c r="AE99" s="48"/>
      <c r="AF99" s="48"/>
      <c r="AG99" s="138">
        <f>AG87*AS99</f>
        <v>0</v>
      </c>
      <c r="AH99" s="139"/>
      <c r="AI99" s="139"/>
      <c r="AJ99" s="139"/>
      <c r="AK99" s="139"/>
      <c r="AL99" s="139"/>
      <c r="AM99" s="139"/>
      <c r="AN99" s="139">
        <f>AG99+AV99</f>
        <v>0</v>
      </c>
      <c r="AO99" s="139"/>
      <c r="AP99" s="139"/>
      <c r="AQ99" s="49"/>
      <c r="AS99" s="145">
        <v>0</v>
      </c>
      <c r="AT99" s="146" t="s">
        <v>116</v>
      </c>
      <c r="AU99" s="146" t="s">
        <v>46</v>
      </c>
      <c r="AV99" s="147">
        <f>ROUND(IF(AU99="nulová",0,IF(OR(AU99="základní",AU99="zákl. přenesená"),AG99*L31,AG99*L32)),2)</f>
        <v>0</v>
      </c>
      <c r="BV99" s="23" t="s">
        <v>119</v>
      </c>
      <c r="BY99" s="143">
        <f>IF(AU99="základní",AV99,0)</f>
        <v>0</v>
      </c>
      <c r="BZ99" s="143">
        <f>IF(AU99="snížená",AV99,0)</f>
        <v>0</v>
      </c>
      <c r="CA99" s="143">
        <f>IF(AU99="zákl. přenesená",AV99,0)</f>
        <v>0</v>
      </c>
      <c r="CB99" s="143">
        <f>IF(AU99="sníž. přenesená",AV99,0)</f>
        <v>0</v>
      </c>
      <c r="CC99" s="143">
        <f>IF(AU99="nulová",AV99,0)</f>
        <v>0</v>
      </c>
      <c r="CD99" s="143">
        <f>IF(AU99="základní",AG99,0)</f>
        <v>0</v>
      </c>
      <c r="CE99" s="143">
        <f>IF(AU99="snížená",AG99,0)</f>
        <v>0</v>
      </c>
      <c r="CF99" s="143">
        <f>IF(AU99="zákl. přenesená",AG99,0)</f>
        <v>0</v>
      </c>
      <c r="CG99" s="143">
        <f>IF(AU99="sníž. přenesená",AG99,0)</f>
        <v>0</v>
      </c>
      <c r="CH99" s="143">
        <f>IF(AU99="nulová",AG99,0)</f>
        <v>0</v>
      </c>
      <c r="CI99" s="23">
        <f>IF(AU99="základní",1,IF(AU99="snížená",2,IF(AU99="zákl. přenesená",4,IF(AU99="sníž. přenesená",5,3))))</f>
        <v>1</v>
      </c>
      <c r="CJ99" s="23">
        <f>IF(AT99="stavební čast",1,IF(8899="investiční čast",2,3))</f>
        <v>1</v>
      </c>
      <c r="CK99" s="23" t="str">
        <f>IF(D99="Vyplň vlastní","","x")</f>
        <v/>
      </c>
    </row>
    <row r="100" spans="2:89" s="1" customFormat="1" ht="19.9" customHeight="1">
      <c r="B100" s="47"/>
      <c r="C100" s="48"/>
      <c r="D100" s="144" t="s">
        <v>118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48"/>
      <c r="AD100" s="48"/>
      <c r="AE100" s="48"/>
      <c r="AF100" s="48"/>
      <c r="AG100" s="138">
        <f>AG87*AS100</f>
        <v>0</v>
      </c>
      <c r="AH100" s="139"/>
      <c r="AI100" s="139"/>
      <c r="AJ100" s="139"/>
      <c r="AK100" s="139"/>
      <c r="AL100" s="139"/>
      <c r="AM100" s="139"/>
      <c r="AN100" s="139">
        <f>AG100+AV100</f>
        <v>0</v>
      </c>
      <c r="AO100" s="139"/>
      <c r="AP100" s="139"/>
      <c r="AQ100" s="49"/>
      <c r="AS100" s="145">
        <v>0</v>
      </c>
      <c r="AT100" s="146" t="s">
        <v>116</v>
      </c>
      <c r="AU100" s="146" t="s">
        <v>46</v>
      </c>
      <c r="AV100" s="147">
        <f>ROUND(IF(AU100="nulová",0,IF(OR(AU100="základní",AU100="zákl. přenesená"),AG100*L31,AG100*L32)),2)</f>
        <v>0</v>
      </c>
      <c r="BV100" s="23" t="s">
        <v>119</v>
      </c>
      <c r="BY100" s="143">
        <f>IF(AU100="základní",AV100,0)</f>
        <v>0</v>
      </c>
      <c r="BZ100" s="143">
        <f>IF(AU100="snížená",AV100,0)</f>
        <v>0</v>
      </c>
      <c r="CA100" s="143">
        <f>IF(AU100="zákl. přenesená",AV100,0)</f>
        <v>0</v>
      </c>
      <c r="CB100" s="143">
        <f>IF(AU100="sníž. přenesená",AV100,0)</f>
        <v>0</v>
      </c>
      <c r="CC100" s="143">
        <f>IF(AU100="nulová",AV100,0)</f>
        <v>0</v>
      </c>
      <c r="CD100" s="143">
        <f>IF(AU100="základní",AG100,0)</f>
        <v>0</v>
      </c>
      <c r="CE100" s="143">
        <f>IF(AU100="snížená",AG100,0)</f>
        <v>0</v>
      </c>
      <c r="CF100" s="143">
        <f>IF(AU100="zákl. přenesená",AG100,0)</f>
        <v>0</v>
      </c>
      <c r="CG100" s="143">
        <f>IF(AU100="sníž. přenesená",AG100,0)</f>
        <v>0</v>
      </c>
      <c r="CH100" s="143">
        <f>IF(AU100="nulová",AG100,0)</f>
        <v>0</v>
      </c>
      <c r="CI100" s="23">
        <f>IF(AU100="základní",1,IF(AU100="snížená",2,IF(AU100="zákl. přenesená",4,IF(AU100="sníž. přenesená",5,3))))</f>
        <v>1</v>
      </c>
      <c r="CJ100" s="23">
        <f>IF(AT100="stavební čast",1,IF(88100="investiční čast",2,3))</f>
        <v>1</v>
      </c>
      <c r="CK100" s="23" t="str">
        <f>IF(D100="Vyplň vlastní","","x")</f>
        <v/>
      </c>
    </row>
    <row r="101" spans="2:89" s="1" customFormat="1" ht="19.9" customHeight="1">
      <c r="B101" s="47"/>
      <c r="C101" s="48"/>
      <c r="D101" s="144" t="s">
        <v>118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48"/>
      <c r="AD101" s="48"/>
      <c r="AE101" s="48"/>
      <c r="AF101" s="48"/>
      <c r="AG101" s="138">
        <f>AG87*AS101</f>
        <v>0</v>
      </c>
      <c r="AH101" s="139"/>
      <c r="AI101" s="139"/>
      <c r="AJ101" s="139"/>
      <c r="AK101" s="139"/>
      <c r="AL101" s="139"/>
      <c r="AM101" s="139"/>
      <c r="AN101" s="139">
        <f>AG101+AV101</f>
        <v>0</v>
      </c>
      <c r="AO101" s="139"/>
      <c r="AP101" s="139"/>
      <c r="AQ101" s="49"/>
      <c r="AS101" s="148">
        <v>0</v>
      </c>
      <c r="AT101" s="149" t="s">
        <v>116</v>
      </c>
      <c r="AU101" s="149" t="s">
        <v>46</v>
      </c>
      <c r="AV101" s="150">
        <f>ROUND(IF(AU101="nulová",0,IF(OR(AU101="základní",AU101="zákl. přenesená"),AG101*L31,AG101*L32)),2)</f>
        <v>0</v>
      </c>
      <c r="BV101" s="23" t="s">
        <v>119</v>
      </c>
      <c r="BY101" s="143">
        <f>IF(AU101="základní",AV101,0)</f>
        <v>0</v>
      </c>
      <c r="BZ101" s="143">
        <f>IF(AU101="snížená",AV101,0)</f>
        <v>0</v>
      </c>
      <c r="CA101" s="143">
        <f>IF(AU101="zákl. přenesená",AV101,0)</f>
        <v>0</v>
      </c>
      <c r="CB101" s="143">
        <f>IF(AU101="sníž. přenesená",AV101,0)</f>
        <v>0</v>
      </c>
      <c r="CC101" s="143">
        <f>IF(AU101="nulová",AV101,0)</f>
        <v>0</v>
      </c>
      <c r="CD101" s="143">
        <f>IF(AU101="základní",AG101,0)</f>
        <v>0</v>
      </c>
      <c r="CE101" s="143">
        <f>IF(AU101="snížená",AG101,0)</f>
        <v>0</v>
      </c>
      <c r="CF101" s="143">
        <f>IF(AU101="zákl. přenesená",AG101,0)</f>
        <v>0</v>
      </c>
      <c r="CG101" s="143">
        <f>IF(AU101="sníž. přenesená",AG101,0)</f>
        <v>0</v>
      </c>
      <c r="CH101" s="143">
        <f>IF(AU101="nulová",AG101,0)</f>
        <v>0</v>
      </c>
      <c r="CI101" s="23">
        <f>IF(AU101="základní",1,IF(AU101="snížená",2,IF(AU101="zákl. přenesená",4,IF(AU101="sníž. přenesená",5,3))))</f>
        <v>1</v>
      </c>
      <c r="CJ101" s="23">
        <f>IF(AT101="stavební čast",1,IF(88101="investiční čast",2,3))</f>
        <v>1</v>
      </c>
      <c r="CK101" s="23" t="str">
        <f>IF(D101="Vyplň vlastní","","x")</f>
        <v/>
      </c>
    </row>
    <row r="102" spans="2:43" s="1" customFormat="1" ht="10.8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9"/>
    </row>
    <row r="103" spans="2:43" s="1" customFormat="1" ht="30" customHeight="1">
      <c r="B103" s="47"/>
      <c r="C103" s="151" t="s">
        <v>120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3">
        <f>ROUND(AG87+AG97,2)</f>
        <v>0</v>
      </c>
      <c r="AH103" s="153"/>
      <c r="AI103" s="153"/>
      <c r="AJ103" s="153"/>
      <c r="AK103" s="153"/>
      <c r="AL103" s="153"/>
      <c r="AM103" s="153"/>
      <c r="AN103" s="153">
        <f>AN87+AN97</f>
        <v>0</v>
      </c>
      <c r="AO103" s="153"/>
      <c r="AP103" s="153"/>
      <c r="AQ103" s="49"/>
    </row>
    <row r="104" spans="2:43" s="1" customFormat="1" ht="6.95" customHeight="1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8"/>
    </row>
  </sheetData>
  <sheetProtection password="CC35" sheet="1" objects="1" scenarios="1" formatColumns="0" formatRows="0"/>
  <mergeCells count="8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87:AM87"/>
    <mergeCell ref="AN87:AP87"/>
    <mergeCell ref="AG97:AM97"/>
    <mergeCell ref="AN97:AP97"/>
    <mergeCell ref="AG103:AM103"/>
    <mergeCell ref="AN103:AP103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574-01 - bourací práce'!C2" display="/"/>
    <hyperlink ref="A89" location="'574-02 - stavební úpravy'!C2" display="/"/>
    <hyperlink ref="A90" location="'574-03 - Venkovní úpravy'!C2" display="/"/>
    <hyperlink ref="A91" location="'574-04.. - Vytápění'!C2" display="/"/>
    <hyperlink ref="A92" location="'574-05 - Rozšíření kapaci...'!C2" display="/"/>
    <hyperlink ref="A93" location="'574-06 - Elektroistalace'!C2" display="/"/>
    <hyperlink ref="A94" location="'574-07 - Vzduchotechnika'!C2" display="/"/>
    <hyperlink ref="A95" location="'574-08 - Zdravotechnik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129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38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39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40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N106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(SUM(BE106:BE113)+SUM(BE131:BE231))</f>
        <v>0</v>
      </c>
      <c r="I32" s="48"/>
      <c r="J32" s="48"/>
      <c r="K32" s="48"/>
      <c r="L32" s="48"/>
      <c r="M32" s="163">
        <f>ROUND((SUM(BE106:BE113)+SUM(BE131:BE231)),2)*F32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(SUM(BF106:BF113)+SUM(BF131:BF231))</f>
        <v>0</v>
      </c>
      <c r="I33" s="48"/>
      <c r="J33" s="48"/>
      <c r="K33" s="48"/>
      <c r="L33" s="48"/>
      <c r="M33" s="163">
        <f>ROUND((SUM(BF106:BF113)+SUM(BF131:BF231)),2)*F33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(SUM(BG106:BG113)+SUM(BG131:BG231))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(SUM(BH106:BH113)+SUM(BH131:BH231))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(SUM(BI106:BI113)+SUM(BI131:BI231))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574-01 - bourací práce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N131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N133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138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N145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139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N147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140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N166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141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N177</f>
        <v>0</v>
      </c>
      <c r="O94" s="183"/>
      <c r="P94" s="183"/>
      <c r="Q94" s="183"/>
      <c r="R94" s="184"/>
      <c r="T94" s="185"/>
      <c r="U94" s="185"/>
    </row>
    <row r="95" spans="2:21" s="6" customFormat="1" ht="24.95" customHeight="1">
      <c r="B95" s="176"/>
      <c r="C95" s="177"/>
      <c r="D95" s="178" t="s">
        <v>142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N179</f>
        <v>0</v>
      </c>
      <c r="O95" s="177"/>
      <c r="P95" s="177"/>
      <c r="Q95" s="177"/>
      <c r="R95" s="180"/>
      <c r="T95" s="181"/>
      <c r="U95" s="181"/>
    </row>
    <row r="96" spans="2:21" s="7" customFormat="1" ht="19.9" customHeight="1">
      <c r="B96" s="182"/>
      <c r="C96" s="183"/>
      <c r="D96" s="137" t="s">
        <v>143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N180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144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N183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145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N190</f>
        <v>0</v>
      </c>
      <c r="O98" s="183"/>
      <c r="P98" s="183"/>
      <c r="Q98" s="183"/>
      <c r="R98" s="184"/>
      <c r="T98" s="185"/>
      <c r="U98" s="185"/>
    </row>
    <row r="99" spans="2:21" s="7" customFormat="1" ht="19.9" customHeight="1">
      <c r="B99" s="182"/>
      <c r="C99" s="183"/>
      <c r="D99" s="137" t="s">
        <v>146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N193</f>
        <v>0</v>
      </c>
      <c r="O99" s="183"/>
      <c r="P99" s="183"/>
      <c r="Q99" s="183"/>
      <c r="R99" s="184"/>
      <c r="T99" s="185"/>
      <c r="U99" s="185"/>
    </row>
    <row r="100" spans="2:21" s="7" customFormat="1" ht="19.9" customHeight="1">
      <c r="B100" s="182"/>
      <c r="C100" s="183"/>
      <c r="D100" s="137" t="s">
        <v>147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N199</f>
        <v>0</v>
      </c>
      <c r="O100" s="183"/>
      <c r="P100" s="183"/>
      <c r="Q100" s="183"/>
      <c r="R100" s="184"/>
      <c r="T100" s="185"/>
      <c r="U100" s="185"/>
    </row>
    <row r="101" spans="2:21" s="7" customFormat="1" ht="19.9" customHeight="1">
      <c r="B101" s="182"/>
      <c r="C101" s="183"/>
      <c r="D101" s="137" t="s">
        <v>148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N203</f>
        <v>0</v>
      </c>
      <c r="O101" s="183"/>
      <c r="P101" s="183"/>
      <c r="Q101" s="183"/>
      <c r="R101" s="184"/>
      <c r="T101" s="185"/>
      <c r="U101" s="185"/>
    </row>
    <row r="102" spans="2:21" s="7" customFormat="1" ht="19.9" customHeight="1">
      <c r="B102" s="182"/>
      <c r="C102" s="183"/>
      <c r="D102" s="137" t="s">
        <v>149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N217</f>
        <v>0</v>
      </c>
      <c r="O102" s="183"/>
      <c r="P102" s="183"/>
      <c r="Q102" s="183"/>
      <c r="R102" s="184"/>
      <c r="T102" s="185"/>
      <c r="U102" s="185"/>
    </row>
    <row r="103" spans="2:21" s="7" customFormat="1" ht="19.9" customHeight="1">
      <c r="B103" s="182"/>
      <c r="C103" s="183"/>
      <c r="D103" s="137" t="s">
        <v>150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N222</f>
        <v>0</v>
      </c>
      <c r="O103" s="183"/>
      <c r="P103" s="183"/>
      <c r="Q103" s="183"/>
      <c r="R103" s="184"/>
      <c r="T103" s="185"/>
      <c r="U103" s="185"/>
    </row>
    <row r="104" spans="2:21" s="7" customFormat="1" ht="19.9" customHeight="1">
      <c r="B104" s="182"/>
      <c r="C104" s="183"/>
      <c r="D104" s="137" t="s">
        <v>151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N229</f>
        <v>0</v>
      </c>
      <c r="O104" s="183"/>
      <c r="P104" s="183"/>
      <c r="Q104" s="183"/>
      <c r="R104" s="184"/>
      <c r="T104" s="185"/>
      <c r="U104" s="185"/>
    </row>
    <row r="105" spans="2:21" s="1" customFormat="1" ht="21.8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T105" s="172"/>
      <c r="U105" s="172"/>
    </row>
    <row r="106" spans="2:21" s="1" customFormat="1" ht="29.25" customHeight="1">
      <c r="B106" s="47"/>
      <c r="C106" s="174" t="s">
        <v>152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175">
        <f>ROUND(N107+N108+N109+N110+N111+N112,2)</f>
        <v>0</v>
      </c>
      <c r="O106" s="186"/>
      <c r="P106" s="186"/>
      <c r="Q106" s="186"/>
      <c r="R106" s="49"/>
      <c r="T106" s="187"/>
      <c r="U106" s="188" t="s">
        <v>45</v>
      </c>
    </row>
    <row r="107" spans="2:65" s="1" customFormat="1" ht="18" customHeight="1">
      <c r="B107" s="47"/>
      <c r="C107" s="48"/>
      <c r="D107" s="144" t="s">
        <v>153</v>
      </c>
      <c r="E107" s="137"/>
      <c r="F107" s="137"/>
      <c r="G107" s="137"/>
      <c r="H107" s="137"/>
      <c r="I107" s="48"/>
      <c r="J107" s="48"/>
      <c r="K107" s="48"/>
      <c r="L107" s="48"/>
      <c r="M107" s="48"/>
      <c r="N107" s="138">
        <f>ROUND(N88*T107,2)</f>
        <v>0</v>
      </c>
      <c r="O107" s="139"/>
      <c r="P107" s="139"/>
      <c r="Q107" s="139"/>
      <c r="R107" s="49"/>
      <c r="S107" s="189"/>
      <c r="T107" s="190"/>
      <c r="U107" s="191" t="s">
        <v>46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154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89</v>
      </c>
      <c r="BK107" s="189"/>
      <c r="BL107" s="189"/>
      <c r="BM107" s="189"/>
    </row>
    <row r="108" spans="2:65" s="1" customFormat="1" ht="18" customHeight="1">
      <c r="B108" s="47"/>
      <c r="C108" s="48"/>
      <c r="D108" s="144" t="s">
        <v>155</v>
      </c>
      <c r="E108" s="137"/>
      <c r="F108" s="137"/>
      <c r="G108" s="137"/>
      <c r="H108" s="137"/>
      <c r="I108" s="48"/>
      <c r="J108" s="48"/>
      <c r="K108" s="48"/>
      <c r="L108" s="48"/>
      <c r="M108" s="48"/>
      <c r="N108" s="138">
        <f>ROUND(N88*T108,2)</f>
        <v>0</v>
      </c>
      <c r="O108" s="139"/>
      <c r="P108" s="139"/>
      <c r="Q108" s="139"/>
      <c r="R108" s="49"/>
      <c r="S108" s="189"/>
      <c r="T108" s="190"/>
      <c r="U108" s="191" t="s">
        <v>46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154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89</v>
      </c>
      <c r="BK108" s="189"/>
      <c r="BL108" s="189"/>
      <c r="BM108" s="189"/>
    </row>
    <row r="109" spans="2:65" s="1" customFormat="1" ht="18" customHeight="1">
      <c r="B109" s="47"/>
      <c r="C109" s="48"/>
      <c r="D109" s="144" t="s">
        <v>156</v>
      </c>
      <c r="E109" s="137"/>
      <c r="F109" s="137"/>
      <c r="G109" s="137"/>
      <c r="H109" s="137"/>
      <c r="I109" s="48"/>
      <c r="J109" s="48"/>
      <c r="K109" s="48"/>
      <c r="L109" s="48"/>
      <c r="M109" s="48"/>
      <c r="N109" s="138">
        <f>ROUND(N88*T109,2)</f>
        <v>0</v>
      </c>
      <c r="O109" s="139"/>
      <c r="P109" s="139"/>
      <c r="Q109" s="139"/>
      <c r="R109" s="49"/>
      <c r="S109" s="189"/>
      <c r="T109" s="190"/>
      <c r="U109" s="191" t="s">
        <v>46</v>
      </c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92" t="s">
        <v>154</v>
      </c>
      <c r="AZ109" s="189"/>
      <c r="BA109" s="189"/>
      <c r="BB109" s="189"/>
      <c r="BC109" s="189"/>
      <c r="BD109" s="189"/>
      <c r="BE109" s="193">
        <f>IF(U109="základní",N109,0)</f>
        <v>0</v>
      </c>
      <c r="BF109" s="193">
        <f>IF(U109="snížená",N109,0)</f>
        <v>0</v>
      </c>
      <c r="BG109" s="193">
        <f>IF(U109="zákl. přenesená",N109,0)</f>
        <v>0</v>
      </c>
      <c r="BH109" s="193">
        <f>IF(U109="sníž. přenesená",N109,0)</f>
        <v>0</v>
      </c>
      <c r="BI109" s="193">
        <f>IF(U109="nulová",N109,0)</f>
        <v>0</v>
      </c>
      <c r="BJ109" s="192" t="s">
        <v>89</v>
      </c>
      <c r="BK109" s="189"/>
      <c r="BL109" s="189"/>
      <c r="BM109" s="189"/>
    </row>
    <row r="110" spans="2:65" s="1" customFormat="1" ht="18" customHeight="1">
      <c r="B110" s="47"/>
      <c r="C110" s="48"/>
      <c r="D110" s="144" t="s">
        <v>157</v>
      </c>
      <c r="E110" s="137"/>
      <c r="F110" s="137"/>
      <c r="G110" s="137"/>
      <c r="H110" s="137"/>
      <c r="I110" s="48"/>
      <c r="J110" s="48"/>
      <c r="K110" s="48"/>
      <c r="L110" s="48"/>
      <c r="M110" s="48"/>
      <c r="N110" s="138">
        <f>ROUND(N88*T110,2)</f>
        <v>0</v>
      </c>
      <c r="O110" s="139"/>
      <c r="P110" s="139"/>
      <c r="Q110" s="139"/>
      <c r="R110" s="49"/>
      <c r="S110" s="189"/>
      <c r="T110" s="190"/>
      <c r="U110" s="191" t="s">
        <v>46</v>
      </c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92" t="s">
        <v>154</v>
      </c>
      <c r="AZ110" s="189"/>
      <c r="BA110" s="189"/>
      <c r="BB110" s="189"/>
      <c r="BC110" s="189"/>
      <c r="BD110" s="189"/>
      <c r="BE110" s="193">
        <f>IF(U110="základní",N110,0)</f>
        <v>0</v>
      </c>
      <c r="BF110" s="193">
        <f>IF(U110="snížená",N110,0)</f>
        <v>0</v>
      </c>
      <c r="BG110" s="193">
        <f>IF(U110="zákl. přenesená",N110,0)</f>
        <v>0</v>
      </c>
      <c r="BH110" s="193">
        <f>IF(U110="sníž. přenesená",N110,0)</f>
        <v>0</v>
      </c>
      <c r="BI110" s="193">
        <f>IF(U110="nulová",N110,0)</f>
        <v>0</v>
      </c>
      <c r="BJ110" s="192" t="s">
        <v>89</v>
      </c>
      <c r="BK110" s="189"/>
      <c r="BL110" s="189"/>
      <c r="BM110" s="189"/>
    </row>
    <row r="111" spans="2:65" s="1" customFormat="1" ht="18" customHeight="1">
      <c r="B111" s="47"/>
      <c r="C111" s="48"/>
      <c r="D111" s="144" t="s">
        <v>158</v>
      </c>
      <c r="E111" s="137"/>
      <c r="F111" s="137"/>
      <c r="G111" s="137"/>
      <c r="H111" s="137"/>
      <c r="I111" s="48"/>
      <c r="J111" s="48"/>
      <c r="K111" s="48"/>
      <c r="L111" s="48"/>
      <c r="M111" s="48"/>
      <c r="N111" s="138">
        <f>ROUND(N88*T111,2)</f>
        <v>0</v>
      </c>
      <c r="O111" s="139"/>
      <c r="P111" s="139"/>
      <c r="Q111" s="139"/>
      <c r="R111" s="49"/>
      <c r="S111" s="189"/>
      <c r="T111" s="190"/>
      <c r="U111" s="191" t="s">
        <v>46</v>
      </c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92" t="s">
        <v>154</v>
      </c>
      <c r="AZ111" s="189"/>
      <c r="BA111" s="189"/>
      <c r="BB111" s="189"/>
      <c r="BC111" s="189"/>
      <c r="BD111" s="189"/>
      <c r="BE111" s="193">
        <f>IF(U111="základní",N111,0)</f>
        <v>0</v>
      </c>
      <c r="BF111" s="193">
        <f>IF(U111="snížená",N111,0)</f>
        <v>0</v>
      </c>
      <c r="BG111" s="193">
        <f>IF(U111="zákl. přenesená",N111,0)</f>
        <v>0</v>
      </c>
      <c r="BH111" s="193">
        <f>IF(U111="sníž. přenesená",N111,0)</f>
        <v>0</v>
      </c>
      <c r="BI111" s="193">
        <f>IF(U111="nulová",N111,0)</f>
        <v>0</v>
      </c>
      <c r="BJ111" s="192" t="s">
        <v>89</v>
      </c>
      <c r="BK111" s="189"/>
      <c r="BL111" s="189"/>
      <c r="BM111" s="189"/>
    </row>
    <row r="112" spans="2:65" s="1" customFormat="1" ht="18" customHeight="1">
      <c r="B112" s="47"/>
      <c r="C112" s="48"/>
      <c r="D112" s="137" t="s">
        <v>159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138">
        <f>ROUND(N88*T112,2)</f>
        <v>0</v>
      </c>
      <c r="O112" s="139"/>
      <c r="P112" s="139"/>
      <c r="Q112" s="139"/>
      <c r="R112" s="49"/>
      <c r="S112" s="189"/>
      <c r="T112" s="194"/>
      <c r="U112" s="195" t="s">
        <v>46</v>
      </c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92" t="s">
        <v>160</v>
      </c>
      <c r="AZ112" s="189"/>
      <c r="BA112" s="189"/>
      <c r="BB112" s="189"/>
      <c r="BC112" s="189"/>
      <c r="BD112" s="189"/>
      <c r="BE112" s="193">
        <f>IF(U112="základní",N112,0)</f>
        <v>0</v>
      </c>
      <c r="BF112" s="193">
        <f>IF(U112="snížená",N112,0)</f>
        <v>0</v>
      </c>
      <c r="BG112" s="193">
        <f>IF(U112="zákl. přenesená",N112,0)</f>
        <v>0</v>
      </c>
      <c r="BH112" s="193">
        <f>IF(U112="sníž. přenesená",N112,0)</f>
        <v>0</v>
      </c>
      <c r="BI112" s="193">
        <f>IF(U112="nulová",N112,0)</f>
        <v>0</v>
      </c>
      <c r="BJ112" s="192" t="s">
        <v>89</v>
      </c>
      <c r="BK112" s="189"/>
      <c r="BL112" s="189"/>
      <c r="BM112" s="189"/>
    </row>
    <row r="113" spans="2:21" s="1" customFormat="1" ht="13.5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  <c r="T113" s="172"/>
      <c r="U113" s="172"/>
    </row>
    <row r="114" spans="2:21" s="1" customFormat="1" ht="29.25" customHeight="1">
      <c r="B114" s="47"/>
      <c r="C114" s="151" t="s">
        <v>120</v>
      </c>
      <c r="D114" s="152"/>
      <c r="E114" s="152"/>
      <c r="F114" s="152"/>
      <c r="G114" s="152"/>
      <c r="H114" s="152"/>
      <c r="I114" s="152"/>
      <c r="J114" s="152"/>
      <c r="K114" s="152"/>
      <c r="L114" s="153">
        <f>ROUND(SUM(N88+N106),2)</f>
        <v>0</v>
      </c>
      <c r="M114" s="153"/>
      <c r="N114" s="153"/>
      <c r="O114" s="153"/>
      <c r="P114" s="153"/>
      <c r="Q114" s="153"/>
      <c r="R114" s="49"/>
      <c r="T114" s="172"/>
      <c r="U114" s="172"/>
    </row>
    <row r="115" spans="2:21" s="1" customFormat="1" ht="6.95" customHeight="1"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8"/>
      <c r="T115" s="172"/>
      <c r="U115" s="172"/>
    </row>
    <row r="119" spans="2:18" s="1" customFormat="1" ht="6.95" customHeight="1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1"/>
    </row>
    <row r="120" spans="2:18" s="1" customFormat="1" ht="36.95" customHeight="1">
      <c r="B120" s="47"/>
      <c r="C120" s="28" t="s">
        <v>161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30" customHeight="1">
      <c r="B122" s="47"/>
      <c r="C122" s="39" t="s">
        <v>19</v>
      </c>
      <c r="D122" s="48"/>
      <c r="E122" s="48"/>
      <c r="F122" s="156" t="str">
        <f>F6</f>
        <v>Stavební úpravy objektu čp.113, Markoušovice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48"/>
      <c r="R122" s="49"/>
    </row>
    <row r="123" spans="2:18" s="1" customFormat="1" ht="36.95" customHeight="1">
      <c r="B123" s="47"/>
      <c r="C123" s="86" t="s">
        <v>128</v>
      </c>
      <c r="D123" s="48"/>
      <c r="E123" s="48"/>
      <c r="F123" s="88" t="str">
        <f>F7</f>
        <v>574-01 - bourací práce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pans="2:18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18" s="1" customFormat="1" ht="18" customHeight="1">
      <c r="B125" s="47"/>
      <c r="C125" s="39" t="s">
        <v>24</v>
      </c>
      <c r="D125" s="48"/>
      <c r="E125" s="48"/>
      <c r="F125" s="34" t="str">
        <f>F9</f>
        <v xml:space="preserve"> </v>
      </c>
      <c r="G125" s="48"/>
      <c r="H125" s="48"/>
      <c r="I125" s="48"/>
      <c r="J125" s="48"/>
      <c r="K125" s="39" t="s">
        <v>26</v>
      </c>
      <c r="L125" s="48"/>
      <c r="M125" s="91" t="str">
        <f>IF(O9="","",O9)</f>
        <v>14. 6. 2018</v>
      </c>
      <c r="N125" s="91"/>
      <c r="O125" s="91"/>
      <c r="P125" s="91"/>
      <c r="Q125" s="48"/>
      <c r="R125" s="49"/>
    </row>
    <row r="126" spans="2:18" s="1" customFormat="1" ht="6.95" customHeight="1"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</row>
    <row r="127" spans="2:18" s="1" customFormat="1" ht="13.5">
      <c r="B127" s="47"/>
      <c r="C127" s="39" t="s">
        <v>28</v>
      </c>
      <c r="D127" s="48"/>
      <c r="E127" s="48"/>
      <c r="F127" s="34" t="str">
        <f>E12</f>
        <v>Královéhradecký kraj</v>
      </c>
      <c r="G127" s="48"/>
      <c r="H127" s="48"/>
      <c r="I127" s="48"/>
      <c r="J127" s="48"/>
      <c r="K127" s="39" t="s">
        <v>34</v>
      </c>
      <c r="L127" s="48"/>
      <c r="M127" s="34" t="str">
        <f>E18</f>
        <v>Ing.Petr Košťál</v>
      </c>
      <c r="N127" s="34"/>
      <c r="O127" s="34"/>
      <c r="P127" s="34"/>
      <c r="Q127" s="34"/>
      <c r="R127" s="49"/>
    </row>
    <row r="128" spans="2:18" s="1" customFormat="1" ht="14.4" customHeight="1">
      <c r="B128" s="47"/>
      <c r="C128" s="39" t="s">
        <v>32</v>
      </c>
      <c r="D128" s="48"/>
      <c r="E128" s="48"/>
      <c r="F128" s="34" t="str">
        <f>IF(E15="","",E15)</f>
        <v>Vyplň údaj</v>
      </c>
      <c r="G128" s="48"/>
      <c r="H128" s="48"/>
      <c r="I128" s="48"/>
      <c r="J128" s="48"/>
      <c r="K128" s="39" t="s">
        <v>37</v>
      </c>
      <c r="L128" s="48"/>
      <c r="M128" s="34" t="str">
        <f>E21</f>
        <v>Martina Škopová</v>
      </c>
      <c r="N128" s="34"/>
      <c r="O128" s="34"/>
      <c r="P128" s="34"/>
      <c r="Q128" s="34"/>
      <c r="R128" s="49"/>
    </row>
    <row r="129" spans="2:18" s="1" customFormat="1" ht="10.3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pans="2:27" s="8" customFormat="1" ht="29.25" customHeight="1">
      <c r="B130" s="196"/>
      <c r="C130" s="197" t="s">
        <v>162</v>
      </c>
      <c r="D130" s="198" t="s">
        <v>163</v>
      </c>
      <c r="E130" s="198" t="s">
        <v>63</v>
      </c>
      <c r="F130" s="198" t="s">
        <v>164</v>
      </c>
      <c r="G130" s="198"/>
      <c r="H130" s="198"/>
      <c r="I130" s="198"/>
      <c r="J130" s="198" t="s">
        <v>165</v>
      </c>
      <c r="K130" s="198" t="s">
        <v>166</v>
      </c>
      <c r="L130" s="198" t="s">
        <v>167</v>
      </c>
      <c r="M130" s="198"/>
      <c r="N130" s="198" t="s">
        <v>133</v>
      </c>
      <c r="O130" s="198"/>
      <c r="P130" s="198"/>
      <c r="Q130" s="199"/>
      <c r="R130" s="200"/>
      <c r="T130" s="107" t="s">
        <v>168</v>
      </c>
      <c r="U130" s="108" t="s">
        <v>45</v>
      </c>
      <c r="V130" s="108" t="s">
        <v>169</v>
      </c>
      <c r="W130" s="108" t="s">
        <v>170</v>
      </c>
      <c r="X130" s="108" t="s">
        <v>171</v>
      </c>
      <c r="Y130" s="108" t="s">
        <v>172</v>
      </c>
      <c r="Z130" s="108" t="s">
        <v>173</v>
      </c>
      <c r="AA130" s="109" t="s">
        <v>174</v>
      </c>
    </row>
    <row r="131" spans="2:63" s="1" customFormat="1" ht="29.25" customHeight="1">
      <c r="B131" s="47"/>
      <c r="C131" s="111" t="s">
        <v>130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201">
        <f>BK131</f>
        <v>0</v>
      </c>
      <c r="O131" s="202"/>
      <c r="P131" s="202"/>
      <c r="Q131" s="202"/>
      <c r="R131" s="49"/>
      <c r="T131" s="110"/>
      <c r="U131" s="68"/>
      <c r="V131" s="68"/>
      <c r="W131" s="203">
        <f>W132+W179+W232</f>
        <v>0</v>
      </c>
      <c r="X131" s="68"/>
      <c r="Y131" s="203">
        <f>Y132+Y179+Y232</f>
        <v>2.2318532</v>
      </c>
      <c r="Z131" s="68"/>
      <c r="AA131" s="204">
        <f>AA132+AA179+AA232</f>
        <v>23.69500369</v>
      </c>
      <c r="AT131" s="23" t="s">
        <v>80</v>
      </c>
      <c r="AU131" s="23" t="s">
        <v>135</v>
      </c>
      <c r="BK131" s="205">
        <f>BK132+BK179+BK232</f>
        <v>0</v>
      </c>
    </row>
    <row r="132" spans="2:63" s="9" customFormat="1" ht="37.4" customHeight="1">
      <c r="B132" s="206"/>
      <c r="C132" s="207"/>
      <c r="D132" s="208" t="s">
        <v>136</v>
      </c>
      <c r="E132" s="208"/>
      <c r="F132" s="208"/>
      <c r="G132" s="208"/>
      <c r="H132" s="208"/>
      <c r="I132" s="208"/>
      <c r="J132" s="208"/>
      <c r="K132" s="208"/>
      <c r="L132" s="208"/>
      <c r="M132" s="208"/>
      <c r="N132" s="209">
        <f>BK132</f>
        <v>0</v>
      </c>
      <c r="O132" s="179"/>
      <c r="P132" s="179"/>
      <c r="Q132" s="179"/>
      <c r="R132" s="210"/>
      <c r="T132" s="211"/>
      <c r="U132" s="207"/>
      <c r="V132" s="207"/>
      <c r="W132" s="212">
        <f>W133+W145+W147+W166+W177</f>
        <v>0</v>
      </c>
      <c r="X132" s="207"/>
      <c r="Y132" s="212">
        <f>Y133+Y145+Y147+Y166+Y177</f>
        <v>2.2318532</v>
      </c>
      <c r="Z132" s="207"/>
      <c r="AA132" s="213">
        <f>AA133+AA145+AA147+AA166+AA177</f>
        <v>21.568725999999998</v>
      </c>
      <c r="AR132" s="214" t="s">
        <v>89</v>
      </c>
      <c r="AT132" s="215" t="s">
        <v>80</v>
      </c>
      <c r="AU132" s="215" t="s">
        <v>81</v>
      </c>
      <c r="AY132" s="214" t="s">
        <v>175</v>
      </c>
      <c r="BK132" s="216">
        <f>BK133+BK145+BK147+BK166+BK177</f>
        <v>0</v>
      </c>
    </row>
    <row r="133" spans="2:63" s="9" customFormat="1" ht="19.9" customHeight="1">
      <c r="B133" s="206"/>
      <c r="C133" s="207"/>
      <c r="D133" s="217" t="s">
        <v>137</v>
      </c>
      <c r="E133" s="217"/>
      <c r="F133" s="217"/>
      <c r="G133" s="217"/>
      <c r="H133" s="217"/>
      <c r="I133" s="217"/>
      <c r="J133" s="217"/>
      <c r="K133" s="217"/>
      <c r="L133" s="217"/>
      <c r="M133" s="217"/>
      <c r="N133" s="218">
        <f>BK133</f>
        <v>0</v>
      </c>
      <c r="O133" s="219"/>
      <c r="P133" s="219"/>
      <c r="Q133" s="219"/>
      <c r="R133" s="210"/>
      <c r="T133" s="211"/>
      <c r="U133" s="207"/>
      <c r="V133" s="207"/>
      <c r="W133" s="212">
        <f>SUM(W134:W144)</f>
        <v>0</v>
      </c>
      <c r="X133" s="207"/>
      <c r="Y133" s="212">
        <f>SUM(Y134:Y144)</f>
        <v>2</v>
      </c>
      <c r="Z133" s="207"/>
      <c r="AA133" s="213">
        <f>SUM(AA134:AA144)</f>
        <v>11.90618</v>
      </c>
      <c r="AR133" s="214" t="s">
        <v>89</v>
      </c>
      <c r="AT133" s="215" t="s">
        <v>80</v>
      </c>
      <c r="AU133" s="215" t="s">
        <v>89</v>
      </c>
      <c r="AY133" s="214" t="s">
        <v>175</v>
      </c>
      <c r="BK133" s="216">
        <f>SUM(BK134:BK144)</f>
        <v>0</v>
      </c>
    </row>
    <row r="134" spans="2:65" s="1" customFormat="1" ht="25.5" customHeight="1">
      <c r="B134" s="47"/>
      <c r="C134" s="220" t="s">
        <v>176</v>
      </c>
      <c r="D134" s="220" t="s">
        <v>177</v>
      </c>
      <c r="E134" s="221" t="s">
        <v>178</v>
      </c>
      <c r="F134" s="222" t="s">
        <v>179</v>
      </c>
      <c r="G134" s="222"/>
      <c r="H134" s="222"/>
      <c r="I134" s="222"/>
      <c r="J134" s="223" t="s">
        <v>180</v>
      </c>
      <c r="K134" s="224">
        <v>3.06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46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0.235</v>
      </c>
      <c r="AA134" s="230">
        <f>Z134*K134</f>
        <v>0.7191</v>
      </c>
      <c r="AR134" s="23" t="s">
        <v>181</v>
      </c>
      <c r="AT134" s="23" t="s">
        <v>177</v>
      </c>
      <c r="AU134" s="23" t="s">
        <v>126</v>
      </c>
      <c r="AY134" s="23" t="s">
        <v>175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89</v>
      </c>
      <c r="BK134" s="143">
        <f>ROUND(L134*K134,2)</f>
        <v>0</v>
      </c>
      <c r="BL134" s="23" t="s">
        <v>181</v>
      </c>
      <c r="BM134" s="23" t="s">
        <v>182</v>
      </c>
    </row>
    <row r="135" spans="2:51" s="10" customFormat="1" ht="16.5" customHeight="1">
      <c r="B135" s="231"/>
      <c r="C135" s="232"/>
      <c r="D135" s="232"/>
      <c r="E135" s="233" t="s">
        <v>22</v>
      </c>
      <c r="F135" s="234" t="s">
        <v>183</v>
      </c>
      <c r="G135" s="235"/>
      <c r="H135" s="235"/>
      <c r="I135" s="235"/>
      <c r="J135" s="232"/>
      <c r="K135" s="236">
        <v>3.06</v>
      </c>
      <c r="L135" s="232"/>
      <c r="M135" s="232"/>
      <c r="N135" s="232"/>
      <c r="O135" s="232"/>
      <c r="P135" s="232"/>
      <c r="Q135" s="232"/>
      <c r="R135" s="237"/>
      <c r="T135" s="238"/>
      <c r="U135" s="232"/>
      <c r="V135" s="232"/>
      <c r="W135" s="232"/>
      <c r="X135" s="232"/>
      <c r="Y135" s="232"/>
      <c r="Z135" s="232"/>
      <c r="AA135" s="239"/>
      <c r="AT135" s="240" t="s">
        <v>184</v>
      </c>
      <c r="AU135" s="240" t="s">
        <v>126</v>
      </c>
      <c r="AV135" s="10" t="s">
        <v>126</v>
      </c>
      <c r="AW135" s="10" t="s">
        <v>36</v>
      </c>
      <c r="AX135" s="10" t="s">
        <v>89</v>
      </c>
      <c r="AY135" s="240" t="s">
        <v>175</v>
      </c>
    </row>
    <row r="136" spans="2:65" s="1" customFormat="1" ht="25.5" customHeight="1">
      <c r="B136" s="47"/>
      <c r="C136" s="220" t="s">
        <v>185</v>
      </c>
      <c r="D136" s="220" t="s">
        <v>177</v>
      </c>
      <c r="E136" s="221" t="s">
        <v>186</v>
      </c>
      <c r="F136" s="222" t="s">
        <v>187</v>
      </c>
      <c r="G136" s="222"/>
      <c r="H136" s="222"/>
      <c r="I136" s="222"/>
      <c r="J136" s="223" t="s">
        <v>180</v>
      </c>
      <c r="K136" s="224">
        <v>5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46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0.1226</v>
      </c>
      <c r="AA136" s="230">
        <f>Z136*K136</f>
        <v>0.613</v>
      </c>
      <c r="AR136" s="23" t="s">
        <v>181</v>
      </c>
      <c r="AT136" s="23" t="s">
        <v>177</v>
      </c>
      <c r="AU136" s="23" t="s">
        <v>126</v>
      </c>
      <c r="AY136" s="23" t="s">
        <v>175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89</v>
      </c>
      <c r="BK136" s="143">
        <f>ROUND(L136*K136,2)</f>
        <v>0</v>
      </c>
      <c r="BL136" s="23" t="s">
        <v>181</v>
      </c>
      <c r="BM136" s="23" t="s">
        <v>188</v>
      </c>
    </row>
    <row r="137" spans="2:51" s="10" customFormat="1" ht="16.5" customHeight="1">
      <c r="B137" s="231"/>
      <c r="C137" s="232"/>
      <c r="D137" s="232"/>
      <c r="E137" s="233" t="s">
        <v>22</v>
      </c>
      <c r="F137" s="234" t="s">
        <v>189</v>
      </c>
      <c r="G137" s="235"/>
      <c r="H137" s="235"/>
      <c r="I137" s="235"/>
      <c r="J137" s="232"/>
      <c r="K137" s="236">
        <v>5</v>
      </c>
      <c r="L137" s="232"/>
      <c r="M137" s="232"/>
      <c r="N137" s="232"/>
      <c r="O137" s="232"/>
      <c r="P137" s="232"/>
      <c r="Q137" s="232"/>
      <c r="R137" s="237"/>
      <c r="T137" s="238"/>
      <c r="U137" s="232"/>
      <c r="V137" s="232"/>
      <c r="W137" s="232"/>
      <c r="X137" s="232"/>
      <c r="Y137" s="232"/>
      <c r="Z137" s="232"/>
      <c r="AA137" s="239"/>
      <c r="AT137" s="240" t="s">
        <v>184</v>
      </c>
      <c r="AU137" s="240" t="s">
        <v>126</v>
      </c>
      <c r="AV137" s="10" t="s">
        <v>126</v>
      </c>
      <c r="AW137" s="10" t="s">
        <v>36</v>
      </c>
      <c r="AX137" s="10" t="s">
        <v>89</v>
      </c>
      <c r="AY137" s="240" t="s">
        <v>175</v>
      </c>
    </row>
    <row r="138" spans="2:65" s="1" customFormat="1" ht="25.5" customHeight="1">
      <c r="B138" s="47"/>
      <c r="C138" s="220" t="s">
        <v>190</v>
      </c>
      <c r="D138" s="220" t="s">
        <v>177</v>
      </c>
      <c r="E138" s="221" t="s">
        <v>191</v>
      </c>
      <c r="F138" s="222" t="s">
        <v>192</v>
      </c>
      <c r="G138" s="222"/>
      <c r="H138" s="222"/>
      <c r="I138" s="222"/>
      <c r="J138" s="223" t="s">
        <v>180</v>
      </c>
      <c r="K138" s="224">
        <v>11.492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46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0.3</v>
      </c>
      <c r="AA138" s="230">
        <f>Z138*K138</f>
        <v>3.4476</v>
      </c>
      <c r="AR138" s="23" t="s">
        <v>181</v>
      </c>
      <c r="AT138" s="23" t="s">
        <v>177</v>
      </c>
      <c r="AU138" s="23" t="s">
        <v>126</v>
      </c>
      <c r="AY138" s="23" t="s">
        <v>175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89</v>
      </c>
      <c r="BK138" s="143">
        <f>ROUND(L138*K138,2)</f>
        <v>0</v>
      </c>
      <c r="BL138" s="23" t="s">
        <v>181</v>
      </c>
      <c r="BM138" s="23" t="s">
        <v>193</v>
      </c>
    </row>
    <row r="139" spans="2:51" s="10" customFormat="1" ht="25.5" customHeight="1">
      <c r="B139" s="231"/>
      <c r="C139" s="232"/>
      <c r="D139" s="232"/>
      <c r="E139" s="233" t="s">
        <v>22</v>
      </c>
      <c r="F139" s="234" t="s">
        <v>194</v>
      </c>
      <c r="G139" s="235"/>
      <c r="H139" s="235"/>
      <c r="I139" s="235"/>
      <c r="J139" s="232"/>
      <c r="K139" s="236">
        <v>11.492</v>
      </c>
      <c r="L139" s="232"/>
      <c r="M139" s="232"/>
      <c r="N139" s="232"/>
      <c r="O139" s="232"/>
      <c r="P139" s="232"/>
      <c r="Q139" s="232"/>
      <c r="R139" s="237"/>
      <c r="T139" s="238"/>
      <c r="U139" s="232"/>
      <c r="V139" s="232"/>
      <c r="W139" s="232"/>
      <c r="X139" s="232"/>
      <c r="Y139" s="232"/>
      <c r="Z139" s="232"/>
      <c r="AA139" s="239"/>
      <c r="AT139" s="240" t="s">
        <v>184</v>
      </c>
      <c r="AU139" s="240" t="s">
        <v>126</v>
      </c>
      <c r="AV139" s="10" t="s">
        <v>126</v>
      </c>
      <c r="AW139" s="10" t="s">
        <v>36</v>
      </c>
      <c r="AX139" s="10" t="s">
        <v>89</v>
      </c>
      <c r="AY139" s="240" t="s">
        <v>175</v>
      </c>
    </row>
    <row r="140" spans="2:65" s="1" customFormat="1" ht="25.5" customHeight="1">
      <c r="B140" s="47"/>
      <c r="C140" s="220" t="s">
        <v>195</v>
      </c>
      <c r="D140" s="220" t="s">
        <v>177</v>
      </c>
      <c r="E140" s="221" t="s">
        <v>196</v>
      </c>
      <c r="F140" s="222" t="s">
        <v>197</v>
      </c>
      <c r="G140" s="222"/>
      <c r="H140" s="222"/>
      <c r="I140" s="222"/>
      <c r="J140" s="223" t="s">
        <v>180</v>
      </c>
      <c r="K140" s="224">
        <v>11.492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46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0.44</v>
      </c>
      <c r="AA140" s="230">
        <f>Z140*K140</f>
        <v>5.0564800000000005</v>
      </c>
      <c r="AR140" s="23" t="s">
        <v>181</v>
      </c>
      <c r="AT140" s="23" t="s">
        <v>177</v>
      </c>
      <c r="AU140" s="23" t="s">
        <v>126</v>
      </c>
      <c r="AY140" s="23" t="s">
        <v>175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89</v>
      </c>
      <c r="BK140" s="143">
        <f>ROUND(L140*K140,2)</f>
        <v>0</v>
      </c>
      <c r="BL140" s="23" t="s">
        <v>181</v>
      </c>
      <c r="BM140" s="23" t="s">
        <v>198</v>
      </c>
    </row>
    <row r="141" spans="2:51" s="10" customFormat="1" ht="25.5" customHeight="1">
      <c r="B141" s="231"/>
      <c r="C141" s="232"/>
      <c r="D141" s="232"/>
      <c r="E141" s="233" t="s">
        <v>22</v>
      </c>
      <c r="F141" s="234" t="s">
        <v>194</v>
      </c>
      <c r="G141" s="235"/>
      <c r="H141" s="235"/>
      <c r="I141" s="235"/>
      <c r="J141" s="232"/>
      <c r="K141" s="236">
        <v>11.492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184</v>
      </c>
      <c r="AU141" s="240" t="s">
        <v>126</v>
      </c>
      <c r="AV141" s="10" t="s">
        <v>126</v>
      </c>
      <c r="AW141" s="10" t="s">
        <v>36</v>
      </c>
      <c r="AX141" s="10" t="s">
        <v>89</v>
      </c>
      <c r="AY141" s="240" t="s">
        <v>175</v>
      </c>
    </row>
    <row r="142" spans="2:65" s="1" customFormat="1" ht="25.5" customHeight="1">
      <c r="B142" s="47"/>
      <c r="C142" s="220" t="s">
        <v>199</v>
      </c>
      <c r="D142" s="220" t="s">
        <v>177</v>
      </c>
      <c r="E142" s="221" t="s">
        <v>200</v>
      </c>
      <c r="F142" s="222" t="s">
        <v>201</v>
      </c>
      <c r="G142" s="222"/>
      <c r="H142" s="222"/>
      <c r="I142" s="222"/>
      <c r="J142" s="223" t="s">
        <v>202</v>
      </c>
      <c r="K142" s="224">
        <v>9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46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0.23</v>
      </c>
      <c r="AA142" s="230">
        <f>Z142*K142</f>
        <v>2.0700000000000003</v>
      </c>
      <c r="AR142" s="23" t="s">
        <v>181</v>
      </c>
      <c r="AT142" s="23" t="s">
        <v>177</v>
      </c>
      <c r="AU142" s="23" t="s">
        <v>126</v>
      </c>
      <c r="AY142" s="23" t="s">
        <v>175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89</v>
      </c>
      <c r="BK142" s="143">
        <f>ROUND(L142*K142,2)</f>
        <v>0</v>
      </c>
      <c r="BL142" s="23" t="s">
        <v>181</v>
      </c>
      <c r="BM142" s="23" t="s">
        <v>203</v>
      </c>
    </row>
    <row r="143" spans="2:65" s="1" customFormat="1" ht="25.5" customHeight="1">
      <c r="B143" s="47"/>
      <c r="C143" s="220" t="s">
        <v>204</v>
      </c>
      <c r="D143" s="220" t="s">
        <v>177</v>
      </c>
      <c r="E143" s="221" t="s">
        <v>205</v>
      </c>
      <c r="F143" s="222" t="s">
        <v>206</v>
      </c>
      <c r="G143" s="222"/>
      <c r="H143" s="222"/>
      <c r="I143" s="222"/>
      <c r="J143" s="223" t="s">
        <v>207</v>
      </c>
      <c r="K143" s="224">
        <v>5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46</v>
      </c>
      <c r="V143" s="48"/>
      <c r="W143" s="229">
        <f>V143*K143</f>
        <v>0</v>
      </c>
      <c r="X143" s="229">
        <v>0.4</v>
      </c>
      <c r="Y143" s="229">
        <f>X143*K143</f>
        <v>2</v>
      </c>
      <c r="Z143" s="229">
        <v>0</v>
      </c>
      <c r="AA143" s="230">
        <f>Z143*K143</f>
        <v>0</v>
      </c>
      <c r="AR143" s="23" t="s">
        <v>181</v>
      </c>
      <c r="AT143" s="23" t="s">
        <v>177</v>
      </c>
      <c r="AU143" s="23" t="s">
        <v>126</v>
      </c>
      <c r="AY143" s="23" t="s">
        <v>175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89</v>
      </c>
      <c r="BK143" s="143">
        <f>ROUND(L143*K143,2)</f>
        <v>0</v>
      </c>
      <c r="BL143" s="23" t="s">
        <v>181</v>
      </c>
      <c r="BM143" s="23" t="s">
        <v>208</v>
      </c>
    </row>
    <row r="144" spans="2:51" s="10" customFormat="1" ht="16.5" customHeight="1">
      <c r="B144" s="231"/>
      <c r="C144" s="232"/>
      <c r="D144" s="232"/>
      <c r="E144" s="233" t="s">
        <v>22</v>
      </c>
      <c r="F144" s="234" t="s">
        <v>209</v>
      </c>
      <c r="G144" s="235"/>
      <c r="H144" s="235"/>
      <c r="I144" s="235"/>
      <c r="J144" s="232"/>
      <c r="K144" s="236">
        <v>5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184</v>
      </c>
      <c r="AU144" s="240" t="s">
        <v>126</v>
      </c>
      <c r="AV144" s="10" t="s">
        <v>126</v>
      </c>
      <c r="AW144" s="10" t="s">
        <v>36</v>
      </c>
      <c r="AX144" s="10" t="s">
        <v>89</v>
      </c>
      <c r="AY144" s="240" t="s">
        <v>175</v>
      </c>
    </row>
    <row r="145" spans="2:63" s="9" customFormat="1" ht="29.85" customHeight="1">
      <c r="B145" s="206"/>
      <c r="C145" s="207"/>
      <c r="D145" s="217" t="s">
        <v>138</v>
      </c>
      <c r="E145" s="217"/>
      <c r="F145" s="217"/>
      <c r="G145" s="217"/>
      <c r="H145" s="217"/>
      <c r="I145" s="217"/>
      <c r="J145" s="217"/>
      <c r="K145" s="217"/>
      <c r="L145" s="217"/>
      <c r="M145" s="217"/>
      <c r="N145" s="218">
        <f>BK145</f>
        <v>0</v>
      </c>
      <c r="O145" s="219"/>
      <c r="P145" s="219"/>
      <c r="Q145" s="219"/>
      <c r="R145" s="210"/>
      <c r="T145" s="211"/>
      <c r="U145" s="207"/>
      <c r="V145" s="207"/>
      <c r="W145" s="212">
        <f>W146</f>
        <v>0</v>
      </c>
      <c r="X145" s="207"/>
      <c r="Y145" s="212">
        <f>Y146</f>
        <v>0.2318532</v>
      </c>
      <c r="Z145" s="207"/>
      <c r="AA145" s="213">
        <f>AA146</f>
        <v>0</v>
      </c>
      <c r="AR145" s="214" t="s">
        <v>89</v>
      </c>
      <c r="AT145" s="215" t="s">
        <v>80</v>
      </c>
      <c r="AU145" s="215" t="s">
        <v>89</v>
      </c>
      <c r="AY145" s="214" t="s">
        <v>175</v>
      </c>
      <c r="BK145" s="216">
        <f>BK146</f>
        <v>0</v>
      </c>
    </row>
    <row r="146" spans="2:65" s="1" customFormat="1" ht="38.25" customHeight="1">
      <c r="B146" s="47"/>
      <c r="C146" s="220" t="s">
        <v>210</v>
      </c>
      <c r="D146" s="220" t="s">
        <v>177</v>
      </c>
      <c r="E146" s="221" t="s">
        <v>211</v>
      </c>
      <c r="F146" s="222" t="s">
        <v>212</v>
      </c>
      <c r="G146" s="222"/>
      <c r="H146" s="222"/>
      <c r="I146" s="222"/>
      <c r="J146" s="223" t="s">
        <v>180</v>
      </c>
      <c r="K146" s="224">
        <v>40.676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46</v>
      </c>
      <c r="V146" s="48"/>
      <c r="W146" s="229">
        <f>V146*K146</f>
        <v>0</v>
      </c>
      <c r="X146" s="229">
        <v>0.0057</v>
      </c>
      <c r="Y146" s="229">
        <f>X146*K146</f>
        <v>0.2318532</v>
      </c>
      <c r="Z146" s="229">
        <v>0</v>
      </c>
      <c r="AA146" s="230">
        <f>Z146*K146</f>
        <v>0</v>
      </c>
      <c r="AR146" s="23" t="s">
        <v>181</v>
      </c>
      <c r="AT146" s="23" t="s">
        <v>177</v>
      </c>
      <c r="AU146" s="23" t="s">
        <v>126</v>
      </c>
      <c r="AY146" s="23" t="s">
        <v>175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89</v>
      </c>
      <c r="BK146" s="143">
        <f>ROUND(L146*K146,2)</f>
        <v>0</v>
      </c>
      <c r="BL146" s="23" t="s">
        <v>181</v>
      </c>
      <c r="BM146" s="23" t="s">
        <v>213</v>
      </c>
    </row>
    <row r="147" spans="2:63" s="9" customFormat="1" ht="29.85" customHeight="1">
      <c r="B147" s="206"/>
      <c r="C147" s="207"/>
      <c r="D147" s="217" t="s">
        <v>139</v>
      </c>
      <c r="E147" s="217"/>
      <c r="F147" s="217"/>
      <c r="G147" s="217"/>
      <c r="H147" s="217"/>
      <c r="I147" s="217"/>
      <c r="J147" s="217"/>
      <c r="K147" s="217"/>
      <c r="L147" s="217"/>
      <c r="M147" s="217"/>
      <c r="N147" s="241">
        <f>BK147</f>
        <v>0</v>
      </c>
      <c r="O147" s="242"/>
      <c r="P147" s="242"/>
      <c r="Q147" s="242"/>
      <c r="R147" s="210"/>
      <c r="T147" s="211"/>
      <c r="U147" s="207"/>
      <c r="V147" s="207"/>
      <c r="W147" s="212">
        <f>SUM(W148:W165)</f>
        <v>0</v>
      </c>
      <c r="X147" s="207"/>
      <c r="Y147" s="212">
        <f>SUM(Y148:Y165)</f>
        <v>0</v>
      </c>
      <c r="Z147" s="207"/>
      <c r="AA147" s="213">
        <f>SUM(AA148:AA165)</f>
        <v>9.662545999999999</v>
      </c>
      <c r="AR147" s="214" t="s">
        <v>89</v>
      </c>
      <c r="AT147" s="215" t="s">
        <v>80</v>
      </c>
      <c r="AU147" s="215" t="s">
        <v>89</v>
      </c>
      <c r="AY147" s="214" t="s">
        <v>175</v>
      </c>
      <c r="BK147" s="216">
        <f>SUM(BK148:BK165)</f>
        <v>0</v>
      </c>
    </row>
    <row r="148" spans="2:65" s="1" customFormat="1" ht="25.5" customHeight="1">
      <c r="B148" s="47"/>
      <c r="C148" s="220" t="s">
        <v>214</v>
      </c>
      <c r="D148" s="220" t="s">
        <v>177</v>
      </c>
      <c r="E148" s="221" t="s">
        <v>215</v>
      </c>
      <c r="F148" s="222" t="s">
        <v>216</v>
      </c>
      <c r="G148" s="222"/>
      <c r="H148" s="222"/>
      <c r="I148" s="222"/>
      <c r="J148" s="223" t="s">
        <v>180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46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0.117</v>
      </c>
      <c r="AA148" s="230">
        <f>Z148*K148</f>
        <v>0.117</v>
      </c>
      <c r="AR148" s="23" t="s">
        <v>181</v>
      </c>
      <c r="AT148" s="23" t="s">
        <v>177</v>
      </c>
      <c r="AU148" s="23" t="s">
        <v>126</v>
      </c>
      <c r="AY148" s="23" t="s">
        <v>175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89</v>
      </c>
      <c r="BK148" s="143">
        <f>ROUND(L148*K148,2)</f>
        <v>0</v>
      </c>
      <c r="BL148" s="23" t="s">
        <v>181</v>
      </c>
      <c r="BM148" s="23" t="s">
        <v>217</v>
      </c>
    </row>
    <row r="149" spans="2:51" s="10" customFormat="1" ht="16.5" customHeight="1">
      <c r="B149" s="231"/>
      <c r="C149" s="232"/>
      <c r="D149" s="232"/>
      <c r="E149" s="233" t="s">
        <v>22</v>
      </c>
      <c r="F149" s="234" t="s">
        <v>218</v>
      </c>
      <c r="G149" s="235"/>
      <c r="H149" s="235"/>
      <c r="I149" s="235"/>
      <c r="J149" s="232"/>
      <c r="K149" s="236">
        <v>1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184</v>
      </c>
      <c r="AU149" s="240" t="s">
        <v>126</v>
      </c>
      <c r="AV149" s="10" t="s">
        <v>126</v>
      </c>
      <c r="AW149" s="10" t="s">
        <v>36</v>
      </c>
      <c r="AX149" s="10" t="s">
        <v>89</v>
      </c>
      <c r="AY149" s="240" t="s">
        <v>175</v>
      </c>
    </row>
    <row r="150" spans="2:65" s="1" customFormat="1" ht="38.25" customHeight="1">
      <c r="B150" s="47"/>
      <c r="C150" s="220" t="s">
        <v>219</v>
      </c>
      <c r="D150" s="220" t="s">
        <v>177</v>
      </c>
      <c r="E150" s="221" t="s">
        <v>220</v>
      </c>
      <c r="F150" s="222" t="s">
        <v>221</v>
      </c>
      <c r="G150" s="222"/>
      <c r="H150" s="222"/>
      <c r="I150" s="222"/>
      <c r="J150" s="223" t="s">
        <v>180</v>
      </c>
      <c r="K150" s="224">
        <v>0.774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46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0.041</v>
      </c>
      <c r="AA150" s="230">
        <f>Z150*K150</f>
        <v>0.031734000000000005</v>
      </c>
      <c r="AR150" s="23" t="s">
        <v>181</v>
      </c>
      <c r="AT150" s="23" t="s">
        <v>177</v>
      </c>
      <c r="AU150" s="23" t="s">
        <v>126</v>
      </c>
      <c r="AY150" s="23" t="s">
        <v>175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89</v>
      </c>
      <c r="BK150" s="143">
        <f>ROUND(L150*K150,2)</f>
        <v>0</v>
      </c>
      <c r="BL150" s="23" t="s">
        <v>181</v>
      </c>
      <c r="BM150" s="23" t="s">
        <v>222</v>
      </c>
    </row>
    <row r="151" spans="2:51" s="10" customFormat="1" ht="16.5" customHeight="1">
      <c r="B151" s="231"/>
      <c r="C151" s="232"/>
      <c r="D151" s="232"/>
      <c r="E151" s="233" t="s">
        <v>22</v>
      </c>
      <c r="F151" s="234" t="s">
        <v>223</v>
      </c>
      <c r="G151" s="235"/>
      <c r="H151" s="235"/>
      <c r="I151" s="235"/>
      <c r="J151" s="232"/>
      <c r="K151" s="236">
        <v>0.774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184</v>
      </c>
      <c r="AU151" s="240" t="s">
        <v>126</v>
      </c>
      <c r="AV151" s="10" t="s">
        <v>126</v>
      </c>
      <c r="AW151" s="10" t="s">
        <v>36</v>
      </c>
      <c r="AX151" s="10" t="s">
        <v>89</v>
      </c>
      <c r="AY151" s="240" t="s">
        <v>175</v>
      </c>
    </row>
    <row r="152" spans="2:65" s="1" customFormat="1" ht="25.5" customHeight="1">
      <c r="B152" s="47"/>
      <c r="C152" s="220" t="s">
        <v>224</v>
      </c>
      <c r="D152" s="220" t="s">
        <v>177</v>
      </c>
      <c r="E152" s="221" t="s">
        <v>225</v>
      </c>
      <c r="F152" s="222" t="s">
        <v>226</v>
      </c>
      <c r="G152" s="222"/>
      <c r="H152" s="222"/>
      <c r="I152" s="222"/>
      <c r="J152" s="223" t="s">
        <v>180</v>
      </c>
      <c r="K152" s="224">
        <v>3.6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46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0.076</v>
      </c>
      <c r="AA152" s="230">
        <f>Z152*K152</f>
        <v>0.2736</v>
      </c>
      <c r="AR152" s="23" t="s">
        <v>181</v>
      </c>
      <c r="AT152" s="23" t="s">
        <v>177</v>
      </c>
      <c r="AU152" s="23" t="s">
        <v>126</v>
      </c>
      <c r="AY152" s="23" t="s">
        <v>175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89</v>
      </c>
      <c r="BK152" s="143">
        <f>ROUND(L152*K152,2)</f>
        <v>0</v>
      </c>
      <c r="BL152" s="23" t="s">
        <v>181</v>
      </c>
      <c r="BM152" s="23" t="s">
        <v>227</v>
      </c>
    </row>
    <row r="153" spans="2:51" s="10" customFormat="1" ht="16.5" customHeight="1">
      <c r="B153" s="231"/>
      <c r="C153" s="232"/>
      <c r="D153" s="232"/>
      <c r="E153" s="233" t="s">
        <v>22</v>
      </c>
      <c r="F153" s="234" t="s">
        <v>228</v>
      </c>
      <c r="G153" s="235"/>
      <c r="H153" s="235"/>
      <c r="I153" s="235"/>
      <c r="J153" s="232"/>
      <c r="K153" s="236">
        <v>1.6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184</v>
      </c>
      <c r="AU153" s="240" t="s">
        <v>126</v>
      </c>
      <c r="AV153" s="10" t="s">
        <v>126</v>
      </c>
      <c r="AW153" s="10" t="s">
        <v>36</v>
      </c>
      <c r="AX153" s="10" t="s">
        <v>81</v>
      </c>
      <c r="AY153" s="240" t="s">
        <v>175</v>
      </c>
    </row>
    <row r="154" spans="2:51" s="10" customFormat="1" ht="16.5" customHeight="1">
      <c r="B154" s="231"/>
      <c r="C154" s="232"/>
      <c r="D154" s="232"/>
      <c r="E154" s="233" t="s">
        <v>22</v>
      </c>
      <c r="F154" s="243" t="s">
        <v>229</v>
      </c>
      <c r="G154" s="232"/>
      <c r="H154" s="232"/>
      <c r="I154" s="232"/>
      <c r="J154" s="232"/>
      <c r="K154" s="236">
        <v>2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184</v>
      </c>
      <c r="AU154" s="240" t="s">
        <v>126</v>
      </c>
      <c r="AV154" s="10" t="s">
        <v>126</v>
      </c>
      <c r="AW154" s="10" t="s">
        <v>36</v>
      </c>
      <c r="AX154" s="10" t="s">
        <v>81</v>
      </c>
      <c r="AY154" s="240" t="s">
        <v>175</v>
      </c>
    </row>
    <row r="155" spans="2:51" s="11" customFormat="1" ht="16.5" customHeight="1">
      <c r="B155" s="244"/>
      <c r="C155" s="245"/>
      <c r="D155" s="245"/>
      <c r="E155" s="246" t="s">
        <v>22</v>
      </c>
      <c r="F155" s="247" t="s">
        <v>230</v>
      </c>
      <c r="G155" s="245"/>
      <c r="H155" s="245"/>
      <c r="I155" s="245"/>
      <c r="J155" s="245"/>
      <c r="K155" s="248">
        <v>3.6</v>
      </c>
      <c r="L155" s="245"/>
      <c r="M155" s="245"/>
      <c r="N155" s="245"/>
      <c r="O155" s="245"/>
      <c r="P155" s="245"/>
      <c r="Q155" s="245"/>
      <c r="R155" s="249"/>
      <c r="T155" s="250"/>
      <c r="U155" s="245"/>
      <c r="V155" s="245"/>
      <c r="W155" s="245"/>
      <c r="X155" s="245"/>
      <c r="Y155" s="245"/>
      <c r="Z155" s="245"/>
      <c r="AA155" s="251"/>
      <c r="AT155" s="252" t="s">
        <v>184</v>
      </c>
      <c r="AU155" s="252" t="s">
        <v>126</v>
      </c>
      <c r="AV155" s="11" t="s">
        <v>181</v>
      </c>
      <c r="AW155" s="11" t="s">
        <v>36</v>
      </c>
      <c r="AX155" s="11" t="s">
        <v>89</v>
      </c>
      <c r="AY155" s="252" t="s">
        <v>175</v>
      </c>
    </row>
    <row r="156" spans="2:65" s="1" customFormat="1" ht="38.25" customHeight="1">
      <c r="B156" s="47"/>
      <c r="C156" s="220" t="s">
        <v>89</v>
      </c>
      <c r="D156" s="220" t="s">
        <v>177</v>
      </c>
      <c r="E156" s="221" t="s">
        <v>231</v>
      </c>
      <c r="F156" s="222" t="s">
        <v>232</v>
      </c>
      <c r="G156" s="222"/>
      <c r="H156" s="222"/>
      <c r="I156" s="222"/>
      <c r="J156" s="223" t="s">
        <v>207</v>
      </c>
      <c r="K156" s="224">
        <v>2.807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46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1.8</v>
      </c>
      <c r="AA156" s="230">
        <f>Z156*K156</f>
        <v>5.0526</v>
      </c>
      <c r="AR156" s="23" t="s">
        <v>181</v>
      </c>
      <c r="AT156" s="23" t="s">
        <v>177</v>
      </c>
      <c r="AU156" s="23" t="s">
        <v>126</v>
      </c>
      <c r="AY156" s="23" t="s">
        <v>175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89</v>
      </c>
      <c r="BK156" s="143">
        <f>ROUND(L156*K156,2)</f>
        <v>0</v>
      </c>
      <c r="BL156" s="23" t="s">
        <v>181</v>
      </c>
      <c r="BM156" s="23" t="s">
        <v>233</v>
      </c>
    </row>
    <row r="157" spans="2:51" s="10" customFormat="1" ht="16.5" customHeight="1">
      <c r="B157" s="231"/>
      <c r="C157" s="232"/>
      <c r="D157" s="232"/>
      <c r="E157" s="233" t="s">
        <v>22</v>
      </c>
      <c r="F157" s="234" t="s">
        <v>234</v>
      </c>
      <c r="G157" s="235"/>
      <c r="H157" s="235"/>
      <c r="I157" s="235"/>
      <c r="J157" s="232"/>
      <c r="K157" s="236">
        <v>0.945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184</v>
      </c>
      <c r="AU157" s="240" t="s">
        <v>126</v>
      </c>
      <c r="AV157" s="10" t="s">
        <v>126</v>
      </c>
      <c r="AW157" s="10" t="s">
        <v>36</v>
      </c>
      <c r="AX157" s="10" t="s">
        <v>81</v>
      </c>
      <c r="AY157" s="240" t="s">
        <v>175</v>
      </c>
    </row>
    <row r="158" spans="2:51" s="10" customFormat="1" ht="25.5" customHeight="1">
      <c r="B158" s="231"/>
      <c r="C158" s="232"/>
      <c r="D158" s="232"/>
      <c r="E158" s="233" t="s">
        <v>22</v>
      </c>
      <c r="F158" s="243" t="s">
        <v>235</v>
      </c>
      <c r="G158" s="232"/>
      <c r="H158" s="232"/>
      <c r="I158" s="232"/>
      <c r="J158" s="232"/>
      <c r="K158" s="236">
        <v>1.862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184</v>
      </c>
      <c r="AU158" s="240" t="s">
        <v>126</v>
      </c>
      <c r="AV158" s="10" t="s">
        <v>126</v>
      </c>
      <c r="AW158" s="10" t="s">
        <v>36</v>
      </c>
      <c r="AX158" s="10" t="s">
        <v>81</v>
      </c>
      <c r="AY158" s="240" t="s">
        <v>175</v>
      </c>
    </row>
    <row r="159" spans="2:51" s="11" customFormat="1" ht="16.5" customHeight="1">
      <c r="B159" s="244"/>
      <c r="C159" s="245"/>
      <c r="D159" s="245"/>
      <c r="E159" s="246" t="s">
        <v>22</v>
      </c>
      <c r="F159" s="247" t="s">
        <v>230</v>
      </c>
      <c r="G159" s="245"/>
      <c r="H159" s="245"/>
      <c r="I159" s="245"/>
      <c r="J159" s="245"/>
      <c r="K159" s="248">
        <v>2.807</v>
      </c>
      <c r="L159" s="245"/>
      <c r="M159" s="245"/>
      <c r="N159" s="245"/>
      <c r="O159" s="245"/>
      <c r="P159" s="245"/>
      <c r="Q159" s="245"/>
      <c r="R159" s="249"/>
      <c r="T159" s="250"/>
      <c r="U159" s="245"/>
      <c r="V159" s="245"/>
      <c r="W159" s="245"/>
      <c r="X159" s="245"/>
      <c r="Y159" s="245"/>
      <c r="Z159" s="245"/>
      <c r="AA159" s="251"/>
      <c r="AT159" s="252" t="s">
        <v>184</v>
      </c>
      <c r="AU159" s="252" t="s">
        <v>126</v>
      </c>
      <c r="AV159" s="11" t="s">
        <v>181</v>
      </c>
      <c r="AW159" s="11" t="s">
        <v>36</v>
      </c>
      <c r="AX159" s="11" t="s">
        <v>89</v>
      </c>
      <c r="AY159" s="252" t="s">
        <v>175</v>
      </c>
    </row>
    <row r="160" spans="2:65" s="1" customFormat="1" ht="38.25" customHeight="1">
      <c r="B160" s="47"/>
      <c r="C160" s="220" t="s">
        <v>126</v>
      </c>
      <c r="D160" s="220" t="s">
        <v>177</v>
      </c>
      <c r="E160" s="221" t="s">
        <v>236</v>
      </c>
      <c r="F160" s="222" t="s">
        <v>237</v>
      </c>
      <c r="G160" s="222"/>
      <c r="H160" s="222"/>
      <c r="I160" s="222"/>
      <c r="J160" s="223" t="s">
        <v>207</v>
      </c>
      <c r="K160" s="224">
        <v>1.955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46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1.8</v>
      </c>
      <c r="AA160" s="230">
        <f>Z160*K160</f>
        <v>3.519</v>
      </c>
      <c r="AR160" s="23" t="s">
        <v>181</v>
      </c>
      <c r="AT160" s="23" t="s">
        <v>177</v>
      </c>
      <c r="AU160" s="23" t="s">
        <v>126</v>
      </c>
      <c r="AY160" s="23" t="s">
        <v>175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89</v>
      </c>
      <c r="BK160" s="143">
        <f>ROUND(L160*K160,2)</f>
        <v>0</v>
      </c>
      <c r="BL160" s="23" t="s">
        <v>181</v>
      </c>
      <c r="BM160" s="23" t="s">
        <v>238</v>
      </c>
    </row>
    <row r="161" spans="2:51" s="10" customFormat="1" ht="16.5" customHeight="1">
      <c r="B161" s="231"/>
      <c r="C161" s="232"/>
      <c r="D161" s="232"/>
      <c r="E161" s="233" t="s">
        <v>22</v>
      </c>
      <c r="F161" s="234" t="s">
        <v>239</v>
      </c>
      <c r="G161" s="235"/>
      <c r="H161" s="235"/>
      <c r="I161" s="235"/>
      <c r="J161" s="232"/>
      <c r="K161" s="236">
        <v>1.955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184</v>
      </c>
      <c r="AU161" s="240" t="s">
        <v>126</v>
      </c>
      <c r="AV161" s="10" t="s">
        <v>126</v>
      </c>
      <c r="AW161" s="10" t="s">
        <v>36</v>
      </c>
      <c r="AX161" s="10" t="s">
        <v>89</v>
      </c>
      <c r="AY161" s="240" t="s">
        <v>175</v>
      </c>
    </row>
    <row r="162" spans="2:65" s="1" customFormat="1" ht="38.25" customHeight="1">
      <c r="B162" s="47"/>
      <c r="C162" s="220" t="s">
        <v>240</v>
      </c>
      <c r="D162" s="220" t="s">
        <v>177</v>
      </c>
      <c r="E162" s="221" t="s">
        <v>241</v>
      </c>
      <c r="F162" s="222" t="s">
        <v>242</v>
      </c>
      <c r="G162" s="222"/>
      <c r="H162" s="222"/>
      <c r="I162" s="222"/>
      <c r="J162" s="223" t="s">
        <v>180</v>
      </c>
      <c r="K162" s="224">
        <v>40.676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46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0.004</v>
      </c>
      <c r="AA162" s="230">
        <f>Z162*K162</f>
        <v>0.16270400000000002</v>
      </c>
      <c r="AR162" s="23" t="s">
        <v>181</v>
      </c>
      <c r="AT162" s="23" t="s">
        <v>177</v>
      </c>
      <c r="AU162" s="23" t="s">
        <v>126</v>
      </c>
      <c r="AY162" s="23" t="s">
        <v>175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89</v>
      </c>
      <c r="BK162" s="143">
        <f>ROUND(L162*K162,2)</f>
        <v>0</v>
      </c>
      <c r="BL162" s="23" t="s">
        <v>181</v>
      </c>
      <c r="BM162" s="23" t="s">
        <v>243</v>
      </c>
    </row>
    <row r="163" spans="2:51" s="10" customFormat="1" ht="25.5" customHeight="1">
      <c r="B163" s="231"/>
      <c r="C163" s="232"/>
      <c r="D163" s="232"/>
      <c r="E163" s="233" t="s">
        <v>22</v>
      </c>
      <c r="F163" s="234" t="s">
        <v>244</v>
      </c>
      <c r="G163" s="235"/>
      <c r="H163" s="235"/>
      <c r="I163" s="235"/>
      <c r="J163" s="232"/>
      <c r="K163" s="236">
        <v>40.676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184</v>
      </c>
      <c r="AU163" s="240" t="s">
        <v>126</v>
      </c>
      <c r="AV163" s="10" t="s">
        <v>126</v>
      </c>
      <c r="AW163" s="10" t="s">
        <v>36</v>
      </c>
      <c r="AX163" s="10" t="s">
        <v>89</v>
      </c>
      <c r="AY163" s="240" t="s">
        <v>175</v>
      </c>
    </row>
    <row r="164" spans="2:65" s="1" customFormat="1" ht="38.25" customHeight="1">
      <c r="B164" s="47"/>
      <c r="C164" s="220" t="s">
        <v>245</v>
      </c>
      <c r="D164" s="220" t="s">
        <v>177</v>
      </c>
      <c r="E164" s="221" t="s">
        <v>246</v>
      </c>
      <c r="F164" s="222" t="s">
        <v>247</v>
      </c>
      <c r="G164" s="222"/>
      <c r="H164" s="222"/>
      <c r="I164" s="222"/>
      <c r="J164" s="223" t="s">
        <v>180</v>
      </c>
      <c r="K164" s="224">
        <v>10.998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46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0.046</v>
      </c>
      <c r="AA164" s="230">
        <f>Z164*K164</f>
        <v>0.5059079999999999</v>
      </c>
      <c r="AR164" s="23" t="s">
        <v>181</v>
      </c>
      <c r="AT164" s="23" t="s">
        <v>177</v>
      </c>
      <c r="AU164" s="23" t="s">
        <v>126</v>
      </c>
      <c r="AY164" s="23" t="s">
        <v>175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89</v>
      </c>
      <c r="BK164" s="143">
        <f>ROUND(L164*K164,2)</f>
        <v>0</v>
      </c>
      <c r="BL164" s="23" t="s">
        <v>181</v>
      </c>
      <c r="BM164" s="23" t="s">
        <v>248</v>
      </c>
    </row>
    <row r="165" spans="2:51" s="10" customFormat="1" ht="25.5" customHeight="1">
      <c r="B165" s="231"/>
      <c r="C165" s="232"/>
      <c r="D165" s="232"/>
      <c r="E165" s="233" t="s">
        <v>22</v>
      </c>
      <c r="F165" s="234" t="s">
        <v>249</v>
      </c>
      <c r="G165" s="235"/>
      <c r="H165" s="235"/>
      <c r="I165" s="235"/>
      <c r="J165" s="232"/>
      <c r="K165" s="236">
        <v>10.998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184</v>
      </c>
      <c r="AU165" s="240" t="s">
        <v>126</v>
      </c>
      <c r="AV165" s="10" t="s">
        <v>126</v>
      </c>
      <c r="AW165" s="10" t="s">
        <v>36</v>
      </c>
      <c r="AX165" s="10" t="s">
        <v>89</v>
      </c>
      <c r="AY165" s="240" t="s">
        <v>175</v>
      </c>
    </row>
    <row r="166" spans="2:63" s="9" customFormat="1" ht="29.85" customHeight="1">
      <c r="B166" s="206"/>
      <c r="C166" s="207"/>
      <c r="D166" s="217" t="s">
        <v>140</v>
      </c>
      <c r="E166" s="217"/>
      <c r="F166" s="217"/>
      <c r="G166" s="217"/>
      <c r="H166" s="217"/>
      <c r="I166" s="217"/>
      <c r="J166" s="217"/>
      <c r="K166" s="217"/>
      <c r="L166" s="217"/>
      <c r="M166" s="217"/>
      <c r="N166" s="218">
        <f>BK166</f>
        <v>0</v>
      </c>
      <c r="O166" s="219"/>
      <c r="P166" s="219"/>
      <c r="Q166" s="219"/>
      <c r="R166" s="210"/>
      <c r="T166" s="211"/>
      <c r="U166" s="207"/>
      <c r="V166" s="207"/>
      <c r="W166" s="212">
        <f>SUM(W167:W176)</f>
        <v>0</v>
      </c>
      <c r="X166" s="207"/>
      <c r="Y166" s="212">
        <f>SUM(Y167:Y176)</f>
        <v>0</v>
      </c>
      <c r="Z166" s="207"/>
      <c r="AA166" s="213">
        <f>SUM(AA167:AA176)</f>
        <v>0</v>
      </c>
      <c r="AR166" s="214" t="s">
        <v>89</v>
      </c>
      <c r="AT166" s="215" t="s">
        <v>80</v>
      </c>
      <c r="AU166" s="215" t="s">
        <v>89</v>
      </c>
      <c r="AY166" s="214" t="s">
        <v>175</v>
      </c>
      <c r="BK166" s="216">
        <f>SUM(BK167:BK176)</f>
        <v>0</v>
      </c>
    </row>
    <row r="167" spans="2:65" s="1" customFormat="1" ht="38.25" customHeight="1">
      <c r="B167" s="47"/>
      <c r="C167" s="220" t="s">
        <v>250</v>
      </c>
      <c r="D167" s="220" t="s">
        <v>177</v>
      </c>
      <c r="E167" s="221" t="s">
        <v>251</v>
      </c>
      <c r="F167" s="222" t="s">
        <v>252</v>
      </c>
      <c r="G167" s="222"/>
      <c r="H167" s="222"/>
      <c r="I167" s="222"/>
      <c r="J167" s="223" t="s">
        <v>253</v>
      </c>
      <c r="K167" s="224">
        <v>23.695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46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181</v>
      </c>
      <c r="AT167" s="23" t="s">
        <v>177</v>
      </c>
      <c r="AU167" s="23" t="s">
        <v>126</v>
      </c>
      <c r="AY167" s="23" t="s">
        <v>175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89</v>
      </c>
      <c r="BK167" s="143">
        <f>ROUND(L167*K167,2)</f>
        <v>0</v>
      </c>
      <c r="BL167" s="23" t="s">
        <v>181</v>
      </c>
      <c r="BM167" s="23" t="s">
        <v>254</v>
      </c>
    </row>
    <row r="168" spans="2:65" s="1" customFormat="1" ht="16.5" customHeight="1">
      <c r="B168" s="47"/>
      <c r="C168" s="220" t="s">
        <v>255</v>
      </c>
      <c r="D168" s="220" t="s">
        <v>177</v>
      </c>
      <c r="E168" s="221" t="s">
        <v>256</v>
      </c>
      <c r="F168" s="222" t="s">
        <v>257</v>
      </c>
      <c r="G168" s="222"/>
      <c r="H168" s="222"/>
      <c r="I168" s="222"/>
      <c r="J168" s="223" t="s">
        <v>253</v>
      </c>
      <c r="K168" s="224">
        <v>0.613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46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181</v>
      </c>
      <c r="AT168" s="23" t="s">
        <v>177</v>
      </c>
      <c r="AU168" s="23" t="s">
        <v>126</v>
      </c>
      <c r="AY168" s="23" t="s">
        <v>175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89</v>
      </c>
      <c r="BK168" s="143">
        <f>ROUND(L168*K168,2)</f>
        <v>0</v>
      </c>
      <c r="BL168" s="23" t="s">
        <v>181</v>
      </c>
      <c r="BM168" s="23" t="s">
        <v>258</v>
      </c>
    </row>
    <row r="169" spans="2:51" s="10" customFormat="1" ht="25.5" customHeight="1">
      <c r="B169" s="231"/>
      <c r="C169" s="232"/>
      <c r="D169" s="232"/>
      <c r="E169" s="233" t="s">
        <v>22</v>
      </c>
      <c r="F169" s="234" t="s">
        <v>259</v>
      </c>
      <c r="G169" s="235"/>
      <c r="H169" s="235"/>
      <c r="I169" s="235"/>
      <c r="J169" s="232"/>
      <c r="K169" s="236">
        <v>0.613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184</v>
      </c>
      <c r="AU169" s="240" t="s">
        <v>126</v>
      </c>
      <c r="AV169" s="10" t="s">
        <v>126</v>
      </c>
      <c r="AW169" s="10" t="s">
        <v>36</v>
      </c>
      <c r="AX169" s="10" t="s">
        <v>89</v>
      </c>
      <c r="AY169" s="240" t="s">
        <v>175</v>
      </c>
    </row>
    <row r="170" spans="2:65" s="1" customFormat="1" ht="38.25" customHeight="1">
      <c r="B170" s="47"/>
      <c r="C170" s="220" t="s">
        <v>260</v>
      </c>
      <c r="D170" s="220" t="s">
        <v>177</v>
      </c>
      <c r="E170" s="221" t="s">
        <v>261</v>
      </c>
      <c r="F170" s="222" t="s">
        <v>262</v>
      </c>
      <c r="G170" s="222"/>
      <c r="H170" s="222"/>
      <c r="I170" s="222"/>
      <c r="J170" s="223" t="s">
        <v>253</v>
      </c>
      <c r="K170" s="224">
        <v>23.695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46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181</v>
      </c>
      <c r="AT170" s="23" t="s">
        <v>177</v>
      </c>
      <c r="AU170" s="23" t="s">
        <v>126</v>
      </c>
      <c r="AY170" s="23" t="s">
        <v>175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89</v>
      </c>
      <c r="BK170" s="143">
        <f>ROUND(L170*K170,2)</f>
        <v>0</v>
      </c>
      <c r="BL170" s="23" t="s">
        <v>181</v>
      </c>
      <c r="BM170" s="23" t="s">
        <v>263</v>
      </c>
    </row>
    <row r="171" spans="2:65" s="1" customFormat="1" ht="38.25" customHeight="1">
      <c r="B171" s="47"/>
      <c r="C171" s="220" t="s">
        <v>264</v>
      </c>
      <c r="D171" s="220" t="s">
        <v>177</v>
      </c>
      <c r="E171" s="221" t="s">
        <v>265</v>
      </c>
      <c r="F171" s="222" t="s">
        <v>266</v>
      </c>
      <c r="G171" s="222"/>
      <c r="H171" s="222"/>
      <c r="I171" s="222"/>
      <c r="J171" s="223" t="s">
        <v>253</v>
      </c>
      <c r="K171" s="224">
        <v>142.17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46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181</v>
      </c>
      <c r="AT171" s="23" t="s">
        <v>177</v>
      </c>
      <c r="AU171" s="23" t="s">
        <v>126</v>
      </c>
      <c r="AY171" s="23" t="s">
        <v>175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89</v>
      </c>
      <c r="BK171" s="143">
        <f>ROUND(L171*K171,2)</f>
        <v>0</v>
      </c>
      <c r="BL171" s="23" t="s">
        <v>181</v>
      </c>
      <c r="BM171" s="23" t="s">
        <v>267</v>
      </c>
    </row>
    <row r="172" spans="2:65" s="1" customFormat="1" ht="38.25" customHeight="1">
      <c r="B172" s="47"/>
      <c r="C172" s="220" t="s">
        <v>268</v>
      </c>
      <c r="D172" s="220" t="s">
        <v>177</v>
      </c>
      <c r="E172" s="221" t="s">
        <v>269</v>
      </c>
      <c r="F172" s="222" t="s">
        <v>270</v>
      </c>
      <c r="G172" s="222"/>
      <c r="H172" s="222"/>
      <c r="I172" s="222"/>
      <c r="J172" s="223" t="s">
        <v>253</v>
      </c>
      <c r="K172" s="224">
        <v>22.058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46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181</v>
      </c>
      <c r="AT172" s="23" t="s">
        <v>177</v>
      </c>
      <c r="AU172" s="23" t="s">
        <v>126</v>
      </c>
      <c r="AY172" s="23" t="s">
        <v>175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89</v>
      </c>
      <c r="BK172" s="143">
        <f>ROUND(L172*K172,2)</f>
        <v>0</v>
      </c>
      <c r="BL172" s="23" t="s">
        <v>181</v>
      </c>
      <c r="BM172" s="23" t="s">
        <v>271</v>
      </c>
    </row>
    <row r="173" spans="2:51" s="10" customFormat="1" ht="16.5" customHeight="1">
      <c r="B173" s="231"/>
      <c r="C173" s="232"/>
      <c r="D173" s="232"/>
      <c r="E173" s="233" t="s">
        <v>22</v>
      </c>
      <c r="F173" s="234" t="s">
        <v>272</v>
      </c>
      <c r="G173" s="235"/>
      <c r="H173" s="235"/>
      <c r="I173" s="235"/>
      <c r="J173" s="232"/>
      <c r="K173" s="236">
        <v>22.058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184</v>
      </c>
      <c r="AU173" s="240" t="s">
        <v>126</v>
      </c>
      <c r="AV173" s="10" t="s">
        <v>126</v>
      </c>
      <c r="AW173" s="10" t="s">
        <v>36</v>
      </c>
      <c r="AX173" s="10" t="s">
        <v>89</v>
      </c>
      <c r="AY173" s="240" t="s">
        <v>175</v>
      </c>
    </row>
    <row r="174" spans="2:65" s="1" customFormat="1" ht="38.25" customHeight="1">
      <c r="B174" s="47"/>
      <c r="C174" s="220" t="s">
        <v>273</v>
      </c>
      <c r="D174" s="220" t="s">
        <v>177</v>
      </c>
      <c r="E174" s="221" t="s">
        <v>274</v>
      </c>
      <c r="F174" s="222" t="s">
        <v>275</v>
      </c>
      <c r="G174" s="222"/>
      <c r="H174" s="222"/>
      <c r="I174" s="222"/>
      <c r="J174" s="223" t="s">
        <v>253</v>
      </c>
      <c r="K174" s="224">
        <v>0.852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46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181</v>
      </c>
      <c r="AT174" s="23" t="s">
        <v>177</v>
      </c>
      <c r="AU174" s="23" t="s">
        <v>126</v>
      </c>
      <c r="AY174" s="23" t="s">
        <v>175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89</v>
      </c>
      <c r="BK174" s="143">
        <f>ROUND(L174*K174,2)</f>
        <v>0</v>
      </c>
      <c r="BL174" s="23" t="s">
        <v>181</v>
      </c>
      <c r="BM174" s="23" t="s">
        <v>276</v>
      </c>
    </row>
    <row r="175" spans="2:65" s="1" customFormat="1" ht="38.25" customHeight="1">
      <c r="B175" s="47"/>
      <c r="C175" s="220" t="s">
        <v>277</v>
      </c>
      <c r="D175" s="220" t="s">
        <v>177</v>
      </c>
      <c r="E175" s="221" t="s">
        <v>278</v>
      </c>
      <c r="F175" s="222" t="s">
        <v>279</v>
      </c>
      <c r="G175" s="222"/>
      <c r="H175" s="222"/>
      <c r="I175" s="222"/>
      <c r="J175" s="223" t="s">
        <v>253</v>
      </c>
      <c r="K175" s="224">
        <v>0.334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46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181</v>
      </c>
      <c r="AT175" s="23" t="s">
        <v>177</v>
      </c>
      <c r="AU175" s="23" t="s">
        <v>126</v>
      </c>
      <c r="AY175" s="23" t="s">
        <v>175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89</v>
      </c>
      <c r="BK175" s="143">
        <f>ROUND(L175*K175,2)</f>
        <v>0</v>
      </c>
      <c r="BL175" s="23" t="s">
        <v>181</v>
      </c>
      <c r="BM175" s="23" t="s">
        <v>280</v>
      </c>
    </row>
    <row r="176" spans="2:51" s="10" customFormat="1" ht="25.5" customHeight="1">
      <c r="B176" s="231"/>
      <c r="C176" s="232"/>
      <c r="D176" s="232"/>
      <c r="E176" s="233" t="s">
        <v>22</v>
      </c>
      <c r="F176" s="234" t="s">
        <v>281</v>
      </c>
      <c r="G176" s="235"/>
      <c r="H176" s="235"/>
      <c r="I176" s="235"/>
      <c r="J176" s="232"/>
      <c r="K176" s="236">
        <v>0.334</v>
      </c>
      <c r="L176" s="232"/>
      <c r="M176" s="232"/>
      <c r="N176" s="232"/>
      <c r="O176" s="232"/>
      <c r="P176" s="232"/>
      <c r="Q176" s="232"/>
      <c r="R176" s="237"/>
      <c r="T176" s="238"/>
      <c r="U176" s="232"/>
      <c r="V176" s="232"/>
      <c r="W176" s="232"/>
      <c r="X176" s="232"/>
      <c r="Y176" s="232"/>
      <c r="Z176" s="232"/>
      <c r="AA176" s="239"/>
      <c r="AT176" s="240" t="s">
        <v>184</v>
      </c>
      <c r="AU176" s="240" t="s">
        <v>126</v>
      </c>
      <c r="AV176" s="10" t="s">
        <v>126</v>
      </c>
      <c r="AW176" s="10" t="s">
        <v>36</v>
      </c>
      <c r="AX176" s="10" t="s">
        <v>89</v>
      </c>
      <c r="AY176" s="240" t="s">
        <v>175</v>
      </c>
    </row>
    <row r="177" spans="2:63" s="9" customFormat="1" ht="29.85" customHeight="1">
      <c r="B177" s="206"/>
      <c r="C177" s="207"/>
      <c r="D177" s="217" t="s">
        <v>141</v>
      </c>
      <c r="E177" s="217"/>
      <c r="F177" s="217"/>
      <c r="G177" s="217"/>
      <c r="H177" s="217"/>
      <c r="I177" s="217"/>
      <c r="J177" s="217"/>
      <c r="K177" s="217"/>
      <c r="L177" s="217"/>
      <c r="M177" s="217"/>
      <c r="N177" s="218">
        <f>BK177</f>
        <v>0</v>
      </c>
      <c r="O177" s="219"/>
      <c r="P177" s="219"/>
      <c r="Q177" s="219"/>
      <c r="R177" s="210"/>
      <c r="T177" s="211"/>
      <c r="U177" s="207"/>
      <c r="V177" s="207"/>
      <c r="W177" s="212">
        <f>W178</f>
        <v>0</v>
      </c>
      <c r="X177" s="207"/>
      <c r="Y177" s="212">
        <f>Y178</f>
        <v>0</v>
      </c>
      <c r="Z177" s="207"/>
      <c r="AA177" s="213">
        <f>AA178</f>
        <v>0</v>
      </c>
      <c r="AR177" s="214" t="s">
        <v>89</v>
      </c>
      <c r="AT177" s="215" t="s">
        <v>80</v>
      </c>
      <c r="AU177" s="215" t="s">
        <v>89</v>
      </c>
      <c r="AY177" s="214" t="s">
        <v>175</v>
      </c>
      <c r="BK177" s="216">
        <f>BK178</f>
        <v>0</v>
      </c>
    </row>
    <row r="178" spans="2:65" s="1" customFormat="1" ht="25.5" customHeight="1">
      <c r="B178" s="47"/>
      <c r="C178" s="220" t="s">
        <v>282</v>
      </c>
      <c r="D178" s="220" t="s">
        <v>177</v>
      </c>
      <c r="E178" s="221" t="s">
        <v>283</v>
      </c>
      <c r="F178" s="222" t="s">
        <v>284</v>
      </c>
      <c r="G178" s="222"/>
      <c r="H178" s="222"/>
      <c r="I178" s="222"/>
      <c r="J178" s="223" t="s">
        <v>253</v>
      </c>
      <c r="K178" s="224">
        <v>2.232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46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181</v>
      </c>
      <c r="AT178" s="23" t="s">
        <v>177</v>
      </c>
      <c r="AU178" s="23" t="s">
        <v>126</v>
      </c>
      <c r="AY178" s="23" t="s">
        <v>175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89</v>
      </c>
      <c r="BK178" s="143">
        <f>ROUND(L178*K178,2)</f>
        <v>0</v>
      </c>
      <c r="BL178" s="23" t="s">
        <v>181</v>
      </c>
      <c r="BM178" s="23" t="s">
        <v>285</v>
      </c>
    </row>
    <row r="179" spans="2:63" s="9" customFormat="1" ht="37.4" customHeight="1">
      <c r="B179" s="206"/>
      <c r="C179" s="207"/>
      <c r="D179" s="208" t="s">
        <v>142</v>
      </c>
      <c r="E179" s="208"/>
      <c r="F179" s="208"/>
      <c r="G179" s="208"/>
      <c r="H179" s="208"/>
      <c r="I179" s="208"/>
      <c r="J179" s="208"/>
      <c r="K179" s="208"/>
      <c r="L179" s="208"/>
      <c r="M179" s="208"/>
      <c r="N179" s="253">
        <f>BK179</f>
        <v>0</v>
      </c>
      <c r="O179" s="254"/>
      <c r="P179" s="254"/>
      <c r="Q179" s="254"/>
      <c r="R179" s="210"/>
      <c r="T179" s="211"/>
      <c r="U179" s="207"/>
      <c r="V179" s="207"/>
      <c r="W179" s="212">
        <f>W180+W183+W190+W193+W199+W203+W217+W222+W229</f>
        <v>0</v>
      </c>
      <c r="X179" s="207"/>
      <c r="Y179" s="212">
        <f>Y180+Y183+Y190+Y193+Y199+Y203+Y217+Y222+Y229</f>
        <v>0</v>
      </c>
      <c r="Z179" s="207"/>
      <c r="AA179" s="213">
        <f>AA180+AA183+AA190+AA193+AA199+AA203+AA217+AA222+AA229</f>
        <v>2.12627769</v>
      </c>
      <c r="AR179" s="214" t="s">
        <v>126</v>
      </c>
      <c r="AT179" s="215" t="s">
        <v>80</v>
      </c>
      <c r="AU179" s="215" t="s">
        <v>81</v>
      </c>
      <c r="AY179" s="214" t="s">
        <v>175</v>
      </c>
      <c r="BK179" s="216">
        <f>BK180+BK183+BK190+BK193+BK199+BK203+BK217+BK222+BK229</f>
        <v>0</v>
      </c>
    </row>
    <row r="180" spans="2:63" s="9" customFormat="1" ht="19.9" customHeight="1">
      <c r="B180" s="206"/>
      <c r="C180" s="207"/>
      <c r="D180" s="217" t="s">
        <v>143</v>
      </c>
      <c r="E180" s="217"/>
      <c r="F180" s="217"/>
      <c r="G180" s="217"/>
      <c r="H180" s="217"/>
      <c r="I180" s="217"/>
      <c r="J180" s="217"/>
      <c r="K180" s="217"/>
      <c r="L180" s="217"/>
      <c r="M180" s="217"/>
      <c r="N180" s="218">
        <f>BK180</f>
        <v>0</v>
      </c>
      <c r="O180" s="219"/>
      <c r="P180" s="219"/>
      <c r="Q180" s="219"/>
      <c r="R180" s="210"/>
      <c r="T180" s="211"/>
      <c r="U180" s="207"/>
      <c r="V180" s="207"/>
      <c r="W180" s="212">
        <f>SUM(W181:W182)</f>
        <v>0</v>
      </c>
      <c r="X180" s="207"/>
      <c r="Y180" s="212">
        <f>SUM(Y181:Y182)</f>
        <v>0</v>
      </c>
      <c r="Z180" s="207"/>
      <c r="AA180" s="213">
        <f>SUM(AA181:AA182)</f>
        <v>0.0559825</v>
      </c>
      <c r="AR180" s="214" t="s">
        <v>126</v>
      </c>
      <c r="AT180" s="215" t="s">
        <v>80</v>
      </c>
      <c r="AU180" s="215" t="s">
        <v>89</v>
      </c>
      <c r="AY180" s="214" t="s">
        <v>175</v>
      </c>
      <c r="BK180" s="216">
        <f>SUM(BK181:BK182)</f>
        <v>0</v>
      </c>
    </row>
    <row r="181" spans="2:65" s="1" customFormat="1" ht="38.25" customHeight="1">
      <c r="B181" s="47"/>
      <c r="C181" s="220" t="s">
        <v>286</v>
      </c>
      <c r="D181" s="220" t="s">
        <v>177</v>
      </c>
      <c r="E181" s="221" t="s">
        <v>287</v>
      </c>
      <c r="F181" s="222" t="s">
        <v>288</v>
      </c>
      <c r="G181" s="222"/>
      <c r="H181" s="222"/>
      <c r="I181" s="222"/>
      <c r="J181" s="223" t="s">
        <v>180</v>
      </c>
      <c r="K181" s="224">
        <v>31.99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46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0.00175</v>
      </c>
      <c r="AA181" s="230">
        <f>Z181*K181</f>
        <v>0.0559825</v>
      </c>
      <c r="AR181" s="23" t="s">
        <v>289</v>
      </c>
      <c r="AT181" s="23" t="s">
        <v>177</v>
      </c>
      <c r="AU181" s="23" t="s">
        <v>126</v>
      </c>
      <c r="AY181" s="23" t="s">
        <v>175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89</v>
      </c>
      <c r="BK181" s="143">
        <f>ROUND(L181*K181,2)</f>
        <v>0</v>
      </c>
      <c r="BL181" s="23" t="s">
        <v>289</v>
      </c>
      <c r="BM181" s="23" t="s">
        <v>290</v>
      </c>
    </row>
    <row r="182" spans="2:51" s="10" customFormat="1" ht="16.5" customHeight="1">
      <c r="B182" s="231"/>
      <c r="C182" s="232"/>
      <c r="D182" s="232"/>
      <c r="E182" s="233" t="s">
        <v>22</v>
      </c>
      <c r="F182" s="234" t="s">
        <v>291</v>
      </c>
      <c r="G182" s="235"/>
      <c r="H182" s="235"/>
      <c r="I182" s="235"/>
      <c r="J182" s="232"/>
      <c r="K182" s="236">
        <v>31.99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184</v>
      </c>
      <c r="AU182" s="240" t="s">
        <v>126</v>
      </c>
      <c r="AV182" s="10" t="s">
        <v>126</v>
      </c>
      <c r="AW182" s="10" t="s">
        <v>36</v>
      </c>
      <c r="AX182" s="10" t="s">
        <v>89</v>
      </c>
      <c r="AY182" s="240" t="s">
        <v>175</v>
      </c>
    </row>
    <row r="183" spans="2:63" s="9" customFormat="1" ht="29.85" customHeight="1">
      <c r="B183" s="206"/>
      <c r="C183" s="207"/>
      <c r="D183" s="217" t="s">
        <v>144</v>
      </c>
      <c r="E183" s="217"/>
      <c r="F183" s="217"/>
      <c r="G183" s="217"/>
      <c r="H183" s="217"/>
      <c r="I183" s="217"/>
      <c r="J183" s="217"/>
      <c r="K183" s="217"/>
      <c r="L183" s="217"/>
      <c r="M183" s="217"/>
      <c r="N183" s="218">
        <f>BK183</f>
        <v>0</v>
      </c>
      <c r="O183" s="219"/>
      <c r="P183" s="219"/>
      <c r="Q183" s="219"/>
      <c r="R183" s="210"/>
      <c r="T183" s="211"/>
      <c r="U183" s="207"/>
      <c r="V183" s="207"/>
      <c r="W183" s="212">
        <f>SUM(W184:W189)</f>
        <v>0</v>
      </c>
      <c r="X183" s="207"/>
      <c r="Y183" s="212">
        <f>SUM(Y184:Y189)</f>
        <v>0</v>
      </c>
      <c r="Z183" s="207"/>
      <c r="AA183" s="213">
        <f>SUM(AA184:AA189)</f>
        <v>0.852375</v>
      </c>
      <c r="AR183" s="214" t="s">
        <v>126</v>
      </c>
      <c r="AT183" s="215" t="s">
        <v>80</v>
      </c>
      <c r="AU183" s="215" t="s">
        <v>89</v>
      </c>
      <c r="AY183" s="214" t="s">
        <v>175</v>
      </c>
      <c r="BK183" s="216">
        <f>SUM(BK184:BK189)</f>
        <v>0</v>
      </c>
    </row>
    <row r="184" spans="2:65" s="1" customFormat="1" ht="25.5" customHeight="1">
      <c r="B184" s="47"/>
      <c r="C184" s="220" t="s">
        <v>292</v>
      </c>
      <c r="D184" s="220" t="s">
        <v>177</v>
      </c>
      <c r="E184" s="221" t="s">
        <v>293</v>
      </c>
      <c r="F184" s="222" t="s">
        <v>294</v>
      </c>
      <c r="G184" s="222"/>
      <c r="H184" s="222"/>
      <c r="I184" s="222"/>
      <c r="J184" s="223" t="s">
        <v>202</v>
      </c>
      <c r="K184" s="224">
        <v>20.01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46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0.008</v>
      </c>
      <c r="AA184" s="230">
        <f>Z184*K184</f>
        <v>0.16008000000000003</v>
      </c>
      <c r="AR184" s="23" t="s">
        <v>289</v>
      </c>
      <c r="AT184" s="23" t="s">
        <v>177</v>
      </c>
      <c r="AU184" s="23" t="s">
        <v>126</v>
      </c>
      <c r="AY184" s="23" t="s">
        <v>175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89</v>
      </c>
      <c r="BK184" s="143">
        <f>ROUND(L184*K184,2)</f>
        <v>0</v>
      </c>
      <c r="BL184" s="23" t="s">
        <v>289</v>
      </c>
      <c r="BM184" s="23" t="s">
        <v>295</v>
      </c>
    </row>
    <row r="185" spans="2:51" s="10" customFormat="1" ht="16.5" customHeight="1">
      <c r="B185" s="231"/>
      <c r="C185" s="232"/>
      <c r="D185" s="232"/>
      <c r="E185" s="233" t="s">
        <v>22</v>
      </c>
      <c r="F185" s="234" t="s">
        <v>296</v>
      </c>
      <c r="G185" s="235"/>
      <c r="H185" s="235"/>
      <c r="I185" s="235"/>
      <c r="J185" s="232"/>
      <c r="K185" s="236">
        <v>12.12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184</v>
      </c>
      <c r="AU185" s="240" t="s">
        <v>126</v>
      </c>
      <c r="AV185" s="10" t="s">
        <v>126</v>
      </c>
      <c r="AW185" s="10" t="s">
        <v>36</v>
      </c>
      <c r="AX185" s="10" t="s">
        <v>81</v>
      </c>
      <c r="AY185" s="240" t="s">
        <v>175</v>
      </c>
    </row>
    <row r="186" spans="2:51" s="10" customFormat="1" ht="16.5" customHeight="1">
      <c r="B186" s="231"/>
      <c r="C186" s="232"/>
      <c r="D186" s="232"/>
      <c r="E186" s="233" t="s">
        <v>22</v>
      </c>
      <c r="F186" s="243" t="s">
        <v>297</v>
      </c>
      <c r="G186" s="232"/>
      <c r="H186" s="232"/>
      <c r="I186" s="232"/>
      <c r="J186" s="232"/>
      <c r="K186" s="236">
        <v>7.89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184</v>
      </c>
      <c r="AU186" s="240" t="s">
        <v>126</v>
      </c>
      <c r="AV186" s="10" t="s">
        <v>126</v>
      </c>
      <c r="AW186" s="10" t="s">
        <v>36</v>
      </c>
      <c r="AX186" s="10" t="s">
        <v>81</v>
      </c>
      <c r="AY186" s="240" t="s">
        <v>175</v>
      </c>
    </row>
    <row r="187" spans="2:51" s="11" customFormat="1" ht="16.5" customHeight="1">
      <c r="B187" s="244"/>
      <c r="C187" s="245"/>
      <c r="D187" s="245"/>
      <c r="E187" s="246" t="s">
        <v>22</v>
      </c>
      <c r="F187" s="247" t="s">
        <v>230</v>
      </c>
      <c r="G187" s="245"/>
      <c r="H187" s="245"/>
      <c r="I187" s="245"/>
      <c r="J187" s="245"/>
      <c r="K187" s="248">
        <v>20.01</v>
      </c>
      <c r="L187" s="245"/>
      <c r="M187" s="245"/>
      <c r="N187" s="245"/>
      <c r="O187" s="245"/>
      <c r="P187" s="245"/>
      <c r="Q187" s="245"/>
      <c r="R187" s="249"/>
      <c r="T187" s="250"/>
      <c r="U187" s="245"/>
      <c r="V187" s="245"/>
      <c r="W187" s="245"/>
      <c r="X187" s="245"/>
      <c r="Y187" s="245"/>
      <c r="Z187" s="245"/>
      <c r="AA187" s="251"/>
      <c r="AT187" s="252" t="s">
        <v>184</v>
      </c>
      <c r="AU187" s="252" t="s">
        <v>126</v>
      </c>
      <c r="AV187" s="11" t="s">
        <v>181</v>
      </c>
      <c r="AW187" s="11" t="s">
        <v>36</v>
      </c>
      <c r="AX187" s="11" t="s">
        <v>89</v>
      </c>
      <c r="AY187" s="252" t="s">
        <v>175</v>
      </c>
    </row>
    <row r="188" spans="2:65" s="1" customFormat="1" ht="16.5" customHeight="1">
      <c r="B188" s="47"/>
      <c r="C188" s="220" t="s">
        <v>10</v>
      </c>
      <c r="D188" s="220" t="s">
        <v>177</v>
      </c>
      <c r="E188" s="221" t="s">
        <v>298</v>
      </c>
      <c r="F188" s="222" t="s">
        <v>299</v>
      </c>
      <c r="G188" s="222"/>
      <c r="H188" s="222"/>
      <c r="I188" s="222"/>
      <c r="J188" s="223" t="s">
        <v>180</v>
      </c>
      <c r="K188" s="224">
        <v>46.153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46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0.015</v>
      </c>
      <c r="AA188" s="230">
        <f>Z188*K188</f>
        <v>0.692295</v>
      </c>
      <c r="AR188" s="23" t="s">
        <v>289</v>
      </c>
      <c r="AT188" s="23" t="s">
        <v>177</v>
      </c>
      <c r="AU188" s="23" t="s">
        <v>126</v>
      </c>
      <c r="AY188" s="23" t="s">
        <v>175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89</v>
      </c>
      <c r="BK188" s="143">
        <f>ROUND(L188*K188,2)</f>
        <v>0</v>
      </c>
      <c r="BL188" s="23" t="s">
        <v>289</v>
      </c>
      <c r="BM188" s="23" t="s">
        <v>300</v>
      </c>
    </row>
    <row r="189" spans="2:51" s="10" customFormat="1" ht="16.5" customHeight="1">
      <c r="B189" s="231"/>
      <c r="C189" s="232"/>
      <c r="D189" s="232"/>
      <c r="E189" s="233" t="s">
        <v>22</v>
      </c>
      <c r="F189" s="234" t="s">
        <v>301</v>
      </c>
      <c r="G189" s="235"/>
      <c r="H189" s="235"/>
      <c r="I189" s="235"/>
      <c r="J189" s="232"/>
      <c r="K189" s="236">
        <v>46.153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184</v>
      </c>
      <c r="AU189" s="240" t="s">
        <v>126</v>
      </c>
      <c r="AV189" s="10" t="s">
        <v>126</v>
      </c>
      <c r="AW189" s="10" t="s">
        <v>36</v>
      </c>
      <c r="AX189" s="10" t="s">
        <v>89</v>
      </c>
      <c r="AY189" s="240" t="s">
        <v>175</v>
      </c>
    </row>
    <row r="190" spans="2:63" s="9" customFormat="1" ht="29.85" customHeight="1">
      <c r="B190" s="206"/>
      <c r="C190" s="207"/>
      <c r="D190" s="217" t="s">
        <v>145</v>
      </c>
      <c r="E190" s="217"/>
      <c r="F190" s="217"/>
      <c r="G190" s="217"/>
      <c r="H190" s="217"/>
      <c r="I190" s="217"/>
      <c r="J190" s="217"/>
      <c r="K190" s="217"/>
      <c r="L190" s="217"/>
      <c r="M190" s="217"/>
      <c r="N190" s="218">
        <f>BK190</f>
        <v>0</v>
      </c>
      <c r="O190" s="219"/>
      <c r="P190" s="219"/>
      <c r="Q190" s="219"/>
      <c r="R190" s="210"/>
      <c r="T190" s="211"/>
      <c r="U190" s="207"/>
      <c r="V190" s="207"/>
      <c r="W190" s="212">
        <f>SUM(W191:W192)</f>
        <v>0</v>
      </c>
      <c r="X190" s="207"/>
      <c r="Y190" s="212">
        <f>SUM(Y191:Y192)</f>
        <v>0</v>
      </c>
      <c r="Z190" s="207"/>
      <c r="AA190" s="213">
        <f>SUM(AA191:AA192)</f>
        <v>0.5518275</v>
      </c>
      <c r="AR190" s="214" t="s">
        <v>126</v>
      </c>
      <c r="AT190" s="215" t="s">
        <v>80</v>
      </c>
      <c r="AU190" s="215" t="s">
        <v>89</v>
      </c>
      <c r="AY190" s="214" t="s">
        <v>175</v>
      </c>
      <c r="BK190" s="216">
        <f>SUM(BK191:BK192)</f>
        <v>0</v>
      </c>
    </row>
    <row r="191" spans="2:65" s="1" customFormat="1" ht="38.25" customHeight="1">
      <c r="B191" s="47"/>
      <c r="C191" s="220" t="s">
        <v>302</v>
      </c>
      <c r="D191" s="220" t="s">
        <v>177</v>
      </c>
      <c r="E191" s="221" t="s">
        <v>303</v>
      </c>
      <c r="F191" s="222" t="s">
        <v>304</v>
      </c>
      <c r="G191" s="222"/>
      <c r="H191" s="222"/>
      <c r="I191" s="222"/>
      <c r="J191" s="223" t="s">
        <v>180</v>
      </c>
      <c r="K191" s="224">
        <v>31.99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46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0.01725</v>
      </c>
      <c r="AA191" s="230">
        <f>Z191*K191</f>
        <v>0.5518275</v>
      </c>
      <c r="AR191" s="23" t="s">
        <v>289</v>
      </c>
      <c r="AT191" s="23" t="s">
        <v>177</v>
      </c>
      <c r="AU191" s="23" t="s">
        <v>126</v>
      </c>
      <c r="AY191" s="23" t="s">
        <v>175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89</v>
      </c>
      <c r="BK191" s="143">
        <f>ROUND(L191*K191,2)</f>
        <v>0</v>
      </c>
      <c r="BL191" s="23" t="s">
        <v>289</v>
      </c>
      <c r="BM191" s="23" t="s">
        <v>305</v>
      </c>
    </row>
    <row r="192" spans="2:51" s="10" customFormat="1" ht="16.5" customHeight="1">
      <c r="B192" s="231"/>
      <c r="C192" s="232"/>
      <c r="D192" s="232"/>
      <c r="E192" s="233" t="s">
        <v>22</v>
      </c>
      <c r="F192" s="234" t="s">
        <v>306</v>
      </c>
      <c r="G192" s="235"/>
      <c r="H192" s="235"/>
      <c r="I192" s="235"/>
      <c r="J192" s="232"/>
      <c r="K192" s="236">
        <v>31.99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184</v>
      </c>
      <c r="AU192" s="240" t="s">
        <v>126</v>
      </c>
      <c r="AV192" s="10" t="s">
        <v>126</v>
      </c>
      <c r="AW192" s="10" t="s">
        <v>36</v>
      </c>
      <c r="AX192" s="10" t="s">
        <v>89</v>
      </c>
      <c r="AY192" s="240" t="s">
        <v>175</v>
      </c>
    </row>
    <row r="193" spans="2:63" s="9" customFormat="1" ht="29.85" customHeight="1">
      <c r="B193" s="206"/>
      <c r="C193" s="207"/>
      <c r="D193" s="217" t="s">
        <v>146</v>
      </c>
      <c r="E193" s="217"/>
      <c r="F193" s="217"/>
      <c r="G193" s="217"/>
      <c r="H193" s="217"/>
      <c r="I193" s="217"/>
      <c r="J193" s="217"/>
      <c r="K193" s="217"/>
      <c r="L193" s="217"/>
      <c r="M193" s="217"/>
      <c r="N193" s="218">
        <f>BK193</f>
        <v>0</v>
      </c>
      <c r="O193" s="219"/>
      <c r="P193" s="219"/>
      <c r="Q193" s="219"/>
      <c r="R193" s="210"/>
      <c r="T193" s="211"/>
      <c r="U193" s="207"/>
      <c r="V193" s="207"/>
      <c r="W193" s="212">
        <f>SUM(W194:W198)</f>
        <v>0</v>
      </c>
      <c r="X193" s="207"/>
      <c r="Y193" s="212">
        <f>SUM(Y194:Y198)</f>
        <v>0</v>
      </c>
      <c r="Z193" s="207"/>
      <c r="AA193" s="213">
        <f>SUM(AA194:AA198)</f>
        <v>0.0502175</v>
      </c>
      <c r="AR193" s="214" t="s">
        <v>126</v>
      </c>
      <c r="AT193" s="215" t="s">
        <v>80</v>
      </c>
      <c r="AU193" s="215" t="s">
        <v>89</v>
      </c>
      <c r="AY193" s="214" t="s">
        <v>175</v>
      </c>
      <c r="BK193" s="216">
        <f>SUM(BK194:BK198)</f>
        <v>0</v>
      </c>
    </row>
    <row r="194" spans="2:65" s="1" customFormat="1" ht="25.5" customHeight="1">
      <c r="B194" s="47"/>
      <c r="C194" s="220" t="s">
        <v>307</v>
      </c>
      <c r="D194" s="220" t="s">
        <v>177</v>
      </c>
      <c r="E194" s="221" t="s">
        <v>308</v>
      </c>
      <c r="F194" s="222" t="s">
        <v>309</v>
      </c>
      <c r="G194" s="222"/>
      <c r="H194" s="222"/>
      <c r="I194" s="222"/>
      <c r="J194" s="223" t="s">
        <v>202</v>
      </c>
      <c r="K194" s="224">
        <v>1</v>
      </c>
      <c r="L194" s="225">
        <v>0</v>
      </c>
      <c r="M194" s="226"/>
      <c r="N194" s="227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46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0.00167</v>
      </c>
      <c r="AA194" s="230">
        <f>Z194*K194</f>
        <v>0.00167</v>
      </c>
      <c r="AR194" s="23" t="s">
        <v>289</v>
      </c>
      <c r="AT194" s="23" t="s">
        <v>177</v>
      </c>
      <c r="AU194" s="23" t="s">
        <v>126</v>
      </c>
      <c r="AY194" s="23" t="s">
        <v>175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89</v>
      </c>
      <c r="BK194" s="143">
        <f>ROUND(L194*K194,2)</f>
        <v>0</v>
      </c>
      <c r="BL194" s="23" t="s">
        <v>289</v>
      </c>
      <c r="BM194" s="23" t="s">
        <v>310</v>
      </c>
    </row>
    <row r="195" spans="2:65" s="1" customFormat="1" ht="16.5" customHeight="1">
      <c r="B195" s="47"/>
      <c r="C195" s="220" t="s">
        <v>311</v>
      </c>
      <c r="D195" s="220" t="s">
        <v>177</v>
      </c>
      <c r="E195" s="221" t="s">
        <v>312</v>
      </c>
      <c r="F195" s="222" t="s">
        <v>313</v>
      </c>
      <c r="G195" s="222"/>
      <c r="H195" s="222"/>
      <c r="I195" s="222"/>
      <c r="J195" s="223" t="s">
        <v>202</v>
      </c>
      <c r="K195" s="224">
        <v>12.49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46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0.00175</v>
      </c>
      <c r="AA195" s="230">
        <f>Z195*K195</f>
        <v>0.021857500000000002</v>
      </c>
      <c r="AR195" s="23" t="s">
        <v>289</v>
      </c>
      <c r="AT195" s="23" t="s">
        <v>177</v>
      </c>
      <c r="AU195" s="23" t="s">
        <v>126</v>
      </c>
      <c r="AY195" s="23" t="s">
        <v>175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89</v>
      </c>
      <c r="BK195" s="143">
        <f>ROUND(L195*K195,2)</f>
        <v>0</v>
      </c>
      <c r="BL195" s="23" t="s">
        <v>289</v>
      </c>
      <c r="BM195" s="23" t="s">
        <v>314</v>
      </c>
    </row>
    <row r="196" spans="2:51" s="10" customFormat="1" ht="16.5" customHeight="1">
      <c r="B196" s="231"/>
      <c r="C196" s="232"/>
      <c r="D196" s="232"/>
      <c r="E196" s="233" t="s">
        <v>22</v>
      </c>
      <c r="F196" s="234" t="s">
        <v>315</v>
      </c>
      <c r="G196" s="235"/>
      <c r="H196" s="235"/>
      <c r="I196" s="235"/>
      <c r="J196" s="232"/>
      <c r="K196" s="236">
        <v>12.49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184</v>
      </c>
      <c r="AU196" s="240" t="s">
        <v>126</v>
      </c>
      <c r="AV196" s="10" t="s">
        <v>126</v>
      </c>
      <c r="AW196" s="10" t="s">
        <v>36</v>
      </c>
      <c r="AX196" s="10" t="s">
        <v>89</v>
      </c>
      <c r="AY196" s="240" t="s">
        <v>175</v>
      </c>
    </row>
    <row r="197" spans="2:65" s="1" customFormat="1" ht="25.5" customHeight="1">
      <c r="B197" s="47"/>
      <c r="C197" s="220" t="s">
        <v>316</v>
      </c>
      <c r="D197" s="220" t="s">
        <v>177</v>
      </c>
      <c r="E197" s="221" t="s">
        <v>317</v>
      </c>
      <c r="F197" s="222" t="s">
        <v>318</v>
      </c>
      <c r="G197" s="222"/>
      <c r="H197" s="222"/>
      <c r="I197" s="222"/>
      <c r="J197" s="223" t="s">
        <v>202</v>
      </c>
      <c r="K197" s="224">
        <v>8.75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46</v>
      </c>
      <c r="V197" s="48"/>
      <c r="W197" s="229">
        <f>V197*K197</f>
        <v>0</v>
      </c>
      <c r="X197" s="229">
        <v>0</v>
      </c>
      <c r="Y197" s="229">
        <f>X197*K197</f>
        <v>0</v>
      </c>
      <c r="Z197" s="229">
        <v>0.0026</v>
      </c>
      <c r="AA197" s="230">
        <f>Z197*K197</f>
        <v>0.02275</v>
      </c>
      <c r="AR197" s="23" t="s">
        <v>289</v>
      </c>
      <c r="AT197" s="23" t="s">
        <v>177</v>
      </c>
      <c r="AU197" s="23" t="s">
        <v>126</v>
      </c>
      <c r="AY197" s="23" t="s">
        <v>175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89</v>
      </c>
      <c r="BK197" s="143">
        <f>ROUND(L197*K197,2)</f>
        <v>0</v>
      </c>
      <c r="BL197" s="23" t="s">
        <v>289</v>
      </c>
      <c r="BM197" s="23" t="s">
        <v>319</v>
      </c>
    </row>
    <row r="198" spans="2:65" s="1" customFormat="1" ht="16.5" customHeight="1">
      <c r="B198" s="47"/>
      <c r="C198" s="220" t="s">
        <v>320</v>
      </c>
      <c r="D198" s="220" t="s">
        <v>177</v>
      </c>
      <c r="E198" s="221" t="s">
        <v>321</v>
      </c>
      <c r="F198" s="222" t="s">
        <v>322</v>
      </c>
      <c r="G198" s="222"/>
      <c r="H198" s="222"/>
      <c r="I198" s="222"/>
      <c r="J198" s="223" t="s">
        <v>202</v>
      </c>
      <c r="K198" s="224">
        <v>1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46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0.00394</v>
      </c>
      <c r="AA198" s="230">
        <f>Z198*K198</f>
        <v>0.00394</v>
      </c>
      <c r="AR198" s="23" t="s">
        <v>289</v>
      </c>
      <c r="AT198" s="23" t="s">
        <v>177</v>
      </c>
      <c r="AU198" s="23" t="s">
        <v>126</v>
      </c>
      <c r="AY198" s="23" t="s">
        <v>175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89</v>
      </c>
      <c r="BK198" s="143">
        <f>ROUND(L198*K198,2)</f>
        <v>0</v>
      </c>
      <c r="BL198" s="23" t="s">
        <v>289</v>
      </c>
      <c r="BM198" s="23" t="s">
        <v>323</v>
      </c>
    </row>
    <row r="199" spans="2:63" s="9" customFormat="1" ht="29.85" customHeight="1">
      <c r="B199" s="206"/>
      <c r="C199" s="207"/>
      <c r="D199" s="217" t="s">
        <v>147</v>
      </c>
      <c r="E199" s="217"/>
      <c r="F199" s="217"/>
      <c r="G199" s="217"/>
      <c r="H199" s="217"/>
      <c r="I199" s="217"/>
      <c r="J199" s="217"/>
      <c r="K199" s="217"/>
      <c r="L199" s="217"/>
      <c r="M199" s="217"/>
      <c r="N199" s="241">
        <f>BK199</f>
        <v>0</v>
      </c>
      <c r="O199" s="242"/>
      <c r="P199" s="242"/>
      <c r="Q199" s="242"/>
      <c r="R199" s="210"/>
      <c r="T199" s="211"/>
      <c r="U199" s="207"/>
      <c r="V199" s="207"/>
      <c r="W199" s="212">
        <f>SUM(W200:W202)</f>
        <v>0</v>
      </c>
      <c r="X199" s="207"/>
      <c r="Y199" s="212">
        <f>SUM(Y200:Y202)</f>
        <v>0</v>
      </c>
      <c r="Z199" s="207"/>
      <c r="AA199" s="213">
        <f>SUM(AA200:AA202)</f>
        <v>0.19753484000000002</v>
      </c>
      <c r="AR199" s="214" t="s">
        <v>126</v>
      </c>
      <c r="AT199" s="215" t="s">
        <v>80</v>
      </c>
      <c r="AU199" s="215" t="s">
        <v>89</v>
      </c>
      <c r="AY199" s="214" t="s">
        <v>175</v>
      </c>
      <c r="BK199" s="216">
        <f>SUM(BK200:BK202)</f>
        <v>0</v>
      </c>
    </row>
    <row r="200" spans="2:65" s="1" customFormat="1" ht="25.5" customHeight="1">
      <c r="B200" s="47"/>
      <c r="C200" s="220" t="s">
        <v>11</v>
      </c>
      <c r="D200" s="220" t="s">
        <v>177</v>
      </c>
      <c r="E200" s="221" t="s">
        <v>324</v>
      </c>
      <c r="F200" s="222" t="s">
        <v>325</v>
      </c>
      <c r="G200" s="222"/>
      <c r="H200" s="222"/>
      <c r="I200" s="222"/>
      <c r="J200" s="223" t="s">
        <v>180</v>
      </c>
      <c r="K200" s="224">
        <v>46.153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46</v>
      </c>
      <c r="V200" s="48"/>
      <c r="W200" s="229">
        <f>V200*K200</f>
        <v>0</v>
      </c>
      <c r="X200" s="229">
        <v>0</v>
      </c>
      <c r="Y200" s="229">
        <f>X200*K200</f>
        <v>0</v>
      </c>
      <c r="Z200" s="229">
        <v>0.00415</v>
      </c>
      <c r="AA200" s="230">
        <f>Z200*K200</f>
        <v>0.19153495</v>
      </c>
      <c r="AR200" s="23" t="s">
        <v>289</v>
      </c>
      <c r="AT200" s="23" t="s">
        <v>177</v>
      </c>
      <c r="AU200" s="23" t="s">
        <v>126</v>
      </c>
      <c r="AY200" s="23" t="s">
        <v>175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89</v>
      </c>
      <c r="BK200" s="143">
        <f>ROUND(L200*K200,2)</f>
        <v>0</v>
      </c>
      <c r="BL200" s="23" t="s">
        <v>289</v>
      </c>
      <c r="BM200" s="23" t="s">
        <v>326</v>
      </c>
    </row>
    <row r="201" spans="2:51" s="10" customFormat="1" ht="16.5" customHeight="1">
      <c r="B201" s="231"/>
      <c r="C201" s="232"/>
      <c r="D201" s="232"/>
      <c r="E201" s="233" t="s">
        <v>22</v>
      </c>
      <c r="F201" s="234" t="s">
        <v>301</v>
      </c>
      <c r="G201" s="235"/>
      <c r="H201" s="235"/>
      <c r="I201" s="235"/>
      <c r="J201" s="232"/>
      <c r="K201" s="236">
        <v>46.153</v>
      </c>
      <c r="L201" s="232"/>
      <c r="M201" s="232"/>
      <c r="N201" s="232"/>
      <c r="O201" s="232"/>
      <c r="P201" s="232"/>
      <c r="Q201" s="232"/>
      <c r="R201" s="237"/>
      <c r="T201" s="238"/>
      <c r="U201" s="232"/>
      <c r="V201" s="232"/>
      <c r="W201" s="232"/>
      <c r="X201" s="232"/>
      <c r="Y201" s="232"/>
      <c r="Z201" s="232"/>
      <c r="AA201" s="239"/>
      <c r="AT201" s="240" t="s">
        <v>184</v>
      </c>
      <c r="AU201" s="240" t="s">
        <v>126</v>
      </c>
      <c r="AV201" s="10" t="s">
        <v>126</v>
      </c>
      <c r="AW201" s="10" t="s">
        <v>36</v>
      </c>
      <c r="AX201" s="10" t="s">
        <v>89</v>
      </c>
      <c r="AY201" s="240" t="s">
        <v>175</v>
      </c>
    </row>
    <row r="202" spans="2:65" s="1" customFormat="1" ht="25.5" customHeight="1">
      <c r="B202" s="47"/>
      <c r="C202" s="220" t="s">
        <v>289</v>
      </c>
      <c r="D202" s="220" t="s">
        <v>177</v>
      </c>
      <c r="E202" s="221" t="s">
        <v>327</v>
      </c>
      <c r="F202" s="222" t="s">
        <v>328</v>
      </c>
      <c r="G202" s="222"/>
      <c r="H202" s="222"/>
      <c r="I202" s="222"/>
      <c r="J202" s="223" t="s">
        <v>180</v>
      </c>
      <c r="K202" s="224">
        <v>46.153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46</v>
      </c>
      <c r="V202" s="48"/>
      <c r="W202" s="229">
        <f>V202*K202</f>
        <v>0</v>
      </c>
      <c r="X202" s="229">
        <v>0</v>
      </c>
      <c r="Y202" s="229">
        <f>X202*K202</f>
        <v>0</v>
      </c>
      <c r="Z202" s="229">
        <v>0.00013</v>
      </c>
      <c r="AA202" s="230">
        <f>Z202*K202</f>
        <v>0.005999889999999999</v>
      </c>
      <c r="AR202" s="23" t="s">
        <v>289</v>
      </c>
      <c r="AT202" s="23" t="s">
        <v>177</v>
      </c>
      <c r="AU202" s="23" t="s">
        <v>126</v>
      </c>
      <c r="AY202" s="23" t="s">
        <v>175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89</v>
      </c>
      <c r="BK202" s="143">
        <f>ROUND(L202*K202,2)</f>
        <v>0</v>
      </c>
      <c r="BL202" s="23" t="s">
        <v>289</v>
      </c>
      <c r="BM202" s="23" t="s">
        <v>329</v>
      </c>
    </row>
    <row r="203" spans="2:63" s="9" customFormat="1" ht="29.85" customHeight="1">
      <c r="B203" s="206"/>
      <c r="C203" s="207"/>
      <c r="D203" s="217" t="s">
        <v>148</v>
      </c>
      <c r="E203" s="217"/>
      <c r="F203" s="217"/>
      <c r="G203" s="217"/>
      <c r="H203" s="217"/>
      <c r="I203" s="217"/>
      <c r="J203" s="217"/>
      <c r="K203" s="217"/>
      <c r="L203" s="217"/>
      <c r="M203" s="217"/>
      <c r="N203" s="241">
        <f>BK203</f>
        <v>0</v>
      </c>
      <c r="O203" s="242"/>
      <c r="P203" s="242"/>
      <c r="Q203" s="242"/>
      <c r="R203" s="210"/>
      <c r="T203" s="211"/>
      <c r="U203" s="207"/>
      <c r="V203" s="207"/>
      <c r="W203" s="212">
        <f>SUM(W204:W216)</f>
        <v>0</v>
      </c>
      <c r="X203" s="207"/>
      <c r="Y203" s="212">
        <f>SUM(Y204:Y216)</f>
        <v>0</v>
      </c>
      <c r="Z203" s="207"/>
      <c r="AA203" s="213">
        <f>SUM(AA204:AA216)</f>
        <v>0.134144</v>
      </c>
      <c r="AR203" s="214" t="s">
        <v>126</v>
      </c>
      <c r="AT203" s="215" t="s">
        <v>80</v>
      </c>
      <c r="AU203" s="215" t="s">
        <v>89</v>
      </c>
      <c r="AY203" s="214" t="s">
        <v>175</v>
      </c>
      <c r="BK203" s="216">
        <f>SUM(BK204:BK216)</f>
        <v>0</v>
      </c>
    </row>
    <row r="204" spans="2:65" s="1" customFormat="1" ht="25.5" customHeight="1">
      <c r="B204" s="47"/>
      <c r="C204" s="220" t="s">
        <v>330</v>
      </c>
      <c r="D204" s="220" t="s">
        <v>177</v>
      </c>
      <c r="E204" s="221" t="s">
        <v>331</v>
      </c>
      <c r="F204" s="222" t="s">
        <v>332</v>
      </c>
      <c r="G204" s="222"/>
      <c r="H204" s="222"/>
      <c r="I204" s="222"/>
      <c r="J204" s="223" t="s">
        <v>180</v>
      </c>
      <c r="K204" s="224">
        <v>2.8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46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0.01098</v>
      </c>
      <c r="AA204" s="230">
        <f>Z204*K204</f>
        <v>0.030743999999999997</v>
      </c>
      <c r="AR204" s="23" t="s">
        <v>289</v>
      </c>
      <c r="AT204" s="23" t="s">
        <v>177</v>
      </c>
      <c r="AU204" s="23" t="s">
        <v>126</v>
      </c>
      <c r="AY204" s="23" t="s">
        <v>175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89</v>
      </c>
      <c r="BK204" s="143">
        <f>ROUND(L204*K204,2)</f>
        <v>0</v>
      </c>
      <c r="BL204" s="23" t="s">
        <v>289</v>
      </c>
      <c r="BM204" s="23" t="s">
        <v>333</v>
      </c>
    </row>
    <row r="205" spans="2:51" s="10" customFormat="1" ht="16.5" customHeight="1">
      <c r="B205" s="231"/>
      <c r="C205" s="232"/>
      <c r="D205" s="232"/>
      <c r="E205" s="233" t="s">
        <v>22</v>
      </c>
      <c r="F205" s="234" t="s">
        <v>334</v>
      </c>
      <c r="G205" s="235"/>
      <c r="H205" s="235"/>
      <c r="I205" s="235"/>
      <c r="J205" s="232"/>
      <c r="K205" s="236">
        <v>2.8</v>
      </c>
      <c r="L205" s="232"/>
      <c r="M205" s="232"/>
      <c r="N205" s="232"/>
      <c r="O205" s="232"/>
      <c r="P205" s="232"/>
      <c r="Q205" s="232"/>
      <c r="R205" s="237"/>
      <c r="T205" s="238"/>
      <c r="U205" s="232"/>
      <c r="V205" s="232"/>
      <c r="W205" s="232"/>
      <c r="X205" s="232"/>
      <c r="Y205" s="232"/>
      <c r="Z205" s="232"/>
      <c r="AA205" s="239"/>
      <c r="AT205" s="240" t="s">
        <v>184</v>
      </c>
      <c r="AU205" s="240" t="s">
        <v>126</v>
      </c>
      <c r="AV205" s="10" t="s">
        <v>126</v>
      </c>
      <c r="AW205" s="10" t="s">
        <v>36</v>
      </c>
      <c r="AX205" s="10" t="s">
        <v>89</v>
      </c>
      <c r="AY205" s="240" t="s">
        <v>175</v>
      </c>
    </row>
    <row r="206" spans="2:65" s="1" customFormat="1" ht="25.5" customHeight="1">
      <c r="B206" s="47"/>
      <c r="C206" s="220" t="s">
        <v>335</v>
      </c>
      <c r="D206" s="220" t="s">
        <v>177</v>
      </c>
      <c r="E206" s="221" t="s">
        <v>336</v>
      </c>
      <c r="F206" s="222" t="s">
        <v>337</v>
      </c>
      <c r="G206" s="222"/>
      <c r="H206" s="222"/>
      <c r="I206" s="222"/>
      <c r="J206" s="223" t="s">
        <v>180</v>
      </c>
      <c r="K206" s="224">
        <v>2.8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46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0.008</v>
      </c>
      <c r="AA206" s="230">
        <f>Z206*K206</f>
        <v>0.0224</v>
      </c>
      <c r="AR206" s="23" t="s">
        <v>289</v>
      </c>
      <c r="AT206" s="23" t="s">
        <v>177</v>
      </c>
      <c r="AU206" s="23" t="s">
        <v>126</v>
      </c>
      <c r="AY206" s="23" t="s">
        <v>175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89</v>
      </c>
      <c r="BK206" s="143">
        <f>ROUND(L206*K206,2)</f>
        <v>0</v>
      </c>
      <c r="BL206" s="23" t="s">
        <v>289</v>
      </c>
      <c r="BM206" s="23" t="s">
        <v>338</v>
      </c>
    </row>
    <row r="207" spans="2:65" s="1" customFormat="1" ht="38.25" customHeight="1">
      <c r="B207" s="47"/>
      <c r="C207" s="220" t="s">
        <v>339</v>
      </c>
      <c r="D207" s="220" t="s">
        <v>177</v>
      </c>
      <c r="E207" s="221" t="s">
        <v>340</v>
      </c>
      <c r="F207" s="222" t="s">
        <v>341</v>
      </c>
      <c r="G207" s="222"/>
      <c r="H207" s="222"/>
      <c r="I207" s="222"/>
      <c r="J207" s="223" t="s">
        <v>342</v>
      </c>
      <c r="K207" s="224">
        <v>3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46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0.003</v>
      </c>
      <c r="AA207" s="230">
        <f>Z207*K207</f>
        <v>0.009000000000000001</v>
      </c>
      <c r="AR207" s="23" t="s">
        <v>289</v>
      </c>
      <c r="AT207" s="23" t="s">
        <v>177</v>
      </c>
      <c r="AU207" s="23" t="s">
        <v>126</v>
      </c>
      <c r="AY207" s="23" t="s">
        <v>175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89</v>
      </c>
      <c r="BK207" s="143">
        <f>ROUND(L207*K207,2)</f>
        <v>0</v>
      </c>
      <c r="BL207" s="23" t="s">
        <v>289</v>
      </c>
      <c r="BM207" s="23" t="s">
        <v>343</v>
      </c>
    </row>
    <row r="208" spans="2:51" s="10" customFormat="1" ht="16.5" customHeight="1">
      <c r="B208" s="231"/>
      <c r="C208" s="232"/>
      <c r="D208" s="232"/>
      <c r="E208" s="233" t="s">
        <v>22</v>
      </c>
      <c r="F208" s="234" t="s">
        <v>344</v>
      </c>
      <c r="G208" s="235"/>
      <c r="H208" s="235"/>
      <c r="I208" s="235"/>
      <c r="J208" s="232"/>
      <c r="K208" s="236">
        <v>3</v>
      </c>
      <c r="L208" s="232"/>
      <c r="M208" s="232"/>
      <c r="N208" s="232"/>
      <c r="O208" s="232"/>
      <c r="P208" s="232"/>
      <c r="Q208" s="232"/>
      <c r="R208" s="237"/>
      <c r="T208" s="238"/>
      <c r="U208" s="232"/>
      <c r="V208" s="232"/>
      <c r="W208" s="232"/>
      <c r="X208" s="232"/>
      <c r="Y208" s="232"/>
      <c r="Z208" s="232"/>
      <c r="AA208" s="239"/>
      <c r="AT208" s="240" t="s">
        <v>184</v>
      </c>
      <c r="AU208" s="240" t="s">
        <v>126</v>
      </c>
      <c r="AV208" s="10" t="s">
        <v>126</v>
      </c>
      <c r="AW208" s="10" t="s">
        <v>36</v>
      </c>
      <c r="AX208" s="10" t="s">
        <v>89</v>
      </c>
      <c r="AY208" s="240" t="s">
        <v>175</v>
      </c>
    </row>
    <row r="209" spans="2:65" s="1" customFormat="1" ht="25.5" customHeight="1">
      <c r="B209" s="47"/>
      <c r="C209" s="220" t="s">
        <v>345</v>
      </c>
      <c r="D209" s="220" t="s">
        <v>177</v>
      </c>
      <c r="E209" s="221" t="s">
        <v>346</v>
      </c>
      <c r="F209" s="222" t="s">
        <v>347</v>
      </c>
      <c r="G209" s="222"/>
      <c r="H209" s="222"/>
      <c r="I209" s="222"/>
      <c r="J209" s="223" t="s">
        <v>342</v>
      </c>
      <c r="K209" s="224">
        <v>0.74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46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289</v>
      </c>
      <c r="AT209" s="23" t="s">
        <v>177</v>
      </c>
      <c r="AU209" s="23" t="s">
        <v>126</v>
      </c>
      <c r="AY209" s="23" t="s">
        <v>175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89</v>
      </c>
      <c r="BK209" s="143">
        <f>ROUND(L209*K209,2)</f>
        <v>0</v>
      </c>
      <c r="BL209" s="23" t="s">
        <v>289</v>
      </c>
      <c r="BM209" s="23" t="s">
        <v>348</v>
      </c>
    </row>
    <row r="210" spans="2:51" s="10" customFormat="1" ht="16.5" customHeight="1">
      <c r="B210" s="231"/>
      <c r="C210" s="232"/>
      <c r="D210" s="232"/>
      <c r="E210" s="233" t="s">
        <v>22</v>
      </c>
      <c r="F210" s="234" t="s">
        <v>349</v>
      </c>
      <c r="G210" s="235"/>
      <c r="H210" s="235"/>
      <c r="I210" s="235"/>
      <c r="J210" s="232"/>
      <c r="K210" s="236">
        <v>0.74</v>
      </c>
      <c r="L210" s="232"/>
      <c r="M210" s="232"/>
      <c r="N210" s="232"/>
      <c r="O210" s="232"/>
      <c r="P210" s="232"/>
      <c r="Q210" s="232"/>
      <c r="R210" s="237"/>
      <c r="T210" s="238"/>
      <c r="U210" s="232"/>
      <c r="V210" s="232"/>
      <c r="W210" s="232"/>
      <c r="X210" s="232"/>
      <c r="Y210" s="232"/>
      <c r="Z210" s="232"/>
      <c r="AA210" s="239"/>
      <c r="AT210" s="240" t="s">
        <v>184</v>
      </c>
      <c r="AU210" s="240" t="s">
        <v>126</v>
      </c>
      <c r="AV210" s="10" t="s">
        <v>126</v>
      </c>
      <c r="AW210" s="10" t="s">
        <v>36</v>
      </c>
      <c r="AX210" s="10" t="s">
        <v>81</v>
      </c>
      <c r="AY210" s="240" t="s">
        <v>175</v>
      </c>
    </row>
    <row r="211" spans="2:51" s="11" customFormat="1" ht="16.5" customHeight="1">
      <c r="B211" s="244"/>
      <c r="C211" s="245"/>
      <c r="D211" s="245"/>
      <c r="E211" s="246" t="s">
        <v>22</v>
      </c>
      <c r="F211" s="247" t="s">
        <v>230</v>
      </c>
      <c r="G211" s="245"/>
      <c r="H211" s="245"/>
      <c r="I211" s="245"/>
      <c r="J211" s="245"/>
      <c r="K211" s="248">
        <v>0.74</v>
      </c>
      <c r="L211" s="245"/>
      <c r="M211" s="245"/>
      <c r="N211" s="245"/>
      <c r="O211" s="245"/>
      <c r="P211" s="245"/>
      <c r="Q211" s="245"/>
      <c r="R211" s="249"/>
      <c r="T211" s="250"/>
      <c r="U211" s="245"/>
      <c r="V211" s="245"/>
      <c r="W211" s="245"/>
      <c r="X211" s="245"/>
      <c r="Y211" s="245"/>
      <c r="Z211" s="245"/>
      <c r="AA211" s="251"/>
      <c r="AT211" s="252" t="s">
        <v>184</v>
      </c>
      <c r="AU211" s="252" t="s">
        <v>126</v>
      </c>
      <c r="AV211" s="11" t="s">
        <v>181</v>
      </c>
      <c r="AW211" s="11" t="s">
        <v>36</v>
      </c>
      <c r="AX211" s="11" t="s">
        <v>89</v>
      </c>
      <c r="AY211" s="252" t="s">
        <v>175</v>
      </c>
    </row>
    <row r="212" spans="2:65" s="1" customFormat="1" ht="25.5" customHeight="1">
      <c r="B212" s="47"/>
      <c r="C212" s="220" t="s">
        <v>350</v>
      </c>
      <c r="D212" s="220" t="s">
        <v>177</v>
      </c>
      <c r="E212" s="221" t="s">
        <v>351</v>
      </c>
      <c r="F212" s="222" t="s">
        <v>352</v>
      </c>
      <c r="G212" s="222"/>
      <c r="H212" s="222"/>
      <c r="I212" s="222"/>
      <c r="J212" s="223" t="s">
        <v>342</v>
      </c>
      <c r="K212" s="224">
        <v>3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46</v>
      </c>
      <c r="V212" s="48"/>
      <c r="W212" s="229">
        <f>V212*K212</f>
        <v>0</v>
      </c>
      <c r="X212" s="229">
        <v>0</v>
      </c>
      <c r="Y212" s="229">
        <f>X212*K212</f>
        <v>0</v>
      </c>
      <c r="Z212" s="229">
        <v>0.024</v>
      </c>
      <c r="AA212" s="230">
        <f>Z212*K212</f>
        <v>0.07200000000000001</v>
      </c>
      <c r="AR212" s="23" t="s">
        <v>289</v>
      </c>
      <c r="AT212" s="23" t="s">
        <v>177</v>
      </c>
      <c r="AU212" s="23" t="s">
        <v>126</v>
      </c>
      <c r="AY212" s="23" t="s">
        <v>175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89</v>
      </c>
      <c r="BK212" s="143">
        <f>ROUND(L212*K212,2)</f>
        <v>0</v>
      </c>
      <c r="BL212" s="23" t="s">
        <v>289</v>
      </c>
      <c r="BM212" s="23" t="s">
        <v>353</v>
      </c>
    </row>
    <row r="213" spans="2:51" s="10" customFormat="1" ht="16.5" customHeight="1">
      <c r="B213" s="231"/>
      <c r="C213" s="232"/>
      <c r="D213" s="232"/>
      <c r="E213" s="233" t="s">
        <v>22</v>
      </c>
      <c r="F213" s="234" t="s">
        <v>354</v>
      </c>
      <c r="G213" s="235"/>
      <c r="H213" s="235"/>
      <c r="I213" s="235"/>
      <c r="J213" s="232"/>
      <c r="K213" s="236">
        <v>1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184</v>
      </c>
      <c r="AU213" s="240" t="s">
        <v>126</v>
      </c>
      <c r="AV213" s="10" t="s">
        <v>126</v>
      </c>
      <c r="AW213" s="10" t="s">
        <v>36</v>
      </c>
      <c r="AX213" s="10" t="s">
        <v>81</v>
      </c>
      <c r="AY213" s="240" t="s">
        <v>175</v>
      </c>
    </row>
    <row r="214" spans="2:51" s="10" customFormat="1" ht="16.5" customHeight="1">
      <c r="B214" s="231"/>
      <c r="C214" s="232"/>
      <c r="D214" s="232"/>
      <c r="E214" s="233" t="s">
        <v>22</v>
      </c>
      <c r="F214" s="243" t="s">
        <v>355</v>
      </c>
      <c r="G214" s="232"/>
      <c r="H214" s="232"/>
      <c r="I214" s="232"/>
      <c r="J214" s="232"/>
      <c r="K214" s="236">
        <v>1</v>
      </c>
      <c r="L214" s="232"/>
      <c r="M214" s="232"/>
      <c r="N214" s="232"/>
      <c r="O214" s="232"/>
      <c r="P214" s="232"/>
      <c r="Q214" s="232"/>
      <c r="R214" s="237"/>
      <c r="T214" s="238"/>
      <c r="U214" s="232"/>
      <c r="V214" s="232"/>
      <c r="W214" s="232"/>
      <c r="X214" s="232"/>
      <c r="Y214" s="232"/>
      <c r="Z214" s="232"/>
      <c r="AA214" s="239"/>
      <c r="AT214" s="240" t="s">
        <v>184</v>
      </c>
      <c r="AU214" s="240" t="s">
        <v>126</v>
      </c>
      <c r="AV214" s="10" t="s">
        <v>126</v>
      </c>
      <c r="AW214" s="10" t="s">
        <v>36</v>
      </c>
      <c r="AX214" s="10" t="s">
        <v>81</v>
      </c>
      <c r="AY214" s="240" t="s">
        <v>175</v>
      </c>
    </row>
    <row r="215" spans="2:51" s="10" customFormat="1" ht="16.5" customHeight="1">
      <c r="B215" s="231"/>
      <c r="C215" s="232"/>
      <c r="D215" s="232"/>
      <c r="E215" s="233" t="s">
        <v>22</v>
      </c>
      <c r="F215" s="243" t="s">
        <v>356</v>
      </c>
      <c r="G215" s="232"/>
      <c r="H215" s="232"/>
      <c r="I215" s="232"/>
      <c r="J215" s="232"/>
      <c r="K215" s="236">
        <v>1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184</v>
      </c>
      <c r="AU215" s="240" t="s">
        <v>126</v>
      </c>
      <c r="AV215" s="10" t="s">
        <v>126</v>
      </c>
      <c r="AW215" s="10" t="s">
        <v>36</v>
      </c>
      <c r="AX215" s="10" t="s">
        <v>81</v>
      </c>
      <c r="AY215" s="240" t="s">
        <v>175</v>
      </c>
    </row>
    <row r="216" spans="2:51" s="11" customFormat="1" ht="16.5" customHeight="1">
      <c r="B216" s="244"/>
      <c r="C216" s="245"/>
      <c r="D216" s="245"/>
      <c r="E216" s="246" t="s">
        <v>22</v>
      </c>
      <c r="F216" s="247" t="s">
        <v>230</v>
      </c>
      <c r="G216" s="245"/>
      <c r="H216" s="245"/>
      <c r="I216" s="245"/>
      <c r="J216" s="245"/>
      <c r="K216" s="248">
        <v>3</v>
      </c>
      <c r="L216" s="245"/>
      <c r="M216" s="245"/>
      <c r="N216" s="245"/>
      <c r="O216" s="245"/>
      <c r="P216" s="245"/>
      <c r="Q216" s="245"/>
      <c r="R216" s="249"/>
      <c r="T216" s="250"/>
      <c r="U216" s="245"/>
      <c r="V216" s="245"/>
      <c r="W216" s="245"/>
      <c r="X216" s="245"/>
      <c r="Y216" s="245"/>
      <c r="Z216" s="245"/>
      <c r="AA216" s="251"/>
      <c r="AT216" s="252" t="s">
        <v>184</v>
      </c>
      <c r="AU216" s="252" t="s">
        <v>126</v>
      </c>
      <c r="AV216" s="11" t="s">
        <v>181</v>
      </c>
      <c r="AW216" s="11" t="s">
        <v>36</v>
      </c>
      <c r="AX216" s="11" t="s">
        <v>89</v>
      </c>
      <c r="AY216" s="252" t="s">
        <v>175</v>
      </c>
    </row>
    <row r="217" spans="2:63" s="9" customFormat="1" ht="29.85" customHeight="1">
      <c r="B217" s="206"/>
      <c r="C217" s="207"/>
      <c r="D217" s="217" t="s">
        <v>149</v>
      </c>
      <c r="E217" s="217"/>
      <c r="F217" s="217"/>
      <c r="G217" s="217"/>
      <c r="H217" s="217"/>
      <c r="I217" s="217"/>
      <c r="J217" s="217"/>
      <c r="K217" s="217"/>
      <c r="L217" s="217"/>
      <c r="M217" s="217"/>
      <c r="N217" s="218">
        <f>BK217</f>
        <v>0</v>
      </c>
      <c r="O217" s="219"/>
      <c r="P217" s="219"/>
      <c r="Q217" s="219"/>
      <c r="R217" s="210"/>
      <c r="T217" s="211"/>
      <c r="U217" s="207"/>
      <c r="V217" s="207"/>
      <c r="W217" s="212">
        <f>SUM(W218:W221)</f>
        <v>0</v>
      </c>
      <c r="X217" s="207"/>
      <c r="Y217" s="212">
        <f>SUM(Y218:Y221)</f>
        <v>0</v>
      </c>
      <c r="Z217" s="207"/>
      <c r="AA217" s="213">
        <f>SUM(AA218:AA221)</f>
        <v>0.11772</v>
      </c>
      <c r="AR217" s="214" t="s">
        <v>126</v>
      </c>
      <c r="AT217" s="215" t="s">
        <v>80</v>
      </c>
      <c r="AU217" s="215" t="s">
        <v>89</v>
      </c>
      <c r="AY217" s="214" t="s">
        <v>175</v>
      </c>
      <c r="BK217" s="216">
        <f>SUM(BK218:BK221)</f>
        <v>0</v>
      </c>
    </row>
    <row r="218" spans="2:65" s="1" customFormat="1" ht="25.5" customHeight="1">
      <c r="B218" s="47"/>
      <c r="C218" s="220" t="s">
        <v>357</v>
      </c>
      <c r="D218" s="220" t="s">
        <v>177</v>
      </c>
      <c r="E218" s="221" t="s">
        <v>358</v>
      </c>
      <c r="F218" s="222" t="s">
        <v>359</v>
      </c>
      <c r="G218" s="222"/>
      <c r="H218" s="222"/>
      <c r="I218" s="222"/>
      <c r="J218" s="223" t="s">
        <v>180</v>
      </c>
      <c r="K218" s="224">
        <v>6.16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46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0.017</v>
      </c>
      <c r="AA218" s="230">
        <f>Z218*K218</f>
        <v>0.10472000000000001</v>
      </c>
      <c r="AR218" s="23" t="s">
        <v>289</v>
      </c>
      <c r="AT218" s="23" t="s">
        <v>177</v>
      </c>
      <c r="AU218" s="23" t="s">
        <v>126</v>
      </c>
      <c r="AY218" s="23" t="s">
        <v>175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89</v>
      </c>
      <c r="BK218" s="143">
        <f>ROUND(L218*K218,2)</f>
        <v>0</v>
      </c>
      <c r="BL218" s="23" t="s">
        <v>289</v>
      </c>
      <c r="BM218" s="23" t="s">
        <v>360</v>
      </c>
    </row>
    <row r="219" spans="2:51" s="10" customFormat="1" ht="16.5" customHeight="1">
      <c r="B219" s="231"/>
      <c r="C219" s="232"/>
      <c r="D219" s="232"/>
      <c r="E219" s="233" t="s">
        <v>22</v>
      </c>
      <c r="F219" s="234" t="s">
        <v>361</v>
      </c>
      <c r="G219" s="235"/>
      <c r="H219" s="235"/>
      <c r="I219" s="235"/>
      <c r="J219" s="232"/>
      <c r="K219" s="236">
        <v>6.16</v>
      </c>
      <c r="L219" s="232"/>
      <c r="M219" s="232"/>
      <c r="N219" s="232"/>
      <c r="O219" s="232"/>
      <c r="P219" s="232"/>
      <c r="Q219" s="232"/>
      <c r="R219" s="237"/>
      <c r="T219" s="238"/>
      <c r="U219" s="232"/>
      <c r="V219" s="232"/>
      <c r="W219" s="232"/>
      <c r="X219" s="232"/>
      <c r="Y219" s="232"/>
      <c r="Z219" s="232"/>
      <c r="AA219" s="239"/>
      <c r="AT219" s="240" t="s">
        <v>184</v>
      </c>
      <c r="AU219" s="240" t="s">
        <v>126</v>
      </c>
      <c r="AV219" s="10" t="s">
        <v>126</v>
      </c>
      <c r="AW219" s="10" t="s">
        <v>36</v>
      </c>
      <c r="AX219" s="10" t="s">
        <v>89</v>
      </c>
      <c r="AY219" s="240" t="s">
        <v>175</v>
      </c>
    </row>
    <row r="220" spans="2:65" s="1" customFormat="1" ht="25.5" customHeight="1">
      <c r="B220" s="47"/>
      <c r="C220" s="220" t="s">
        <v>362</v>
      </c>
      <c r="D220" s="220" t="s">
        <v>177</v>
      </c>
      <c r="E220" s="221" t="s">
        <v>363</v>
      </c>
      <c r="F220" s="222" t="s">
        <v>364</v>
      </c>
      <c r="G220" s="222"/>
      <c r="H220" s="222"/>
      <c r="I220" s="222"/>
      <c r="J220" s="223" t="s">
        <v>342</v>
      </c>
      <c r="K220" s="224">
        <v>1</v>
      </c>
      <c r="L220" s="225">
        <v>0</v>
      </c>
      <c r="M220" s="226"/>
      <c r="N220" s="227">
        <f>ROUND(L220*K220,2)</f>
        <v>0</v>
      </c>
      <c r="O220" s="227"/>
      <c r="P220" s="227"/>
      <c r="Q220" s="227"/>
      <c r="R220" s="49"/>
      <c r="T220" s="228" t="s">
        <v>22</v>
      </c>
      <c r="U220" s="57" t="s">
        <v>46</v>
      </c>
      <c r="V220" s="48"/>
      <c r="W220" s="229">
        <f>V220*K220</f>
        <v>0</v>
      </c>
      <c r="X220" s="229">
        <v>0</v>
      </c>
      <c r="Y220" s="229">
        <f>X220*K220</f>
        <v>0</v>
      </c>
      <c r="Z220" s="229">
        <v>0.013</v>
      </c>
      <c r="AA220" s="230">
        <f>Z220*K220</f>
        <v>0.013</v>
      </c>
      <c r="AR220" s="23" t="s">
        <v>289</v>
      </c>
      <c r="AT220" s="23" t="s">
        <v>177</v>
      </c>
      <c r="AU220" s="23" t="s">
        <v>126</v>
      </c>
      <c r="AY220" s="23" t="s">
        <v>175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23" t="s">
        <v>89</v>
      </c>
      <c r="BK220" s="143">
        <f>ROUND(L220*K220,2)</f>
        <v>0</v>
      </c>
      <c r="BL220" s="23" t="s">
        <v>289</v>
      </c>
      <c r="BM220" s="23" t="s">
        <v>365</v>
      </c>
    </row>
    <row r="221" spans="2:51" s="10" customFormat="1" ht="16.5" customHeight="1">
      <c r="B221" s="231"/>
      <c r="C221" s="232"/>
      <c r="D221" s="232"/>
      <c r="E221" s="233" t="s">
        <v>22</v>
      </c>
      <c r="F221" s="234" t="s">
        <v>366</v>
      </c>
      <c r="G221" s="235"/>
      <c r="H221" s="235"/>
      <c r="I221" s="235"/>
      <c r="J221" s="232"/>
      <c r="K221" s="236">
        <v>1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184</v>
      </c>
      <c r="AU221" s="240" t="s">
        <v>126</v>
      </c>
      <c r="AV221" s="10" t="s">
        <v>126</v>
      </c>
      <c r="AW221" s="10" t="s">
        <v>36</v>
      </c>
      <c r="AX221" s="10" t="s">
        <v>89</v>
      </c>
      <c r="AY221" s="240" t="s">
        <v>175</v>
      </c>
    </row>
    <row r="222" spans="2:63" s="9" customFormat="1" ht="29.85" customHeight="1">
      <c r="B222" s="206"/>
      <c r="C222" s="207"/>
      <c r="D222" s="217" t="s">
        <v>150</v>
      </c>
      <c r="E222" s="217"/>
      <c r="F222" s="217"/>
      <c r="G222" s="217"/>
      <c r="H222" s="217"/>
      <c r="I222" s="217"/>
      <c r="J222" s="217"/>
      <c r="K222" s="217"/>
      <c r="L222" s="217"/>
      <c r="M222" s="217"/>
      <c r="N222" s="218">
        <f>BK222</f>
        <v>0</v>
      </c>
      <c r="O222" s="219"/>
      <c r="P222" s="219"/>
      <c r="Q222" s="219"/>
      <c r="R222" s="210"/>
      <c r="T222" s="211"/>
      <c r="U222" s="207"/>
      <c r="V222" s="207"/>
      <c r="W222" s="212">
        <f>SUM(W223:W228)</f>
        <v>0</v>
      </c>
      <c r="X222" s="207"/>
      <c r="Y222" s="212">
        <f>SUM(Y223:Y228)</f>
        <v>0</v>
      </c>
      <c r="Z222" s="207"/>
      <c r="AA222" s="213">
        <f>SUM(AA223:AA228)</f>
        <v>0.08650135</v>
      </c>
      <c r="AR222" s="214" t="s">
        <v>126</v>
      </c>
      <c r="AT222" s="215" t="s">
        <v>80</v>
      </c>
      <c r="AU222" s="215" t="s">
        <v>89</v>
      </c>
      <c r="AY222" s="214" t="s">
        <v>175</v>
      </c>
      <c r="BK222" s="216">
        <f>SUM(BK223:BK228)</f>
        <v>0</v>
      </c>
    </row>
    <row r="223" spans="2:65" s="1" customFormat="1" ht="25.5" customHeight="1">
      <c r="B223" s="47"/>
      <c r="C223" s="220" t="s">
        <v>367</v>
      </c>
      <c r="D223" s="220" t="s">
        <v>177</v>
      </c>
      <c r="E223" s="221" t="s">
        <v>368</v>
      </c>
      <c r="F223" s="222" t="s">
        <v>369</v>
      </c>
      <c r="G223" s="222"/>
      <c r="H223" s="222"/>
      <c r="I223" s="222"/>
      <c r="J223" s="223" t="s">
        <v>202</v>
      </c>
      <c r="K223" s="224">
        <v>6.655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46</v>
      </c>
      <c r="V223" s="48"/>
      <c r="W223" s="229">
        <f>V223*K223</f>
        <v>0</v>
      </c>
      <c r="X223" s="229">
        <v>0</v>
      </c>
      <c r="Y223" s="229">
        <f>X223*K223</f>
        <v>0</v>
      </c>
      <c r="Z223" s="229">
        <v>0.00325</v>
      </c>
      <c r="AA223" s="230">
        <f>Z223*K223</f>
        <v>0.02162875</v>
      </c>
      <c r="AR223" s="23" t="s">
        <v>289</v>
      </c>
      <c r="AT223" s="23" t="s">
        <v>177</v>
      </c>
      <c r="AU223" s="23" t="s">
        <v>126</v>
      </c>
      <c r="AY223" s="23" t="s">
        <v>175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89</v>
      </c>
      <c r="BK223" s="143">
        <f>ROUND(L223*K223,2)</f>
        <v>0</v>
      </c>
      <c r="BL223" s="23" t="s">
        <v>289</v>
      </c>
      <c r="BM223" s="23" t="s">
        <v>370</v>
      </c>
    </row>
    <row r="224" spans="2:51" s="10" customFormat="1" ht="16.5" customHeight="1">
      <c r="B224" s="231"/>
      <c r="C224" s="232"/>
      <c r="D224" s="232"/>
      <c r="E224" s="233" t="s">
        <v>22</v>
      </c>
      <c r="F224" s="234" t="s">
        <v>371</v>
      </c>
      <c r="G224" s="235"/>
      <c r="H224" s="235"/>
      <c r="I224" s="235"/>
      <c r="J224" s="232"/>
      <c r="K224" s="236">
        <v>2.87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184</v>
      </c>
      <c r="AU224" s="240" t="s">
        <v>126</v>
      </c>
      <c r="AV224" s="10" t="s">
        <v>126</v>
      </c>
      <c r="AW224" s="10" t="s">
        <v>36</v>
      </c>
      <c r="AX224" s="10" t="s">
        <v>81</v>
      </c>
      <c r="AY224" s="240" t="s">
        <v>175</v>
      </c>
    </row>
    <row r="225" spans="2:51" s="10" customFormat="1" ht="16.5" customHeight="1">
      <c r="B225" s="231"/>
      <c r="C225" s="232"/>
      <c r="D225" s="232"/>
      <c r="E225" s="233" t="s">
        <v>22</v>
      </c>
      <c r="F225" s="243" t="s">
        <v>372</v>
      </c>
      <c r="G225" s="232"/>
      <c r="H225" s="232"/>
      <c r="I225" s="232"/>
      <c r="J225" s="232"/>
      <c r="K225" s="236">
        <v>3.785</v>
      </c>
      <c r="L225" s="232"/>
      <c r="M225" s="232"/>
      <c r="N225" s="232"/>
      <c r="O225" s="232"/>
      <c r="P225" s="232"/>
      <c r="Q225" s="232"/>
      <c r="R225" s="237"/>
      <c r="T225" s="238"/>
      <c r="U225" s="232"/>
      <c r="V225" s="232"/>
      <c r="W225" s="232"/>
      <c r="X225" s="232"/>
      <c r="Y225" s="232"/>
      <c r="Z225" s="232"/>
      <c r="AA225" s="239"/>
      <c r="AT225" s="240" t="s">
        <v>184</v>
      </c>
      <c r="AU225" s="240" t="s">
        <v>126</v>
      </c>
      <c r="AV225" s="10" t="s">
        <v>126</v>
      </c>
      <c r="AW225" s="10" t="s">
        <v>36</v>
      </c>
      <c r="AX225" s="10" t="s">
        <v>81</v>
      </c>
      <c r="AY225" s="240" t="s">
        <v>175</v>
      </c>
    </row>
    <row r="226" spans="2:51" s="11" customFormat="1" ht="16.5" customHeight="1">
      <c r="B226" s="244"/>
      <c r="C226" s="245"/>
      <c r="D226" s="245"/>
      <c r="E226" s="246" t="s">
        <v>22</v>
      </c>
      <c r="F226" s="247" t="s">
        <v>230</v>
      </c>
      <c r="G226" s="245"/>
      <c r="H226" s="245"/>
      <c r="I226" s="245"/>
      <c r="J226" s="245"/>
      <c r="K226" s="248">
        <v>6.655</v>
      </c>
      <c r="L226" s="245"/>
      <c r="M226" s="245"/>
      <c r="N226" s="245"/>
      <c r="O226" s="245"/>
      <c r="P226" s="245"/>
      <c r="Q226" s="245"/>
      <c r="R226" s="249"/>
      <c r="T226" s="250"/>
      <c r="U226" s="245"/>
      <c r="V226" s="245"/>
      <c r="W226" s="245"/>
      <c r="X226" s="245"/>
      <c r="Y226" s="245"/>
      <c r="Z226" s="245"/>
      <c r="AA226" s="251"/>
      <c r="AT226" s="252" t="s">
        <v>184</v>
      </c>
      <c r="AU226" s="252" t="s">
        <v>126</v>
      </c>
      <c r="AV226" s="11" t="s">
        <v>181</v>
      </c>
      <c r="AW226" s="11" t="s">
        <v>36</v>
      </c>
      <c r="AX226" s="11" t="s">
        <v>89</v>
      </c>
      <c r="AY226" s="252" t="s">
        <v>175</v>
      </c>
    </row>
    <row r="227" spans="2:65" s="1" customFormat="1" ht="25.5" customHeight="1">
      <c r="B227" s="47"/>
      <c r="C227" s="220" t="s">
        <v>373</v>
      </c>
      <c r="D227" s="220" t="s">
        <v>177</v>
      </c>
      <c r="E227" s="221" t="s">
        <v>374</v>
      </c>
      <c r="F227" s="222" t="s">
        <v>375</v>
      </c>
      <c r="G227" s="222"/>
      <c r="H227" s="222"/>
      <c r="I227" s="222"/>
      <c r="J227" s="223" t="s">
        <v>180</v>
      </c>
      <c r="K227" s="224">
        <v>0.78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46</v>
      </c>
      <c r="V227" s="48"/>
      <c r="W227" s="229">
        <f>V227*K227</f>
        <v>0</v>
      </c>
      <c r="X227" s="229">
        <v>0</v>
      </c>
      <c r="Y227" s="229">
        <f>X227*K227</f>
        <v>0</v>
      </c>
      <c r="Z227" s="229">
        <v>0.08317</v>
      </c>
      <c r="AA227" s="230">
        <f>Z227*K227</f>
        <v>0.0648726</v>
      </c>
      <c r="AR227" s="23" t="s">
        <v>289</v>
      </c>
      <c r="AT227" s="23" t="s">
        <v>177</v>
      </c>
      <c r="AU227" s="23" t="s">
        <v>126</v>
      </c>
      <c r="AY227" s="23" t="s">
        <v>175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89</v>
      </c>
      <c r="BK227" s="143">
        <f>ROUND(L227*K227,2)</f>
        <v>0</v>
      </c>
      <c r="BL227" s="23" t="s">
        <v>289</v>
      </c>
      <c r="BM227" s="23" t="s">
        <v>376</v>
      </c>
    </row>
    <row r="228" spans="2:51" s="10" customFormat="1" ht="16.5" customHeight="1">
      <c r="B228" s="231"/>
      <c r="C228" s="232"/>
      <c r="D228" s="232"/>
      <c r="E228" s="233" t="s">
        <v>22</v>
      </c>
      <c r="F228" s="234" t="s">
        <v>377</v>
      </c>
      <c r="G228" s="235"/>
      <c r="H228" s="235"/>
      <c r="I228" s="235"/>
      <c r="J228" s="232"/>
      <c r="K228" s="236">
        <v>0.78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184</v>
      </c>
      <c r="AU228" s="240" t="s">
        <v>126</v>
      </c>
      <c r="AV228" s="10" t="s">
        <v>126</v>
      </c>
      <c r="AW228" s="10" t="s">
        <v>36</v>
      </c>
      <c r="AX228" s="10" t="s">
        <v>89</v>
      </c>
      <c r="AY228" s="240" t="s">
        <v>175</v>
      </c>
    </row>
    <row r="229" spans="2:63" s="9" customFormat="1" ht="29.85" customHeight="1">
      <c r="B229" s="206"/>
      <c r="C229" s="207"/>
      <c r="D229" s="217" t="s">
        <v>151</v>
      </c>
      <c r="E229" s="217"/>
      <c r="F229" s="217"/>
      <c r="G229" s="217"/>
      <c r="H229" s="217"/>
      <c r="I229" s="217"/>
      <c r="J229" s="217"/>
      <c r="K229" s="217"/>
      <c r="L229" s="217"/>
      <c r="M229" s="217"/>
      <c r="N229" s="218">
        <f>BK229</f>
        <v>0</v>
      </c>
      <c r="O229" s="219"/>
      <c r="P229" s="219"/>
      <c r="Q229" s="219"/>
      <c r="R229" s="210"/>
      <c r="T229" s="211"/>
      <c r="U229" s="207"/>
      <c r="V229" s="207"/>
      <c r="W229" s="212">
        <f>SUM(W230:W231)</f>
        <v>0</v>
      </c>
      <c r="X229" s="207"/>
      <c r="Y229" s="212">
        <f>SUM(Y230:Y231)</f>
        <v>0</v>
      </c>
      <c r="Z229" s="207"/>
      <c r="AA229" s="213">
        <f>SUM(AA230:AA231)</f>
        <v>0.079975</v>
      </c>
      <c r="AR229" s="214" t="s">
        <v>126</v>
      </c>
      <c r="AT229" s="215" t="s">
        <v>80</v>
      </c>
      <c r="AU229" s="215" t="s">
        <v>89</v>
      </c>
      <c r="AY229" s="214" t="s">
        <v>175</v>
      </c>
      <c r="BK229" s="216">
        <f>SUM(BK230:BK231)</f>
        <v>0</v>
      </c>
    </row>
    <row r="230" spans="2:65" s="1" customFormat="1" ht="25.5" customHeight="1">
      <c r="B230" s="47"/>
      <c r="C230" s="220" t="s">
        <v>181</v>
      </c>
      <c r="D230" s="220" t="s">
        <v>177</v>
      </c>
      <c r="E230" s="221" t="s">
        <v>378</v>
      </c>
      <c r="F230" s="222" t="s">
        <v>379</v>
      </c>
      <c r="G230" s="222"/>
      <c r="H230" s="222"/>
      <c r="I230" s="222"/>
      <c r="J230" s="223" t="s">
        <v>180</v>
      </c>
      <c r="K230" s="224">
        <v>31.99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46</v>
      </c>
      <c r="V230" s="48"/>
      <c r="W230" s="229">
        <f>V230*K230</f>
        <v>0</v>
      </c>
      <c r="X230" s="229">
        <v>0</v>
      </c>
      <c r="Y230" s="229">
        <f>X230*K230</f>
        <v>0</v>
      </c>
      <c r="Z230" s="229">
        <v>0.0025</v>
      </c>
      <c r="AA230" s="230">
        <f>Z230*K230</f>
        <v>0.079975</v>
      </c>
      <c r="AR230" s="23" t="s">
        <v>289</v>
      </c>
      <c r="AT230" s="23" t="s">
        <v>177</v>
      </c>
      <c r="AU230" s="23" t="s">
        <v>126</v>
      </c>
      <c r="AY230" s="23" t="s">
        <v>175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89</v>
      </c>
      <c r="BK230" s="143">
        <f>ROUND(L230*K230,2)</f>
        <v>0</v>
      </c>
      <c r="BL230" s="23" t="s">
        <v>289</v>
      </c>
      <c r="BM230" s="23" t="s">
        <v>380</v>
      </c>
    </row>
    <row r="231" spans="2:51" s="10" customFormat="1" ht="16.5" customHeight="1">
      <c r="B231" s="231"/>
      <c r="C231" s="232"/>
      <c r="D231" s="232"/>
      <c r="E231" s="233" t="s">
        <v>22</v>
      </c>
      <c r="F231" s="234" t="s">
        <v>306</v>
      </c>
      <c r="G231" s="235"/>
      <c r="H231" s="235"/>
      <c r="I231" s="235"/>
      <c r="J231" s="232"/>
      <c r="K231" s="236">
        <v>31.99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184</v>
      </c>
      <c r="AU231" s="240" t="s">
        <v>126</v>
      </c>
      <c r="AV231" s="10" t="s">
        <v>126</v>
      </c>
      <c r="AW231" s="10" t="s">
        <v>36</v>
      </c>
      <c r="AX231" s="10" t="s">
        <v>89</v>
      </c>
      <c r="AY231" s="240" t="s">
        <v>175</v>
      </c>
    </row>
    <row r="232" spans="2:63" s="1" customFormat="1" ht="49.9" customHeight="1">
      <c r="B232" s="47"/>
      <c r="C232" s="48"/>
      <c r="D232" s="208" t="s">
        <v>381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209">
        <f>BK232</f>
        <v>0</v>
      </c>
      <c r="O232" s="179"/>
      <c r="P232" s="179"/>
      <c r="Q232" s="179"/>
      <c r="R232" s="49"/>
      <c r="T232" s="194"/>
      <c r="U232" s="73"/>
      <c r="V232" s="73"/>
      <c r="W232" s="73"/>
      <c r="X232" s="73"/>
      <c r="Y232" s="73"/>
      <c r="Z232" s="73"/>
      <c r="AA232" s="75"/>
      <c r="AT232" s="23" t="s">
        <v>80</v>
      </c>
      <c r="AU232" s="23" t="s">
        <v>81</v>
      </c>
      <c r="AY232" s="23" t="s">
        <v>382</v>
      </c>
      <c r="BK232" s="143">
        <v>0</v>
      </c>
    </row>
    <row r="233" spans="2:18" s="1" customFormat="1" ht="6.95" customHeight="1">
      <c r="B233" s="76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8"/>
    </row>
  </sheetData>
  <sheetProtection password="CC35" sheet="1" objects="1" scenarios="1" formatColumns="0" formatRows="0"/>
  <mergeCells count="2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2:P122"/>
    <mergeCell ref="F123:P123"/>
    <mergeCell ref="M125:P125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6:I146"/>
    <mergeCell ref="L146:M146"/>
    <mergeCell ref="N146:Q14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78:I178"/>
    <mergeCell ref="L178:M178"/>
    <mergeCell ref="N178:Q178"/>
    <mergeCell ref="F181:I181"/>
    <mergeCell ref="L181:M181"/>
    <mergeCell ref="N181:Q181"/>
    <mergeCell ref="F182:I182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F191:I191"/>
    <mergeCell ref="L191:M191"/>
    <mergeCell ref="N191:Q191"/>
    <mergeCell ref="F192:I192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F202:I202"/>
    <mergeCell ref="L202:M202"/>
    <mergeCell ref="N202:Q202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28:I228"/>
    <mergeCell ref="F230:I230"/>
    <mergeCell ref="L230:M230"/>
    <mergeCell ref="N230:Q230"/>
    <mergeCell ref="F231:I231"/>
    <mergeCell ref="N131:Q131"/>
    <mergeCell ref="N132:Q132"/>
    <mergeCell ref="N133:Q133"/>
    <mergeCell ref="N145:Q145"/>
    <mergeCell ref="N147:Q147"/>
    <mergeCell ref="N166:Q166"/>
    <mergeCell ref="N177:Q177"/>
    <mergeCell ref="N179:Q179"/>
    <mergeCell ref="N180:Q180"/>
    <mergeCell ref="N183:Q183"/>
    <mergeCell ref="N190:Q190"/>
    <mergeCell ref="N193:Q193"/>
    <mergeCell ref="N199:Q199"/>
    <mergeCell ref="N203:Q203"/>
    <mergeCell ref="N217:Q217"/>
    <mergeCell ref="N222:Q222"/>
    <mergeCell ref="N229:Q229"/>
    <mergeCell ref="N232:Q232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6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383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38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39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40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N115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(SUM(BE115:BE122)+SUM(BE140:BE464))</f>
        <v>0</v>
      </c>
      <c r="I32" s="48"/>
      <c r="J32" s="48"/>
      <c r="K32" s="48"/>
      <c r="L32" s="48"/>
      <c r="M32" s="163">
        <f>ROUND((SUM(BE115:BE122)+SUM(BE140:BE464)),2)*F32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(SUM(BF115:BF122)+SUM(BF140:BF464))</f>
        <v>0</v>
      </c>
      <c r="I33" s="48"/>
      <c r="J33" s="48"/>
      <c r="K33" s="48"/>
      <c r="L33" s="48"/>
      <c r="M33" s="163">
        <f>ROUND((SUM(BF115:BF122)+SUM(BF140:BF464)),2)*F33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(SUM(BG115:BG122)+SUM(BG140:BG464))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(SUM(BH115:BH122)+SUM(BH140:BH464))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(SUM(BI115:BI122)+SUM(BI140:BI464))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574-02 - stavební úpravy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N140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N141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N142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384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N157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385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N185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386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N200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138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N208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387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N254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141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N268</f>
        <v>0</v>
      </c>
      <c r="O96" s="183"/>
      <c r="P96" s="183"/>
      <c r="Q96" s="183"/>
      <c r="R96" s="184"/>
      <c r="T96" s="185"/>
      <c r="U96" s="185"/>
    </row>
    <row r="97" spans="2:21" s="6" customFormat="1" ht="24.95" customHeight="1">
      <c r="B97" s="176"/>
      <c r="C97" s="177"/>
      <c r="D97" s="178" t="s">
        <v>142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N270</f>
        <v>0</v>
      </c>
      <c r="O97" s="177"/>
      <c r="P97" s="177"/>
      <c r="Q97" s="177"/>
      <c r="R97" s="180"/>
      <c r="T97" s="181"/>
      <c r="U97" s="181"/>
    </row>
    <row r="98" spans="2:21" s="7" customFormat="1" ht="19.9" customHeight="1">
      <c r="B98" s="182"/>
      <c r="C98" s="183"/>
      <c r="D98" s="137" t="s">
        <v>388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N271</f>
        <v>0</v>
      </c>
      <c r="O98" s="183"/>
      <c r="P98" s="183"/>
      <c r="Q98" s="183"/>
      <c r="R98" s="184"/>
      <c r="T98" s="185"/>
      <c r="U98" s="185"/>
    </row>
    <row r="99" spans="2:21" s="7" customFormat="1" ht="19.9" customHeight="1">
      <c r="B99" s="182"/>
      <c r="C99" s="183"/>
      <c r="D99" s="137" t="s">
        <v>389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N288</f>
        <v>0</v>
      </c>
      <c r="O99" s="183"/>
      <c r="P99" s="183"/>
      <c r="Q99" s="183"/>
      <c r="R99" s="184"/>
      <c r="T99" s="185"/>
      <c r="U99" s="185"/>
    </row>
    <row r="100" spans="2:21" s="7" customFormat="1" ht="19.9" customHeight="1">
      <c r="B100" s="182"/>
      <c r="C100" s="183"/>
      <c r="D100" s="137" t="s">
        <v>143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N301</f>
        <v>0</v>
      </c>
      <c r="O100" s="183"/>
      <c r="P100" s="183"/>
      <c r="Q100" s="183"/>
      <c r="R100" s="184"/>
      <c r="T100" s="185"/>
      <c r="U100" s="185"/>
    </row>
    <row r="101" spans="2:21" s="7" customFormat="1" ht="19.9" customHeight="1">
      <c r="B101" s="182"/>
      <c r="C101" s="183"/>
      <c r="D101" s="137" t="s">
        <v>390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N324</f>
        <v>0</v>
      </c>
      <c r="O101" s="183"/>
      <c r="P101" s="183"/>
      <c r="Q101" s="183"/>
      <c r="R101" s="184"/>
      <c r="T101" s="185"/>
      <c r="U101" s="185"/>
    </row>
    <row r="102" spans="2:21" s="7" customFormat="1" ht="19.9" customHeight="1">
      <c r="B102" s="182"/>
      <c r="C102" s="183"/>
      <c r="D102" s="137" t="s">
        <v>391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N326</f>
        <v>0</v>
      </c>
      <c r="O102" s="183"/>
      <c r="P102" s="183"/>
      <c r="Q102" s="183"/>
      <c r="R102" s="184"/>
      <c r="T102" s="185"/>
      <c r="U102" s="185"/>
    </row>
    <row r="103" spans="2:21" s="7" customFormat="1" ht="19.9" customHeight="1">
      <c r="B103" s="182"/>
      <c r="C103" s="183"/>
      <c r="D103" s="137" t="s">
        <v>392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N328</f>
        <v>0</v>
      </c>
      <c r="O103" s="183"/>
      <c r="P103" s="183"/>
      <c r="Q103" s="183"/>
      <c r="R103" s="184"/>
      <c r="T103" s="185"/>
      <c r="U103" s="185"/>
    </row>
    <row r="104" spans="2:21" s="7" customFormat="1" ht="19.9" customHeight="1">
      <c r="B104" s="182"/>
      <c r="C104" s="183"/>
      <c r="D104" s="137" t="s">
        <v>144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N330</f>
        <v>0</v>
      </c>
      <c r="O104" s="183"/>
      <c r="P104" s="183"/>
      <c r="Q104" s="183"/>
      <c r="R104" s="184"/>
      <c r="T104" s="185"/>
      <c r="U104" s="185"/>
    </row>
    <row r="105" spans="2:21" s="7" customFormat="1" ht="19.9" customHeight="1">
      <c r="B105" s="182"/>
      <c r="C105" s="183"/>
      <c r="D105" s="137" t="s">
        <v>145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N348</f>
        <v>0</v>
      </c>
      <c r="O105" s="183"/>
      <c r="P105" s="183"/>
      <c r="Q105" s="183"/>
      <c r="R105" s="184"/>
      <c r="T105" s="185"/>
      <c r="U105" s="185"/>
    </row>
    <row r="106" spans="2:21" s="7" customFormat="1" ht="19.9" customHeight="1">
      <c r="B106" s="182"/>
      <c r="C106" s="183"/>
      <c r="D106" s="137" t="s">
        <v>146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N355</f>
        <v>0</v>
      </c>
      <c r="O106" s="183"/>
      <c r="P106" s="183"/>
      <c r="Q106" s="183"/>
      <c r="R106" s="184"/>
      <c r="T106" s="185"/>
      <c r="U106" s="185"/>
    </row>
    <row r="107" spans="2:21" s="7" customFormat="1" ht="19.9" customHeight="1">
      <c r="B107" s="182"/>
      <c r="C107" s="183"/>
      <c r="D107" s="137" t="s">
        <v>148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N370</f>
        <v>0</v>
      </c>
      <c r="O107" s="183"/>
      <c r="P107" s="183"/>
      <c r="Q107" s="183"/>
      <c r="R107" s="184"/>
      <c r="T107" s="185"/>
      <c r="U107" s="185"/>
    </row>
    <row r="108" spans="2:21" s="7" customFormat="1" ht="19.9" customHeight="1">
      <c r="B108" s="182"/>
      <c r="C108" s="183"/>
      <c r="D108" s="137" t="s">
        <v>149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N403</f>
        <v>0</v>
      </c>
      <c r="O108" s="183"/>
      <c r="P108" s="183"/>
      <c r="Q108" s="183"/>
      <c r="R108" s="184"/>
      <c r="T108" s="185"/>
      <c r="U108" s="185"/>
    </row>
    <row r="109" spans="2:21" s="7" customFormat="1" ht="19.9" customHeight="1">
      <c r="B109" s="182"/>
      <c r="C109" s="183"/>
      <c r="D109" s="137" t="s">
        <v>150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N423</f>
        <v>0</v>
      </c>
      <c r="O109" s="183"/>
      <c r="P109" s="183"/>
      <c r="Q109" s="183"/>
      <c r="R109" s="184"/>
      <c r="T109" s="185"/>
      <c r="U109" s="185"/>
    </row>
    <row r="110" spans="2:21" s="7" customFormat="1" ht="19.9" customHeight="1">
      <c r="B110" s="182"/>
      <c r="C110" s="183"/>
      <c r="D110" s="137" t="s">
        <v>151</v>
      </c>
      <c r="E110" s="183"/>
      <c r="F110" s="183"/>
      <c r="G110" s="183"/>
      <c r="H110" s="183"/>
      <c r="I110" s="183"/>
      <c r="J110" s="183"/>
      <c r="K110" s="183"/>
      <c r="L110" s="183"/>
      <c r="M110" s="183"/>
      <c r="N110" s="139">
        <f>N436</f>
        <v>0</v>
      </c>
      <c r="O110" s="183"/>
      <c r="P110" s="183"/>
      <c r="Q110" s="183"/>
      <c r="R110" s="184"/>
      <c r="T110" s="185"/>
      <c r="U110" s="185"/>
    </row>
    <row r="111" spans="2:21" s="7" customFormat="1" ht="19.9" customHeight="1">
      <c r="B111" s="182"/>
      <c r="C111" s="183"/>
      <c r="D111" s="137" t="s">
        <v>393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N442</f>
        <v>0</v>
      </c>
      <c r="O111" s="183"/>
      <c r="P111" s="183"/>
      <c r="Q111" s="183"/>
      <c r="R111" s="184"/>
      <c r="T111" s="185"/>
      <c r="U111" s="185"/>
    </row>
    <row r="112" spans="2:21" s="7" customFormat="1" ht="19.9" customHeight="1">
      <c r="B112" s="182"/>
      <c r="C112" s="183"/>
      <c r="D112" s="137" t="s">
        <v>394</v>
      </c>
      <c r="E112" s="183"/>
      <c r="F112" s="183"/>
      <c r="G112" s="183"/>
      <c r="H112" s="183"/>
      <c r="I112" s="183"/>
      <c r="J112" s="183"/>
      <c r="K112" s="183"/>
      <c r="L112" s="183"/>
      <c r="M112" s="183"/>
      <c r="N112" s="139">
        <f>N449</f>
        <v>0</v>
      </c>
      <c r="O112" s="183"/>
      <c r="P112" s="183"/>
      <c r="Q112" s="183"/>
      <c r="R112" s="184"/>
      <c r="T112" s="185"/>
      <c r="U112" s="185"/>
    </row>
    <row r="113" spans="2:21" s="7" customFormat="1" ht="19.9" customHeight="1">
      <c r="B113" s="182"/>
      <c r="C113" s="183"/>
      <c r="D113" s="137" t="s">
        <v>395</v>
      </c>
      <c r="E113" s="183"/>
      <c r="F113" s="183"/>
      <c r="G113" s="183"/>
      <c r="H113" s="183"/>
      <c r="I113" s="183"/>
      <c r="J113" s="183"/>
      <c r="K113" s="183"/>
      <c r="L113" s="183"/>
      <c r="M113" s="183"/>
      <c r="N113" s="139">
        <f>N456</f>
        <v>0</v>
      </c>
      <c r="O113" s="183"/>
      <c r="P113" s="183"/>
      <c r="Q113" s="183"/>
      <c r="R113" s="184"/>
      <c r="T113" s="185"/>
      <c r="U113" s="185"/>
    </row>
    <row r="114" spans="2:21" s="1" customFormat="1" ht="21.8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  <c r="T114" s="172"/>
      <c r="U114" s="172"/>
    </row>
    <row r="115" spans="2:21" s="1" customFormat="1" ht="29.25" customHeight="1">
      <c r="B115" s="47"/>
      <c r="C115" s="174" t="s">
        <v>152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175">
        <f>ROUND(N116+N117+N118+N119+N120+N121,2)</f>
        <v>0</v>
      </c>
      <c r="O115" s="186"/>
      <c r="P115" s="186"/>
      <c r="Q115" s="186"/>
      <c r="R115" s="49"/>
      <c r="T115" s="187"/>
      <c r="U115" s="188" t="s">
        <v>45</v>
      </c>
    </row>
    <row r="116" spans="2:65" s="1" customFormat="1" ht="18" customHeight="1">
      <c r="B116" s="47"/>
      <c r="C116" s="48"/>
      <c r="D116" s="144" t="s">
        <v>153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46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154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89</v>
      </c>
      <c r="BK116" s="189"/>
      <c r="BL116" s="189"/>
      <c r="BM116" s="189"/>
    </row>
    <row r="117" spans="2:65" s="1" customFormat="1" ht="18" customHeight="1">
      <c r="B117" s="47"/>
      <c r="C117" s="48"/>
      <c r="D117" s="144" t="s">
        <v>155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46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154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89</v>
      </c>
      <c r="BK117" s="189"/>
      <c r="BL117" s="189"/>
      <c r="BM117" s="189"/>
    </row>
    <row r="118" spans="2:65" s="1" customFormat="1" ht="18" customHeight="1">
      <c r="B118" s="47"/>
      <c r="C118" s="48"/>
      <c r="D118" s="144" t="s">
        <v>156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46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154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89</v>
      </c>
      <c r="BK118" s="189"/>
      <c r="BL118" s="189"/>
      <c r="BM118" s="189"/>
    </row>
    <row r="119" spans="2:65" s="1" customFormat="1" ht="18" customHeight="1">
      <c r="B119" s="47"/>
      <c r="C119" s="48"/>
      <c r="D119" s="144" t="s">
        <v>157</v>
      </c>
      <c r="E119" s="137"/>
      <c r="F119" s="137"/>
      <c r="G119" s="137"/>
      <c r="H119" s="137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0"/>
      <c r="U119" s="191" t="s">
        <v>46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154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89</v>
      </c>
      <c r="BK119" s="189"/>
      <c r="BL119" s="189"/>
      <c r="BM119" s="189"/>
    </row>
    <row r="120" spans="2:65" s="1" customFormat="1" ht="18" customHeight="1">
      <c r="B120" s="47"/>
      <c r="C120" s="48"/>
      <c r="D120" s="144" t="s">
        <v>158</v>
      </c>
      <c r="E120" s="137"/>
      <c r="F120" s="137"/>
      <c r="G120" s="137"/>
      <c r="H120" s="137"/>
      <c r="I120" s="48"/>
      <c r="J120" s="48"/>
      <c r="K120" s="48"/>
      <c r="L120" s="48"/>
      <c r="M120" s="48"/>
      <c r="N120" s="138">
        <f>ROUND(N88*T120,2)</f>
        <v>0</v>
      </c>
      <c r="O120" s="139"/>
      <c r="P120" s="139"/>
      <c r="Q120" s="139"/>
      <c r="R120" s="49"/>
      <c r="S120" s="189"/>
      <c r="T120" s="190"/>
      <c r="U120" s="191" t="s">
        <v>46</v>
      </c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92" t="s">
        <v>154</v>
      </c>
      <c r="AZ120" s="189"/>
      <c r="BA120" s="189"/>
      <c r="BB120" s="189"/>
      <c r="BC120" s="189"/>
      <c r="BD120" s="189"/>
      <c r="BE120" s="193">
        <f>IF(U120="základní",N120,0)</f>
        <v>0</v>
      </c>
      <c r="BF120" s="193">
        <f>IF(U120="snížená",N120,0)</f>
        <v>0</v>
      </c>
      <c r="BG120" s="193">
        <f>IF(U120="zákl. přenesená",N120,0)</f>
        <v>0</v>
      </c>
      <c r="BH120" s="193">
        <f>IF(U120="sníž. přenesená",N120,0)</f>
        <v>0</v>
      </c>
      <c r="BI120" s="193">
        <f>IF(U120="nulová",N120,0)</f>
        <v>0</v>
      </c>
      <c r="BJ120" s="192" t="s">
        <v>89</v>
      </c>
      <c r="BK120" s="189"/>
      <c r="BL120" s="189"/>
      <c r="BM120" s="189"/>
    </row>
    <row r="121" spans="2:65" s="1" customFormat="1" ht="18" customHeight="1">
      <c r="B121" s="47"/>
      <c r="C121" s="48"/>
      <c r="D121" s="137" t="s">
        <v>159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138">
        <f>ROUND(N88*T121,2)</f>
        <v>0</v>
      </c>
      <c r="O121" s="139"/>
      <c r="P121" s="139"/>
      <c r="Q121" s="139"/>
      <c r="R121" s="49"/>
      <c r="S121" s="189"/>
      <c r="T121" s="194"/>
      <c r="U121" s="195" t="s">
        <v>46</v>
      </c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92" t="s">
        <v>160</v>
      </c>
      <c r="AZ121" s="189"/>
      <c r="BA121" s="189"/>
      <c r="BB121" s="189"/>
      <c r="BC121" s="189"/>
      <c r="BD121" s="189"/>
      <c r="BE121" s="193">
        <f>IF(U121="základní",N121,0)</f>
        <v>0</v>
      </c>
      <c r="BF121" s="193">
        <f>IF(U121="snížená",N121,0)</f>
        <v>0</v>
      </c>
      <c r="BG121" s="193">
        <f>IF(U121="zákl. přenesená",N121,0)</f>
        <v>0</v>
      </c>
      <c r="BH121" s="193">
        <f>IF(U121="sníž. přenesená",N121,0)</f>
        <v>0</v>
      </c>
      <c r="BI121" s="193">
        <f>IF(U121="nulová",N121,0)</f>
        <v>0</v>
      </c>
      <c r="BJ121" s="192" t="s">
        <v>89</v>
      </c>
      <c r="BK121" s="189"/>
      <c r="BL121" s="189"/>
      <c r="BM121" s="189"/>
    </row>
    <row r="122" spans="2:21" s="1" customFormat="1" ht="13.5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  <c r="T122" s="172"/>
      <c r="U122" s="172"/>
    </row>
    <row r="123" spans="2:21" s="1" customFormat="1" ht="29.25" customHeight="1">
      <c r="B123" s="47"/>
      <c r="C123" s="151" t="s">
        <v>120</v>
      </c>
      <c r="D123" s="152"/>
      <c r="E123" s="152"/>
      <c r="F123" s="152"/>
      <c r="G123" s="152"/>
      <c r="H123" s="152"/>
      <c r="I123" s="152"/>
      <c r="J123" s="152"/>
      <c r="K123" s="152"/>
      <c r="L123" s="153">
        <f>ROUND(SUM(N88+N115),2)</f>
        <v>0</v>
      </c>
      <c r="M123" s="153"/>
      <c r="N123" s="153"/>
      <c r="O123" s="153"/>
      <c r="P123" s="153"/>
      <c r="Q123" s="153"/>
      <c r="R123" s="49"/>
      <c r="T123" s="172"/>
      <c r="U123" s="172"/>
    </row>
    <row r="124" spans="2:21" s="1" customFormat="1" ht="6.95" customHeight="1"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8"/>
      <c r="T124" s="172"/>
      <c r="U124" s="172"/>
    </row>
    <row r="128" spans="2:18" s="1" customFormat="1" ht="6.95" customHeight="1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1"/>
    </row>
    <row r="129" spans="2:18" s="1" customFormat="1" ht="36.95" customHeight="1">
      <c r="B129" s="47"/>
      <c r="C129" s="28" t="s">
        <v>161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pans="2:18" s="1" customFormat="1" ht="6.95" customHeight="1"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pans="2:18" s="1" customFormat="1" ht="30" customHeight="1">
      <c r="B131" s="47"/>
      <c r="C131" s="39" t="s">
        <v>19</v>
      </c>
      <c r="D131" s="48"/>
      <c r="E131" s="48"/>
      <c r="F131" s="156" t="str">
        <f>F6</f>
        <v>Stavební úpravy objektu čp.113, Markoušovice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8"/>
      <c r="R131" s="49"/>
    </row>
    <row r="132" spans="2:18" s="1" customFormat="1" ht="36.95" customHeight="1">
      <c r="B132" s="47"/>
      <c r="C132" s="86" t="s">
        <v>128</v>
      </c>
      <c r="D132" s="48"/>
      <c r="E132" s="48"/>
      <c r="F132" s="88" t="str">
        <f>F7</f>
        <v>574-02 - stavební úpravy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pans="2:18" s="1" customFormat="1" ht="6.95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pans="2:18" s="1" customFormat="1" ht="18" customHeight="1">
      <c r="B134" s="47"/>
      <c r="C134" s="39" t="s">
        <v>24</v>
      </c>
      <c r="D134" s="48"/>
      <c r="E134" s="48"/>
      <c r="F134" s="34" t="str">
        <f>F9</f>
        <v xml:space="preserve"> </v>
      </c>
      <c r="G134" s="48"/>
      <c r="H134" s="48"/>
      <c r="I134" s="48"/>
      <c r="J134" s="48"/>
      <c r="K134" s="39" t="s">
        <v>26</v>
      </c>
      <c r="L134" s="48"/>
      <c r="M134" s="91" t="str">
        <f>IF(O9="","",O9)</f>
        <v>14. 6. 2018</v>
      </c>
      <c r="N134" s="91"/>
      <c r="O134" s="91"/>
      <c r="P134" s="91"/>
      <c r="Q134" s="48"/>
      <c r="R134" s="49"/>
    </row>
    <row r="135" spans="2:18" s="1" customFormat="1" ht="6.95" customHeight="1"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/>
    </row>
    <row r="136" spans="2:18" s="1" customFormat="1" ht="13.5">
      <c r="B136" s="47"/>
      <c r="C136" s="39" t="s">
        <v>28</v>
      </c>
      <c r="D136" s="48"/>
      <c r="E136" s="48"/>
      <c r="F136" s="34" t="str">
        <f>E12</f>
        <v>Královéhradecký kraj</v>
      </c>
      <c r="G136" s="48"/>
      <c r="H136" s="48"/>
      <c r="I136" s="48"/>
      <c r="J136" s="48"/>
      <c r="K136" s="39" t="s">
        <v>34</v>
      </c>
      <c r="L136" s="48"/>
      <c r="M136" s="34" t="str">
        <f>E18</f>
        <v>Ing.Petr Košťál</v>
      </c>
      <c r="N136" s="34"/>
      <c r="O136" s="34"/>
      <c r="P136" s="34"/>
      <c r="Q136" s="34"/>
      <c r="R136" s="49"/>
    </row>
    <row r="137" spans="2:18" s="1" customFormat="1" ht="14.4" customHeight="1">
      <c r="B137" s="47"/>
      <c r="C137" s="39" t="s">
        <v>32</v>
      </c>
      <c r="D137" s="48"/>
      <c r="E137" s="48"/>
      <c r="F137" s="34" t="str">
        <f>IF(E15="","",E15)</f>
        <v>Vyplň údaj</v>
      </c>
      <c r="G137" s="48"/>
      <c r="H137" s="48"/>
      <c r="I137" s="48"/>
      <c r="J137" s="48"/>
      <c r="K137" s="39" t="s">
        <v>37</v>
      </c>
      <c r="L137" s="48"/>
      <c r="M137" s="34" t="str">
        <f>E21</f>
        <v>Martina Škopová</v>
      </c>
      <c r="N137" s="34"/>
      <c r="O137" s="34"/>
      <c r="P137" s="34"/>
      <c r="Q137" s="34"/>
      <c r="R137" s="49"/>
    </row>
    <row r="138" spans="2:18" s="1" customFormat="1" ht="10.3" customHeight="1"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spans="2:27" s="8" customFormat="1" ht="29.25" customHeight="1">
      <c r="B139" s="196"/>
      <c r="C139" s="197" t="s">
        <v>162</v>
      </c>
      <c r="D139" s="198" t="s">
        <v>163</v>
      </c>
      <c r="E139" s="198" t="s">
        <v>63</v>
      </c>
      <c r="F139" s="198" t="s">
        <v>164</v>
      </c>
      <c r="G139" s="198"/>
      <c r="H139" s="198"/>
      <c r="I139" s="198"/>
      <c r="J139" s="198" t="s">
        <v>165</v>
      </c>
      <c r="K139" s="198" t="s">
        <v>166</v>
      </c>
      <c r="L139" s="198" t="s">
        <v>167</v>
      </c>
      <c r="M139" s="198"/>
      <c r="N139" s="198" t="s">
        <v>133</v>
      </c>
      <c r="O139" s="198"/>
      <c r="P139" s="198"/>
      <c r="Q139" s="199"/>
      <c r="R139" s="200"/>
      <c r="T139" s="107" t="s">
        <v>168</v>
      </c>
      <c r="U139" s="108" t="s">
        <v>45</v>
      </c>
      <c r="V139" s="108" t="s">
        <v>169</v>
      </c>
      <c r="W139" s="108" t="s">
        <v>170</v>
      </c>
      <c r="X139" s="108" t="s">
        <v>171</v>
      </c>
      <c r="Y139" s="108" t="s">
        <v>172</v>
      </c>
      <c r="Z139" s="108" t="s">
        <v>173</v>
      </c>
      <c r="AA139" s="109" t="s">
        <v>174</v>
      </c>
    </row>
    <row r="140" spans="2:63" s="1" customFormat="1" ht="29.25" customHeight="1">
      <c r="B140" s="47"/>
      <c r="C140" s="111" t="s">
        <v>130</v>
      </c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201">
        <f>BK140</f>
        <v>0</v>
      </c>
      <c r="O140" s="202"/>
      <c r="P140" s="202"/>
      <c r="Q140" s="202"/>
      <c r="R140" s="49"/>
      <c r="T140" s="110"/>
      <c r="U140" s="68"/>
      <c r="V140" s="68"/>
      <c r="W140" s="203">
        <f>W141+W270+W465</f>
        <v>0</v>
      </c>
      <c r="X140" s="68"/>
      <c r="Y140" s="203">
        <f>Y141+Y270+Y465</f>
        <v>23.512148026000002</v>
      </c>
      <c r="Z140" s="68"/>
      <c r="AA140" s="204">
        <f>AA141+AA270+AA465</f>
        <v>0.02758</v>
      </c>
      <c r="AT140" s="23" t="s">
        <v>80</v>
      </c>
      <c r="AU140" s="23" t="s">
        <v>135</v>
      </c>
      <c r="BK140" s="205">
        <f>BK141+BK270+BK465</f>
        <v>0</v>
      </c>
    </row>
    <row r="141" spans="2:63" s="9" customFormat="1" ht="37.4" customHeight="1">
      <c r="B141" s="206"/>
      <c r="C141" s="207"/>
      <c r="D141" s="208" t="s">
        <v>136</v>
      </c>
      <c r="E141" s="208"/>
      <c r="F141" s="208"/>
      <c r="G141" s="208"/>
      <c r="H141" s="208"/>
      <c r="I141" s="208"/>
      <c r="J141" s="208"/>
      <c r="K141" s="208"/>
      <c r="L141" s="208"/>
      <c r="M141" s="208"/>
      <c r="N141" s="209">
        <f>BK141</f>
        <v>0</v>
      </c>
      <c r="O141" s="179"/>
      <c r="P141" s="179"/>
      <c r="Q141" s="179"/>
      <c r="R141" s="210"/>
      <c r="T141" s="211"/>
      <c r="U141" s="207"/>
      <c r="V141" s="207"/>
      <c r="W141" s="212">
        <f>W142+W157+W185+W200+W208+W254+W268</f>
        <v>0</v>
      </c>
      <c r="X141" s="207"/>
      <c r="Y141" s="212">
        <f>Y142+Y157+Y185+Y200+Y208+Y254+Y268</f>
        <v>18.992284316000003</v>
      </c>
      <c r="Z141" s="207"/>
      <c r="AA141" s="213">
        <f>AA142+AA157+AA185+AA200+AA208+AA254+AA268</f>
        <v>0</v>
      </c>
      <c r="AR141" s="214" t="s">
        <v>89</v>
      </c>
      <c r="AT141" s="215" t="s">
        <v>80</v>
      </c>
      <c r="AU141" s="215" t="s">
        <v>81</v>
      </c>
      <c r="AY141" s="214" t="s">
        <v>175</v>
      </c>
      <c r="BK141" s="216">
        <f>BK142+BK157+BK185+BK200+BK208+BK254+BK268</f>
        <v>0</v>
      </c>
    </row>
    <row r="142" spans="2:63" s="9" customFormat="1" ht="19.9" customHeight="1">
      <c r="B142" s="206"/>
      <c r="C142" s="207"/>
      <c r="D142" s="217" t="s">
        <v>137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8">
        <f>BK142</f>
        <v>0</v>
      </c>
      <c r="O142" s="219"/>
      <c r="P142" s="219"/>
      <c r="Q142" s="219"/>
      <c r="R142" s="210"/>
      <c r="T142" s="211"/>
      <c r="U142" s="207"/>
      <c r="V142" s="207"/>
      <c r="W142" s="212">
        <f>SUM(W143:W156)</f>
        <v>0</v>
      </c>
      <c r="X142" s="207"/>
      <c r="Y142" s="212">
        <f>SUM(Y143:Y156)</f>
        <v>0</v>
      </c>
      <c r="Z142" s="207"/>
      <c r="AA142" s="213">
        <f>SUM(AA143:AA156)</f>
        <v>0</v>
      </c>
      <c r="AR142" s="214" t="s">
        <v>89</v>
      </c>
      <c r="AT142" s="215" t="s">
        <v>80</v>
      </c>
      <c r="AU142" s="215" t="s">
        <v>89</v>
      </c>
      <c r="AY142" s="214" t="s">
        <v>175</v>
      </c>
      <c r="BK142" s="216">
        <f>SUM(BK143:BK156)</f>
        <v>0</v>
      </c>
    </row>
    <row r="143" spans="2:65" s="1" customFormat="1" ht="38.25" customHeight="1">
      <c r="B143" s="47"/>
      <c r="C143" s="220" t="s">
        <v>89</v>
      </c>
      <c r="D143" s="220" t="s">
        <v>177</v>
      </c>
      <c r="E143" s="221" t="s">
        <v>396</v>
      </c>
      <c r="F143" s="222" t="s">
        <v>397</v>
      </c>
      <c r="G143" s="222"/>
      <c r="H143" s="222"/>
      <c r="I143" s="222"/>
      <c r="J143" s="223" t="s">
        <v>207</v>
      </c>
      <c r="K143" s="224">
        <v>2.716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46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181</v>
      </c>
      <c r="AT143" s="23" t="s">
        <v>177</v>
      </c>
      <c r="AU143" s="23" t="s">
        <v>126</v>
      </c>
      <c r="AY143" s="23" t="s">
        <v>175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89</v>
      </c>
      <c r="BK143" s="143">
        <f>ROUND(L143*K143,2)</f>
        <v>0</v>
      </c>
      <c r="BL143" s="23" t="s">
        <v>181</v>
      </c>
      <c r="BM143" s="23" t="s">
        <v>398</v>
      </c>
    </row>
    <row r="144" spans="2:51" s="10" customFormat="1" ht="16.5" customHeight="1">
      <c r="B144" s="231"/>
      <c r="C144" s="232"/>
      <c r="D144" s="232"/>
      <c r="E144" s="233" t="s">
        <v>22</v>
      </c>
      <c r="F144" s="234" t="s">
        <v>399</v>
      </c>
      <c r="G144" s="235"/>
      <c r="H144" s="235"/>
      <c r="I144" s="235"/>
      <c r="J144" s="232"/>
      <c r="K144" s="236">
        <v>1.716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184</v>
      </c>
      <c r="AU144" s="240" t="s">
        <v>126</v>
      </c>
      <c r="AV144" s="10" t="s">
        <v>126</v>
      </c>
      <c r="AW144" s="10" t="s">
        <v>36</v>
      </c>
      <c r="AX144" s="10" t="s">
        <v>81</v>
      </c>
      <c r="AY144" s="240" t="s">
        <v>175</v>
      </c>
    </row>
    <row r="145" spans="2:51" s="10" customFormat="1" ht="16.5" customHeight="1">
      <c r="B145" s="231"/>
      <c r="C145" s="232"/>
      <c r="D145" s="232"/>
      <c r="E145" s="233" t="s">
        <v>22</v>
      </c>
      <c r="F145" s="243" t="s">
        <v>400</v>
      </c>
      <c r="G145" s="232"/>
      <c r="H145" s="232"/>
      <c r="I145" s="232"/>
      <c r="J145" s="232"/>
      <c r="K145" s="236">
        <v>1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184</v>
      </c>
      <c r="AU145" s="240" t="s">
        <v>126</v>
      </c>
      <c r="AV145" s="10" t="s">
        <v>126</v>
      </c>
      <c r="AW145" s="10" t="s">
        <v>36</v>
      </c>
      <c r="AX145" s="10" t="s">
        <v>81</v>
      </c>
      <c r="AY145" s="240" t="s">
        <v>175</v>
      </c>
    </row>
    <row r="146" spans="2:51" s="11" customFormat="1" ht="16.5" customHeight="1">
      <c r="B146" s="244"/>
      <c r="C146" s="245"/>
      <c r="D146" s="245"/>
      <c r="E146" s="246" t="s">
        <v>22</v>
      </c>
      <c r="F146" s="247" t="s">
        <v>230</v>
      </c>
      <c r="G146" s="245"/>
      <c r="H146" s="245"/>
      <c r="I146" s="245"/>
      <c r="J146" s="245"/>
      <c r="K146" s="248">
        <v>2.716</v>
      </c>
      <c r="L146" s="245"/>
      <c r="M146" s="245"/>
      <c r="N146" s="245"/>
      <c r="O146" s="245"/>
      <c r="P146" s="245"/>
      <c r="Q146" s="245"/>
      <c r="R146" s="249"/>
      <c r="T146" s="250"/>
      <c r="U146" s="245"/>
      <c r="V146" s="245"/>
      <c r="W146" s="245"/>
      <c r="X146" s="245"/>
      <c r="Y146" s="245"/>
      <c r="Z146" s="245"/>
      <c r="AA146" s="251"/>
      <c r="AT146" s="252" t="s">
        <v>184</v>
      </c>
      <c r="AU146" s="252" t="s">
        <v>126</v>
      </c>
      <c r="AV146" s="11" t="s">
        <v>181</v>
      </c>
      <c r="AW146" s="11" t="s">
        <v>36</v>
      </c>
      <c r="AX146" s="11" t="s">
        <v>89</v>
      </c>
      <c r="AY146" s="252" t="s">
        <v>175</v>
      </c>
    </row>
    <row r="147" spans="2:65" s="1" customFormat="1" ht="38.25" customHeight="1">
      <c r="B147" s="47"/>
      <c r="C147" s="220" t="s">
        <v>126</v>
      </c>
      <c r="D147" s="220" t="s">
        <v>177</v>
      </c>
      <c r="E147" s="221" t="s">
        <v>401</v>
      </c>
      <c r="F147" s="222" t="s">
        <v>402</v>
      </c>
      <c r="G147" s="222"/>
      <c r="H147" s="222"/>
      <c r="I147" s="222"/>
      <c r="J147" s="223" t="s">
        <v>207</v>
      </c>
      <c r="K147" s="224">
        <v>1.716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46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181</v>
      </c>
      <c r="AT147" s="23" t="s">
        <v>177</v>
      </c>
      <c r="AU147" s="23" t="s">
        <v>126</v>
      </c>
      <c r="AY147" s="23" t="s">
        <v>175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89</v>
      </c>
      <c r="BK147" s="143">
        <f>ROUND(L147*K147,2)</f>
        <v>0</v>
      </c>
      <c r="BL147" s="23" t="s">
        <v>181</v>
      </c>
      <c r="BM147" s="23" t="s">
        <v>403</v>
      </c>
    </row>
    <row r="148" spans="2:65" s="1" customFormat="1" ht="38.25" customHeight="1">
      <c r="B148" s="47"/>
      <c r="C148" s="220" t="s">
        <v>250</v>
      </c>
      <c r="D148" s="220" t="s">
        <v>177</v>
      </c>
      <c r="E148" s="221" t="s">
        <v>404</v>
      </c>
      <c r="F148" s="222" t="s">
        <v>405</v>
      </c>
      <c r="G148" s="222"/>
      <c r="H148" s="222"/>
      <c r="I148" s="222"/>
      <c r="J148" s="223" t="s">
        <v>207</v>
      </c>
      <c r="K148" s="224">
        <v>0.792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46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181</v>
      </c>
      <c r="AT148" s="23" t="s">
        <v>177</v>
      </c>
      <c r="AU148" s="23" t="s">
        <v>126</v>
      </c>
      <c r="AY148" s="23" t="s">
        <v>175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89</v>
      </c>
      <c r="BK148" s="143">
        <f>ROUND(L148*K148,2)</f>
        <v>0</v>
      </c>
      <c r="BL148" s="23" t="s">
        <v>181</v>
      </c>
      <c r="BM148" s="23" t="s">
        <v>406</v>
      </c>
    </row>
    <row r="149" spans="2:51" s="10" customFormat="1" ht="16.5" customHeight="1">
      <c r="B149" s="231"/>
      <c r="C149" s="232"/>
      <c r="D149" s="232"/>
      <c r="E149" s="233" t="s">
        <v>22</v>
      </c>
      <c r="F149" s="234" t="s">
        <v>407</v>
      </c>
      <c r="G149" s="235"/>
      <c r="H149" s="235"/>
      <c r="I149" s="235"/>
      <c r="J149" s="232"/>
      <c r="K149" s="236">
        <v>0.792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184</v>
      </c>
      <c r="AU149" s="240" t="s">
        <v>126</v>
      </c>
      <c r="AV149" s="10" t="s">
        <v>126</v>
      </c>
      <c r="AW149" s="10" t="s">
        <v>36</v>
      </c>
      <c r="AX149" s="10" t="s">
        <v>89</v>
      </c>
      <c r="AY149" s="240" t="s">
        <v>175</v>
      </c>
    </row>
    <row r="150" spans="2:65" s="1" customFormat="1" ht="38.25" customHeight="1">
      <c r="B150" s="47"/>
      <c r="C150" s="220" t="s">
        <v>181</v>
      </c>
      <c r="D150" s="220" t="s">
        <v>177</v>
      </c>
      <c r="E150" s="221" t="s">
        <v>408</v>
      </c>
      <c r="F150" s="222" t="s">
        <v>409</v>
      </c>
      <c r="G150" s="222"/>
      <c r="H150" s="222"/>
      <c r="I150" s="222"/>
      <c r="J150" s="223" t="s">
        <v>207</v>
      </c>
      <c r="K150" s="224">
        <v>0.792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46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181</v>
      </c>
      <c r="AT150" s="23" t="s">
        <v>177</v>
      </c>
      <c r="AU150" s="23" t="s">
        <v>126</v>
      </c>
      <c r="AY150" s="23" t="s">
        <v>175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89</v>
      </c>
      <c r="BK150" s="143">
        <f>ROUND(L150*K150,2)</f>
        <v>0</v>
      </c>
      <c r="BL150" s="23" t="s">
        <v>181</v>
      </c>
      <c r="BM150" s="23" t="s">
        <v>410</v>
      </c>
    </row>
    <row r="151" spans="2:65" s="1" customFormat="1" ht="38.25" customHeight="1">
      <c r="B151" s="47"/>
      <c r="C151" s="220" t="s">
        <v>245</v>
      </c>
      <c r="D151" s="220" t="s">
        <v>177</v>
      </c>
      <c r="E151" s="221" t="s">
        <v>411</v>
      </c>
      <c r="F151" s="222" t="s">
        <v>412</v>
      </c>
      <c r="G151" s="222"/>
      <c r="H151" s="222"/>
      <c r="I151" s="222"/>
      <c r="J151" s="223" t="s">
        <v>207</v>
      </c>
      <c r="K151" s="224">
        <v>1.716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46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181</v>
      </c>
      <c r="AT151" s="23" t="s">
        <v>177</v>
      </c>
      <c r="AU151" s="23" t="s">
        <v>126</v>
      </c>
      <c r="AY151" s="23" t="s">
        <v>175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89</v>
      </c>
      <c r="BK151" s="143">
        <f>ROUND(L151*K151,2)</f>
        <v>0</v>
      </c>
      <c r="BL151" s="23" t="s">
        <v>181</v>
      </c>
      <c r="BM151" s="23" t="s">
        <v>413</v>
      </c>
    </row>
    <row r="152" spans="2:65" s="1" customFormat="1" ht="38.25" customHeight="1">
      <c r="B152" s="47"/>
      <c r="C152" s="220" t="s">
        <v>240</v>
      </c>
      <c r="D152" s="220" t="s">
        <v>177</v>
      </c>
      <c r="E152" s="221" t="s">
        <v>414</v>
      </c>
      <c r="F152" s="222" t="s">
        <v>415</v>
      </c>
      <c r="G152" s="222"/>
      <c r="H152" s="222"/>
      <c r="I152" s="222"/>
      <c r="J152" s="223" t="s">
        <v>207</v>
      </c>
      <c r="K152" s="224">
        <v>1.716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46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181</v>
      </c>
      <c r="AT152" s="23" t="s">
        <v>177</v>
      </c>
      <c r="AU152" s="23" t="s">
        <v>126</v>
      </c>
      <c r="AY152" s="23" t="s">
        <v>175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89</v>
      </c>
      <c r="BK152" s="143">
        <f>ROUND(L152*K152,2)</f>
        <v>0</v>
      </c>
      <c r="BL152" s="23" t="s">
        <v>181</v>
      </c>
      <c r="BM152" s="23" t="s">
        <v>416</v>
      </c>
    </row>
    <row r="153" spans="2:65" s="1" customFormat="1" ht="25.5" customHeight="1">
      <c r="B153" s="47"/>
      <c r="C153" s="220" t="s">
        <v>199</v>
      </c>
      <c r="D153" s="220" t="s">
        <v>177</v>
      </c>
      <c r="E153" s="221" t="s">
        <v>417</v>
      </c>
      <c r="F153" s="222" t="s">
        <v>418</v>
      </c>
      <c r="G153" s="222"/>
      <c r="H153" s="222"/>
      <c r="I153" s="222"/>
      <c r="J153" s="223" t="s">
        <v>207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46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181</v>
      </c>
      <c r="AT153" s="23" t="s">
        <v>177</v>
      </c>
      <c r="AU153" s="23" t="s">
        <v>126</v>
      </c>
      <c r="AY153" s="23" t="s">
        <v>175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89</v>
      </c>
      <c r="BK153" s="143">
        <f>ROUND(L153*K153,2)</f>
        <v>0</v>
      </c>
      <c r="BL153" s="23" t="s">
        <v>181</v>
      </c>
      <c r="BM153" s="23" t="s">
        <v>419</v>
      </c>
    </row>
    <row r="154" spans="2:51" s="10" customFormat="1" ht="16.5" customHeight="1">
      <c r="B154" s="231"/>
      <c r="C154" s="232"/>
      <c r="D154" s="232"/>
      <c r="E154" s="233" t="s">
        <v>22</v>
      </c>
      <c r="F154" s="234" t="s">
        <v>420</v>
      </c>
      <c r="G154" s="235"/>
      <c r="H154" s="235"/>
      <c r="I154" s="235"/>
      <c r="J154" s="232"/>
      <c r="K154" s="236">
        <v>1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184</v>
      </c>
      <c r="AU154" s="240" t="s">
        <v>126</v>
      </c>
      <c r="AV154" s="10" t="s">
        <v>126</v>
      </c>
      <c r="AW154" s="10" t="s">
        <v>36</v>
      </c>
      <c r="AX154" s="10" t="s">
        <v>89</v>
      </c>
      <c r="AY154" s="240" t="s">
        <v>175</v>
      </c>
    </row>
    <row r="155" spans="2:65" s="1" customFormat="1" ht="38.25" customHeight="1">
      <c r="B155" s="47"/>
      <c r="C155" s="220" t="s">
        <v>195</v>
      </c>
      <c r="D155" s="220" t="s">
        <v>177</v>
      </c>
      <c r="E155" s="221" t="s">
        <v>421</v>
      </c>
      <c r="F155" s="222" t="s">
        <v>422</v>
      </c>
      <c r="G155" s="222"/>
      <c r="H155" s="222"/>
      <c r="I155" s="222"/>
      <c r="J155" s="223" t="s">
        <v>180</v>
      </c>
      <c r="K155" s="224">
        <v>8.74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46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181</v>
      </c>
      <c r="AT155" s="23" t="s">
        <v>177</v>
      </c>
      <c r="AU155" s="23" t="s">
        <v>126</v>
      </c>
      <c r="AY155" s="23" t="s">
        <v>175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89</v>
      </c>
      <c r="BK155" s="143">
        <f>ROUND(L155*K155,2)</f>
        <v>0</v>
      </c>
      <c r="BL155" s="23" t="s">
        <v>181</v>
      </c>
      <c r="BM155" s="23" t="s">
        <v>423</v>
      </c>
    </row>
    <row r="156" spans="2:51" s="10" customFormat="1" ht="16.5" customHeight="1">
      <c r="B156" s="231"/>
      <c r="C156" s="232"/>
      <c r="D156" s="232"/>
      <c r="E156" s="233" t="s">
        <v>22</v>
      </c>
      <c r="F156" s="234" t="s">
        <v>424</v>
      </c>
      <c r="G156" s="235"/>
      <c r="H156" s="235"/>
      <c r="I156" s="235"/>
      <c r="J156" s="232"/>
      <c r="K156" s="236">
        <v>8.74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184</v>
      </c>
      <c r="AU156" s="240" t="s">
        <v>126</v>
      </c>
      <c r="AV156" s="10" t="s">
        <v>126</v>
      </c>
      <c r="AW156" s="10" t="s">
        <v>36</v>
      </c>
      <c r="AX156" s="10" t="s">
        <v>89</v>
      </c>
      <c r="AY156" s="240" t="s">
        <v>175</v>
      </c>
    </row>
    <row r="157" spans="2:63" s="9" customFormat="1" ht="29.85" customHeight="1">
      <c r="B157" s="206"/>
      <c r="C157" s="207"/>
      <c r="D157" s="217" t="s">
        <v>384</v>
      </c>
      <c r="E157" s="217"/>
      <c r="F157" s="217"/>
      <c r="G157" s="217"/>
      <c r="H157" s="217"/>
      <c r="I157" s="217"/>
      <c r="J157" s="217"/>
      <c r="K157" s="217"/>
      <c r="L157" s="217"/>
      <c r="M157" s="217"/>
      <c r="N157" s="218">
        <f>BK157</f>
        <v>0</v>
      </c>
      <c r="O157" s="219"/>
      <c r="P157" s="219"/>
      <c r="Q157" s="219"/>
      <c r="R157" s="210"/>
      <c r="T157" s="211"/>
      <c r="U157" s="207"/>
      <c r="V157" s="207"/>
      <c r="W157" s="212">
        <f>SUM(W158:W184)</f>
        <v>0</v>
      </c>
      <c r="X157" s="207"/>
      <c r="Y157" s="212">
        <f>SUM(Y158:Y184)</f>
        <v>11.37284835</v>
      </c>
      <c r="Z157" s="207"/>
      <c r="AA157" s="213">
        <f>SUM(AA158:AA184)</f>
        <v>0</v>
      </c>
      <c r="AR157" s="214" t="s">
        <v>89</v>
      </c>
      <c r="AT157" s="215" t="s">
        <v>80</v>
      </c>
      <c r="AU157" s="215" t="s">
        <v>89</v>
      </c>
      <c r="AY157" s="214" t="s">
        <v>175</v>
      </c>
      <c r="BK157" s="216">
        <f>SUM(BK158:BK184)</f>
        <v>0</v>
      </c>
    </row>
    <row r="158" spans="2:65" s="1" customFormat="1" ht="38.25" customHeight="1">
      <c r="B158" s="47"/>
      <c r="C158" s="220" t="s">
        <v>268</v>
      </c>
      <c r="D158" s="220" t="s">
        <v>177</v>
      </c>
      <c r="E158" s="221" t="s">
        <v>425</v>
      </c>
      <c r="F158" s="222" t="s">
        <v>426</v>
      </c>
      <c r="G158" s="222"/>
      <c r="H158" s="222"/>
      <c r="I158" s="222"/>
      <c r="J158" s="223" t="s">
        <v>207</v>
      </c>
      <c r="K158" s="224">
        <v>1.146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46</v>
      </c>
      <c r="V158" s="48"/>
      <c r="W158" s="229">
        <f>V158*K158</f>
        <v>0</v>
      </c>
      <c r="X158" s="229">
        <v>2.16</v>
      </c>
      <c r="Y158" s="229">
        <f>X158*K158</f>
        <v>2.47536</v>
      </c>
      <c r="Z158" s="229">
        <v>0</v>
      </c>
      <c r="AA158" s="230">
        <f>Z158*K158</f>
        <v>0</v>
      </c>
      <c r="AR158" s="23" t="s">
        <v>181</v>
      </c>
      <c r="AT158" s="23" t="s">
        <v>177</v>
      </c>
      <c r="AU158" s="23" t="s">
        <v>126</v>
      </c>
      <c r="AY158" s="23" t="s">
        <v>175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89</v>
      </c>
      <c r="BK158" s="143">
        <f>ROUND(L158*K158,2)</f>
        <v>0</v>
      </c>
      <c r="BL158" s="23" t="s">
        <v>181</v>
      </c>
      <c r="BM158" s="23" t="s">
        <v>427</v>
      </c>
    </row>
    <row r="159" spans="2:51" s="10" customFormat="1" ht="16.5" customHeight="1">
      <c r="B159" s="231"/>
      <c r="C159" s="232"/>
      <c r="D159" s="232"/>
      <c r="E159" s="233" t="s">
        <v>22</v>
      </c>
      <c r="F159" s="234" t="s">
        <v>428</v>
      </c>
      <c r="G159" s="235"/>
      <c r="H159" s="235"/>
      <c r="I159" s="235"/>
      <c r="J159" s="232"/>
      <c r="K159" s="236">
        <v>1.146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184</v>
      </c>
      <c r="AU159" s="240" t="s">
        <v>126</v>
      </c>
      <c r="AV159" s="10" t="s">
        <v>126</v>
      </c>
      <c r="AW159" s="10" t="s">
        <v>36</v>
      </c>
      <c r="AX159" s="10" t="s">
        <v>89</v>
      </c>
      <c r="AY159" s="240" t="s">
        <v>175</v>
      </c>
    </row>
    <row r="160" spans="2:65" s="1" customFormat="1" ht="25.5" customHeight="1">
      <c r="B160" s="47"/>
      <c r="C160" s="220" t="s">
        <v>277</v>
      </c>
      <c r="D160" s="220" t="s">
        <v>177</v>
      </c>
      <c r="E160" s="221" t="s">
        <v>429</v>
      </c>
      <c r="F160" s="222" t="s">
        <v>430</v>
      </c>
      <c r="G160" s="222"/>
      <c r="H160" s="222"/>
      <c r="I160" s="222"/>
      <c r="J160" s="223" t="s">
        <v>207</v>
      </c>
      <c r="K160" s="224">
        <v>2.074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46</v>
      </c>
      <c r="V160" s="48"/>
      <c r="W160" s="229">
        <f>V160*K160</f>
        <v>0</v>
      </c>
      <c r="X160" s="229">
        <v>2.45329</v>
      </c>
      <c r="Y160" s="229">
        <f>X160*K160</f>
        <v>5.088123459999999</v>
      </c>
      <c r="Z160" s="229">
        <v>0</v>
      </c>
      <c r="AA160" s="230">
        <f>Z160*K160</f>
        <v>0</v>
      </c>
      <c r="AR160" s="23" t="s">
        <v>181</v>
      </c>
      <c r="AT160" s="23" t="s">
        <v>177</v>
      </c>
      <c r="AU160" s="23" t="s">
        <v>126</v>
      </c>
      <c r="AY160" s="23" t="s">
        <v>175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89</v>
      </c>
      <c r="BK160" s="143">
        <f>ROUND(L160*K160,2)</f>
        <v>0</v>
      </c>
      <c r="BL160" s="23" t="s">
        <v>181</v>
      </c>
      <c r="BM160" s="23" t="s">
        <v>431</v>
      </c>
    </row>
    <row r="161" spans="2:51" s="10" customFormat="1" ht="16.5" customHeight="1">
      <c r="B161" s="231"/>
      <c r="C161" s="232"/>
      <c r="D161" s="232"/>
      <c r="E161" s="233" t="s">
        <v>22</v>
      </c>
      <c r="F161" s="234" t="s">
        <v>432</v>
      </c>
      <c r="G161" s="235"/>
      <c r="H161" s="235"/>
      <c r="I161" s="235"/>
      <c r="J161" s="232"/>
      <c r="K161" s="236">
        <v>1.874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184</v>
      </c>
      <c r="AU161" s="240" t="s">
        <v>126</v>
      </c>
      <c r="AV161" s="10" t="s">
        <v>126</v>
      </c>
      <c r="AW161" s="10" t="s">
        <v>36</v>
      </c>
      <c r="AX161" s="10" t="s">
        <v>81</v>
      </c>
      <c r="AY161" s="240" t="s">
        <v>175</v>
      </c>
    </row>
    <row r="162" spans="2:51" s="10" customFormat="1" ht="16.5" customHeight="1">
      <c r="B162" s="231"/>
      <c r="C162" s="232"/>
      <c r="D162" s="232"/>
      <c r="E162" s="233" t="s">
        <v>22</v>
      </c>
      <c r="F162" s="243" t="s">
        <v>433</v>
      </c>
      <c r="G162" s="232"/>
      <c r="H162" s="232"/>
      <c r="I162" s="232"/>
      <c r="J162" s="232"/>
      <c r="K162" s="236">
        <v>0.2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184</v>
      </c>
      <c r="AU162" s="240" t="s">
        <v>126</v>
      </c>
      <c r="AV162" s="10" t="s">
        <v>126</v>
      </c>
      <c r="AW162" s="10" t="s">
        <v>36</v>
      </c>
      <c r="AX162" s="10" t="s">
        <v>81</v>
      </c>
      <c r="AY162" s="240" t="s">
        <v>175</v>
      </c>
    </row>
    <row r="163" spans="2:51" s="11" customFormat="1" ht="16.5" customHeight="1">
      <c r="B163" s="244"/>
      <c r="C163" s="245"/>
      <c r="D163" s="245"/>
      <c r="E163" s="246" t="s">
        <v>22</v>
      </c>
      <c r="F163" s="247" t="s">
        <v>230</v>
      </c>
      <c r="G163" s="245"/>
      <c r="H163" s="245"/>
      <c r="I163" s="245"/>
      <c r="J163" s="245"/>
      <c r="K163" s="248">
        <v>2.074</v>
      </c>
      <c r="L163" s="245"/>
      <c r="M163" s="245"/>
      <c r="N163" s="245"/>
      <c r="O163" s="245"/>
      <c r="P163" s="245"/>
      <c r="Q163" s="245"/>
      <c r="R163" s="249"/>
      <c r="T163" s="250"/>
      <c r="U163" s="245"/>
      <c r="V163" s="245"/>
      <c r="W163" s="245"/>
      <c r="X163" s="245"/>
      <c r="Y163" s="245"/>
      <c r="Z163" s="245"/>
      <c r="AA163" s="251"/>
      <c r="AT163" s="252" t="s">
        <v>184</v>
      </c>
      <c r="AU163" s="252" t="s">
        <v>126</v>
      </c>
      <c r="AV163" s="11" t="s">
        <v>181</v>
      </c>
      <c r="AW163" s="11" t="s">
        <v>36</v>
      </c>
      <c r="AX163" s="11" t="s">
        <v>89</v>
      </c>
      <c r="AY163" s="252" t="s">
        <v>175</v>
      </c>
    </row>
    <row r="164" spans="2:65" s="1" customFormat="1" ht="16.5" customHeight="1">
      <c r="B164" s="47"/>
      <c r="C164" s="220" t="s">
        <v>11</v>
      </c>
      <c r="D164" s="220" t="s">
        <v>177</v>
      </c>
      <c r="E164" s="221" t="s">
        <v>434</v>
      </c>
      <c r="F164" s="222" t="s">
        <v>435</v>
      </c>
      <c r="G164" s="222"/>
      <c r="H164" s="222"/>
      <c r="I164" s="222"/>
      <c r="J164" s="223" t="s">
        <v>180</v>
      </c>
      <c r="K164" s="224">
        <v>0.52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46</v>
      </c>
      <c r="V164" s="48"/>
      <c r="W164" s="229">
        <f>V164*K164</f>
        <v>0</v>
      </c>
      <c r="X164" s="229">
        <v>0.00247</v>
      </c>
      <c r="Y164" s="229">
        <f>X164*K164</f>
        <v>0.0012844</v>
      </c>
      <c r="Z164" s="229">
        <v>0</v>
      </c>
      <c r="AA164" s="230">
        <f>Z164*K164</f>
        <v>0</v>
      </c>
      <c r="AR164" s="23" t="s">
        <v>181</v>
      </c>
      <c r="AT164" s="23" t="s">
        <v>177</v>
      </c>
      <c r="AU164" s="23" t="s">
        <v>126</v>
      </c>
      <c r="AY164" s="23" t="s">
        <v>175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89</v>
      </c>
      <c r="BK164" s="143">
        <f>ROUND(L164*K164,2)</f>
        <v>0</v>
      </c>
      <c r="BL164" s="23" t="s">
        <v>181</v>
      </c>
      <c r="BM164" s="23" t="s">
        <v>436</v>
      </c>
    </row>
    <row r="165" spans="2:51" s="10" customFormat="1" ht="16.5" customHeight="1">
      <c r="B165" s="231"/>
      <c r="C165" s="232"/>
      <c r="D165" s="232"/>
      <c r="E165" s="233" t="s">
        <v>22</v>
      </c>
      <c r="F165" s="234" t="s">
        <v>437</v>
      </c>
      <c r="G165" s="235"/>
      <c r="H165" s="235"/>
      <c r="I165" s="235"/>
      <c r="J165" s="232"/>
      <c r="K165" s="236">
        <v>0.52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184</v>
      </c>
      <c r="AU165" s="240" t="s">
        <v>126</v>
      </c>
      <c r="AV165" s="10" t="s">
        <v>126</v>
      </c>
      <c r="AW165" s="10" t="s">
        <v>36</v>
      </c>
      <c r="AX165" s="10" t="s">
        <v>89</v>
      </c>
      <c r="AY165" s="240" t="s">
        <v>175</v>
      </c>
    </row>
    <row r="166" spans="2:65" s="1" customFormat="1" ht="25.5" customHeight="1">
      <c r="B166" s="47"/>
      <c r="C166" s="220" t="s">
        <v>289</v>
      </c>
      <c r="D166" s="220" t="s">
        <v>177</v>
      </c>
      <c r="E166" s="221" t="s">
        <v>438</v>
      </c>
      <c r="F166" s="222" t="s">
        <v>439</v>
      </c>
      <c r="G166" s="222"/>
      <c r="H166" s="222"/>
      <c r="I166" s="222"/>
      <c r="J166" s="223" t="s">
        <v>180</v>
      </c>
      <c r="K166" s="224">
        <v>0.52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46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181</v>
      </c>
      <c r="AT166" s="23" t="s">
        <v>177</v>
      </c>
      <c r="AU166" s="23" t="s">
        <v>126</v>
      </c>
      <c r="AY166" s="23" t="s">
        <v>175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89</v>
      </c>
      <c r="BK166" s="143">
        <f>ROUND(L166*K166,2)</f>
        <v>0</v>
      </c>
      <c r="BL166" s="23" t="s">
        <v>181</v>
      </c>
      <c r="BM166" s="23" t="s">
        <v>440</v>
      </c>
    </row>
    <row r="167" spans="2:65" s="1" customFormat="1" ht="25.5" customHeight="1">
      <c r="B167" s="47"/>
      <c r="C167" s="220" t="s">
        <v>367</v>
      </c>
      <c r="D167" s="220" t="s">
        <v>177</v>
      </c>
      <c r="E167" s="221" t="s">
        <v>441</v>
      </c>
      <c r="F167" s="222" t="s">
        <v>442</v>
      </c>
      <c r="G167" s="222"/>
      <c r="H167" s="222"/>
      <c r="I167" s="222"/>
      <c r="J167" s="223" t="s">
        <v>253</v>
      </c>
      <c r="K167" s="224">
        <v>0.045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46</v>
      </c>
      <c r="V167" s="48"/>
      <c r="W167" s="229">
        <f>V167*K167</f>
        <v>0</v>
      </c>
      <c r="X167" s="229">
        <v>1.06277</v>
      </c>
      <c r="Y167" s="229">
        <f>X167*K167</f>
        <v>0.047824649999999996</v>
      </c>
      <c r="Z167" s="229">
        <v>0</v>
      </c>
      <c r="AA167" s="230">
        <f>Z167*K167</f>
        <v>0</v>
      </c>
      <c r="AR167" s="23" t="s">
        <v>181</v>
      </c>
      <c r="AT167" s="23" t="s">
        <v>177</v>
      </c>
      <c r="AU167" s="23" t="s">
        <v>126</v>
      </c>
      <c r="AY167" s="23" t="s">
        <v>175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89</v>
      </c>
      <c r="BK167" s="143">
        <f>ROUND(L167*K167,2)</f>
        <v>0</v>
      </c>
      <c r="BL167" s="23" t="s">
        <v>181</v>
      </c>
      <c r="BM167" s="23" t="s">
        <v>443</v>
      </c>
    </row>
    <row r="168" spans="2:51" s="10" customFormat="1" ht="25.5" customHeight="1">
      <c r="B168" s="231"/>
      <c r="C168" s="232"/>
      <c r="D168" s="232"/>
      <c r="E168" s="233" t="s">
        <v>22</v>
      </c>
      <c r="F168" s="234" t="s">
        <v>444</v>
      </c>
      <c r="G168" s="235"/>
      <c r="H168" s="235"/>
      <c r="I168" s="235"/>
      <c r="J168" s="232"/>
      <c r="K168" s="236">
        <v>0.045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184</v>
      </c>
      <c r="AU168" s="240" t="s">
        <v>126</v>
      </c>
      <c r="AV168" s="10" t="s">
        <v>126</v>
      </c>
      <c r="AW168" s="10" t="s">
        <v>36</v>
      </c>
      <c r="AX168" s="10" t="s">
        <v>89</v>
      </c>
      <c r="AY168" s="240" t="s">
        <v>175</v>
      </c>
    </row>
    <row r="169" spans="2:65" s="1" customFormat="1" ht="25.5" customHeight="1">
      <c r="B169" s="47"/>
      <c r="C169" s="220" t="s">
        <v>260</v>
      </c>
      <c r="D169" s="220" t="s">
        <v>177</v>
      </c>
      <c r="E169" s="221" t="s">
        <v>445</v>
      </c>
      <c r="F169" s="222" t="s">
        <v>446</v>
      </c>
      <c r="G169" s="222"/>
      <c r="H169" s="222"/>
      <c r="I169" s="222"/>
      <c r="J169" s="223" t="s">
        <v>207</v>
      </c>
      <c r="K169" s="224">
        <v>0.9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46</v>
      </c>
      <c r="V169" s="48"/>
      <c r="W169" s="229">
        <f>V169*K169</f>
        <v>0</v>
      </c>
      <c r="X169" s="229">
        <v>2.25634</v>
      </c>
      <c r="Y169" s="229">
        <f>X169*K169</f>
        <v>2.030706</v>
      </c>
      <c r="Z169" s="229">
        <v>0</v>
      </c>
      <c r="AA169" s="230">
        <f>Z169*K169</f>
        <v>0</v>
      </c>
      <c r="AR169" s="23" t="s">
        <v>181</v>
      </c>
      <c r="AT169" s="23" t="s">
        <v>177</v>
      </c>
      <c r="AU169" s="23" t="s">
        <v>126</v>
      </c>
      <c r="AY169" s="23" t="s">
        <v>175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89</v>
      </c>
      <c r="BK169" s="143">
        <f>ROUND(L169*K169,2)</f>
        <v>0</v>
      </c>
      <c r="BL169" s="23" t="s">
        <v>181</v>
      </c>
      <c r="BM169" s="23" t="s">
        <v>447</v>
      </c>
    </row>
    <row r="170" spans="2:51" s="10" customFormat="1" ht="16.5" customHeight="1">
      <c r="B170" s="231"/>
      <c r="C170" s="232"/>
      <c r="D170" s="232"/>
      <c r="E170" s="233" t="s">
        <v>22</v>
      </c>
      <c r="F170" s="234" t="s">
        <v>448</v>
      </c>
      <c r="G170" s="235"/>
      <c r="H170" s="235"/>
      <c r="I170" s="235"/>
      <c r="J170" s="232"/>
      <c r="K170" s="236">
        <v>0.78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184</v>
      </c>
      <c r="AU170" s="240" t="s">
        <v>126</v>
      </c>
      <c r="AV170" s="10" t="s">
        <v>126</v>
      </c>
      <c r="AW170" s="10" t="s">
        <v>36</v>
      </c>
      <c r="AX170" s="10" t="s">
        <v>81</v>
      </c>
      <c r="AY170" s="240" t="s">
        <v>175</v>
      </c>
    </row>
    <row r="171" spans="2:51" s="10" customFormat="1" ht="16.5" customHeight="1">
      <c r="B171" s="231"/>
      <c r="C171" s="232"/>
      <c r="D171" s="232"/>
      <c r="E171" s="233" t="s">
        <v>22</v>
      </c>
      <c r="F171" s="243" t="s">
        <v>449</v>
      </c>
      <c r="G171" s="232"/>
      <c r="H171" s="232"/>
      <c r="I171" s="232"/>
      <c r="J171" s="232"/>
      <c r="K171" s="236">
        <v>0.12</v>
      </c>
      <c r="L171" s="232"/>
      <c r="M171" s="232"/>
      <c r="N171" s="232"/>
      <c r="O171" s="232"/>
      <c r="P171" s="232"/>
      <c r="Q171" s="232"/>
      <c r="R171" s="237"/>
      <c r="T171" s="238"/>
      <c r="U171" s="232"/>
      <c r="V171" s="232"/>
      <c r="W171" s="232"/>
      <c r="X171" s="232"/>
      <c r="Y171" s="232"/>
      <c r="Z171" s="232"/>
      <c r="AA171" s="239"/>
      <c r="AT171" s="240" t="s">
        <v>184</v>
      </c>
      <c r="AU171" s="240" t="s">
        <v>126</v>
      </c>
      <c r="AV171" s="10" t="s">
        <v>126</v>
      </c>
      <c r="AW171" s="10" t="s">
        <v>36</v>
      </c>
      <c r="AX171" s="10" t="s">
        <v>81</v>
      </c>
      <c r="AY171" s="240" t="s">
        <v>175</v>
      </c>
    </row>
    <row r="172" spans="2:51" s="11" customFormat="1" ht="16.5" customHeight="1">
      <c r="B172" s="244"/>
      <c r="C172" s="245"/>
      <c r="D172" s="245"/>
      <c r="E172" s="246" t="s">
        <v>22</v>
      </c>
      <c r="F172" s="247" t="s">
        <v>230</v>
      </c>
      <c r="G172" s="245"/>
      <c r="H172" s="245"/>
      <c r="I172" s="245"/>
      <c r="J172" s="245"/>
      <c r="K172" s="248">
        <v>0.9</v>
      </c>
      <c r="L172" s="245"/>
      <c r="M172" s="245"/>
      <c r="N172" s="245"/>
      <c r="O172" s="245"/>
      <c r="P172" s="245"/>
      <c r="Q172" s="245"/>
      <c r="R172" s="249"/>
      <c r="T172" s="250"/>
      <c r="U172" s="245"/>
      <c r="V172" s="245"/>
      <c r="W172" s="245"/>
      <c r="X172" s="245"/>
      <c r="Y172" s="245"/>
      <c r="Z172" s="245"/>
      <c r="AA172" s="251"/>
      <c r="AT172" s="252" t="s">
        <v>184</v>
      </c>
      <c r="AU172" s="252" t="s">
        <v>126</v>
      </c>
      <c r="AV172" s="11" t="s">
        <v>181</v>
      </c>
      <c r="AW172" s="11" t="s">
        <v>36</v>
      </c>
      <c r="AX172" s="11" t="s">
        <v>89</v>
      </c>
      <c r="AY172" s="252" t="s">
        <v>175</v>
      </c>
    </row>
    <row r="173" spans="2:65" s="1" customFormat="1" ht="25.5" customHeight="1">
      <c r="B173" s="47"/>
      <c r="C173" s="220" t="s">
        <v>264</v>
      </c>
      <c r="D173" s="220" t="s">
        <v>177</v>
      </c>
      <c r="E173" s="221" t="s">
        <v>450</v>
      </c>
      <c r="F173" s="222" t="s">
        <v>451</v>
      </c>
      <c r="G173" s="222"/>
      <c r="H173" s="222"/>
      <c r="I173" s="222"/>
      <c r="J173" s="223" t="s">
        <v>207</v>
      </c>
      <c r="K173" s="224">
        <v>0.4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46</v>
      </c>
      <c r="V173" s="48"/>
      <c r="W173" s="229">
        <f>V173*K173</f>
        <v>0</v>
      </c>
      <c r="X173" s="229">
        <v>2.25634</v>
      </c>
      <c r="Y173" s="229">
        <f>X173*K173</f>
        <v>0.902536</v>
      </c>
      <c r="Z173" s="229">
        <v>0</v>
      </c>
      <c r="AA173" s="230">
        <f>Z173*K173</f>
        <v>0</v>
      </c>
      <c r="AR173" s="23" t="s">
        <v>181</v>
      </c>
      <c r="AT173" s="23" t="s">
        <v>177</v>
      </c>
      <c r="AU173" s="23" t="s">
        <v>126</v>
      </c>
      <c r="AY173" s="23" t="s">
        <v>175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89</v>
      </c>
      <c r="BK173" s="143">
        <f>ROUND(L173*K173,2)</f>
        <v>0</v>
      </c>
      <c r="BL173" s="23" t="s">
        <v>181</v>
      </c>
      <c r="BM173" s="23" t="s">
        <v>452</v>
      </c>
    </row>
    <row r="174" spans="2:51" s="10" customFormat="1" ht="16.5" customHeight="1">
      <c r="B174" s="231"/>
      <c r="C174" s="232"/>
      <c r="D174" s="232"/>
      <c r="E174" s="233" t="s">
        <v>22</v>
      </c>
      <c r="F174" s="234" t="s">
        <v>453</v>
      </c>
      <c r="G174" s="235"/>
      <c r="H174" s="235"/>
      <c r="I174" s="235"/>
      <c r="J174" s="232"/>
      <c r="K174" s="236">
        <v>0.36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184</v>
      </c>
      <c r="AU174" s="240" t="s">
        <v>126</v>
      </c>
      <c r="AV174" s="10" t="s">
        <v>126</v>
      </c>
      <c r="AW174" s="10" t="s">
        <v>36</v>
      </c>
      <c r="AX174" s="10" t="s">
        <v>81</v>
      </c>
      <c r="AY174" s="240" t="s">
        <v>175</v>
      </c>
    </row>
    <row r="175" spans="2:51" s="10" customFormat="1" ht="16.5" customHeight="1">
      <c r="B175" s="231"/>
      <c r="C175" s="232"/>
      <c r="D175" s="232"/>
      <c r="E175" s="233" t="s">
        <v>22</v>
      </c>
      <c r="F175" s="243" t="s">
        <v>454</v>
      </c>
      <c r="G175" s="232"/>
      <c r="H175" s="232"/>
      <c r="I175" s="232"/>
      <c r="J175" s="232"/>
      <c r="K175" s="236">
        <v>0.04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184</v>
      </c>
      <c r="AU175" s="240" t="s">
        <v>126</v>
      </c>
      <c r="AV175" s="10" t="s">
        <v>126</v>
      </c>
      <c r="AW175" s="10" t="s">
        <v>36</v>
      </c>
      <c r="AX175" s="10" t="s">
        <v>81</v>
      </c>
      <c r="AY175" s="240" t="s">
        <v>175</v>
      </c>
    </row>
    <row r="176" spans="2:51" s="11" customFormat="1" ht="16.5" customHeight="1">
      <c r="B176" s="244"/>
      <c r="C176" s="245"/>
      <c r="D176" s="245"/>
      <c r="E176" s="246" t="s">
        <v>22</v>
      </c>
      <c r="F176" s="247" t="s">
        <v>230</v>
      </c>
      <c r="G176" s="245"/>
      <c r="H176" s="245"/>
      <c r="I176" s="245"/>
      <c r="J176" s="245"/>
      <c r="K176" s="248">
        <v>0.4</v>
      </c>
      <c r="L176" s="245"/>
      <c r="M176" s="245"/>
      <c r="N176" s="245"/>
      <c r="O176" s="245"/>
      <c r="P176" s="245"/>
      <c r="Q176" s="245"/>
      <c r="R176" s="249"/>
      <c r="T176" s="250"/>
      <c r="U176" s="245"/>
      <c r="V176" s="245"/>
      <c r="W176" s="245"/>
      <c r="X176" s="245"/>
      <c r="Y176" s="245"/>
      <c r="Z176" s="245"/>
      <c r="AA176" s="251"/>
      <c r="AT176" s="252" t="s">
        <v>184</v>
      </c>
      <c r="AU176" s="252" t="s">
        <v>126</v>
      </c>
      <c r="AV176" s="11" t="s">
        <v>181</v>
      </c>
      <c r="AW176" s="11" t="s">
        <v>36</v>
      </c>
      <c r="AX176" s="11" t="s">
        <v>89</v>
      </c>
      <c r="AY176" s="252" t="s">
        <v>175</v>
      </c>
    </row>
    <row r="177" spans="2:65" s="1" customFormat="1" ht="38.25" customHeight="1">
      <c r="B177" s="47"/>
      <c r="C177" s="220" t="s">
        <v>282</v>
      </c>
      <c r="D177" s="220" t="s">
        <v>177</v>
      </c>
      <c r="E177" s="221" t="s">
        <v>455</v>
      </c>
      <c r="F177" s="222" t="s">
        <v>456</v>
      </c>
      <c r="G177" s="222"/>
      <c r="H177" s="222"/>
      <c r="I177" s="222"/>
      <c r="J177" s="223" t="s">
        <v>180</v>
      </c>
      <c r="K177" s="224">
        <v>1.15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46</v>
      </c>
      <c r="V177" s="48"/>
      <c r="W177" s="229">
        <f>V177*K177</f>
        <v>0</v>
      </c>
      <c r="X177" s="229">
        <v>0.71546</v>
      </c>
      <c r="Y177" s="229">
        <f>X177*K177</f>
        <v>0.8227789999999999</v>
      </c>
      <c r="Z177" s="229">
        <v>0</v>
      </c>
      <c r="AA177" s="230">
        <f>Z177*K177</f>
        <v>0</v>
      </c>
      <c r="AR177" s="23" t="s">
        <v>181</v>
      </c>
      <c r="AT177" s="23" t="s">
        <v>177</v>
      </c>
      <c r="AU177" s="23" t="s">
        <v>126</v>
      </c>
      <c r="AY177" s="23" t="s">
        <v>175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89</v>
      </c>
      <c r="BK177" s="143">
        <f>ROUND(L177*K177,2)</f>
        <v>0</v>
      </c>
      <c r="BL177" s="23" t="s">
        <v>181</v>
      </c>
      <c r="BM177" s="23" t="s">
        <v>457</v>
      </c>
    </row>
    <row r="178" spans="2:51" s="10" customFormat="1" ht="16.5" customHeight="1">
      <c r="B178" s="231"/>
      <c r="C178" s="232"/>
      <c r="D178" s="232"/>
      <c r="E178" s="233" t="s">
        <v>22</v>
      </c>
      <c r="F178" s="234" t="s">
        <v>458</v>
      </c>
      <c r="G178" s="235"/>
      <c r="H178" s="235"/>
      <c r="I178" s="235"/>
      <c r="J178" s="232"/>
      <c r="K178" s="236">
        <v>0.65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184</v>
      </c>
      <c r="AU178" s="240" t="s">
        <v>126</v>
      </c>
      <c r="AV178" s="10" t="s">
        <v>126</v>
      </c>
      <c r="AW178" s="10" t="s">
        <v>36</v>
      </c>
      <c r="AX178" s="10" t="s">
        <v>81</v>
      </c>
      <c r="AY178" s="240" t="s">
        <v>175</v>
      </c>
    </row>
    <row r="179" spans="2:51" s="10" customFormat="1" ht="16.5" customHeight="1">
      <c r="B179" s="231"/>
      <c r="C179" s="232"/>
      <c r="D179" s="232"/>
      <c r="E179" s="233" t="s">
        <v>22</v>
      </c>
      <c r="F179" s="243" t="s">
        <v>459</v>
      </c>
      <c r="G179" s="232"/>
      <c r="H179" s="232"/>
      <c r="I179" s="232"/>
      <c r="J179" s="232"/>
      <c r="K179" s="236">
        <v>0.5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184</v>
      </c>
      <c r="AU179" s="240" t="s">
        <v>126</v>
      </c>
      <c r="AV179" s="10" t="s">
        <v>126</v>
      </c>
      <c r="AW179" s="10" t="s">
        <v>36</v>
      </c>
      <c r="AX179" s="10" t="s">
        <v>81</v>
      </c>
      <c r="AY179" s="240" t="s">
        <v>175</v>
      </c>
    </row>
    <row r="180" spans="2:51" s="11" customFormat="1" ht="16.5" customHeight="1">
      <c r="B180" s="244"/>
      <c r="C180" s="245"/>
      <c r="D180" s="245"/>
      <c r="E180" s="246" t="s">
        <v>22</v>
      </c>
      <c r="F180" s="247" t="s">
        <v>230</v>
      </c>
      <c r="G180" s="245"/>
      <c r="H180" s="245"/>
      <c r="I180" s="245"/>
      <c r="J180" s="245"/>
      <c r="K180" s="248">
        <v>1.15</v>
      </c>
      <c r="L180" s="245"/>
      <c r="M180" s="245"/>
      <c r="N180" s="245"/>
      <c r="O180" s="245"/>
      <c r="P180" s="245"/>
      <c r="Q180" s="245"/>
      <c r="R180" s="249"/>
      <c r="T180" s="250"/>
      <c r="U180" s="245"/>
      <c r="V180" s="245"/>
      <c r="W180" s="245"/>
      <c r="X180" s="245"/>
      <c r="Y180" s="245"/>
      <c r="Z180" s="245"/>
      <c r="AA180" s="251"/>
      <c r="AT180" s="252" t="s">
        <v>184</v>
      </c>
      <c r="AU180" s="252" t="s">
        <v>126</v>
      </c>
      <c r="AV180" s="11" t="s">
        <v>181</v>
      </c>
      <c r="AW180" s="11" t="s">
        <v>36</v>
      </c>
      <c r="AX180" s="11" t="s">
        <v>89</v>
      </c>
      <c r="AY180" s="252" t="s">
        <v>175</v>
      </c>
    </row>
    <row r="181" spans="2:65" s="1" customFormat="1" ht="25.5" customHeight="1">
      <c r="B181" s="47"/>
      <c r="C181" s="220" t="s">
        <v>307</v>
      </c>
      <c r="D181" s="220" t="s">
        <v>177</v>
      </c>
      <c r="E181" s="221" t="s">
        <v>460</v>
      </c>
      <c r="F181" s="222" t="s">
        <v>461</v>
      </c>
      <c r="G181" s="222"/>
      <c r="H181" s="222"/>
      <c r="I181" s="222"/>
      <c r="J181" s="223" t="s">
        <v>253</v>
      </c>
      <c r="K181" s="224">
        <v>0.004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46</v>
      </c>
      <c r="V181" s="48"/>
      <c r="W181" s="229">
        <f>V181*K181</f>
        <v>0</v>
      </c>
      <c r="X181" s="229">
        <v>1.05871</v>
      </c>
      <c r="Y181" s="229">
        <f>X181*K181</f>
        <v>0.00423484</v>
      </c>
      <c r="Z181" s="229">
        <v>0</v>
      </c>
      <c r="AA181" s="230">
        <f>Z181*K181</f>
        <v>0</v>
      </c>
      <c r="AR181" s="23" t="s">
        <v>181</v>
      </c>
      <c r="AT181" s="23" t="s">
        <v>177</v>
      </c>
      <c r="AU181" s="23" t="s">
        <v>126</v>
      </c>
      <c r="AY181" s="23" t="s">
        <v>175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89</v>
      </c>
      <c r="BK181" s="143">
        <f>ROUND(L181*K181,2)</f>
        <v>0</v>
      </c>
      <c r="BL181" s="23" t="s">
        <v>181</v>
      </c>
      <c r="BM181" s="23" t="s">
        <v>462</v>
      </c>
    </row>
    <row r="182" spans="2:51" s="10" customFormat="1" ht="25.5" customHeight="1">
      <c r="B182" s="231"/>
      <c r="C182" s="232"/>
      <c r="D182" s="232"/>
      <c r="E182" s="233" t="s">
        <v>22</v>
      </c>
      <c r="F182" s="234" t="s">
        <v>463</v>
      </c>
      <c r="G182" s="235"/>
      <c r="H182" s="235"/>
      <c r="I182" s="235"/>
      <c r="J182" s="232"/>
      <c r="K182" s="236">
        <v>0.002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184</v>
      </c>
      <c r="AU182" s="240" t="s">
        <v>126</v>
      </c>
      <c r="AV182" s="10" t="s">
        <v>126</v>
      </c>
      <c r="AW182" s="10" t="s">
        <v>36</v>
      </c>
      <c r="AX182" s="10" t="s">
        <v>81</v>
      </c>
      <c r="AY182" s="240" t="s">
        <v>175</v>
      </c>
    </row>
    <row r="183" spans="2:51" s="10" customFormat="1" ht="16.5" customHeight="1">
      <c r="B183" s="231"/>
      <c r="C183" s="232"/>
      <c r="D183" s="232"/>
      <c r="E183" s="233" t="s">
        <v>22</v>
      </c>
      <c r="F183" s="243" t="s">
        <v>464</v>
      </c>
      <c r="G183" s="232"/>
      <c r="H183" s="232"/>
      <c r="I183" s="232"/>
      <c r="J183" s="232"/>
      <c r="K183" s="236">
        <v>0.002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184</v>
      </c>
      <c r="AU183" s="240" t="s">
        <v>126</v>
      </c>
      <c r="AV183" s="10" t="s">
        <v>126</v>
      </c>
      <c r="AW183" s="10" t="s">
        <v>36</v>
      </c>
      <c r="AX183" s="10" t="s">
        <v>81</v>
      </c>
      <c r="AY183" s="240" t="s">
        <v>175</v>
      </c>
    </row>
    <row r="184" spans="2:51" s="11" customFormat="1" ht="16.5" customHeight="1">
      <c r="B184" s="244"/>
      <c r="C184" s="245"/>
      <c r="D184" s="245"/>
      <c r="E184" s="246" t="s">
        <v>22</v>
      </c>
      <c r="F184" s="247" t="s">
        <v>230</v>
      </c>
      <c r="G184" s="245"/>
      <c r="H184" s="245"/>
      <c r="I184" s="245"/>
      <c r="J184" s="245"/>
      <c r="K184" s="248">
        <v>0.004</v>
      </c>
      <c r="L184" s="245"/>
      <c r="M184" s="245"/>
      <c r="N184" s="245"/>
      <c r="O184" s="245"/>
      <c r="P184" s="245"/>
      <c r="Q184" s="245"/>
      <c r="R184" s="249"/>
      <c r="T184" s="250"/>
      <c r="U184" s="245"/>
      <c r="V184" s="245"/>
      <c r="W184" s="245"/>
      <c r="X184" s="245"/>
      <c r="Y184" s="245"/>
      <c r="Z184" s="245"/>
      <c r="AA184" s="251"/>
      <c r="AT184" s="252" t="s">
        <v>184</v>
      </c>
      <c r="AU184" s="252" t="s">
        <v>126</v>
      </c>
      <c r="AV184" s="11" t="s">
        <v>181</v>
      </c>
      <c r="AW184" s="11" t="s">
        <v>36</v>
      </c>
      <c r="AX184" s="11" t="s">
        <v>89</v>
      </c>
      <c r="AY184" s="252" t="s">
        <v>175</v>
      </c>
    </row>
    <row r="185" spans="2:63" s="9" customFormat="1" ht="29.85" customHeight="1">
      <c r="B185" s="206"/>
      <c r="C185" s="207"/>
      <c r="D185" s="217" t="s">
        <v>385</v>
      </c>
      <c r="E185" s="217"/>
      <c r="F185" s="217"/>
      <c r="G185" s="217"/>
      <c r="H185" s="217"/>
      <c r="I185" s="217"/>
      <c r="J185" s="217"/>
      <c r="K185" s="217"/>
      <c r="L185" s="217"/>
      <c r="M185" s="217"/>
      <c r="N185" s="218">
        <f>BK185</f>
        <v>0</v>
      </c>
      <c r="O185" s="219"/>
      <c r="P185" s="219"/>
      <c r="Q185" s="219"/>
      <c r="R185" s="210"/>
      <c r="T185" s="211"/>
      <c r="U185" s="207"/>
      <c r="V185" s="207"/>
      <c r="W185" s="212">
        <f>SUM(W186:W199)</f>
        <v>0</v>
      </c>
      <c r="X185" s="207"/>
      <c r="Y185" s="212">
        <f>SUM(Y186:Y199)</f>
        <v>1.9696546900000005</v>
      </c>
      <c r="Z185" s="207"/>
      <c r="AA185" s="213">
        <f>SUM(AA186:AA199)</f>
        <v>0</v>
      </c>
      <c r="AR185" s="214" t="s">
        <v>89</v>
      </c>
      <c r="AT185" s="215" t="s">
        <v>80</v>
      </c>
      <c r="AU185" s="215" t="s">
        <v>89</v>
      </c>
      <c r="AY185" s="214" t="s">
        <v>175</v>
      </c>
      <c r="BK185" s="216">
        <f>SUM(BK186:BK199)</f>
        <v>0</v>
      </c>
    </row>
    <row r="186" spans="2:65" s="1" customFormat="1" ht="38.25" customHeight="1">
      <c r="B186" s="47"/>
      <c r="C186" s="220" t="s">
        <v>190</v>
      </c>
      <c r="D186" s="220" t="s">
        <v>177</v>
      </c>
      <c r="E186" s="221" t="s">
        <v>465</v>
      </c>
      <c r="F186" s="222" t="s">
        <v>466</v>
      </c>
      <c r="G186" s="222"/>
      <c r="H186" s="222"/>
      <c r="I186" s="222"/>
      <c r="J186" s="223" t="s">
        <v>180</v>
      </c>
      <c r="K186" s="224">
        <v>0.65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46</v>
      </c>
      <c r="V186" s="48"/>
      <c r="W186" s="229">
        <f>V186*K186</f>
        <v>0</v>
      </c>
      <c r="X186" s="229">
        <v>0.25933</v>
      </c>
      <c r="Y186" s="229">
        <f>X186*K186</f>
        <v>0.1685645</v>
      </c>
      <c r="Z186" s="229">
        <v>0</v>
      </c>
      <c r="AA186" s="230">
        <f>Z186*K186</f>
        <v>0</v>
      </c>
      <c r="AR186" s="23" t="s">
        <v>181</v>
      </c>
      <c r="AT186" s="23" t="s">
        <v>177</v>
      </c>
      <c r="AU186" s="23" t="s">
        <v>126</v>
      </c>
      <c r="AY186" s="23" t="s">
        <v>175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89</v>
      </c>
      <c r="BK186" s="143">
        <f>ROUND(L186*K186,2)</f>
        <v>0</v>
      </c>
      <c r="BL186" s="23" t="s">
        <v>181</v>
      </c>
      <c r="BM186" s="23" t="s">
        <v>467</v>
      </c>
    </row>
    <row r="187" spans="2:51" s="10" customFormat="1" ht="16.5" customHeight="1">
      <c r="B187" s="231"/>
      <c r="C187" s="232"/>
      <c r="D187" s="232"/>
      <c r="E187" s="233" t="s">
        <v>22</v>
      </c>
      <c r="F187" s="234" t="s">
        <v>468</v>
      </c>
      <c r="G187" s="235"/>
      <c r="H187" s="235"/>
      <c r="I187" s="235"/>
      <c r="J187" s="232"/>
      <c r="K187" s="236">
        <v>0.65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184</v>
      </c>
      <c r="AU187" s="240" t="s">
        <v>126</v>
      </c>
      <c r="AV187" s="10" t="s">
        <v>126</v>
      </c>
      <c r="AW187" s="10" t="s">
        <v>36</v>
      </c>
      <c r="AX187" s="10" t="s">
        <v>89</v>
      </c>
      <c r="AY187" s="240" t="s">
        <v>175</v>
      </c>
    </row>
    <row r="188" spans="2:65" s="1" customFormat="1" ht="38.25" customHeight="1">
      <c r="B188" s="47"/>
      <c r="C188" s="220" t="s">
        <v>185</v>
      </c>
      <c r="D188" s="220" t="s">
        <v>177</v>
      </c>
      <c r="E188" s="221" t="s">
        <v>469</v>
      </c>
      <c r="F188" s="222" t="s">
        <v>470</v>
      </c>
      <c r="G188" s="222"/>
      <c r="H188" s="222"/>
      <c r="I188" s="222"/>
      <c r="J188" s="223" t="s">
        <v>180</v>
      </c>
      <c r="K188" s="224">
        <v>4.2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46</v>
      </c>
      <c r="V188" s="48"/>
      <c r="W188" s="229">
        <f>V188*K188</f>
        <v>0</v>
      </c>
      <c r="X188" s="229">
        <v>0.23405</v>
      </c>
      <c r="Y188" s="229">
        <f>X188*K188</f>
        <v>0.98301</v>
      </c>
      <c r="Z188" s="229">
        <v>0</v>
      </c>
      <c r="AA188" s="230">
        <f>Z188*K188</f>
        <v>0</v>
      </c>
      <c r="AR188" s="23" t="s">
        <v>181</v>
      </c>
      <c r="AT188" s="23" t="s">
        <v>177</v>
      </c>
      <c r="AU188" s="23" t="s">
        <v>126</v>
      </c>
      <c r="AY188" s="23" t="s">
        <v>175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89</v>
      </c>
      <c r="BK188" s="143">
        <f>ROUND(L188*K188,2)</f>
        <v>0</v>
      </c>
      <c r="BL188" s="23" t="s">
        <v>181</v>
      </c>
      <c r="BM188" s="23" t="s">
        <v>471</v>
      </c>
    </row>
    <row r="189" spans="2:51" s="10" customFormat="1" ht="16.5" customHeight="1">
      <c r="B189" s="231"/>
      <c r="C189" s="232"/>
      <c r="D189" s="232"/>
      <c r="E189" s="233" t="s">
        <v>22</v>
      </c>
      <c r="F189" s="234" t="s">
        <v>472</v>
      </c>
      <c r="G189" s="235"/>
      <c r="H189" s="235"/>
      <c r="I189" s="235"/>
      <c r="J189" s="232"/>
      <c r="K189" s="236">
        <v>4.2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184</v>
      </c>
      <c r="AU189" s="240" t="s">
        <v>126</v>
      </c>
      <c r="AV189" s="10" t="s">
        <v>126</v>
      </c>
      <c r="AW189" s="10" t="s">
        <v>36</v>
      </c>
      <c r="AX189" s="10" t="s">
        <v>89</v>
      </c>
      <c r="AY189" s="240" t="s">
        <v>175</v>
      </c>
    </row>
    <row r="190" spans="2:65" s="1" customFormat="1" ht="25.5" customHeight="1">
      <c r="B190" s="47"/>
      <c r="C190" s="220" t="s">
        <v>473</v>
      </c>
      <c r="D190" s="220" t="s">
        <v>177</v>
      </c>
      <c r="E190" s="221" t="s">
        <v>474</v>
      </c>
      <c r="F190" s="222" t="s">
        <v>475</v>
      </c>
      <c r="G190" s="222"/>
      <c r="H190" s="222"/>
      <c r="I190" s="222"/>
      <c r="J190" s="223" t="s">
        <v>342</v>
      </c>
      <c r="K190" s="224">
        <v>5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46</v>
      </c>
      <c r="V190" s="48"/>
      <c r="W190" s="229">
        <f>V190*K190</f>
        <v>0</v>
      </c>
      <c r="X190" s="229">
        <v>0.04458</v>
      </c>
      <c r="Y190" s="229">
        <f>X190*K190</f>
        <v>0.22290000000000001</v>
      </c>
      <c r="Z190" s="229">
        <v>0</v>
      </c>
      <c r="AA190" s="230">
        <f>Z190*K190</f>
        <v>0</v>
      </c>
      <c r="AR190" s="23" t="s">
        <v>181</v>
      </c>
      <c r="AT190" s="23" t="s">
        <v>177</v>
      </c>
      <c r="AU190" s="23" t="s">
        <v>126</v>
      </c>
      <c r="AY190" s="23" t="s">
        <v>175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89</v>
      </c>
      <c r="BK190" s="143">
        <f>ROUND(L190*K190,2)</f>
        <v>0</v>
      </c>
      <c r="BL190" s="23" t="s">
        <v>181</v>
      </c>
      <c r="BM190" s="23" t="s">
        <v>476</v>
      </c>
    </row>
    <row r="191" spans="2:65" s="1" customFormat="1" ht="25.5" customHeight="1">
      <c r="B191" s="47"/>
      <c r="C191" s="220" t="s">
        <v>204</v>
      </c>
      <c r="D191" s="220" t="s">
        <v>177</v>
      </c>
      <c r="E191" s="221" t="s">
        <v>477</v>
      </c>
      <c r="F191" s="222" t="s">
        <v>478</v>
      </c>
      <c r="G191" s="222"/>
      <c r="H191" s="222"/>
      <c r="I191" s="222"/>
      <c r="J191" s="223" t="s">
        <v>342</v>
      </c>
      <c r="K191" s="224">
        <v>4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46</v>
      </c>
      <c r="V191" s="48"/>
      <c r="W191" s="229">
        <f>V191*K191</f>
        <v>0</v>
      </c>
      <c r="X191" s="229">
        <v>0.09105</v>
      </c>
      <c r="Y191" s="229">
        <f>X191*K191</f>
        <v>0.3642</v>
      </c>
      <c r="Z191" s="229">
        <v>0</v>
      </c>
      <c r="AA191" s="230">
        <f>Z191*K191</f>
        <v>0</v>
      </c>
      <c r="AR191" s="23" t="s">
        <v>181</v>
      </c>
      <c r="AT191" s="23" t="s">
        <v>177</v>
      </c>
      <c r="AU191" s="23" t="s">
        <v>126</v>
      </c>
      <c r="AY191" s="23" t="s">
        <v>175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89</v>
      </c>
      <c r="BK191" s="143">
        <f>ROUND(L191*K191,2)</f>
        <v>0</v>
      </c>
      <c r="BL191" s="23" t="s">
        <v>181</v>
      </c>
      <c r="BM191" s="23" t="s">
        <v>479</v>
      </c>
    </row>
    <row r="192" spans="2:65" s="1" customFormat="1" ht="38.25" customHeight="1">
      <c r="B192" s="47"/>
      <c r="C192" s="220" t="s">
        <v>255</v>
      </c>
      <c r="D192" s="220" t="s">
        <v>177</v>
      </c>
      <c r="E192" s="221" t="s">
        <v>480</v>
      </c>
      <c r="F192" s="222" t="s">
        <v>481</v>
      </c>
      <c r="G192" s="222"/>
      <c r="H192" s="222"/>
      <c r="I192" s="222"/>
      <c r="J192" s="223" t="s">
        <v>253</v>
      </c>
      <c r="K192" s="224">
        <v>0.031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46</v>
      </c>
      <c r="V192" s="48"/>
      <c r="W192" s="229">
        <f>V192*K192</f>
        <v>0</v>
      </c>
      <c r="X192" s="229">
        <v>0.01954</v>
      </c>
      <c r="Y192" s="229">
        <f>X192*K192</f>
        <v>0.0006057399999999999</v>
      </c>
      <c r="Z192" s="229">
        <v>0</v>
      </c>
      <c r="AA192" s="230">
        <f>Z192*K192</f>
        <v>0</v>
      </c>
      <c r="AR192" s="23" t="s">
        <v>181</v>
      </c>
      <c r="AT192" s="23" t="s">
        <v>177</v>
      </c>
      <c r="AU192" s="23" t="s">
        <v>126</v>
      </c>
      <c r="AY192" s="23" t="s">
        <v>175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89</v>
      </c>
      <c r="BK192" s="143">
        <f>ROUND(L192*K192,2)</f>
        <v>0</v>
      </c>
      <c r="BL192" s="23" t="s">
        <v>181</v>
      </c>
      <c r="BM192" s="23" t="s">
        <v>482</v>
      </c>
    </row>
    <row r="193" spans="2:51" s="10" customFormat="1" ht="16.5" customHeight="1">
      <c r="B193" s="231"/>
      <c r="C193" s="232"/>
      <c r="D193" s="232"/>
      <c r="E193" s="233" t="s">
        <v>22</v>
      </c>
      <c r="F193" s="234" t="s">
        <v>483</v>
      </c>
      <c r="G193" s="235"/>
      <c r="H193" s="235"/>
      <c r="I193" s="235"/>
      <c r="J193" s="232"/>
      <c r="K193" s="236">
        <v>0.031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184</v>
      </c>
      <c r="AU193" s="240" t="s">
        <v>126</v>
      </c>
      <c r="AV193" s="10" t="s">
        <v>126</v>
      </c>
      <c r="AW193" s="10" t="s">
        <v>36</v>
      </c>
      <c r="AX193" s="10" t="s">
        <v>89</v>
      </c>
      <c r="AY193" s="240" t="s">
        <v>175</v>
      </c>
    </row>
    <row r="194" spans="2:65" s="1" customFormat="1" ht="25.5" customHeight="1">
      <c r="B194" s="47"/>
      <c r="C194" s="255" t="s">
        <v>273</v>
      </c>
      <c r="D194" s="255" t="s">
        <v>484</v>
      </c>
      <c r="E194" s="256" t="s">
        <v>485</v>
      </c>
      <c r="F194" s="257" t="s">
        <v>486</v>
      </c>
      <c r="G194" s="257"/>
      <c r="H194" s="257"/>
      <c r="I194" s="257"/>
      <c r="J194" s="258" t="s">
        <v>253</v>
      </c>
      <c r="K194" s="259">
        <v>0.034</v>
      </c>
      <c r="L194" s="260">
        <v>0</v>
      </c>
      <c r="M194" s="261"/>
      <c r="N194" s="262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46</v>
      </c>
      <c r="V194" s="48"/>
      <c r="W194" s="229">
        <f>V194*K194</f>
        <v>0</v>
      </c>
      <c r="X194" s="229">
        <v>1</v>
      </c>
      <c r="Y194" s="229">
        <f>X194*K194</f>
        <v>0.034</v>
      </c>
      <c r="Z194" s="229">
        <v>0</v>
      </c>
      <c r="AA194" s="230">
        <f>Z194*K194</f>
        <v>0</v>
      </c>
      <c r="AR194" s="23" t="s">
        <v>487</v>
      </c>
      <c r="AT194" s="23" t="s">
        <v>484</v>
      </c>
      <c r="AU194" s="23" t="s">
        <v>126</v>
      </c>
      <c r="AY194" s="23" t="s">
        <v>175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89</v>
      </c>
      <c r="BK194" s="143">
        <f>ROUND(L194*K194,2)</f>
        <v>0</v>
      </c>
      <c r="BL194" s="23" t="s">
        <v>181</v>
      </c>
      <c r="BM194" s="23" t="s">
        <v>488</v>
      </c>
    </row>
    <row r="195" spans="2:65" s="1" customFormat="1" ht="38.25" customHeight="1">
      <c r="B195" s="47"/>
      <c r="C195" s="220" t="s">
        <v>292</v>
      </c>
      <c r="D195" s="220" t="s">
        <v>177</v>
      </c>
      <c r="E195" s="221" t="s">
        <v>489</v>
      </c>
      <c r="F195" s="222" t="s">
        <v>490</v>
      </c>
      <c r="G195" s="222"/>
      <c r="H195" s="222"/>
      <c r="I195" s="222"/>
      <c r="J195" s="223" t="s">
        <v>253</v>
      </c>
      <c r="K195" s="224">
        <v>0.157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46</v>
      </c>
      <c r="V195" s="48"/>
      <c r="W195" s="229">
        <f>V195*K195</f>
        <v>0</v>
      </c>
      <c r="X195" s="229">
        <v>0.01709</v>
      </c>
      <c r="Y195" s="229">
        <f>X195*K195</f>
        <v>0.00268313</v>
      </c>
      <c r="Z195" s="229">
        <v>0</v>
      </c>
      <c r="AA195" s="230">
        <f>Z195*K195</f>
        <v>0</v>
      </c>
      <c r="AR195" s="23" t="s">
        <v>181</v>
      </c>
      <c r="AT195" s="23" t="s">
        <v>177</v>
      </c>
      <c r="AU195" s="23" t="s">
        <v>126</v>
      </c>
      <c r="AY195" s="23" t="s">
        <v>175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89</v>
      </c>
      <c r="BK195" s="143">
        <f>ROUND(L195*K195,2)</f>
        <v>0</v>
      </c>
      <c r="BL195" s="23" t="s">
        <v>181</v>
      </c>
      <c r="BM195" s="23" t="s">
        <v>491</v>
      </c>
    </row>
    <row r="196" spans="2:51" s="10" customFormat="1" ht="16.5" customHeight="1">
      <c r="B196" s="231"/>
      <c r="C196" s="232"/>
      <c r="D196" s="232"/>
      <c r="E196" s="233" t="s">
        <v>22</v>
      </c>
      <c r="F196" s="234" t="s">
        <v>492</v>
      </c>
      <c r="G196" s="235"/>
      <c r="H196" s="235"/>
      <c r="I196" s="235"/>
      <c r="J196" s="232"/>
      <c r="K196" s="236">
        <v>0.157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184</v>
      </c>
      <c r="AU196" s="240" t="s">
        <v>126</v>
      </c>
      <c r="AV196" s="10" t="s">
        <v>126</v>
      </c>
      <c r="AW196" s="10" t="s">
        <v>36</v>
      </c>
      <c r="AX196" s="10" t="s">
        <v>89</v>
      </c>
      <c r="AY196" s="240" t="s">
        <v>175</v>
      </c>
    </row>
    <row r="197" spans="2:65" s="1" customFormat="1" ht="25.5" customHeight="1">
      <c r="B197" s="47"/>
      <c r="C197" s="255" t="s">
        <v>373</v>
      </c>
      <c r="D197" s="255" t="s">
        <v>484</v>
      </c>
      <c r="E197" s="256" t="s">
        <v>493</v>
      </c>
      <c r="F197" s="257" t="s">
        <v>494</v>
      </c>
      <c r="G197" s="257"/>
      <c r="H197" s="257"/>
      <c r="I197" s="257"/>
      <c r="J197" s="258" t="s">
        <v>253</v>
      </c>
      <c r="K197" s="259">
        <v>0.171</v>
      </c>
      <c r="L197" s="260">
        <v>0</v>
      </c>
      <c r="M197" s="261"/>
      <c r="N197" s="262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46</v>
      </c>
      <c r="V197" s="48"/>
      <c r="W197" s="229">
        <f>V197*K197</f>
        <v>0</v>
      </c>
      <c r="X197" s="229">
        <v>1</v>
      </c>
      <c r="Y197" s="229">
        <f>X197*K197</f>
        <v>0.171</v>
      </c>
      <c r="Z197" s="229">
        <v>0</v>
      </c>
      <c r="AA197" s="230">
        <f>Z197*K197</f>
        <v>0</v>
      </c>
      <c r="AR197" s="23" t="s">
        <v>487</v>
      </c>
      <c r="AT197" s="23" t="s">
        <v>484</v>
      </c>
      <c r="AU197" s="23" t="s">
        <v>126</v>
      </c>
      <c r="AY197" s="23" t="s">
        <v>175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89</v>
      </c>
      <c r="BK197" s="143">
        <f>ROUND(L197*K197,2)</f>
        <v>0</v>
      </c>
      <c r="BL197" s="23" t="s">
        <v>181</v>
      </c>
      <c r="BM197" s="23" t="s">
        <v>495</v>
      </c>
    </row>
    <row r="198" spans="2:65" s="1" customFormat="1" ht="38.25" customHeight="1">
      <c r="B198" s="47"/>
      <c r="C198" s="220" t="s">
        <v>496</v>
      </c>
      <c r="D198" s="220" t="s">
        <v>177</v>
      </c>
      <c r="E198" s="221" t="s">
        <v>497</v>
      </c>
      <c r="F198" s="222" t="s">
        <v>498</v>
      </c>
      <c r="G198" s="222"/>
      <c r="H198" s="222"/>
      <c r="I198" s="222"/>
      <c r="J198" s="223" t="s">
        <v>180</v>
      </c>
      <c r="K198" s="224">
        <v>0.409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46</v>
      </c>
      <c r="V198" s="48"/>
      <c r="W198" s="229">
        <f>V198*K198</f>
        <v>0</v>
      </c>
      <c r="X198" s="229">
        <v>0.05548</v>
      </c>
      <c r="Y198" s="229">
        <f>X198*K198</f>
        <v>0.02269132</v>
      </c>
      <c r="Z198" s="229">
        <v>0</v>
      </c>
      <c r="AA198" s="230">
        <f>Z198*K198</f>
        <v>0</v>
      </c>
      <c r="AR198" s="23" t="s">
        <v>181</v>
      </c>
      <c r="AT198" s="23" t="s">
        <v>177</v>
      </c>
      <c r="AU198" s="23" t="s">
        <v>126</v>
      </c>
      <c r="AY198" s="23" t="s">
        <v>175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89</v>
      </c>
      <c r="BK198" s="143">
        <f>ROUND(L198*K198,2)</f>
        <v>0</v>
      </c>
      <c r="BL198" s="23" t="s">
        <v>181</v>
      </c>
      <c r="BM198" s="23" t="s">
        <v>499</v>
      </c>
    </row>
    <row r="199" spans="2:51" s="10" customFormat="1" ht="25.5" customHeight="1">
      <c r="B199" s="231"/>
      <c r="C199" s="232"/>
      <c r="D199" s="232"/>
      <c r="E199" s="233" t="s">
        <v>22</v>
      </c>
      <c r="F199" s="234" t="s">
        <v>500</v>
      </c>
      <c r="G199" s="235"/>
      <c r="H199" s="235"/>
      <c r="I199" s="235"/>
      <c r="J199" s="232"/>
      <c r="K199" s="236">
        <v>0.409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184</v>
      </c>
      <c r="AU199" s="240" t="s">
        <v>126</v>
      </c>
      <c r="AV199" s="10" t="s">
        <v>126</v>
      </c>
      <c r="AW199" s="10" t="s">
        <v>36</v>
      </c>
      <c r="AX199" s="10" t="s">
        <v>89</v>
      </c>
      <c r="AY199" s="240" t="s">
        <v>175</v>
      </c>
    </row>
    <row r="200" spans="2:63" s="9" customFormat="1" ht="29.85" customHeight="1">
      <c r="B200" s="206"/>
      <c r="C200" s="207"/>
      <c r="D200" s="217" t="s">
        <v>386</v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18">
        <f>BK200</f>
        <v>0</v>
      </c>
      <c r="O200" s="219"/>
      <c r="P200" s="219"/>
      <c r="Q200" s="219"/>
      <c r="R200" s="210"/>
      <c r="T200" s="211"/>
      <c r="U200" s="207"/>
      <c r="V200" s="207"/>
      <c r="W200" s="212">
        <f>SUM(W201:W207)</f>
        <v>0</v>
      </c>
      <c r="X200" s="207"/>
      <c r="Y200" s="212">
        <f>SUM(Y201:Y207)</f>
        <v>1.4801000399999997</v>
      </c>
      <c r="Z200" s="207"/>
      <c r="AA200" s="213">
        <f>SUM(AA201:AA207)</f>
        <v>0</v>
      </c>
      <c r="AR200" s="214" t="s">
        <v>89</v>
      </c>
      <c r="AT200" s="215" t="s">
        <v>80</v>
      </c>
      <c r="AU200" s="215" t="s">
        <v>89</v>
      </c>
      <c r="AY200" s="214" t="s">
        <v>175</v>
      </c>
      <c r="BK200" s="216">
        <f>SUM(BK201:BK207)</f>
        <v>0</v>
      </c>
    </row>
    <row r="201" spans="2:65" s="1" customFormat="1" ht="25.5" customHeight="1">
      <c r="B201" s="47"/>
      <c r="C201" s="220" t="s">
        <v>501</v>
      </c>
      <c r="D201" s="220" t="s">
        <v>177</v>
      </c>
      <c r="E201" s="221" t="s">
        <v>502</v>
      </c>
      <c r="F201" s="222" t="s">
        <v>503</v>
      </c>
      <c r="G201" s="222"/>
      <c r="H201" s="222"/>
      <c r="I201" s="222"/>
      <c r="J201" s="223" t="s">
        <v>342</v>
      </c>
      <c r="K201" s="224">
        <v>2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46</v>
      </c>
      <c r="V201" s="48"/>
      <c r="W201" s="229">
        <f>V201*K201</f>
        <v>0</v>
      </c>
      <c r="X201" s="229">
        <v>0.02278</v>
      </c>
      <c r="Y201" s="229">
        <f>X201*K201</f>
        <v>0.04556</v>
      </c>
      <c r="Z201" s="229">
        <v>0</v>
      </c>
      <c r="AA201" s="230">
        <f>Z201*K201</f>
        <v>0</v>
      </c>
      <c r="AR201" s="23" t="s">
        <v>181</v>
      </c>
      <c r="AT201" s="23" t="s">
        <v>177</v>
      </c>
      <c r="AU201" s="23" t="s">
        <v>126</v>
      </c>
      <c r="AY201" s="23" t="s">
        <v>175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89</v>
      </c>
      <c r="BK201" s="143">
        <f>ROUND(L201*K201,2)</f>
        <v>0</v>
      </c>
      <c r="BL201" s="23" t="s">
        <v>181</v>
      </c>
      <c r="BM201" s="23" t="s">
        <v>504</v>
      </c>
    </row>
    <row r="202" spans="2:65" s="1" customFormat="1" ht="25.5" customHeight="1">
      <c r="B202" s="47"/>
      <c r="C202" s="220" t="s">
        <v>505</v>
      </c>
      <c r="D202" s="220" t="s">
        <v>177</v>
      </c>
      <c r="E202" s="221" t="s">
        <v>506</v>
      </c>
      <c r="F202" s="222" t="s">
        <v>507</v>
      </c>
      <c r="G202" s="222"/>
      <c r="H202" s="222"/>
      <c r="I202" s="222"/>
      <c r="J202" s="223" t="s">
        <v>342</v>
      </c>
      <c r="K202" s="224">
        <v>2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46</v>
      </c>
      <c r="V202" s="48"/>
      <c r="W202" s="229">
        <f>V202*K202</f>
        <v>0</v>
      </c>
      <c r="X202" s="229">
        <v>0.059</v>
      </c>
      <c r="Y202" s="229">
        <f>X202*K202</f>
        <v>0.118</v>
      </c>
      <c r="Z202" s="229">
        <v>0</v>
      </c>
      <c r="AA202" s="230">
        <f>Z202*K202</f>
        <v>0</v>
      </c>
      <c r="AR202" s="23" t="s">
        <v>181</v>
      </c>
      <c r="AT202" s="23" t="s">
        <v>177</v>
      </c>
      <c r="AU202" s="23" t="s">
        <v>126</v>
      </c>
      <c r="AY202" s="23" t="s">
        <v>175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89</v>
      </c>
      <c r="BK202" s="143">
        <f>ROUND(L202*K202,2)</f>
        <v>0</v>
      </c>
      <c r="BL202" s="23" t="s">
        <v>181</v>
      </c>
      <c r="BM202" s="23" t="s">
        <v>508</v>
      </c>
    </row>
    <row r="203" spans="2:65" s="1" customFormat="1" ht="25.5" customHeight="1">
      <c r="B203" s="47"/>
      <c r="C203" s="220" t="s">
        <v>509</v>
      </c>
      <c r="D203" s="220" t="s">
        <v>177</v>
      </c>
      <c r="E203" s="221" t="s">
        <v>510</v>
      </c>
      <c r="F203" s="222" t="s">
        <v>511</v>
      </c>
      <c r="G203" s="222"/>
      <c r="H203" s="222"/>
      <c r="I203" s="222"/>
      <c r="J203" s="223" t="s">
        <v>207</v>
      </c>
      <c r="K203" s="224">
        <v>0.531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46</v>
      </c>
      <c r="V203" s="48"/>
      <c r="W203" s="229">
        <f>V203*K203</f>
        <v>0</v>
      </c>
      <c r="X203" s="229">
        <v>2.4534</v>
      </c>
      <c r="Y203" s="229">
        <f>X203*K203</f>
        <v>1.3027554</v>
      </c>
      <c r="Z203" s="229">
        <v>0</v>
      </c>
      <c r="AA203" s="230">
        <f>Z203*K203</f>
        <v>0</v>
      </c>
      <c r="AR203" s="23" t="s">
        <v>181</v>
      </c>
      <c r="AT203" s="23" t="s">
        <v>177</v>
      </c>
      <c r="AU203" s="23" t="s">
        <v>126</v>
      </c>
      <c r="AY203" s="23" t="s">
        <v>175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89</v>
      </c>
      <c r="BK203" s="143">
        <f>ROUND(L203*K203,2)</f>
        <v>0</v>
      </c>
      <c r="BL203" s="23" t="s">
        <v>181</v>
      </c>
      <c r="BM203" s="23" t="s">
        <v>512</v>
      </c>
    </row>
    <row r="204" spans="2:51" s="10" customFormat="1" ht="16.5" customHeight="1">
      <c r="B204" s="231"/>
      <c r="C204" s="232"/>
      <c r="D204" s="232"/>
      <c r="E204" s="233" t="s">
        <v>22</v>
      </c>
      <c r="F204" s="234" t="s">
        <v>513</v>
      </c>
      <c r="G204" s="235"/>
      <c r="H204" s="235"/>
      <c r="I204" s="235"/>
      <c r="J204" s="232"/>
      <c r="K204" s="236">
        <v>0.531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184</v>
      </c>
      <c r="AU204" s="240" t="s">
        <v>126</v>
      </c>
      <c r="AV204" s="10" t="s">
        <v>126</v>
      </c>
      <c r="AW204" s="10" t="s">
        <v>36</v>
      </c>
      <c r="AX204" s="10" t="s">
        <v>89</v>
      </c>
      <c r="AY204" s="240" t="s">
        <v>175</v>
      </c>
    </row>
    <row r="205" spans="2:65" s="1" customFormat="1" ht="16.5" customHeight="1">
      <c r="B205" s="47"/>
      <c r="C205" s="220" t="s">
        <v>514</v>
      </c>
      <c r="D205" s="220" t="s">
        <v>177</v>
      </c>
      <c r="E205" s="221" t="s">
        <v>515</v>
      </c>
      <c r="F205" s="222" t="s">
        <v>516</v>
      </c>
      <c r="G205" s="222"/>
      <c r="H205" s="222"/>
      <c r="I205" s="222"/>
      <c r="J205" s="223" t="s">
        <v>180</v>
      </c>
      <c r="K205" s="224">
        <v>2.656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46</v>
      </c>
      <c r="V205" s="48"/>
      <c r="W205" s="229">
        <f>V205*K205</f>
        <v>0</v>
      </c>
      <c r="X205" s="229">
        <v>0.00519</v>
      </c>
      <c r="Y205" s="229">
        <f>X205*K205</f>
        <v>0.01378464</v>
      </c>
      <c r="Z205" s="229">
        <v>0</v>
      </c>
      <c r="AA205" s="230">
        <f>Z205*K205</f>
        <v>0</v>
      </c>
      <c r="AR205" s="23" t="s">
        <v>181</v>
      </c>
      <c r="AT205" s="23" t="s">
        <v>177</v>
      </c>
      <c r="AU205" s="23" t="s">
        <v>126</v>
      </c>
      <c r="AY205" s="23" t="s">
        <v>175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89</v>
      </c>
      <c r="BK205" s="143">
        <f>ROUND(L205*K205,2)</f>
        <v>0</v>
      </c>
      <c r="BL205" s="23" t="s">
        <v>181</v>
      </c>
      <c r="BM205" s="23" t="s">
        <v>517</v>
      </c>
    </row>
    <row r="206" spans="2:51" s="10" customFormat="1" ht="16.5" customHeight="1">
      <c r="B206" s="231"/>
      <c r="C206" s="232"/>
      <c r="D206" s="232"/>
      <c r="E206" s="233" t="s">
        <v>22</v>
      </c>
      <c r="F206" s="234" t="s">
        <v>518</v>
      </c>
      <c r="G206" s="235"/>
      <c r="H206" s="235"/>
      <c r="I206" s="235"/>
      <c r="J206" s="232"/>
      <c r="K206" s="236">
        <v>2.656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184</v>
      </c>
      <c r="AU206" s="240" t="s">
        <v>126</v>
      </c>
      <c r="AV206" s="10" t="s">
        <v>126</v>
      </c>
      <c r="AW206" s="10" t="s">
        <v>36</v>
      </c>
      <c r="AX206" s="10" t="s">
        <v>89</v>
      </c>
      <c r="AY206" s="240" t="s">
        <v>175</v>
      </c>
    </row>
    <row r="207" spans="2:65" s="1" customFormat="1" ht="25.5" customHeight="1">
      <c r="B207" s="47"/>
      <c r="C207" s="220" t="s">
        <v>519</v>
      </c>
      <c r="D207" s="220" t="s">
        <v>177</v>
      </c>
      <c r="E207" s="221" t="s">
        <v>520</v>
      </c>
      <c r="F207" s="222" t="s">
        <v>521</v>
      </c>
      <c r="G207" s="222"/>
      <c r="H207" s="222"/>
      <c r="I207" s="222"/>
      <c r="J207" s="223" t="s">
        <v>180</v>
      </c>
      <c r="K207" s="224">
        <v>2.656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46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181</v>
      </c>
      <c r="AT207" s="23" t="s">
        <v>177</v>
      </c>
      <c r="AU207" s="23" t="s">
        <v>126</v>
      </c>
      <c r="AY207" s="23" t="s">
        <v>175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89</v>
      </c>
      <c r="BK207" s="143">
        <f>ROUND(L207*K207,2)</f>
        <v>0</v>
      </c>
      <c r="BL207" s="23" t="s">
        <v>181</v>
      </c>
      <c r="BM207" s="23" t="s">
        <v>522</v>
      </c>
    </row>
    <row r="208" spans="2:63" s="9" customFormat="1" ht="29.85" customHeight="1">
      <c r="B208" s="206"/>
      <c r="C208" s="207"/>
      <c r="D208" s="217" t="s">
        <v>138</v>
      </c>
      <c r="E208" s="217"/>
      <c r="F208" s="217"/>
      <c r="G208" s="217"/>
      <c r="H208" s="217"/>
      <c r="I208" s="217"/>
      <c r="J208" s="217"/>
      <c r="K208" s="217"/>
      <c r="L208" s="217"/>
      <c r="M208" s="217"/>
      <c r="N208" s="241">
        <f>BK208</f>
        <v>0</v>
      </c>
      <c r="O208" s="242"/>
      <c r="P208" s="242"/>
      <c r="Q208" s="242"/>
      <c r="R208" s="210"/>
      <c r="T208" s="211"/>
      <c r="U208" s="207"/>
      <c r="V208" s="207"/>
      <c r="W208" s="212">
        <f>SUM(W209:W253)</f>
        <v>0</v>
      </c>
      <c r="X208" s="207"/>
      <c r="Y208" s="212">
        <f>SUM(Y209:Y253)</f>
        <v>4.160574836</v>
      </c>
      <c r="Z208" s="207"/>
      <c r="AA208" s="213">
        <f>SUM(AA209:AA253)</f>
        <v>0</v>
      </c>
      <c r="AR208" s="214" t="s">
        <v>89</v>
      </c>
      <c r="AT208" s="215" t="s">
        <v>80</v>
      </c>
      <c r="AU208" s="215" t="s">
        <v>89</v>
      </c>
      <c r="AY208" s="214" t="s">
        <v>175</v>
      </c>
      <c r="BK208" s="216">
        <f>SUM(BK209:BK253)</f>
        <v>0</v>
      </c>
    </row>
    <row r="209" spans="2:65" s="1" customFormat="1" ht="25.5" customHeight="1">
      <c r="B209" s="47"/>
      <c r="C209" s="220" t="s">
        <v>523</v>
      </c>
      <c r="D209" s="220" t="s">
        <v>177</v>
      </c>
      <c r="E209" s="221" t="s">
        <v>524</v>
      </c>
      <c r="F209" s="222" t="s">
        <v>525</v>
      </c>
      <c r="G209" s="222"/>
      <c r="H209" s="222"/>
      <c r="I209" s="222"/>
      <c r="J209" s="223" t="s">
        <v>180</v>
      </c>
      <c r="K209" s="224">
        <v>5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46</v>
      </c>
      <c r="V209" s="48"/>
      <c r="W209" s="229">
        <f>V209*K209</f>
        <v>0</v>
      </c>
      <c r="X209" s="229">
        <v>0.0021</v>
      </c>
      <c r="Y209" s="229">
        <f>X209*K209</f>
        <v>0.010499999999999999</v>
      </c>
      <c r="Z209" s="229">
        <v>0</v>
      </c>
      <c r="AA209" s="230">
        <f>Z209*K209</f>
        <v>0</v>
      </c>
      <c r="AR209" s="23" t="s">
        <v>181</v>
      </c>
      <c r="AT209" s="23" t="s">
        <v>177</v>
      </c>
      <c r="AU209" s="23" t="s">
        <v>126</v>
      </c>
      <c r="AY209" s="23" t="s">
        <v>175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89</v>
      </c>
      <c r="BK209" s="143">
        <f>ROUND(L209*K209,2)</f>
        <v>0</v>
      </c>
      <c r="BL209" s="23" t="s">
        <v>181</v>
      </c>
      <c r="BM209" s="23" t="s">
        <v>526</v>
      </c>
    </row>
    <row r="210" spans="2:65" s="1" customFormat="1" ht="25.5" customHeight="1">
      <c r="B210" s="47"/>
      <c r="C210" s="220" t="s">
        <v>527</v>
      </c>
      <c r="D210" s="220" t="s">
        <v>177</v>
      </c>
      <c r="E210" s="221" t="s">
        <v>528</v>
      </c>
      <c r="F210" s="222" t="s">
        <v>529</v>
      </c>
      <c r="G210" s="222"/>
      <c r="H210" s="222"/>
      <c r="I210" s="222"/>
      <c r="J210" s="223" t="s">
        <v>180</v>
      </c>
      <c r="K210" s="224">
        <v>4.2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46</v>
      </c>
      <c r="V210" s="48"/>
      <c r="W210" s="229">
        <f>V210*K210</f>
        <v>0</v>
      </c>
      <c r="X210" s="229">
        <v>0.00735</v>
      </c>
      <c r="Y210" s="229">
        <f>X210*K210</f>
        <v>0.03087</v>
      </c>
      <c r="Z210" s="229">
        <v>0</v>
      </c>
      <c r="AA210" s="230">
        <f>Z210*K210</f>
        <v>0</v>
      </c>
      <c r="AR210" s="23" t="s">
        <v>181</v>
      </c>
      <c r="AT210" s="23" t="s">
        <v>177</v>
      </c>
      <c r="AU210" s="23" t="s">
        <v>126</v>
      </c>
      <c r="AY210" s="23" t="s">
        <v>175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89</v>
      </c>
      <c r="BK210" s="143">
        <f>ROUND(L210*K210,2)</f>
        <v>0</v>
      </c>
      <c r="BL210" s="23" t="s">
        <v>181</v>
      </c>
      <c r="BM210" s="23" t="s">
        <v>530</v>
      </c>
    </row>
    <row r="211" spans="2:51" s="10" customFormat="1" ht="16.5" customHeight="1">
      <c r="B211" s="231"/>
      <c r="C211" s="232"/>
      <c r="D211" s="232"/>
      <c r="E211" s="233" t="s">
        <v>22</v>
      </c>
      <c r="F211" s="234" t="s">
        <v>531</v>
      </c>
      <c r="G211" s="235"/>
      <c r="H211" s="235"/>
      <c r="I211" s="235"/>
      <c r="J211" s="232"/>
      <c r="K211" s="236">
        <v>4.2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184</v>
      </c>
      <c r="AU211" s="240" t="s">
        <v>126</v>
      </c>
      <c r="AV211" s="10" t="s">
        <v>126</v>
      </c>
      <c r="AW211" s="10" t="s">
        <v>36</v>
      </c>
      <c r="AX211" s="10" t="s">
        <v>89</v>
      </c>
      <c r="AY211" s="240" t="s">
        <v>175</v>
      </c>
    </row>
    <row r="212" spans="2:65" s="1" customFormat="1" ht="25.5" customHeight="1">
      <c r="B212" s="47"/>
      <c r="C212" s="220" t="s">
        <v>532</v>
      </c>
      <c r="D212" s="220" t="s">
        <v>177</v>
      </c>
      <c r="E212" s="221" t="s">
        <v>533</v>
      </c>
      <c r="F212" s="222" t="s">
        <v>534</v>
      </c>
      <c r="G212" s="222"/>
      <c r="H212" s="222"/>
      <c r="I212" s="222"/>
      <c r="J212" s="223" t="s">
        <v>180</v>
      </c>
      <c r="K212" s="224">
        <v>21.876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46</v>
      </c>
      <c r="V212" s="48"/>
      <c r="W212" s="229">
        <f>V212*K212</f>
        <v>0</v>
      </c>
      <c r="X212" s="229">
        <v>0.00026</v>
      </c>
      <c r="Y212" s="229">
        <f>X212*K212</f>
        <v>0.00568776</v>
      </c>
      <c r="Z212" s="229">
        <v>0</v>
      </c>
      <c r="AA212" s="230">
        <f>Z212*K212</f>
        <v>0</v>
      </c>
      <c r="AR212" s="23" t="s">
        <v>181</v>
      </c>
      <c r="AT212" s="23" t="s">
        <v>177</v>
      </c>
      <c r="AU212" s="23" t="s">
        <v>126</v>
      </c>
      <c r="AY212" s="23" t="s">
        <v>175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89</v>
      </c>
      <c r="BK212" s="143">
        <f>ROUND(L212*K212,2)</f>
        <v>0</v>
      </c>
      <c r="BL212" s="23" t="s">
        <v>181</v>
      </c>
      <c r="BM212" s="23" t="s">
        <v>535</v>
      </c>
    </row>
    <row r="213" spans="2:51" s="10" customFormat="1" ht="25.5" customHeight="1">
      <c r="B213" s="231"/>
      <c r="C213" s="232"/>
      <c r="D213" s="232"/>
      <c r="E213" s="233" t="s">
        <v>22</v>
      </c>
      <c r="F213" s="234" t="s">
        <v>536</v>
      </c>
      <c r="G213" s="235"/>
      <c r="H213" s="235"/>
      <c r="I213" s="235"/>
      <c r="J213" s="232"/>
      <c r="K213" s="236">
        <v>21.876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184</v>
      </c>
      <c r="AU213" s="240" t="s">
        <v>126</v>
      </c>
      <c r="AV213" s="10" t="s">
        <v>126</v>
      </c>
      <c r="AW213" s="10" t="s">
        <v>36</v>
      </c>
      <c r="AX213" s="10" t="s">
        <v>89</v>
      </c>
      <c r="AY213" s="240" t="s">
        <v>175</v>
      </c>
    </row>
    <row r="214" spans="2:65" s="1" customFormat="1" ht="38.25" customHeight="1">
      <c r="B214" s="47"/>
      <c r="C214" s="220" t="s">
        <v>537</v>
      </c>
      <c r="D214" s="220" t="s">
        <v>177</v>
      </c>
      <c r="E214" s="221" t="s">
        <v>538</v>
      </c>
      <c r="F214" s="222" t="s">
        <v>539</v>
      </c>
      <c r="G214" s="222"/>
      <c r="H214" s="222"/>
      <c r="I214" s="222"/>
      <c r="J214" s="223" t="s">
        <v>180</v>
      </c>
      <c r="K214" s="224">
        <v>21.876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46</v>
      </c>
      <c r="V214" s="48"/>
      <c r="W214" s="229">
        <f>V214*K214</f>
        <v>0</v>
      </c>
      <c r="X214" s="229">
        <v>0.00438</v>
      </c>
      <c r="Y214" s="229">
        <f>X214*K214</f>
        <v>0.09581688000000001</v>
      </c>
      <c r="Z214" s="229">
        <v>0</v>
      </c>
      <c r="AA214" s="230">
        <f>Z214*K214</f>
        <v>0</v>
      </c>
      <c r="AR214" s="23" t="s">
        <v>181</v>
      </c>
      <c r="AT214" s="23" t="s">
        <v>177</v>
      </c>
      <c r="AU214" s="23" t="s">
        <v>126</v>
      </c>
      <c r="AY214" s="23" t="s">
        <v>175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89</v>
      </c>
      <c r="BK214" s="143">
        <f>ROUND(L214*K214,2)</f>
        <v>0</v>
      </c>
      <c r="BL214" s="23" t="s">
        <v>181</v>
      </c>
      <c r="BM214" s="23" t="s">
        <v>540</v>
      </c>
    </row>
    <row r="215" spans="2:65" s="1" customFormat="1" ht="25.5" customHeight="1">
      <c r="B215" s="47"/>
      <c r="C215" s="220" t="s">
        <v>541</v>
      </c>
      <c r="D215" s="220" t="s">
        <v>177</v>
      </c>
      <c r="E215" s="221" t="s">
        <v>542</v>
      </c>
      <c r="F215" s="222" t="s">
        <v>543</v>
      </c>
      <c r="G215" s="222"/>
      <c r="H215" s="222"/>
      <c r="I215" s="222"/>
      <c r="J215" s="223" t="s">
        <v>180</v>
      </c>
      <c r="K215" s="224">
        <v>26.876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46</v>
      </c>
      <c r="V215" s="48"/>
      <c r="W215" s="229">
        <f>V215*K215</f>
        <v>0</v>
      </c>
      <c r="X215" s="229">
        <v>0.003</v>
      </c>
      <c r="Y215" s="229">
        <f>X215*K215</f>
        <v>0.080628</v>
      </c>
      <c r="Z215" s="229">
        <v>0</v>
      </c>
      <c r="AA215" s="230">
        <f>Z215*K215</f>
        <v>0</v>
      </c>
      <c r="AR215" s="23" t="s">
        <v>181</v>
      </c>
      <c r="AT215" s="23" t="s">
        <v>177</v>
      </c>
      <c r="AU215" s="23" t="s">
        <v>126</v>
      </c>
      <c r="AY215" s="23" t="s">
        <v>175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89</v>
      </c>
      <c r="BK215" s="143">
        <f>ROUND(L215*K215,2)</f>
        <v>0</v>
      </c>
      <c r="BL215" s="23" t="s">
        <v>181</v>
      </c>
      <c r="BM215" s="23" t="s">
        <v>544</v>
      </c>
    </row>
    <row r="216" spans="2:51" s="10" customFormat="1" ht="16.5" customHeight="1">
      <c r="B216" s="231"/>
      <c r="C216" s="232"/>
      <c r="D216" s="232"/>
      <c r="E216" s="233" t="s">
        <v>22</v>
      </c>
      <c r="F216" s="234" t="s">
        <v>545</v>
      </c>
      <c r="G216" s="235"/>
      <c r="H216" s="235"/>
      <c r="I216" s="235"/>
      <c r="J216" s="232"/>
      <c r="K216" s="236">
        <v>5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184</v>
      </c>
      <c r="AU216" s="240" t="s">
        <v>126</v>
      </c>
      <c r="AV216" s="10" t="s">
        <v>126</v>
      </c>
      <c r="AW216" s="10" t="s">
        <v>36</v>
      </c>
      <c r="AX216" s="10" t="s">
        <v>81</v>
      </c>
      <c r="AY216" s="240" t="s">
        <v>175</v>
      </c>
    </row>
    <row r="217" spans="2:51" s="10" customFormat="1" ht="25.5" customHeight="1">
      <c r="B217" s="231"/>
      <c r="C217" s="232"/>
      <c r="D217" s="232"/>
      <c r="E217" s="233" t="s">
        <v>22</v>
      </c>
      <c r="F217" s="243" t="s">
        <v>536</v>
      </c>
      <c r="G217" s="232"/>
      <c r="H217" s="232"/>
      <c r="I217" s="232"/>
      <c r="J217" s="232"/>
      <c r="K217" s="236">
        <v>21.876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184</v>
      </c>
      <c r="AU217" s="240" t="s">
        <v>126</v>
      </c>
      <c r="AV217" s="10" t="s">
        <v>126</v>
      </c>
      <c r="AW217" s="10" t="s">
        <v>36</v>
      </c>
      <c r="AX217" s="10" t="s">
        <v>81</v>
      </c>
      <c r="AY217" s="240" t="s">
        <v>175</v>
      </c>
    </row>
    <row r="218" spans="2:51" s="11" customFormat="1" ht="16.5" customHeight="1">
      <c r="B218" s="244"/>
      <c r="C218" s="245"/>
      <c r="D218" s="245"/>
      <c r="E218" s="246" t="s">
        <v>22</v>
      </c>
      <c r="F218" s="247" t="s">
        <v>230</v>
      </c>
      <c r="G218" s="245"/>
      <c r="H218" s="245"/>
      <c r="I218" s="245"/>
      <c r="J218" s="245"/>
      <c r="K218" s="248">
        <v>26.876</v>
      </c>
      <c r="L218" s="245"/>
      <c r="M218" s="245"/>
      <c r="N218" s="245"/>
      <c r="O218" s="245"/>
      <c r="P218" s="245"/>
      <c r="Q218" s="245"/>
      <c r="R218" s="249"/>
      <c r="T218" s="250"/>
      <c r="U218" s="245"/>
      <c r="V218" s="245"/>
      <c r="W218" s="245"/>
      <c r="X218" s="245"/>
      <c r="Y218" s="245"/>
      <c r="Z218" s="245"/>
      <c r="AA218" s="251"/>
      <c r="AT218" s="252" t="s">
        <v>184</v>
      </c>
      <c r="AU218" s="252" t="s">
        <v>126</v>
      </c>
      <c r="AV218" s="11" t="s">
        <v>181</v>
      </c>
      <c r="AW218" s="11" t="s">
        <v>36</v>
      </c>
      <c r="AX218" s="11" t="s">
        <v>89</v>
      </c>
      <c r="AY218" s="252" t="s">
        <v>175</v>
      </c>
    </row>
    <row r="219" spans="2:65" s="1" customFormat="1" ht="38.25" customHeight="1">
      <c r="B219" s="47"/>
      <c r="C219" s="220" t="s">
        <v>546</v>
      </c>
      <c r="D219" s="220" t="s">
        <v>177</v>
      </c>
      <c r="E219" s="221" t="s">
        <v>547</v>
      </c>
      <c r="F219" s="222" t="s">
        <v>548</v>
      </c>
      <c r="G219" s="222"/>
      <c r="H219" s="222"/>
      <c r="I219" s="222"/>
      <c r="J219" s="223" t="s">
        <v>180</v>
      </c>
      <c r="K219" s="224">
        <v>4.2</v>
      </c>
      <c r="L219" s="225">
        <v>0</v>
      </c>
      <c r="M219" s="226"/>
      <c r="N219" s="22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46</v>
      </c>
      <c r="V219" s="48"/>
      <c r="W219" s="229">
        <f>V219*K219</f>
        <v>0</v>
      </c>
      <c r="X219" s="229">
        <v>0.01838</v>
      </c>
      <c r="Y219" s="229">
        <f>X219*K219</f>
        <v>0.077196</v>
      </c>
      <c r="Z219" s="229">
        <v>0</v>
      </c>
      <c r="AA219" s="230">
        <f>Z219*K219</f>
        <v>0</v>
      </c>
      <c r="AR219" s="23" t="s">
        <v>181</v>
      </c>
      <c r="AT219" s="23" t="s">
        <v>177</v>
      </c>
      <c r="AU219" s="23" t="s">
        <v>126</v>
      </c>
      <c r="AY219" s="23" t="s">
        <v>175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89</v>
      </c>
      <c r="BK219" s="143">
        <f>ROUND(L219*K219,2)</f>
        <v>0</v>
      </c>
      <c r="BL219" s="23" t="s">
        <v>181</v>
      </c>
      <c r="BM219" s="23" t="s">
        <v>549</v>
      </c>
    </row>
    <row r="220" spans="2:51" s="10" customFormat="1" ht="16.5" customHeight="1">
      <c r="B220" s="231"/>
      <c r="C220" s="232"/>
      <c r="D220" s="232"/>
      <c r="E220" s="233" t="s">
        <v>22</v>
      </c>
      <c r="F220" s="234" t="s">
        <v>550</v>
      </c>
      <c r="G220" s="235"/>
      <c r="H220" s="235"/>
      <c r="I220" s="235"/>
      <c r="J220" s="232"/>
      <c r="K220" s="236">
        <v>4.2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184</v>
      </c>
      <c r="AU220" s="240" t="s">
        <v>126</v>
      </c>
      <c r="AV220" s="10" t="s">
        <v>126</v>
      </c>
      <c r="AW220" s="10" t="s">
        <v>36</v>
      </c>
      <c r="AX220" s="10" t="s">
        <v>89</v>
      </c>
      <c r="AY220" s="240" t="s">
        <v>175</v>
      </c>
    </row>
    <row r="221" spans="2:65" s="1" customFormat="1" ht="25.5" customHeight="1">
      <c r="B221" s="47"/>
      <c r="C221" s="220" t="s">
        <v>551</v>
      </c>
      <c r="D221" s="220" t="s">
        <v>177</v>
      </c>
      <c r="E221" s="221" t="s">
        <v>552</v>
      </c>
      <c r="F221" s="222" t="s">
        <v>553</v>
      </c>
      <c r="G221" s="222"/>
      <c r="H221" s="222"/>
      <c r="I221" s="222"/>
      <c r="J221" s="223" t="s">
        <v>180</v>
      </c>
      <c r="K221" s="224">
        <v>2.56</v>
      </c>
      <c r="L221" s="225">
        <v>0</v>
      </c>
      <c r="M221" s="226"/>
      <c r="N221" s="227">
        <f>ROUND(L221*K221,2)</f>
        <v>0</v>
      </c>
      <c r="O221" s="227"/>
      <c r="P221" s="227"/>
      <c r="Q221" s="227"/>
      <c r="R221" s="49"/>
      <c r="T221" s="228" t="s">
        <v>22</v>
      </c>
      <c r="U221" s="57" t="s">
        <v>46</v>
      </c>
      <c r="V221" s="48"/>
      <c r="W221" s="229">
        <f>V221*K221</f>
        <v>0</v>
      </c>
      <c r="X221" s="229">
        <v>0.03358</v>
      </c>
      <c r="Y221" s="229">
        <f>X221*K221</f>
        <v>0.0859648</v>
      </c>
      <c r="Z221" s="229">
        <v>0</v>
      </c>
      <c r="AA221" s="230">
        <f>Z221*K221</f>
        <v>0</v>
      </c>
      <c r="AR221" s="23" t="s">
        <v>181</v>
      </c>
      <c r="AT221" s="23" t="s">
        <v>177</v>
      </c>
      <c r="AU221" s="23" t="s">
        <v>126</v>
      </c>
      <c r="AY221" s="23" t="s">
        <v>175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23" t="s">
        <v>89</v>
      </c>
      <c r="BK221" s="143">
        <f>ROUND(L221*K221,2)</f>
        <v>0</v>
      </c>
      <c r="BL221" s="23" t="s">
        <v>181</v>
      </c>
      <c r="BM221" s="23" t="s">
        <v>554</v>
      </c>
    </row>
    <row r="222" spans="2:51" s="10" customFormat="1" ht="25.5" customHeight="1">
      <c r="B222" s="231"/>
      <c r="C222" s="232"/>
      <c r="D222" s="232"/>
      <c r="E222" s="233" t="s">
        <v>22</v>
      </c>
      <c r="F222" s="234" t="s">
        <v>555</v>
      </c>
      <c r="G222" s="235"/>
      <c r="H222" s="235"/>
      <c r="I222" s="235"/>
      <c r="J222" s="232"/>
      <c r="K222" s="236">
        <v>2.56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184</v>
      </c>
      <c r="AU222" s="240" t="s">
        <v>126</v>
      </c>
      <c r="AV222" s="10" t="s">
        <v>126</v>
      </c>
      <c r="AW222" s="10" t="s">
        <v>36</v>
      </c>
      <c r="AX222" s="10" t="s">
        <v>89</v>
      </c>
      <c r="AY222" s="240" t="s">
        <v>175</v>
      </c>
    </row>
    <row r="223" spans="2:65" s="1" customFormat="1" ht="25.5" customHeight="1">
      <c r="B223" s="47"/>
      <c r="C223" s="220" t="s">
        <v>556</v>
      </c>
      <c r="D223" s="220" t="s">
        <v>177</v>
      </c>
      <c r="E223" s="221" t="s">
        <v>557</v>
      </c>
      <c r="F223" s="222" t="s">
        <v>558</v>
      </c>
      <c r="G223" s="222"/>
      <c r="H223" s="222"/>
      <c r="I223" s="222"/>
      <c r="J223" s="223" t="s">
        <v>180</v>
      </c>
      <c r="K223" s="224">
        <v>10.998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46</v>
      </c>
      <c r="V223" s="48"/>
      <c r="W223" s="229">
        <f>V223*K223</f>
        <v>0</v>
      </c>
      <c r="X223" s="229">
        <v>0.0425</v>
      </c>
      <c r="Y223" s="229">
        <f>X223*K223</f>
        <v>0.467415</v>
      </c>
      <c r="Z223" s="229">
        <v>0</v>
      </c>
      <c r="AA223" s="230">
        <f>Z223*K223</f>
        <v>0</v>
      </c>
      <c r="AR223" s="23" t="s">
        <v>181</v>
      </c>
      <c r="AT223" s="23" t="s">
        <v>177</v>
      </c>
      <c r="AU223" s="23" t="s">
        <v>126</v>
      </c>
      <c r="AY223" s="23" t="s">
        <v>175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89</v>
      </c>
      <c r="BK223" s="143">
        <f>ROUND(L223*K223,2)</f>
        <v>0</v>
      </c>
      <c r="BL223" s="23" t="s">
        <v>181</v>
      </c>
      <c r="BM223" s="23" t="s">
        <v>559</v>
      </c>
    </row>
    <row r="224" spans="2:51" s="10" customFormat="1" ht="25.5" customHeight="1">
      <c r="B224" s="231"/>
      <c r="C224" s="232"/>
      <c r="D224" s="232"/>
      <c r="E224" s="233" t="s">
        <v>22</v>
      </c>
      <c r="F224" s="234" t="s">
        <v>249</v>
      </c>
      <c r="G224" s="235"/>
      <c r="H224" s="235"/>
      <c r="I224" s="235"/>
      <c r="J224" s="232"/>
      <c r="K224" s="236">
        <v>10.998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184</v>
      </c>
      <c r="AU224" s="240" t="s">
        <v>126</v>
      </c>
      <c r="AV224" s="10" t="s">
        <v>126</v>
      </c>
      <c r="AW224" s="10" t="s">
        <v>36</v>
      </c>
      <c r="AX224" s="10" t="s">
        <v>89</v>
      </c>
      <c r="AY224" s="240" t="s">
        <v>175</v>
      </c>
    </row>
    <row r="225" spans="2:65" s="1" customFormat="1" ht="25.5" customHeight="1">
      <c r="B225" s="47"/>
      <c r="C225" s="220" t="s">
        <v>560</v>
      </c>
      <c r="D225" s="220" t="s">
        <v>177</v>
      </c>
      <c r="E225" s="221" t="s">
        <v>561</v>
      </c>
      <c r="F225" s="222" t="s">
        <v>562</v>
      </c>
      <c r="G225" s="222"/>
      <c r="H225" s="222"/>
      <c r="I225" s="222"/>
      <c r="J225" s="223" t="s">
        <v>180</v>
      </c>
      <c r="K225" s="224">
        <v>5.34</v>
      </c>
      <c r="L225" s="225">
        <v>0</v>
      </c>
      <c r="M225" s="226"/>
      <c r="N225" s="227">
        <f>ROUND(L225*K225,2)</f>
        <v>0</v>
      </c>
      <c r="O225" s="227"/>
      <c r="P225" s="227"/>
      <c r="Q225" s="227"/>
      <c r="R225" s="49"/>
      <c r="T225" s="228" t="s">
        <v>22</v>
      </c>
      <c r="U225" s="57" t="s">
        <v>46</v>
      </c>
      <c r="V225" s="48"/>
      <c r="W225" s="229">
        <f>V225*K225</f>
        <v>0</v>
      </c>
      <c r="X225" s="229">
        <v>0.00735</v>
      </c>
      <c r="Y225" s="229">
        <f>X225*K225</f>
        <v>0.039249</v>
      </c>
      <c r="Z225" s="229">
        <v>0</v>
      </c>
      <c r="AA225" s="230">
        <f>Z225*K225</f>
        <v>0</v>
      </c>
      <c r="AR225" s="23" t="s">
        <v>181</v>
      </c>
      <c r="AT225" s="23" t="s">
        <v>177</v>
      </c>
      <c r="AU225" s="23" t="s">
        <v>126</v>
      </c>
      <c r="AY225" s="23" t="s">
        <v>175</v>
      </c>
      <c r="BE225" s="143">
        <f>IF(U225="základní",N225,0)</f>
        <v>0</v>
      </c>
      <c r="BF225" s="143">
        <f>IF(U225="snížená",N225,0)</f>
        <v>0</v>
      </c>
      <c r="BG225" s="143">
        <f>IF(U225="zákl. přenesená",N225,0)</f>
        <v>0</v>
      </c>
      <c r="BH225" s="143">
        <f>IF(U225="sníž. přenesená",N225,0)</f>
        <v>0</v>
      </c>
      <c r="BI225" s="143">
        <f>IF(U225="nulová",N225,0)</f>
        <v>0</v>
      </c>
      <c r="BJ225" s="23" t="s">
        <v>89</v>
      </c>
      <c r="BK225" s="143">
        <f>ROUND(L225*K225,2)</f>
        <v>0</v>
      </c>
      <c r="BL225" s="23" t="s">
        <v>181</v>
      </c>
      <c r="BM225" s="23" t="s">
        <v>563</v>
      </c>
    </row>
    <row r="226" spans="2:51" s="10" customFormat="1" ht="25.5" customHeight="1">
      <c r="B226" s="231"/>
      <c r="C226" s="232"/>
      <c r="D226" s="232"/>
      <c r="E226" s="233" t="s">
        <v>22</v>
      </c>
      <c r="F226" s="234" t="s">
        <v>564</v>
      </c>
      <c r="G226" s="235"/>
      <c r="H226" s="235"/>
      <c r="I226" s="235"/>
      <c r="J226" s="232"/>
      <c r="K226" s="236">
        <v>5.34</v>
      </c>
      <c r="L226" s="232"/>
      <c r="M226" s="232"/>
      <c r="N226" s="232"/>
      <c r="O226" s="232"/>
      <c r="P226" s="232"/>
      <c r="Q226" s="232"/>
      <c r="R226" s="237"/>
      <c r="T226" s="238"/>
      <c r="U226" s="232"/>
      <c r="V226" s="232"/>
      <c r="W226" s="232"/>
      <c r="X226" s="232"/>
      <c r="Y226" s="232"/>
      <c r="Z226" s="232"/>
      <c r="AA226" s="239"/>
      <c r="AT226" s="240" t="s">
        <v>184</v>
      </c>
      <c r="AU226" s="240" t="s">
        <v>126</v>
      </c>
      <c r="AV226" s="10" t="s">
        <v>126</v>
      </c>
      <c r="AW226" s="10" t="s">
        <v>36</v>
      </c>
      <c r="AX226" s="10" t="s">
        <v>89</v>
      </c>
      <c r="AY226" s="240" t="s">
        <v>175</v>
      </c>
    </row>
    <row r="227" spans="2:65" s="1" customFormat="1" ht="51" customHeight="1">
      <c r="B227" s="47"/>
      <c r="C227" s="220" t="s">
        <v>565</v>
      </c>
      <c r="D227" s="220" t="s">
        <v>177</v>
      </c>
      <c r="E227" s="221" t="s">
        <v>566</v>
      </c>
      <c r="F227" s="222" t="s">
        <v>567</v>
      </c>
      <c r="G227" s="222"/>
      <c r="H227" s="222"/>
      <c r="I227" s="222"/>
      <c r="J227" s="223" t="s">
        <v>180</v>
      </c>
      <c r="K227" s="224">
        <v>5.34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46</v>
      </c>
      <c r="V227" s="48"/>
      <c r="W227" s="229">
        <f>V227*K227</f>
        <v>0</v>
      </c>
      <c r="X227" s="229">
        <v>0.00438</v>
      </c>
      <c r="Y227" s="229">
        <f>X227*K227</f>
        <v>0.0233892</v>
      </c>
      <c r="Z227" s="229">
        <v>0</v>
      </c>
      <c r="AA227" s="230">
        <f>Z227*K227</f>
        <v>0</v>
      </c>
      <c r="AR227" s="23" t="s">
        <v>181</v>
      </c>
      <c r="AT227" s="23" t="s">
        <v>177</v>
      </c>
      <c r="AU227" s="23" t="s">
        <v>126</v>
      </c>
      <c r="AY227" s="23" t="s">
        <v>175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89</v>
      </c>
      <c r="BK227" s="143">
        <f>ROUND(L227*K227,2)</f>
        <v>0</v>
      </c>
      <c r="BL227" s="23" t="s">
        <v>181</v>
      </c>
      <c r="BM227" s="23" t="s">
        <v>568</v>
      </c>
    </row>
    <row r="228" spans="2:51" s="10" customFormat="1" ht="25.5" customHeight="1">
      <c r="B228" s="231"/>
      <c r="C228" s="232"/>
      <c r="D228" s="232"/>
      <c r="E228" s="233" t="s">
        <v>22</v>
      </c>
      <c r="F228" s="234" t="s">
        <v>564</v>
      </c>
      <c r="G228" s="235"/>
      <c r="H228" s="235"/>
      <c r="I228" s="235"/>
      <c r="J228" s="232"/>
      <c r="K228" s="236">
        <v>5.34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184</v>
      </c>
      <c r="AU228" s="240" t="s">
        <v>126</v>
      </c>
      <c r="AV228" s="10" t="s">
        <v>126</v>
      </c>
      <c r="AW228" s="10" t="s">
        <v>36</v>
      </c>
      <c r="AX228" s="10" t="s">
        <v>89</v>
      </c>
      <c r="AY228" s="240" t="s">
        <v>175</v>
      </c>
    </row>
    <row r="229" spans="2:65" s="1" customFormat="1" ht="38.25" customHeight="1">
      <c r="B229" s="47"/>
      <c r="C229" s="220" t="s">
        <v>569</v>
      </c>
      <c r="D229" s="220" t="s">
        <v>177</v>
      </c>
      <c r="E229" s="221" t="s">
        <v>570</v>
      </c>
      <c r="F229" s="222" t="s">
        <v>571</v>
      </c>
      <c r="G229" s="222"/>
      <c r="H229" s="222"/>
      <c r="I229" s="222"/>
      <c r="J229" s="223" t="s">
        <v>202</v>
      </c>
      <c r="K229" s="224">
        <v>7.6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46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0</v>
      </c>
      <c r="AA229" s="230">
        <f>Z229*K229</f>
        <v>0</v>
      </c>
      <c r="AR229" s="23" t="s">
        <v>181</v>
      </c>
      <c r="AT229" s="23" t="s">
        <v>177</v>
      </c>
      <c r="AU229" s="23" t="s">
        <v>126</v>
      </c>
      <c r="AY229" s="23" t="s">
        <v>175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89</v>
      </c>
      <c r="BK229" s="143">
        <f>ROUND(L229*K229,2)</f>
        <v>0</v>
      </c>
      <c r="BL229" s="23" t="s">
        <v>181</v>
      </c>
      <c r="BM229" s="23" t="s">
        <v>572</v>
      </c>
    </row>
    <row r="230" spans="2:51" s="10" customFormat="1" ht="16.5" customHeight="1">
      <c r="B230" s="231"/>
      <c r="C230" s="232"/>
      <c r="D230" s="232"/>
      <c r="E230" s="233" t="s">
        <v>22</v>
      </c>
      <c r="F230" s="234" t="s">
        <v>573</v>
      </c>
      <c r="G230" s="235"/>
      <c r="H230" s="235"/>
      <c r="I230" s="235"/>
      <c r="J230" s="232"/>
      <c r="K230" s="236">
        <v>7.6</v>
      </c>
      <c r="L230" s="232"/>
      <c r="M230" s="232"/>
      <c r="N230" s="232"/>
      <c r="O230" s="232"/>
      <c r="P230" s="232"/>
      <c r="Q230" s="232"/>
      <c r="R230" s="237"/>
      <c r="T230" s="238"/>
      <c r="U230" s="232"/>
      <c r="V230" s="232"/>
      <c r="W230" s="232"/>
      <c r="X230" s="232"/>
      <c r="Y230" s="232"/>
      <c r="Z230" s="232"/>
      <c r="AA230" s="239"/>
      <c r="AT230" s="240" t="s">
        <v>184</v>
      </c>
      <c r="AU230" s="240" t="s">
        <v>126</v>
      </c>
      <c r="AV230" s="10" t="s">
        <v>126</v>
      </c>
      <c r="AW230" s="10" t="s">
        <v>36</v>
      </c>
      <c r="AX230" s="10" t="s">
        <v>89</v>
      </c>
      <c r="AY230" s="240" t="s">
        <v>175</v>
      </c>
    </row>
    <row r="231" spans="2:65" s="1" customFormat="1" ht="25.5" customHeight="1">
      <c r="B231" s="47"/>
      <c r="C231" s="255" t="s">
        <v>574</v>
      </c>
      <c r="D231" s="255" t="s">
        <v>484</v>
      </c>
      <c r="E231" s="256" t="s">
        <v>575</v>
      </c>
      <c r="F231" s="257" t="s">
        <v>576</v>
      </c>
      <c r="G231" s="257"/>
      <c r="H231" s="257"/>
      <c r="I231" s="257"/>
      <c r="J231" s="258" t="s">
        <v>202</v>
      </c>
      <c r="K231" s="259">
        <v>10</v>
      </c>
      <c r="L231" s="260">
        <v>0</v>
      </c>
      <c r="M231" s="261"/>
      <c r="N231" s="262">
        <f>ROUND(L231*K231,2)</f>
        <v>0</v>
      </c>
      <c r="O231" s="227"/>
      <c r="P231" s="227"/>
      <c r="Q231" s="227"/>
      <c r="R231" s="49"/>
      <c r="T231" s="228" t="s">
        <v>22</v>
      </c>
      <c r="U231" s="57" t="s">
        <v>46</v>
      </c>
      <c r="V231" s="48"/>
      <c r="W231" s="229">
        <f>V231*K231</f>
        <v>0</v>
      </c>
      <c r="X231" s="229">
        <v>3E-05</v>
      </c>
      <c r="Y231" s="229">
        <f>X231*K231</f>
        <v>0.00030000000000000003</v>
      </c>
      <c r="Z231" s="229">
        <v>0</v>
      </c>
      <c r="AA231" s="230">
        <f>Z231*K231</f>
        <v>0</v>
      </c>
      <c r="AR231" s="23" t="s">
        <v>487</v>
      </c>
      <c r="AT231" s="23" t="s">
        <v>484</v>
      </c>
      <c r="AU231" s="23" t="s">
        <v>126</v>
      </c>
      <c r="AY231" s="23" t="s">
        <v>175</v>
      </c>
      <c r="BE231" s="143">
        <f>IF(U231="základní",N231,0)</f>
        <v>0</v>
      </c>
      <c r="BF231" s="143">
        <f>IF(U231="snížená",N231,0)</f>
        <v>0</v>
      </c>
      <c r="BG231" s="143">
        <f>IF(U231="zákl. přenesená",N231,0)</f>
        <v>0</v>
      </c>
      <c r="BH231" s="143">
        <f>IF(U231="sníž. přenesená",N231,0)</f>
        <v>0</v>
      </c>
      <c r="BI231" s="143">
        <f>IF(U231="nulová",N231,0)</f>
        <v>0</v>
      </c>
      <c r="BJ231" s="23" t="s">
        <v>89</v>
      </c>
      <c r="BK231" s="143">
        <f>ROUND(L231*K231,2)</f>
        <v>0</v>
      </c>
      <c r="BL231" s="23" t="s">
        <v>181</v>
      </c>
      <c r="BM231" s="23" t="s">
        <v>577</v>
      </c>
    </row>
    <row r="232" spans="2:65" s="1" customFormat="1" ht="38.25" customHeight="1">
      <c r="B232" s="47"/>
      <c r="C232" s="220" t="s">
        <v>578</v>
      </c>
      <c r="D232" s="220" t="s">
        <v>177</v>
      </c>
      <c r="E232" s="221" t="s">
        <v>579</v>
      </c>
      <c r="F232" s="222" t="s">
        <v>580</v>
      </c>
      <c r="G232" s="222"/>
      <c r="H232" s="222"/>
      <c r="I232" s="222"/>
      <c r="J232" s="223" t="s">
        <v>202</v>
      </c>
      <c r="K232" s="224">
        <v>8.511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22</v>
      </c>
      <c r="U232" s="57" t="s">
        <v>46</v>
      </c>
      <c r="V232" s="48"/>
      <c r="W232" s="229">
        <f>V232*K232</f>
        <v>0</v>
      </c>
      <c r="X232" s="229">
        <v>0</v>
      </c>
      <c r="Y232" s="229">
        <f>X232*K232</f>
        <v>0</v>
      </c>
      <c r="Z232" s="229">
        <v>0</v>
      </c>
      <c r="AA232" s="230">
        <f>Z232*K232</f>
        <v>0</v>
      </c>
      <c r="AR232" s="23" t="s">
        <v>181</v>
      </c>
      <c r="AT232" s="23" t="s">
        <v>177</v>
      </c>
      <c r="AU232" s="23" t="s">
        <v>126</v>
      </c>
      <c r="AY232" s="23" t="s">
        <v>175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89</v>
      </c>
      <c r="BK232" s="143">
        <f>ROUND(L232*K232,2)</f>
        <v>0</v>
      </c>
      <c r="BL232" s="23" t="s">
        <v>181</v>
      </c>
      <c r="BM232" s="23" t="s">
        <v>581</v>
      </c>
    </row>
    <row r="233" spans="2:65" s="1" customFormat="1" ht="25.5" customHeight="1">
      <c r="B233" s="47"/>
      <c r="C233" s="255" t="s">
        <v>582</v>
      </c>
      <c r="D233" s="255" t="s">
        <v>484</v>
      </c>
      <c r="E233" s="256" t="s">
        <v>583</v>
      </c>
      <c r="F233" s="257" t="s">
        <v>584</v>
      </c>
      <c r="G233" s="257"/>
      <c r="H233" s="257"/>
      <c r="I233" s="257"/>
      <c r="J233" s="258" t="s">
        <v>202</v>
      </c>
      <c r="K233" s="259">
        <v>8.937</v>
      </c>
      <c r="L233" s="260">
        <v>0</v>
      </c>
      <c r="M233" s="261"/>
      <c r="N233" s="262">
        <f>ROUND(L233*K233,2)</f>
        <v>0</v>
      </c>
      <c r="O233" s="227"/>
      <c r="P233" s="227"/>
      <c r="Q233" s="227"/>
      <c r="R233" s="49"/>
      <c r="T233" s="228" t="s">
        <v>22</v>
      </c>
      <c r="U233" s="57" t="s">
        <v>46</v>
      </c>
      <c r="V233" s="48"/>
      <c r="W233" s="229">
        <f>V233*K233</f>
        <v>0</v>
      </c>
      <c r="X233" s="229">
        <v>4E-05</v>
      </c>
      <c r="Y233" s="229">
        <f>X233*K233</f>
        <v>0.00035748</v>
      </c>
      <c r="Z233" s="229">
        <v>0</v>
      </c>
      <c r="AA233" s="230">
        <f>Z233*K233</f>
        <v>0</v>
      </c>
      <c r="AR233" s="23" t="s">
        <v>487</v>
      </c>
      <c r="AT233" s="23" t="s">
        <v>484</v>
      </c>
      <c r="AU233" s="23" t="s">
        <v>126</v>
      </c>
      <c r="AY233" s="23" t="s">
        <v>175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3" t="s">
        <v>89</v>
      </c>
      <c r="BK233" s="143">
        <f>ROUND(L233*K233,2)</f>
        <v>0</v>
      </c>
      <c r="BL233" s="23" t="s">
        <v>181</v>
      </c>
      <c r="BM233" s="23" t="s">
        <v>585</v>
      </c>
    </row>
    <row r="234" spans="2:65" s="1" customFormat="1" ht="25.5" customHeight="1">
      <c r="B234" s="47"/>
      <c r="C234" s="220" t="s">
        <v>586</v>
      </c>
      <c r="D234" s="220" t="s">
        <v>177</v>
      </c>
      <c r="E234" s="221" t="s">
        <v>587</v>
      </c>
      <c r="F234" s="222" t="s">
        <v>588</v>
      </c>
      <c r="G234" s="222"/>
      <c r="H234" s="222"/>
      <c r="I234" s="222"/>
      <c r="J234" s="223" t="s">
        <v>202</v>
      </c>
      <c r="K234" s="224">
        <v>12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46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</v>
      </c>
      <c r="AA234" s="230">
        <f>Z234*K234</f>
        <v>0</v>
      </c>
      <c r="AR234" s="23" t="s">
        <v>181</v>
      </c>
      <c r="AT234" s="23" t="s">
        <v>177</v>
      </c>
      <c r="AU234" s="23" t="s">
        <v>126</v>
      </c>
      <c r="AY234" s="23" t="s">
        <v>175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89</v>
      </c>
      <c r="BK234" s="143">
        <f>ROUND(L234*K234,2)</f>
        <v>0</v>
      </c>
      <c r="BL234" s="23" t="s">
        <v>181</v>
      </c>
      <c r="BM234" s="23" t="s">
        <v>589</v>
      </c>
    </row>
    <row r="235" spans="2:51" s="10" customFormat="1" ht="16.5" customHeight="1">
      <c r="B235" s="231"/>
      <c r="C235" s="232"/>
      <c r="D235" s="232"/>
      <c r="E235" s="233" t="s">
        <v>22</v>
      </c>
      <c r="F235" s="234" t="s">
        <v>590</v>
      </c>
      <c r="G235" s="235"/>
      <c r="H235" s="235"/>
      <c r="I235" s="235"/>
      <c r="J235" s="232"/>
      <c r="K235" s="236">
        <v>12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184</v>
      </c>
      <c r="AU235" s="240" t="s">
        <v>126</v>
      </c>
      <c r="AV235" s="10" t="s">
        <v>126</v>
      </c>
      <c r="AW235" s="10" t="s">
        <v>36</v>
      </c>
      <c r="AX235" s="10" t="s">
        <v>89</v>
      </c>
      <c r="AY235" s="240" t="s">
        <v>175</v>
      </c>
    </row>
    <row r="236" spans="2:65" s="1" customFormat="1" ht="25.5" customHeight="1">
      <c r="B236" s="47"/>
      <c r="C236" s="255" t="s">
        <v>591</v>
      </c>
      <c r="D236" s="255" t="s">
        <v>484</v>
      </c>
      <c r="E236" s="256" t="s">
        <v>592</v>
      </c>
      <c r="F236" s="257" t="s">
        <v>593</v>
      </c>
      <c r="G236" s="257"/>
      <c r="H236" s="257"/>
      <c r="I236" s="257"/>
      <c r="J236" s="258" t="s">
        <v>202</v>
      </c>
      <c r="K236" s="259">
        <v>15.75</v>
      </c>
      <c r="L236" s="260">
        <v>0</v>
      </c>
      <c r="M236" s="261"/>
      <c r="N236" s="262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46</v>
      </c>
      <c r="V236" s="48"/>
      <c r="W236" s="229">
        <f>V236*K236</f>
        <v>0</v>
      </c>
      <c r="X236" s="229">
        <v>5E-05</v>
      </c>
      <c r="Y236" s="229">
        <f>X236*K236</f>
        <v>0.0007875</v>
      </c>
      <c r="Z236" s="229">
        <v>0</v>
      </c>
      <c r="AA236" s="230">
        <f>Z236*K236</f>
        <v>0</v>
      </c>
      <c r="AR236" s="23" t="s">
        <v>487</v>
      </c>
      <c r="AT236" s="23" t="s">
        <v>484</v>
      </c>
      <c r="AU236" s="23" t="s">
        <v>126</v>
      </c>
      <c r="AY236" s="23" t="s">
        <v>175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89</v>
      </c>
      <c r="BK236" s="143">
        <f>ROUND(L236*K236,2)</f>
        <v>0</v>
      </c>
      <c r="BL236" s="23" t="s">
        <v>181</v>
      </c>
      <c r="BM236" s="23" t="s">
        <v>594</v>
      </c>
    </row>
    <row r="237" spans="2:65" s="1" customFormat="1" ht="38.25" customHeight="1">
      <c r="B237" s="47"/>
      <c r="C237" s="220" t="s">
        <v>565</v>
      </c>
      <c r="D237" s="220" t="s">
        <v>177</v>
      </c>
      <c r="E237" s="221" t="s">
        <v>595</v>
      </c>
      <c r="F237" s="222" t="s">
        <v>596</v>
      </c>
      <c r="G237" s="222"/>
      <c r="H237" s="222"/>
      <c r="I237" s="222"/>
      <c r="J237" s="223" t="s">
        <v>180</v>
      </c>
      <c r="K237" s="224">
        <v>5.34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46</v>
      </c>
      <c r="V237" s="48"/>
      <c r="W237" s="229">
        <f>V237*K237</f>
        <v>0</v>
      </c>
      <c r="X237" s="229">
        <v>0.0231</v>
      </c>
      <c r="Y237" s="229">
        <f>X237*K237</f>
        <v>0.12335399999999999</v>
      </c>
      <c r="Z237" s="229">
        <v>0</v>
      </c>
      <c r="AA237" s="230">
        <f>Z237*K237</f>
        <v>0</v>
      </c>
      <c r="AR237" s="23" t="s">
        <v>181</v>
      </c>
      <c r="AT237" s="23" t="s">
        <v>177</v>
      </c>
      <c r="AU237" s="23" t="s">
        <v>126</v>
      </c>
      <c r="AY237" s="23" t="s">
        <v>175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89</v>
      </c>
      <c r="BK237" s="143">
        <f>ROUND(L237*K237,2)</f>
        <v>0</v>
      </c>
      <c r="BL237" s="23" t="s">
        <v>181</v>
      </c>
      <c r="BM237" s="23" t="s">
        <v>597</v>
      </c>
    </row>
    <row r="238" spans="2:51" s="10" customFormat="1" ht="25.5" customHeight="1">
      <c r="B238" s="231"/>
      <c r="C238" s="232"/>
      <c r="D238" s="232"/>
      <c r="E238" s="233" t="s">
        <v>22</v>
      </c>
      <c r="F238" s="234" t="s">
        <v>564</v>
      </c>
      <c r="G238" s="235"/>
      <c r="H238" s="235"/>
      <c r="I238" s="235"/>
      <c r="J238" s="232"/>
      <c r="K238" s="236">
        <v>5.34</v>
      </c>
      <c r="L238" s="232"/>
      <c r="M238" s="232"/>
      <c r="N238" s="232"/>
      <c r="O238" s="232"/>
      <c r="P238" s="232"/>
      <c r="Q238" s="232"/>
      <c r="R238" s="237"/>
      <c r="T238" s="238"/>
      <c r="U238" s="232"/>
      <c r="V238" s="232"/>
      <c r="W238" s="232"/>
      <c r="X238" s="232"/>
      <c r="Y238" s="232"/>
      <c r="Z238" s="232"/>
      <c r="AA238" s="239"/>
      <c r="AT238" s="240" t="s">
        <v>184</v>
      </c>
      <c r="AU238" s="240" t="s">
        <v>126</v>
      </c>
      <c r="AV238" s="10" t="s">
        <v>126</v>
      </c>
      <c r="AW238" s="10" t="s">
        <v>36</v>
      </c>
      <c r="AX238" s="10" t="s">
        <v>89</v>
      </c>
      <c r="AY238" s="240" t="s">
        <v>175</v>
      </c>
    </row>
    <row r="239" spans="2:65" s="1" customFormat="1" ht="38.25" customHeight="1">
      <c r="B239" s="47"/>
      <c r="C239" s="220" t="s">
        <v>598</v>
      </c>
      <c r="D239" s="220" t="s">
        <v>177</v>
      </c>
      <c r="E239" s="221" t="s">
        <v>599</v>
      </c>
      <c r="F239" s="222" t="s">
        <v>600</v>
      </c>
      <c r="G239" s="222"/>
      <c r="H239" s="222"/>
      <c r="I239" s="222"/>
      <c r="J239" s="223" t="s">
        <v>180</v>
      </c>
      <c r="K239" s="224">
        <v>3.152</v>
      </c>
      <c r="L239" s="225">
        <v>0</v>
      </c>
      <c r="M239" s="226"/>
      <c r="N239" s="22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46</v>
      </c>
      <c r="V239" s="48"/>
      <c r="W239" s="229">
        <f>V239*K239</f>
        <v>0</v>
      </c>
      <c r="X239" s="229">
        <v>0.00628</v>
      </c>
      <c r="Y239" s="229">
        <f>X239*K239</f>
        <v>0.01979456</v>
      </c>
      <c r="Z239" s="229">
        <v>0</v>
      </c>
      <c r="AA239" s="230">
        <f>Z239*K239</f>
        <v>0</v>
      </c>
      <c r="AR239" s="23" t="s">
        <v>181</v>
      </c>
      <c r="AT239" s="23" t="s">
        <v>177</v>
      </c>
      <c r="AU239" s="23" t="s">
        <v>126</v>
      </c>
      <c r="AY239" s="23" t="s">
        <v>175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89</v>
      </c>
      <c r="BK239" s="143">
        <f>ROUND(L239*K239,2)</f>
        <v>0</v>
      </c>
      <c r="BL239" s="23" t="s">
        <v>181</v>
      </c>
      <c r="BM239" s="23" t="s">
        <v>601</v>
      </c>
    </row>
    <row r="240" spans="2:51" s="10" customFormat="1" ht="16.5" customHeight="1">
      <c r="B240" s="231"/>
      <c r="C240" s="232"/>
      <c r="D240" s="232"/>
      <c r="E240" s="233" t="s">
        <v>22</v>
      </c>
      <c r="F240" s="234" t="s">
        <v>602</v>
      </c>
      <c r="G240" s="235"/>
      <c r="H240" s="235"/>
      <c r="I240" s="235"/>
      <c r="J240" s="232"/>
      <c r="K240" s="236">
        <v>3.152</v>
      </c>
      <c r="L240" s="232"/>
      <c r="M240" s="232"/>
      <c r="N240" s="232"/>
      <c r="O240" s="232"/>
      <c r="P240" s="232"/>
      <c r="Q240" s="232"/>
      <c r="R240" s="237"/>
      <c r="T240" s="238"/>
      <c r="U240" s="232"/>
      <c r="V240" s="232"/>
      <c r="W240" s="232"/>
      <c r="X240" s="232"/>
      <c r="Y240" s="232"/>
      <c r="Z240" s="232"/>
      <c r="AA240" s="239"/>
      <c r="AT240" s="240" t="s">
        <v>184</v>
      </c>
      <c r="AU240" s="240" t="s">
        <v>126</v>
      </c>
      <c r="AV240" s="10" t="s">
        <v>126</v>
      </c>
      <c r="AW240" s="10" t="s">
        <v>36</v>
      </c>
      <c r="AX240" s="10" t="s">
        <v>89</v>
      </c>
      <c r="AY240" s="240" t="s">
        <v>175</v>
      </c>
    </row>
    <row r="241" spans="2:65" s="1" customFormat="1" ht="38.25" customHeight="1">
      <c r="B241" s="47"/>
      <c r="C241" s="220" t="s">
        <v>603</v>
      </c>
      <c r="D241" s="220" t="s">
        <v>177</v>
      </c>
      <c r="E241" s="221" t="s">
        <v>604</v>
      </c>
      <c r="F241" s="222" t="s">
        <v>605</v>
      </c>
      <c r="G241" s="222"/>
      <c r="H241" s="222"/>
      <c r="I241" s="222"/>
      <c r="J241" s="223" t="s">
        <v>180</v>
      </c>
      <c r="K241" s="224">
        <v>2.5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46</v>
      </c>
      <c r="V241" s="48"/>
      <c r="W241" s="229">
        <f>V241*K241</f>
        <v>0</v>
      </c>
      <c r="X241" s="229">
        <v>0.00268</v>
      </c>
      <c r="Y241" s="229">
        <f>X241*K241</f>
        <v>0.0067</v>
      </c>
      <c r="Z241" s="229">
        <v>0</v>
      </c>
      <c r="AA241" s="230">
        <f>Z241*K241</f>
        <v>0</v>
      </c>
      <c r="AR241" s="23" t="s">
        <v>181</v>
      </c>
      <c r="AT241" s="23" t="s">
        <v>177</v>
      </c>
      <c r="AU241" s="23" t="s">
        <v>126</v>
      </c>
      <c r="AY241" s="23" t="s">
        <v>175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89</v>
      </c>
      <c r="BK241" s="143">
        <f>ROUND(L241*K241,2)</f>
        <v>0</v>
      </c>
      <c r="BL241" s="23" t="s">
        <v>181</v>
      </c>
      <c r="BM241" s="23" t="s">
        <v>606</v>
      </c>
    </row>
    <row r="242" spans="2:51" s="10" customFormat="1" ht="16.5" customHeight="1">
      <c r="B242" s="231"/>
      <c r="C242" s="232"/>
      <c r="D242" s="232"/>
      <c r="E242" s="233" t="s">
        <v>22</v>
      </c>
      <c r="F242" s="234" t="s">
        <v>607</v>
      </c>
      <c r="G242" s="235"/>
      <c r="H242" s="235"/>
      <c r="I242" s="235"/>
      <c r="J242" s="232"/>
      <c r="K242" s="236">
        <v>2.5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184</v>
      </c>
      <c r="AU242" s="240" t="s">
        <v>126</v>
      </c>
      <c r="AV242" s="10" t="s">
        <v>126</v>
      </c>
      <c r="AW242" s="10" t="s">
        <v>36</v>
      </c>
      <c r="AX242" s="10" t="s">
        <v>89</v>
      </c>
      <c r="AY242" s="240" t="s">
        <v>175</v>
      </c>
    </row>
    <row r="243" spans="2:65" s="1" customFormat="1" ht="25.5" customHeight="1">
      <c r="B243" s="47"/>
      <c r="C243" s="220" t="s">
        <v>608</v>
      </c>
      <c r="D243" s="220" t="s">
        <v>177</v>
      </c>
      <c r="E243" s="221" t="s">
        <v>609</v>
      </c>
      <c r="F243" s="222" t="s">
        <v>610</v>
      </c>
      <c r="G243" s="222"/>
      <c r="H243" s="222"/>
      <c r="I243" s="222"/>
      <c r="J243" s="223" t="s">
        <v>180</v>
      </c>
      <c r="K243" s="224">
        <v>8.511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46</v>
      </c>
      <c r="V243" s="48"/>
      <c r="W243" s="229">
        <f>V243*K243</f>
        <v>0</v>
      </c>
      <c r="X243" s="229">
        <v>0</v>
      </c>
      <c r="Y243" s="229">
        <f>X243*K243</f>
        <v>0</v>
      </c>
      <c r="Z243" s="229">
        <v>0</v>
      </c>
      <c r="AA243" s="230">
        <f>Z243*K243</f>
        <v>0</v>
      </c>
      <c r="AR243" s="23" t="s">
        <v>181</v>
      </c>
      <c r="AT243" s="23" t="s">
        <v>177</v>
      </c>
      <c r="AU243" s="23" t="s">
        <v>126</v>
      </c>
      <c r="AY243" s="23" t="s">
        <v>175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89</v>
      </c>
      <c r="BK243" s="143">
        <f>ROUND(L243*K243,2)</f>
        <v>0</v>
      </c>
      <c r="BL243" s="23" t="s">
        <v>181</v>
      </c>
      <c r="BM243" s="23" t="s">
        <v>611</v>
      </c>
    </row>
    <row r="244" spans="2:51" s="10" customFormat="1" ht="16.5" customHeight="1">
      <c r="B244" s="231"/>
      <c r="C244" s="232"/>
      <c r="D244" s="232"/>
      <c r="E244" s="233" t="s">
        <v>22</v>
      </c>
      <c r="F244" s="234" t="s">
        <v>612</v>
      </c>
      <c r="G244" s="235"/>
      <c r="H244" s="235"/>
      <c r="I244" s="235"/>
      <c r="J244" s="232"/>
      <c r="K244" s="236">
        <v>8.511</v>
      </c>
      <c r="L244" s="232"/>
      <c r="M244" s="232"/>
      <c r="N244" s="232"/>
      <c r="O244" s="232"/>
      <c r="P244" s="232"/>
      <c r="Q244" s="232"/>
      <c r="R244" s="237"/>
      <c r="T244" s="238"/>
      <c r="U244" s="232"/>
      <c r="V244" s="232"/>
      <c r="W244" s="232"/>
      <c r="X244" s="232"/>
      <c r="Y244" s="232"/>
      <c r="Z244" s="232"/>
      <c r="AA244" s="239"/>
      <c r="AT244" s="240" t="s">
        <v>184</v>
      </c>
      <c r="AU244" s="240" t="s">
        <v>126</v>
      </c>
      <c r="AV244" s="10" t="s">
        <v>126</v>
      </c>
      <c r="AW244" s="10" t="s">
        <v>36</v>
      </c>
      <c r="AX244" s="10" t="s">
        <v>89</v>
      </c>
      <c r="AY244" s="240" t="s">
        <v>175</v>
      </c>
    </row>
    <row r="245" spans="2:65" s="1" customFormat="1" ht="38.25" customHeight="1">
      <c r="B245" s="47"/>
      <c r="C245" s="220" t="s">
        <v>362</v>
      </c>
      <c r="D245" s="220" t="s">
        <v>177</v>
      </c>
      <c r="E245" s="221" t="s">
        <v>613</v>
      </c>
      <c r="F245" s="222" t="s">
        <v>614</v>
      </c>
      <c r="G245" s="222"/>
      <c r="H245" s="222"/>
      <c r="I245" s="222"/>
      <c r="J245" s="223" t="s">
        <v>207</v>
      </c>
      <c r="K245" s="224">
        <v>1.25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46</v>
      </c>
      <c r="V245" s="48"/>
      <c r="W245" s="229">
        <f>V245*K245</f>
        <v>0</v>
      </c>
      <c r="X245" s="229">
        <v>2.45329</v>
      </c>
      <c r="Y245" s="229">
        <f>X245*K245</f>
        <v>3.0666124999999997</v>
      </c>
      <c r="Z245" s="229">
        <v>0</v>
      </c>
      <c r="AA245" s="230">
        <f>Z245*K245</f>
        <v>0</v>
      </c>
      <c r="AR245" s="23" t="s">
        <v>181</v>
      </c>
      <c r="AT245" s="23" t="s">
        <v>177</v>
      </c>
      <c r="AU245" s="23" t="s">
        <v>126</v>
      </c>
      <c r="AY245" s="23" t="s">
        <v>175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89</v>
      </c>
      <c r="BK245" s="143">
        <f>ROUND(L245*K245,2)</f>
        <v>0</v>
      </c>
      <c r="BL245" s="23" t="s">
        <v>181</v>
      </c>
      <c r="BM245" s="23" t="s">
        <v>615</v>
      </c>
    </row>
    <row r="246" spans="2:51" s="10" customFormat="1" ht="16.5" customHeight="1">
      <c r="B246" s="231"/>
      <c r="C246" s="232"/>
      <c r="D246" s="232"/>
      <c r="E246" s="233" t="s">
        <v>22</v>
      </c>
      <c r="F246" s="234" t="s">
        <v>616</v>
      </c>
      <c r="G246" s="235"/>
      <c r="H246" s="235"/>
      <c r="I246" s="235"/>
      <c r="J246" s="232"/>
      <c r="K246" s="236">
        <v>1.25</v>
      </c>
      <c r="L246" s="232"/>
      <c r="M246" s="232"/>
      <c r="N246" s="232"/>
      <c r="O246" s="232"/>
      <c r="P246" s="232"/>
      <c r="Q246" s="232"/>
      <c r="R246" s="237"/>
      <c r="T246" s="238"/>
      <c r="U246" s="232"/>
      <c r="V246" s="232"/>
      <c r="W246" s="232"/>
      <c r="X246" s="232"/>
      <c r="Y246" s="232"/>
      <c r="Z246" s="232"/>
      <c r="AA246" s="239"/>
      <c r="AT246" s="240" t="s">
        <v>184</v>
      </c>
      <c r="AU246" s="240" t="s">
        <v>126</v>
      </c>
      <c r="AV246" s="10" t="s">
        <v>126</v>
      </c>
      <c r="AW246" s="10" t="s">
        <v>36</v>
      </c>
      <c r="AX246" s="10" t="s">
        <v>89</v>
      </c>
      <c r="AY246" s="240" t="s">
        <v>175</v>
      </c>
    </row>
    <row r="247" spans="2:65" s="1" customFormat="1" ht="25.5" customHeight="1">
      <c r="B247" s="47"/>
      <c r="C247" s="220" t="s">
        <v>330</v>
      </c>
      <c r="D247" s="220" t="s">
        <v>177</v>
      </c>
      <c r="E247" s="221" t="s">
        <v>617</v>
      </c>
      <c r="F247" s="222" t="s">
        <v>618</v>
      </c>
      <c r="G247" s="222"/>
      <c r="H247" s="222"/>
      <c r="I247" s="222"/>
      <c r="J247" s="223" t="s">
        <v>207</v>
      </c>
      <c r="K247" s="224">
        <v>1.25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46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181</v>
      </c>
      <c r="AT247" s="23" t="s">
        <v>177</v>
      </c>
      <c r="AU247" s="23" t="s">
        <v>126</v>
      </c>
      <c r="AY247" s="23" t="s">
        <v>175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89</v>
      </c>
      <c r="BK247" s="143">
        <f>ROUND(L247*K247,2)</f>
        <v>0</v>
      </c>
      <c r="BL247" s="23" t="s">
        <v>181</v>
      </c>
      <c r="BM247" s="23" t="s">
        <v>619</v>
      </c>
    </row>
    <row r="248" spans="2:65" s="1" customFormat="1" ht="38.25" customHeight="1">
      <c r="B248" s="47"/>
      <c r="C248" s="220" t="s">
        <v>335</v>
      </c>
      <c r="D248" s="220" t="s">
        <v>177</v>
      </c>
      <c r="E248" s="221" t="s">
        <v>620</v>
      </c>
      <c r="F248" s="222" t="s">
        <v>621</v>
      </c>
      <c r="G248" s="222"/>
      <c r="H248" s="222"/>
      <c r="I248" s="222"/>
      <c r="J248" s="223" t="s">
        <v>207</v>
      </c>
      <c r="K248" s="224">
        <v>1.25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46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181</v>
      </c>
      <c r="AT248" s="23" t="s">
        <v>177</v>
      </c>
      <c r="AU248" s="23" t="s">
        <v>126</v>
      </c>
      <c r="AY248" s="23" t="s">
        <v>175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89</v>
      </c>
      <c r="BK248" s="143">
        <f>ROUND(L248*K248,2)</f>
        <v>0</v>
      </c>
      <c r="BL248" s="23" t="s">
        <v>181</v>
      </c>
      <c r="BM248" s="23" t="s">
        <v>622</v>
      </c>
    </row>
    <row r="249" spans="2:65" s="1" customFormat="1" ht="25.5" customHeight="1">
      <c r="B249" s="47"/>
      <c r="C249" s="220" t="s">
        <v>176</v>
      </c>
      <c r="D249" s="220" t="s">
        <v>177</v>
      </c>
      <c r="E249" s="221" t="s">
        <v>623</v>
      </c>
      <c r="F249" s="222" t="s">
        <v>624</v>
      </c>
      <c r="G249" s="222"/>
      <c r="H249" s="222"/>
      <c r="I249" s="222"/>
      <c r="J249" s="223" t="s">
        <v>253</v>
      </c>
      <c r="K249" s="224">
        <v>0.022</v>
      </c>
      <c r="L249" s="225">
        <v>0</v>
      </c>
      <c r="M249" s="226"/>
      <c r="N249" s="227">
        <f>ROUND(L249*K249,2)</f>
        <v>0</v>
      </c>
      <c r="O249" s="227"/>
      <c r="P249" s="227"/>
      <c r="Q249" s="227"/>
      <c r="R249" s="49"/>
      <c r="T249" s="228" t="s">
        <v>22</v>
      </c>
      <c r="U249" s="57" t="s">
        <v>46</v>
      </c>
      <c r="V249" s="48"/>
      <c r="W249" s="229">
        <f>V249*K249</f>
        <v>0</v>
      </c>
      <c r="X249" s="229">
        <v>1.06277</v>
      </c>
      <c r="Y249" s="229">
        <f>X249*K249</f>
        <v>0.02338094</v>
      </c>
      <c r="Z249" s="229">
        <v>0</v>
      </c>
      <c r="AA249" s="230">
        <f>Z249*K249</f>
        <v>0</v>
      </c>
      <c r="AR249" s="23" t="s">
        <v>181</v>
      </c>
      <c r="AT249" s="23" t="s">
        <v>177</v>
      </c>
      <c r="AU249" s="23" t="s">
        <v>126</v>
      </c>
      <c r="AY249" s="23" t="s">
        <v>175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89</v>
      </c>
      <c r="BK249" s="143">
        <f>ROUND(L249*K249,2)</f>
        <v>0</v>
      </c>
      <c r="BL249" s="23" t="s">
        <v>181</v>
      </c>
      <c r="BM249" s="23" t="s">
        <v>625</v>
      </c>
    </row>
    <row r="250" spans="2:51" s="10" customFormat="1" ht="25.5" customHeight="1">
      <c r="B250" s="231"/>
      <c r="C250" s="232"/>
      <c r="D250" s="232"/>
      <c r="E250" s="233" t="s">
        <v>22</v>
      </c>
      <c r="F250" s="234" t="s">
        <v>626</v>
      </c>
      <c r="G250" s="235"/>
      <c r="H250" s="235"/>
      <c r="I250" s="235"/>
      <c r="J250" s="232"/>
      <c r="K250" s="236">
        <v>0.022</v>
      </c>
      <c r="L250" s="232"/>
      <c r="M250" s="232"/>
      <c r="N250" s="232"/>
      <c r="O250" s="232"/>
      <c r="P250" s="232"/>
      <c r="Q250" s="232"/>
      <c r="R250" s="237"/>
      <c r="T250" s="238"/>
      <c r="U250" s="232"/>
      <c r="V250" s="232"/>
      <c r="W250" s="232"/>
      <c r="X250" s="232"/>
      <c r="Y250" s="232"/>
      <c r="Z250" s="232"/>
      <c r="AA250" s="239"/>
      <c r="AT250" s="240" t="s">
        <v>184</v>
      </c>
      <c r="AU250" s="240" t="s">
        <v>126</v>
      </c>
      <c r="AV250" s="10" t="s">
        <v>126</v>
      </c>
      <c r="AW250" s="10" t="s">
        <v>36</v>
      </c>
      <c r="AX250" s="10" t="s">
        <v>89</v>
      </c>
      <c r="AY250" s="240" t="s">
        <v>175</v>
      </c>
    </row>
    <row r="251" spans="2:65" s="1" customFormat="1" ht="25.5" customHeight="1">
      <c r="B251" s="47"/>
      <c r="C251" s="220" t="s">
        <v>219</v>
      </c>
      <c r="D251" s="220" t="s">
        <v>177</v>
      </c>
      <c r="E251" s="221" t="s">
        <v>627</v>
      </c>
      <c r="F251" s="222" t="s">
        <v>628</v>
      </c>
      <c r="G251" s="222"/>
      <c r="H251" s="222"/>
      <c r="I251" s="222"/>
      <c r="J251" s="223" t="s">
        <v>180</v>
      </c>
      <c r="K251" s="224">
        <v>12.496</v>
      </c>
      <c r="L251" s="225">
        <v>0</v>
      </c>
      <c r="M251" s="226"/>
      <c r="N251" s="227">
        <f>ROUND(L251*K251,2)</f>
        <v>0</v>
      </c>
      <c r="O251" s="227"/>
      <c r="P251" s="227"/>
      <c r="Q251" s="227"/>
      <c r="R251" s="49"/>
      <c r="T251" s="228" t="s">
        <v>22</v>
      </c>
      <c r="U251" s="57" t="s">
        <v>46</v>
      </c>
      <c r="V251" s="48"/>
      <c r="W251" s="229">
        <f>V251*K251</f>
        <v>0</v>
      </c>
      <c r="X251" s="229">
        <v>0.000121</v>
      </c>
      <c r="Y251" s="229">
        <f>X251*K251</f>
        <v>0.0015120160000000001</v>
      </c>
      <c r="Z251" s="229">
        <v>0</v>
      </c>
      <c r="AA251" s="230">
        <f>Z251*K251</f>
        <v>0</v>
      </c>
      <c r="AR251" s="23" t="s">
        <v>181</v>
      </c>
      <c r="AT251" s="23" t="s">
        <v>177</v>
      </c>
      <c r="AU251" s="23" t="s">
        <v>126</v>
      </c>
      <c r="AY251" s="23" t="s">
        <v>175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89</v>
      </c>
      <c r="BK251" s="143">
        <f>ROUND(L251*K251,2)</f>
        <v>0</v>
      </c>
      <c r="BL251" s="23" t="s">
        <v>181</v>
      </c>
      <c r="BM251" s="23" t="s">
        <v>629</v>
      </c>
    </row>
    <row r="252" spans="2:65" s="1" customFormat="1" ht="38.25" customHeight="1">
      <c r="B252" s="47"/>
      <c r="C252" s="220" t="s">
        <v>630</v>
      </c>
      <c r="D252" s="220" t="s">
        <v>177</v>
      </c>
      <c r="E252" s="221" t="s">
        <v>631</v>
      </c>
      <c r="F252" s="222" t="s">
        <v>632</v>
      </c>
      <c r="G252" s="222"/>
      <c r="H252" s="222"/>
      <c r="I252" s="222"/>
      <c r="J252" s="223" t="s">
        <v>22</v>
      </c>
      <c r="K252" s="224">
        <v>13.24</v>
      </c>
      <c r="L252" s="225">
        <v>0</v>
      </c>
      <c r="M252" s="226"/>
      <c r="N252" s="227">
        <f>ROUND(L252*K252,2)</f>
        <v>0</v>
      </c>
      <c r="O252" s="227"/>
      <c r="P252" s="227"/>
      <c r="Q252" s="227"/>
      <c r="R252" s="49"/>
      <c r="T252" s="228" t="s">
        <v>22</v>
      </c>
      <c r="U252" s="57" t="s">
        <v>46</v>
      </c>
      <c r="V252" s="48"/>
      <c r="W252" s="229">
        <f>V252*K252</f>
        <v>0</v>
      </c>
      <c r="X252" s="229">
        <v>8E-05</v>
      </c>
      <c r="Y252" s="229">
        <f>X252*K252</f>
        <v>0.0010592000000000002</v>
      </c>
      <c r="Z252" s="229">
        <v>0</v>
      </c>
      <c r="AA252" s="230">
        <f>Z252*K252</f>
        <v>0</v>
      </c>
      <c r="AR252" s="23" t="s">
        <v>181</v>
      </c>
      <c r="AT252" s="23" t="s">
        <v>177</v>
      </c>
      <c r="AU252" s="23" t="s">
        <v>126</v>
      </c>
      <c r="AY252" s="23" t="s">
        <v>175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89</v>
      </c>
      <c r="BK252" s="143">
        <f>ROUND(L252*K252,2)</f>
        <v>0</v>
      </c>
      <c r="BL252" s="23" t="s">
        <v>181</v>
      </c>
      <c r="BM252" s="23" t="s">
        <v>633</v>
      </c>
    </row>
    <row r="253" spans="2:51" s="10" customFormat="1" ht="16.5" customHeight="1">
      <c r="B253" s="231"/>
      <c r="C253" s="232"/>
      <c r="D253" s="232"/>
      <c r="E253" s="233" t="s">
        <v>22</v>
      </c>
      <c r="F253" s="234" t="s">
        <v>634</v>
      </c>
      <c r="G253" s="235"/>
      <c r="H253" s="235"/>
      <c r="I253" s="235"/>
      <c r="J253" s="232"/>
      <c r="K253" s="236">
        <v>13.24</v>
      </c>
      <c r="L253" s="232"/>
      <c r="M253" s="232"/>
      <c r="N253" s="232"/>
      <c r="O253" s="232"/>
      <c r="P253" s="232"/>
      <c r="Q253" s="232"/>
      <c r="R253" s="237"/>
      <c r="T253" s="238"/>
      <c r="U253" s="232"/>
      <c r="V253" s="232"/>
      <c r="W253" s="232"/>
      <c r="X253" s="232"/>
      <c r="Y253" s="232"/>
      <c r="Z253" s="232"/>
      <c r="AA253" s="239"/>
      <c r="AT253" s="240" t="s">
        <v>184</v>
      </c>
      <c r="AU253" s="240" t="s">
        <v>126</v>
      </c>
      <c r="AV253" s="10" t="s">
        <v>126</v>
      </c>
      <c r="AW253" s="10" t="s">
        <v>36</v>
      </c>
      <c r="AX253" s="10" t="s">
        <v>89</v>
      </c>
      <c r="AY253" s="240" t="s">
        <v>175</v>
      </c>
    </row>
    <row r="254" spans="2:63" s="9" customFormat="1" ht="29.85" customHeight="1">
      <c r="B254" s="206"/>
      <c r="C254" s="207"/>
      <c r="D254" s="217" t="s">
        <v>387</v>
      </c>
      <c r="E254" s="217"/>
      <c r="F254" s="217"/>
      <c r="G254" s="217"/>
      <c r="H254" s="217"/>
      <c r="I254" s="217"/>
      <c r="J254" s="217"/>
      <c r="K254" s="217"/>
      <c r="L254" s="217"/>
      <c r="M254" s="217"/>
      <c r="N254" s="218">
        <f>BK254</f>
        <v>0</v>
      </c>
      <c r="O254" s="219"/>
      <c r="P254" s="219"/>
      <c r="Q254" s="219"/>
      <c r="R254" s="210"/>
      <c r="T254" s="211"/>
      <c r="U254" s="207"/>
      <c r="V254" s="207"/>
      <c r="W254" s="212">
        <f>SUM(W255:W267)</f>
        <v>0</v>
      </c>
      <c r="X254" s="207"/>
      <c r="Y254" s="212">
        <f>SUM(Y255:Y267)</f>
        <v>0.0091064</v>
      </c>
      <c r="Z254" s="207"/>
      <c r="AA254" s="213">
        <f>SUM(AA255:AA267)</f>
        <v>0</v>
      </c>
      <c r="AR254" s="214" t="s">
        <v>89</v>
      </c>
      <c r="AT254" s="215" t="s">
        <v>80</v>
      </c>
      <c r="AU254" s="215" t="s">
        <v>89</v>
      </c>
      <c r="AY254" s="214" t="s">
        <v>175</v>
      </c>
      <c r="BK254" s="216">
        <f>SUM(BK255:BK267)</f>
        <v>0</v>
      </c>
    </row>
    <row r="255" spans="2:65" s="1" customFormat="1" ht="16.5" customHeight="1">
      <c r="B255" s="47"/>
      <c r="C255" s="220" t="s">
        <v>635</v>
      </c>
      <c r="D255" s="220" t="s">
        <v>177</v>
      </c>
      <c r="E255" s="221" t="s">
        <v>636</v>
      </c>
      <c r="F255" s="222" t="s">
        <v>637</v>
      </c>
      <c r="G255" s="222"/>
      <c r="H255" s="222"/>
      <c r="I255" s="222"/>
      <c r="J255" s="223" t="s">
        <v>638</v>
      </c>
      <c r="K255" s="224">
        <v>1</v>
      </c>
      <c r="L255" s="225">
        <v>0</v>
      </c>
      <c r="M255" s="226"/>
      <c r="N255" s="227">
        <f>ROUND(L255*K255,2)</f>
        <v>0</v>
      </c>
      <c r="O255" s="227"/>
      <c r="P255" s="227"/>
      <c r="Q255" s="227"/>
      <c r="R255" s="49"/>
      <c r="T255" s="228" t="s">
        <v>22</v>
      </c>
      <c r="U255" s="57" t="s">
        <v>46</v>
      </c>
      <c r="V255" s="48"/>
      <c r="W255" s="229">
        <f>V255*K255</f>
        <v>0</v>
      </c>
      <c r="X255" s="229">
        <v>0</v>
      </c>
      <c r="Y255" s="229">
        <f>X255*K255</f>
        <v>0</v>
      </c>
      <c r="Z255" s="229">
        <v>0</v>
      </c>
      <c r="AA255" s="230">
        <f>Z255*K255</f>
        <v>0</v>
      </c>
      <c r="AR255" s="23" t="s">
        <v>181</v>
      </c>
      <c r="AT255" s="23" t="s">
        <v>177</v>
      </c>
      <c r="AU255" s="23" t="s">
        <v>126</v>
      </c>
      <c r="AY255" s="23" t="s">
        <v>175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89</v>
      </c>
      <c r="BK255" s="143">
        <f>ROUND(L255*K255,2)</f>
        <v>0</v>
      </c>
      <c r="BL255" s="23" t="s">
        <v>181</v>
      </c>
      <c r="BM255" s="23" t="s">
        <v>639</v>
      </c>
    </row>
    <row r="256" spans="2:65" s="1" customFormat="1" ht="16.5" customHeight="1">
      <c r="B256" s="47"/>
      <c r="C256" s="220" t="s">
        <v>640</v>
      </c>
      <c r="D256" s="220" t="s">
        <v>177</v>
      </c>
      <c r="E256" s="221" t="s">
        <v>641</v>
      </c>
      <c r="F256" s="222" t="s">
        <v>642</v>
      </c>
      <c r="G256" s="222"/>
      <c r="H256" s="222"/>
      <c r="I256" s="222"/>
      <c r="J256" s="223" t="s">
        <v>638</v>
      </c>
      <c r="K256" s="224">
        <v>1</v>
      </c>
      <c r="L256" s="225">
        <v>0</v>
      </c>
      <c r="M256" s="226"/>
      <c r="N256" s="227">
        <f>ROUND(L256*K256,2)</f>
        <v>0</v>
      </c>
      <c r="O256" s="227"/>
      <c r="P256" s="227"/>
      <c r="Q256" s="227"/>
      <c r="R256" s="49"/>
      <c r="T256" s="228" t="s">
        <v>22</v>
      </c>
      <c r="U256" s="57" t="s">
        <v>46</v>
      </c>
      <c r="V256" s="48"/>
      <c r="W256" s="229">
        <f>V256*K256</f>
        <v>0</v>
      </c>
      <c r="X256" s="229">
        <v>0</v>
      </c>
      <c r="Y256" s="229">
        <f>X256*K256</f>
        <v>0</v>
      </c>
      <c r="Z256" s="229">
        <v>0</v>
      </c>
      <c r="AA256" s="230">
        <f>Z256*K256</f>
        <v>0</v>
      </c>
      <c r="AR256" s="23" t="s">
        <v>181</v>
      </c>
      <c r="AT256" s="23" t="s">
        <v>177</v>
      </c>
      <c r="AU256" s="23" t="s">
        <v>126</v>
      </c>
      <c r="AY256" s="23" t="s">
        <v>175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3" t="s">
        <v>89</v>
      </c>
      <c r="BK256" s="143">
        <f>ROUND(L256*K256,2)</f>
        <v>0</v>
      </c>
      <c r="BL256" s="23" t="s">
        <v>181</v>
      </c>
      <c r="BM256" s="23" t="s">
        <v>643</v>
      </c>
    </row>
    <row r="257" spans="2:65" s="1" customFormat="1" ht="38.25" customHeight="1">
      <c r="B257" s="47"/>
      <c r="C257" s="220" t="s">
        <v>339</v>
      </c>
      <c r="D257" s="220" t="s">
        <v>177</v>
      </c>
      <c r="E257" s="221" t="s">
        <v>644</v>
      </c>
      <c r="F257" s="222" t="s">
        <v>645</v>
      </c>
      <c r="G257" s="222"/>
      <c r="H257" s="222"/>
      <c r="I257" s="222"/>
      <c r="J257" s="223" t="s">
        <v>180</v>
      </c>
      <c r="K257" s="224">
        <v>7.8</v>
      </c>
      <c r="L257" s="225">
        <v>0</v>
      </c>
      <c r="M257" s="226"/>
      <c r="N257" s="227">
        <f>ROUND(L257*K257,2)</f>
        <v>0</v>
      </c>
      <c r="O257" s="227"/>
      <c r="P257" s="227"/>
      <c r="Q257" s="227"/>
      <c r="R257" s="49"/>
      <c r="T257" s="228" t="s">
        <v>22</v>
      </c>
      <c r="U257" s="57" t="s">
        <v>46</v>
      </c>
      <c r="V257" s="48"/>
      <c r="W257" s="229">
        <f>V257*K257</f>
        <v>0</v>
      </c>
      <c r="X257" s="229">
        <v>0.00013</v>
      </c>
      <c r="Y257" s="229">
        <f>X257*K257</f>
        <v>0.001014</v>
      </c>
      <c r="Z257" s="229">
        <v>0</v>
      </c>
      <c r="AA257" s="230">
        <f>Z257*K257</f>
        <v>0</v>
      </c>
      <c r="AR257" s="23" t="s">
        <v>181</v>
      </c>
      <c r="AT257" s="23" t="s">
        <v>177</v>
      </c>
      <c r="AU257" s="23" t="s">
        <v>126</v>
      </c>
      <c r="AY257" s="23" t="s">
        <v>175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89</v>
      </c>
      <c r="BK257" s="143">
        <f>ROUND(L257*K257,2)</f>
        <v>0</v>
      </c>
      <c r="BL257" s="23" t="s">
        <v>181</v>
      </c>
      <c r="BM257" s="23" t="s">
        <v>646</v>
      </c>
    </row>
    <row r="258" spans="2:51" s="10" customFormat="1" ht="16.5" customHeight="1">
      <c r="B258" s="231"/>
      <c r="C258" s="232"/>
      <c r="D258" s="232"/>
      <c r="E258" s="233" t="s">
        <v>22</v>
      </c>
      <c r="F258" s="234" t="s">
        <v>647</v>
      </c>
      <c r="G258" s="235"/>
      <c r="H258" s="235"/>
      <c r="I258" s="235"/>
      <c r="J258" s="232"/>
      <c r="K258" s="236">
        <v>7.8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184</v>
      </c>
      <c r="AU258" s="240" t="s">
        <v>126</v>
      </c>
      <c r="AV258" s="10" t="s">
        <v>126</v>
      </c>
      <c r="AW258" s="10" t="s">
        <v>36</v>
      </c>
      <c r="AX258" s="10" t="s">
        <v>89</v>
      </c>
      <c r="AY258" s="240" t="s">
        <v>175</v>
      </c>
    </row>
    <row r="259" spans="2:51" s="12" customFormat="1" ht="16.5" customHeight="1">
      <c r="B259" s="263"/>
      <c r="C259" s="264"/>
      <c r="D259" s="264"/>
      <c r="E259" s="265" t="s">
        <v>22</v>
      </c>
      <c r="F259" s="266" t="s">
        <v>648</v>
      </c>
      <c r="G259" s="264"/>
      <c r="H259" s="264"/>
      <c r="I259" s="264"/>
      <c r="J259" s="264"/>
      <c r="K259" s="265" t="s">
        <v>22</v>
      </c>
      <c r="L259" s="264"/>
      <c r="M259" s="264"/>
      <c r="N259" s="264"/>
      <c r="O259" s="264"/>
      <c r="P259" s="264"/>
      <c r="Q259" s="264"/>
      <c r="R259" s="267"/>
      <c r="T259" s="268"/>
      <c r="U259" s="264"/>
      <c r="V259" s="264"/>
      <c r="W259" s="264"/>
      <c r="X259" s="264"/>
      <c r="Y259" s="264"/>
      <c r="Z259" s="264"/>
      <c r="AA259" s="269"/>
      <c r="AT259" s="270" t="s">
        <v>184</v>
      </c>
      <c r="AU259" s="270" t="s">
        <v>126</v>
      </c>
      <c r="AV259" s="12" t="s">
        <v>89</v>
      </c>
      <c r="AW259" s="12" t="s">
        <v>36</v>
      </c>
      <c r="AX259" s="12" t="s">
        <v>81</v>
      </c>
      <c r="AY259" s="270" t="s">
        <v>175</v>
      </c>
    </row>
    <row r="260" spans="2:65" s="1" customFormat="1" ht="38.25" customHeight="1">
      <c r="B260" s="47"/>
      <c r="C260" s="220" t="s">
        <v>357</v>
      </c>
      <c r="D260" s="220" t="s">
        <v>177</v>
      </c>
      <c r="E260" s="221" t="s">
        <v>649</v>
      </c>
      <c r="F260" s="222" t="s">
        <v>650</v>
      </c>
      <c r="G260" s="222"/>
      <c r="H260" s="222"/>
      <c r="I260" s="222"/>
      <c r="J260" s="223" t="s">
        <v>180</v>
      </c>
      <c r="K260" s="224">
        <v>40.81</v>
      </c>
      <c r="L260" s="225">
        <v>0</v>
      </c>
      <c r="M260" s="226"/>
      <c r="N260" s="22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46</v>
      </c>
      <c r="V260" s="48"/>
      <c r="W260" s="229">
        <f>V260*K260</f>
        <v>0</v>
      </c>
      <c r="X260" s="229">
        <v>4E-05</v>
      </c>
      <c r="Y260" s="229">
        <f>X260*K260</f>
        <v>0.0016324000000000002</v>
      </c>
      <c r="Z260" s="229">
        <v>0</v>
      </c>
      <c r="AA260" s="230">
        <f>Z260*K260</f>
        <v>0</v>
      </c>
      <c r="AR260" s="23" t="s">
        <v>181</v>
      </c>
      <c r="AT260" s="23" t="s">
        <v>177</v>
      </c>
      <c r="AU260" s="23" t="s">
        <v>126</v>
      </c>
      <c r="AY260" s="23" t="s">
        <v>175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89</v>
      </c>
      <c r="BK260" s="143">
        <f>ROUND(L260*K260,2)</f>
        <v>0</v>
      </c>
      <c r="BL260" s="23" t="s">
        <v>181</v>
      </c>
      <c r="BM260" s="23" t="s">
        <v>651</v>
      </c>
    </row>
    <row r="261" spans="2:51" s="10" customFormat="1" ht="16.5" customHeight="1">
      <c r="B261" s="231"/>
      <c r="C261" s="232"/>
      <c r="D261" s="232"/>
      <c r="E261" s="233" t="s">
        <v>22</v>
      </c>
      <c r="F261" s="234" t="s">
        <v>652</v>
      </c>
      <c r="G261" s="235"/>
      <c r="H261" s="235"/>
      <c r="I261" s="235"/>
      <c r="J261" s="232"/>
      <c r="K261" s="236">
        <v>40.81</v>
      </c>
      <c r="L261" s="232"/>
      <c r="M261" s="232"/>
      <c r="N261" s="232"/>
      <c r="O261" s="232"/>
      <c r="P261" s="232"/>
      <c r="Q261" s="232"/>
      <c r="R261" s="237"/>
      <c r="T261" s="238"/>
      <c r="U261" s="232"/>
      <c r="V261" s="232"/>
      <c r="W261" s="232"/>
      <c r="X261" s="232"/>
      <c r="Y261" s="232"/>
      <c r="Z261" s="232"/>
      <c r="AA261" s="239"/>
      <c r="AT261" s="240" t="s">
        <v>184</v>
      </c>
      <c r="AU261" s="240" t="s">
        <v>126</v>
      </c>
      <c r="AV261" s="10" t="s">
        <v>126</v>
      </c>
      <c r="AW261" s="10" t="s">
        <v>36</v>
      </c>
      <c r="AX261" s="10" t="s">
        <v>89</v>
      </c>
      <c r="AY261" s="240" t="s">
        <v>175</v>
      </c>
    </row>
    <row r="262" spans="2:65" s="1" customFormat="1" ht="38.25" customHeight="1">
      <c r="B262" s="47"/>
      <c r="C262" s="220" t="s">
        <v>210</v>
      </c>
      <c r="D262" s="220" t="s">
        <v>177</v>
      </c>
      <c r="E262" s="221" t="s">
        <v>653</v>
      </c>
      <c r="F262" s="222" t="s">
        <v>654</v>
      </c>
      <c r="G262" s="222"/>
      <c r="H262" s="222"/>
      <c r="I262" s="222"/>
      <c r="J262" s="223" t="s">
        <v>342</v>
      </c>
      <c r="K262" s="224">
        <v>17</v>
      </c>
      <c r="L262" s="225">
        <v>0</v>
      </c>
      <c r="M262" s="226"/>
      <c r="N262" s="227">
        <f>ROUND(L262*K262,2)</f>
        <v>0</v>
      </c>
      <c r="O262" s="227"/>
      <c r="P262" s="227"/>
      <c r="Q262" s="227"/>
      <c r="R262" s="49"/>
      <c r="T262" s="228" t="s">
        <v>22</v>
      </c>
      <c r="U262" s="57" t="s">
        <v>46</v>
      </c>
      <c r="V262" s="48"/>
      <c r="W262" s="229">
        <f>V262*K262</f>
        <v>0</v>
      </c>
      <c r="X262" s="229">
        <v>5E-05</v>
      </c>
      <c r="Y262" s="229">
        <f>X262*K262</f>
        <v>0.0008500000000000001</v>
      </c>
      <c r="Z262" s="229">
        <v>0</v>
      </c>
      <c r="AA262" s="230">
        <f>Z262*K262</f>
        <v>0</v>
      </c>
      <c r="AR262" s="23" t="s">
        <v>181</v>
      </c>
      <c r="AT262" s="23" t="s">
        <v>177</v>
      </c>
      <c r="AU262" s="23" t="s">
        <v>126</v>
      </c>
      <c r="AY262" s="23" t="s">
        <v>175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3" t="s">
        <v>89</v>
      </c>
      <c r="BK262" s="143">
        <f>ROUND(L262*K262,2)</f>
        <v>0</v>
      </c>
      <c r="BL262" s="23" t="s">
        <v>181</v>
      </c>
      <c r="BM262" s="23" t="s">
        <v>655</v>
      </c>
    </row>
    <row r="263" spans="2:51" s="10" customFormat="1" ht="16.5" customHeight="1">
      <c r="B263" s="231"/>
      <c r="C263" s="232"/>
      <c r="D263" s="232"/>
      <c r="E263" s="233" t="s">
        <v>22</v>
      </c>
      <c r="F263" s="234" t="s">
        <v>656</v>
      </c>
      <c r="G263" s="235"/>
      <c r="H263" s="235"/>
      <c r="I263" s="235"/>
      <c r="J263" s="232"/>
      <c r="K263" s="236">
        <v>4</v>
      </c>
      <c r="L263" s="232"/>
      <c r="M263" s="232"/>
      <c r="N263" s="232"/>
      <c r="O263" s="232"/>
      <c r="P263" s="232"/>
      <c r="Q263" s="232"/>
      <c r="R263" s="237"/>
      <c r="T263" s="238"/>
      <c r="U263" s="232"/>
      <c r="V263" s="232"/>
      <c r="W263" s="232"/>
      <c r="X263" s="232"/>
      <c r="Y263" s="232"/>
      <c r="Z263" s="232"/>
      <c r="AA263" s="239"/>
      <c r="AT263" s="240" t="s">
        <v>184</v>
      </c>
      <c r="AU263" s="240" t="s">
        <v>126</v>
      </c>
      <c r="AV263" s="10" t="s">
        <v>126</v>
      </c>
      <c r="AW263" s="10" t="s">
        <v>36</v>
      </c>
      <c r="AX263" s="10" t="s">
        <v>81</v>
      </c>
      <c r="AY263" s="240" t="s">
        <v>175</v>
      </c>
    </row>
    <row r="264" spans="2:51" s="10" customFormat="1" ht="16.5" customHeight="1">
      <c r="B264" s="231"/>
      <c r="C264" s="232"/>
      <c r="D264" s="232"/>
      <c r="E264" s="233" t="s">
        <v>22</v>
      </c>
      <c r="F264" s="243" t="s">
        <v>657</v>
      </c>
      <c r="G264" s="232"/>
      <c r="H264" s="232"/>
      <c r="I264" s="232"/>
      <c r="J264" s="232"/>
      <c r="K264" s="236">
        <v>8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184</v>
      </c>
      <c r="AU264" s="240" t="s">
        <v>126</v>
      </c>
      <c r="AV264" s="10" t="s">
        <v>126</v>
      </c>
      <c r="AW264" s="10" t="s">
        <v>36</v>
      </c>
      <c r="AX264" s="10" t="s">
        <v>81</v>
      </c>
      <c r="AY264" s="240" t="s">
        <v>175</v>
      </c>
    </row>
    <row r="265" spans="2:51" s="10" customFormat="1" ht="16.5" customHeight="1">
      <c r="B265" s="231"/>
      <c r="C265" s="232"/>
      <c r="D265" s="232"/>
      <c r="E265" s="233" t="s">
        <v>22</v>
      </c>
      <c r="F265" s="243" t="s">
        <v>658</v>
      </c>
      <c r="G265" s="232"/>
      <c r="H265" s="232"/>
      <c r="I265" s="232"/>
      <c r="J265" s="232"/>
      <c r="K265" s="236">
        <v>5</v>
      </c>
      <c r="L265" s="232"/>
      <c r="M265" s="232"/>
      <c r="N265" s="232"/>
      <c r="O265" s="232"/>
      <c r="P265" s="232"/>
      <c r="Q265" s="232"/>
      <c r="R265" s="237"/>
      <c r="T265" s="238"/>
      <c r="U265" s="232"/>
      <c r="V265" s="232"/>
      <c r="W265" s="232"/>
      <c r="X265" s="232"/>
      <c r="Y265" s="232"/>
      <c r="Z265" s="232"/>
      <c r="AA265" s="239"/>
      <c r="AT265" s="240" t="s">
        <v>184</v>
      </c>
      <c r="AU265" s="240" t="s">
        <v>126</v>
      </c>
      <c r="AV265" s="10" t="s">
        <v>126</v>
      </c>
      <c r="AW265" s="10" t="s">
        <v>36</v>
      </c>
      <c r="AX265" s="10" t="s">
        <v>81</v>
      </c>
      <c r="AY265" s="240" t="s">
        <v>175</v>
      </c>
    </row>
    <row r="266" spans="2:51" s="11" customFormat="1" ht="16.5" customHeight="1">
      <c r="B266" s="244"/>
      <c r="C266" s="245"/>
      <c r="D266" s="245"/>
      <c r="E266" s="246" t="s">
        <v>22</v>
      </c>
      <c r="F266" s="247" t="s">
        <v>230</v>
      </c>
      <c r="G266" s="245"/>
      <c r="H266" s="245"/>
      <c r="I266" s="245"/>
      <c r="J266" s="245"/>
      <c r="K266" s="248">
        <v>17</v>
      </c>
      <c r="L266" s="245"/>
      <c r="M266" s="245"/>
      <c r="N266" s="245"/>
      <c r="O266" s="245"/>
      <c r="P266" s="245"/>
      <c r="Q266" s="245"/>
      <c r="R266" s="249"/>
      <c r="T266" s="250"/>
      <c r="U266" s="245"/>
      <c r="V266" s="245"/>
      <c r="W266" s="245"/>
      <c r="X266" s="245"/>
      <c r="Y266" s="245"/>
      <c r="Z266" s="245"/>
      <c r="AA266" s="251"/>
      <c r="AT266" s="252" t="s">
        <v>184</v>
      </c>
      <c r="AU266" s="252" t="s">
        <v>126</v>
      </c>
      <c r="AV266" s="11" t="s">
        <v>181</v>
      </c>
      <c r="AW266" s="11" t="s">
        <v>36</v>
      </c>
      <c r="AX266" s="11" t="s">
        <v>89</v>
      </c>
      <c r="AY266" s="252" t="s">
        <v>175</v>
      </c>
    </row>
    <row r="267" spans="2:65" s="1" customFormat="1" ht="25.5" customHeight="1">
      <c r="B267" s="47"/>
      <c r="C267" s="220" t="s">
        <v>487</v>
      </c>
      <c r="D267" s="220" t="s">
        <v>177</v>
      </c>
      <c r="E267" s="221" t="s">
        <v>659</v>
      </c>
      <c r="F267" s="222" t="s">
        <v>660</v>
      </c>
      <c r="G267" s="222"/>
      <c r="H267" s="222"/>
      <c r="I267" s="222"/>
      <c r="J267" s="223" t="s">
        <v>342</v>
      </c>
      <c r="K267" s="224">
        <v>17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46</v>
      </c>
      <c r="V267" s="48"/>
      <c r="W267" s="229">
        <f>V267*K267</f>
        <v>0</v>
      </c>
      <c r="X267" s="229">
        <v>0.00033</v>
      </c>
      <c r="Y267" s="229">
        <f>X267*K267</f>
        <v>0.00561</v>
      </c>
      <c r="Z267" s="229">
        <v>0</v>
      </c>
      <c r="AA267" s="230">
        <f>Z267*K267</f>
        <v>0</v>
      </c>
      <c r="AR267" s="23" t="s">
        <v>181</v>
      </c>
      <c r="AT267" s="23" t="s">
        <v>177</v>
      </c>
      <c r="AU267" s="23" t="s">
        <v>126</v>
      </c>
      <c r="AY267" s="23" t="s">
        <v>175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89</v>
      </c>
      <c r="BK267" s="143">
        <f>ROUND(L267*K267,2)</f>
        <v>0</v>
      </c>
      <c r="BL267" s="23" t="s">
        <v>181</v>
      </c>
      <c r="BM267" s="23" t="s">
        <v>661</v>
      </c>
    </row>
    <row r="268" spans="2:63" s="9" customFormat="1" ht="29.85" customHeight="1">
      <c r="B268" s="206"/>
      <c r="C268" s="207"/>
      <c r="D268" s="217" t="s">
        <v>141</v>
      </c>
      <c r="E268" s="217"/>
      <c r="F268" s="217"/>
      <c r="G268" s="217"/>
      <c r="H268" s="217"/>
      <c r="I268" s="217"/>
      <c r="J268" s="217"/>
      <c r="K268" s="217"/>
      <c r="L268" s="217"/>
      <c r="M268" s="217"/>
      <c r="N268" s="241">
        <f>BK268</f>
        <v>0</v>
      </c>
      <c r="O268" s="242"/>
      <c r="P268" s="242"/>
      <c r="Q268" s="242"/>
      <c r="R268" s="210"/>
      <c r="T268" s="211"/>
      <c r="U268" s="207"/>
      <c r="V268" s="207"/>
      <c r="W268" s="212">
        <f>W269</f>
        <v>0</v>
      </c>
      <c r="X268" s="207"/>
      <c r="Y268" s="212">
        <f>Y269</f>
        <v>0</v>
      </c>
      <c r="Z268" s="207"/>
      <c r="AA268" s="213">
        <f>AA269</f>
        <v>0</v>
      </c>
      <c r="AR268" s="214" t="s">
        <v>89</v>
      </c>
      <c r="AT268" s="215" t="s">
        <v>80</v>
      </c>
      <c r="AU268" s="215" t="s">
        <v>89</v>
      </c>
      <c r="AY268" s="214" t="s">
        <v>175</v>
      </c>
      <c r="BK268" s="216">
        <f>BK269</f>
        <v>0</v>
      </c>
    </row>
    <row r="269" spans="2:65" s="1" customFormat="1" ht="25.5" customHeight="1">
      <c r="B269" s="47"/>
      <c r="C269" s="220" t="s">
        <v>662</v>
      </c>
      <c r="D269" s="220" t="s">
        <v>177</v>
      </c>
      <c r="E269" s="221" t="s">
        <v>283</v>
      </c>
      <c r="F269" s="222" t="s">
        <v>284</v>
      </c>
      <c r="G269" s="222"/>
      <c r="H269" s="222"/>
      <c r="I269" s="222"/>
      <c r="J269" s="223" t="s">
        <v>253</v>
      </c>
      <c r="K269" s="224">
        <v>18.992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46</v>
      </c>
      <c r="V269" s="48"/>
      <c r="W269" s="229">
        <f>V269*K269</f>
        <v>0</v>
      </c>
      <c r="X269" s="229">
        <v>0</v>
      </c>
      <c r="Y269" s="229">
        <f>X269*K269</f>
        <v>0</v>
      </c>
      <c r="Z269" s="229">
        <v>0</v>
      </c>
      <c r="AA269" s="230">
        <f>Z269*K269</f>
        <v>0</v>
      </c>
      <c r="AR269" s="23" t="s">
        <v>181</v>
      </c>
      <c r="AT269" s="23" t="s">
        <v>177</v>
      </c>
      <c r="AU269" s="23" t="s">
        <v>126</v>
      </c>
      <c r="AY269" s="23" t="s">
        <v>175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89</v>
      </c>
      <c r="BK269" s="143">
        <f>ROUND(L269*K269,2)</f>
        <v>0</v>
      </c>
      <c r="BL269" s="23" t="s">
        <v>181</v>
      </c>
      <c r="BM269" s="23" t="s">
        <v>663</v>
      </c>
    </row>
    <row r="270" spans="2:63" s="9" customFormat="1" ht="37.4" customHeight="1">
      <c r="B270" s="206"/>
      <c r="C270" s="207"/>
      <c r="D270" s="208" t="s">
        <v>142</v>
      </c>
      <c r="E270" s="208"/>
      <c r="F270" s="208"/>
      <c r="G270" s="208"/>
      <c r="H270" s="208"/>
      <c r="I270" s="208"/>
      <c r="J270" s="208"/>
      <c r="K270" s="208"/>
      <c r="L270" s="208"/>
      <c r="M270" s="208"/>
      <c r="N270" s="253">
        <f>BK270</f>
        <v>0</v>
      </c>
      <c r="O270" s="254"/>
      <c r="P270" s="254"/>
      <c r="Q270" s="254"/>
      <c r="R270" s="210"/>
      <c r="T270" s="211"/>
      <c r="U270" s="207"/>
      <c r="V270" s="207"/>
      <c r="W270" s="212">
        <f>W271+W288+W301+W324+W326+W328+W330+W348+W355+W370+W403+W423+W436+W442+W449+W456</f>
        <v>0</v>
      </c>
      <c r="X270" s="207"/>
      <c r="Y270" s="212">
        <f>Y271+Y288+Y301+Y324+Y326+Y328+Y330+Y348+Y355+Y370+Y403+Y423+Y436+Y442+Y449+Y456</f>
        <v>4.51986371</v>
      </c>
      <c r="Z270" s="207"/>
      <c r="AA270" s="213">
        <f>AA271+AA288+AA301+AA324+AA326+AA328+AA330+AA348+AA355+AA370+AA403+AA423+AA436+AA442+AA449+AA456</f>
        <v>0.02758</v>
      </c>
      <c r="AR270" s="214" t="s">
        <v>126</v>
      </c>
      <c r="AT270" s="215" t="s">
        <v>80</v>
      </c>
      <c r="AU270" s="215" t="s">
        <v>81</v>
      </c>
      <c r="AY270" s="214" t="s">
        <v>175</v>
      </c>
      <c r="BK270" s="216">
        <f>BK271+BK288+BK301+BK324+BK326+BK328+BK330+BK348+BK355+BK370+BK403+BK423+BK436+BK442+BK449+BK456</f>
        <v>0</v>
      </c>
    </row>
    <row r="271" spans="2:63" s="9" customFormat="1" ht="19.9" customHeight="1">
      <c r="B271" s="206"/>
      <c r="C271" s="207"/>
      <c r="D271" s="217" t="s">
        <v>388</v>
      </c>
      <c r="E271" s="217"/>
      <c r="F271" s="217"/>
      <c r="G271" s="217"/>
      <c r="H271" s="217"/>
      <c r="I271" s="217"/>
      <c r="J271" s="217"/>
      <c r="K271" s="217"/>
      <c r="L271" s="217"/>
      <c r="M271" s="217"/>
      <c r="N271" s="218">
        <f>BK271</f>
        <v>0</v>
      </c>
      <c r="O271" s="219"/>
      <c r="P271" s="219"/>
      <c r="Q271" s="219"/>
      <c r="R271" s="210"/>
      <c r="T271" s="211"/>
      <c r="U271" s="207"/>
      <c r="V271" s="207"/>
      <c r="W271" s="212">
        <f>SUM(W272:W287)</f>
        <v>0</v>
      </c>
      <c r="X271" s="207"/>
      <c r="Y271" s="212">
        <f>SUM(Y272:Y287)</f>
        <v>0.16597092</v>
      </c>
      <c r="Z271" s="207"/>
      <c r="AA271" s="213">
        <f>SUM(AA272:AA287)</f>
        <v>0</v>
      </c>
      <c r="AR271" s="214" t="s">
        <v>126</v>
      </c>
      <c r="AT271" s="215" t="s">
        <v>80</v>
      </c>
      <c r="AU271" s="215" t="s">
        <v>89</v>
      </c>
      <c r="AY271" s="214" t="s">
        <v>175</v>
      </c>
      <c r="BK271" s="216">
        <f>SUM(BK272:BK287)</f>
        <v>0</v>
      </c>
    </row>
    <row r="272" spans="2:65" s="1" customFormat="1" ht="38.25" customHeight="1">
      <c r="B272" s="47"/>
      <c r="C272" s="220" t="s">
        <v>320</v>
      </c>
      <c r="D272" s="220" t="s">
        <v>177</v>
      </c>
      <c r="E272" s="221" t="s">
        <v>664</v>
      </c>
      <c r="F272" s="222" t="s">
        <v>665</v>
      </c>
      <c r="G272" s="222"/>
      <c r="H272" s="222"/>
      <c r="I272" s="222"/>
      <c r="J272" s="223" t="s">
        <v>180</v>
      </c>
      <c r="K272" s="224">
        <v>12.496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46</v>
      </c>
      <c r="V272" s="48"/>
      <c r="W272" s="229">
        <f>V272*K272</f>
        <v>0</v>
      </c>
      <c r="X272" s="229">
        <v>0</v>
      </c>
      <c r="Y272" s="229">
        <f>X272*K272</f>
        <v>0</v>
      </c>
      <c r="Z272" s="229">
        <v>0</v>
      </c>
      <c r="AA272" s="230">
        <f>Z272*K272</f>
        <v>0</v>
      </c>
      <c r="AR272" s="23" t="s">
        <v>289</v>
      </c>
      <c r="AT272" s="23" t="s">
        <v>177</v>
      </c>
      <c r="AU272" s="23" t="s">
        <v>126</v>
      </c>
      <c r="AY272" s="23" t="s">
        <v>175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89</v>
      </c>
      <c r="BK272" s="143">
        <f>ROUND(L272*K272,2)</f>
        <v>0</v>
      </c>
      <c r="BL272" s="23" t="s">
        <v>289</v>
      </c>
      <c r="BM272" s="23" t="s">
        <v>666</v>
      </c>
    </row>
    <row r="273" spans="2:51" s="10" customFormat="1" ht="16.5" customHeight="1">
      <c r="B273" s="231"/>
      <c r="C273" s="232"/>
      <c r="D273" s="232"/>
      <c r="E273" s="233" t="s">
        <v>22</v>
      </c>
      <c r="F273" s="234" t="s">
        <v>667</v>
      </c>
      <c r="G273" s="235"/>
      <c r="H273" s="235"/>
      <c r="I273" s="235"/>
      <c r="J273" s="232"/>
      <c r="K273" s="236">
        <v>12.496</v>
      </c>
      <c r="L273" s="232"/>
      <c r="M273" s="232"/>
      <c r="N273" s="232"/>
      <c r="O273" s="232"/>
      <c r="P273" s="232"/>
      <c r="Q273" s="232"/>
      <c r="R273" s="237"/>
      <c r="T273" s="238"/>
      <c r="U273" s="232"/>
      <c r="V273" s="232"/>
      <c r="W273" s="232"/>
      <c r="X273" s="232"/>
      <c r="Y273" s="232"/>
      <c r="Z273" s="232"/>
      <c r="AA273" s="239"/>
      <c r="AT273" s="240" t="s">
        <v>184</v>
      </c>
      <c r="AU273" s="240" t="s">
        <v>126</v>
      </c>
      <c r="AV273" s="10" t="s">
        <v>126</v>
      </c>
      <c r="AW273" s="10" t="s">
        <v>36</v>
      </c>
      <c r="AX273" s="10" t="s">
        <v>89</v>
      </c>
      <c r="AY273" s="240" t="s">
        <v>175</v>
      </c>
    </row>
    <row r="274" spans="2:65" s="1" customFormat="1" ht="16.5" customHeight="1">
      <c r="B274" s="47"/>
      <c r="C274" s="255" t="s">
        <v>10</v>
      </c>
      <c r="D274" s="255" t="s">
        <v>484</v>
      </c>
      <c r="E274" s="256" t="s">
        <v>668</v>
      </c>
      <c r="F274" s="257" t="s">
        <v>669</v>
      </c>
      <c r="G274" s="257"/>
      <c r="H274" s="257"/>
      <c r="I274" s="257"/>
      <c r="J274" s="258" t="s">
        <v>253</v>
      </c>
      <c r="K274" s="259">
        <v>0.004</v>
      </c>
      <c r="L274" s="260">
        <v>0</v>
      </c>
      <c r="M274" s="261"/>
      <c r="N274" s="262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46</v>
      </c>
      <c r="V274" s="48"/>
      <c r="W274" s="229">
        <f>V274*K274</f>
        <v>0</v>
      </c>
      <c r="X274" s="229">
        <v>1</v>
      </c>
      <c r="Y274" s="229">
        <f>X274*K274</f>
        <v>0.004</v>
      </c>
      <c r="Z274" s="229">
        <v>0</v>
      </c>
      <c r="AA274" s="230">
        <f>Z274*K274</f>
        <v>0</v>
      </c>
      <c r="AR274" s="23" t="s">
        <v>330</v>
      </c>
      <c r="AT274" s="23" t="s">
        <v>484</v>
      </c>
      <c r="AU274" s="23" t="s">
        <v>126</v>
      </c>
      <c r="AY274" s="23" t="s">
        <v>175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89</v>
      </c>
      <c r="BK274" s="143">
        <f>ROUND(L274*K274,2)</f>
        <v>0</v>
      </c>
      <c r="BL274" s="23" t="s">
        <v>289</v>
      </c>
      <c r="BM274" s="23" t="s">
        <v>670</v>
      </c>
    </row>
    <row r="275" spans="2:65" s="1" customFormat="1" ht="25.5" customHeight="1">
      <c r="B275" s="47"/>
      <c r="C275" s="220" t="s">
        <v>214</v>
      </c>
      <c r="D275" s="220" t="s">
        <v>177</v>
      </c>
      <c r="E275" s="221" t="s">
        <v>671</v>
      </c>
      <c r="F275" s="222" t="s">
        <v>672</v>
      </c>
      <c r="G275" s="222"/>
      <c r="H275" s="222"/>
      <c r="I275" s="222"/>
      <c r="J275" s="223" t="s">
        <v>180</v>
      </c>
      <c r="K275" s="224">
        <v>24.992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46</v>
      </c>
      <c r="V275" s="48"/>
      <c r="W275" s="229">
        <f>V275*K275</f>
        <v>0</v>
      </c>
      <c r="X275" s="229">
        <v>0.0004</v>
      </c>
      <c r="Y275" s="229">
        <f>X275*K275</f>
        <v>0.0099968</v>
      </c>
      <c r="Z275" s="229">
        <v>0</v>
      </c>
      <c r="AA275" s="230">
        <f>Z275*K275</f>
        <v>0</v>
      </c>
      <c r="AR275" s="23" t="s">
        <v>289</v>
      </c>
      <c r="AT275" s="23" t="s">
        <v>177</v>
      </c>
      <c r="AU275" s="23" t="s">
        <v>126</v>
      </c>
      <c r="AY275" s="23" t="s">
        <v>175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89</v>
      </c>
      <c r="BK275" s="143">
        <f>ROUND(L275*K275,2)</f>
        <v>0</v>
      </c>
      <c r="BL275" s="23" t="s">
        <v>289</v>
      </c>
      <c r="BM275" s="23" t="s">
        <v>673</v>
      </c>
    </row>
    <row r="276" spans="2:51" s="10" customFormat="1" ht="16.5" customHeight="1">
      <c r="B276" s="231"/>
      <c r="C276" s="232"/>
      <c r="D276" s="232"/>
      <c r="E276" s="233" t="s">
        <v>22</v>
      </c>
      <c r="F276" s="234" t="s">
        <v>674</v>
      </c>
      <c r="G276" s="235"/>
      <c r="H276" s="235"/>
      <c r="I276" s="235"/>
      <c r="J276" s="232"/>
      <c r="K276" s="236">
        <v>24.992</v>
      </c>
      <c r="L276" s="232"/>
      <c r="M276" s="232"/>
      <c r="N276" s="232"/>
      <c r="O276" s="232"/>
      <c r="P276" s="232"/>
      <c r="Q276" s="232"/>
      <c r="R276" s="237"/>
      <c r="T276" s="238"/>
      <c r="U276" s="232"/>
      <c r="V276" s="232"/>
      <c r="W276" s="232"/>
      <c r="X276" s="232"/>
      <c r="Y276" s="232"/>
      <c r="Z276" s="232"/>
      <c r="AA276" s="239"/>
      <c r="AT276" s="240" t="s">
        <v>184</v>
      </c>
      <c r="AU276" s="240" t="s">
        <v>126</v>
      </c>
      <c r="AV276" s="10" t="s">
        <v>126</v>
      </c>
      <c r="AW276" s="10" t="s">
        <v>36</v>
      </c>
      <c r="AX276" s="10" t="s">
        <v>89</v>
      </c>
      <c r="AY276" s="240" t="s">
        <v>175</v>
      </c>
    </row>
    <row r="277" spans="2:65" s="1" customFormat="1" ht="25.5" customHeight="1">
      <c r="B277" s="47"/>
      <c r="C277" s="255" t="s">
        <v>302</v>
      </c>
      <c r="D277" s="255" t="s">
        <v>484</v>
      </c>
      <c r="E277" s="256" t="s">
        <v>675</v>
      </c>
      <c r="F277" s="257" t="s">
        <v>676</v>
      </c>
      <c r="G277" s="257"/>
      <c r="H277" s="257"/>
      <c r="I277" s="257"/>
      <c r="J277" s="258" t="s">
        <v>180</v>
      </c>
      <c r="K277" s="259">
        <v>14.37</v>
      </c>
      <c r="L277" s="260">
        <v>0</v>
      </c>
      <c r="M277" s="261"/>
      <c r="N277" s="262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46</v>
      </c>
      <c r="V277" s="48"/>
      <c r="W277" s="229">
        <f>V277*K277</f>
        <v>0</v>
      </c>
      <c r="X277" s="229">
        <v>0.0039</v>
      </c>
      <c r="Y277" s="229">
        <f>X277*K277</f>
        <v>0.056042999999999996</v>
      </c>
      <c r="Z277" s="229">
        <v>0</v>
      </c>
      <c r="AA277" s="230">
        <f>Z277*K277</f>
        <v>0</v>
      </c>
      <c r="AR277" s="23" t="s">
        <v>330</v>
      </c>
      <c r="AT277" s="23" t="s">
        <v>484</v>
      </c>
      <c r="AU277" s="23" t="s">
        <v>126</v>
      </c>
      <c r="AY277" s="23" t="s">
        <v>175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89</v>
      </c>
      <c r="BK277" s="143">
        <f>ROUND(L277*K277,2)</f>
        <v>0</v>
      </c>
      <c r="BL277" s="23" t="s">
        <v>289</v>
      </c>
      <c r="BM277" s="23" t="s">
        <v>677</v>
      </c>
    </row>
    <row r="278" spans="2:65" s="1" customFormat="1" ht="25.5" customHeight="1">
      <c r="B278" s="47"/>
      <c r="C278" s="255" t="s">
        <v>286</v>
      </c>
      <c r="D278" s="255" t="s">
        <v>484</v>
      </c>
      <c r="E278" s="256" t="s">
        <v>678</v>
      </c>
      <c r="F278" s="257" t="s">
        <v>679</v>
      </c>
      <c r="G278" s="257"/>
      <c r="H278" s="257"/>
      <c r="I278" s="257"/>
      <c r="J278" s="258" t="s">
        <v>180</v>
      </c>
      <c r="K278" s="259">
        <v>14.37</v>
      </c>
      <c r="L278" s="260">
        <v>0</v>
      </c>
      <c r="M278" s="261"/>
      <c r="N278" s="262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46</v>
      </c>
      <c r="V278" s="48"/>
      <c r="W278" s="229">
        <f>V278*K278</f>
        <v>0</v>
      </c>
      <c r="X278" s="229">
        <v>0.0041</v>
      </c>
      <c r="Y278" s="229">
        <f>X278*K278</f>
        <v>0.058917000000000004</v>
      </c>
      <c r="Z278" s="229">
        <v>0</v>
      </c>
      <c r="AA278" s="230">
        <f>Z278*K278</f>
        <v>0</v>
      </c>
      <c r="AR278" s="23" t="s">
        <v>330</v>
      </c>
      <c r="AT278" s="23" t="s">
        <v>484</v>
      </c>
      <c r="AU278" s="23" t="s">
        <v>126</v>
      </c>
      <c r="AY278" s="23" t="s">
        <v>175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89</v>
      </c>
      <c r="BK278" s="143">
        <f>ROUND(L278*K278,2)</f>
        <v>0</v>
      </c>
      <c r="BL278" s="23" t="s">
        <v>289</v>
      </c>
      <c r="BM278" s="23" t="s">
        <v>680</v>
      </c>
    </row>
    <row r="279" spans="2:65" s="1" customFormat="1" ht="38.25" customHeight="1">
      <c r="B279" s="47"/>
      <c r="C279" s="220" t="s">
        <v>681</v>
      </c>
      <c r="D279" s="220" t="s">
        <v>177</v>
      </c>
      <c r="E279" s="221" t="s">
        <v>682</v>
      </c>
      <c r="F279" s="222" t="s">
        <v>683</v>
      </c>
      <c r="G279" s="222"/>
      <c r="H279" s="222"/>
      <c r="I279" s="222"/>
      <c r="J279" s="223" t="s">
        <v>202</v>
      </c>
      <c r="K279" s="224">
        <v>10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46</v>
      </c>
      <c r="V279" s="48"/>
      <c r="W279" s="229">
        <f>V279*K279</f>
        <v>0</v>
      </c>
      <c r="X279" s="229">
        <v>0.00026</v>
      </c>
      <c r="Y279" s="229">
        <f>X279*K279</f>
        <v>0.0026</v>
      </c>
      <c r="Z279" s="229">
        <v>0</v>
      </c>
      <c r="AA279" s="230">
        <f>Z279*K279</f>
        <v>0</v>
      </c>
      <c r="AR279" s="23" t="s">
        <v>289</v>
      </c>
      <c r="AT279" s="23" t="s">
        <v>177</v>
      </c>
      <c r="AU279" s="23" t="s">
        <v>126</v>
      </c>
      <c r="AY279" s="23" t="s">
        <v>175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89</v>
      </c>
      <c r="BK279" s="143">
        <f>ROUND(L279*K279,2)</f>
        <v>0</v>
      </c>
      <c r="BL279" s="23" t="s">
        <v>289</v>
      </c>
      <c r="BM279" s="23" t="s">
        <v>684</v>
      </c>
    </row>
    <row r="280" spans="2:65" s="1" customFormat="1" ht="38.25" customHeight="1">
      <c r="B280" s="47"/>
      <c r="C280" s="220" t="s">
        <v>685</v>
      </c>
      <c r="D280" s="220" t="s">
        <v>177</v>
      </c>
      <c r="E280" s="221" t="s">
        <v>686</v>
      </c>
      <c r="F280" s="222" t="s">
        <v>687</v>
      </c>
      <c r="G280" s="222"/>
      <c r="H280" s="222"/>
      <c r="I280" s="222"/>
      <c r="J280" s="223" t="s">
        <v>180</v>
      </c>
      <c r="K280" s="224">
        <v>0.27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46</v>
      </c>
      <c r="V280" s="48"/>
      <c r="W280" s="229">
        <f>V280*K280</f>
        <v>0</v>
      </c>
      <c r="X280" s="229">
        <v>0.00458</v>
      </c>
      <c r="Y280" s="229">
        <f>X280*K280</f>
        <v>0.0012366</v>
      </c>
      <c r="Z280" s="229">
        <v>0</v>
      </c>
      <c r="AA280" s="230">
        <f>Z280*K280</f>
        <v>0</v>
      </c>
      <c r="AR280" s="23" t="s">
        <v>289</v>
      </c>
      <c r="AT280" s="23" t="s">
        <v>177</v>
      </c>
      <c r="AU280" s="23" t="s">
        <v>126</v>
      </c>
      <c r="AY280" s="23" t="s">
        <v>175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89</v>
      </c>
      <c r="BK280" s="143">
        <f>ROUND(L280*K280,2)</f>
        <v>0</v>
      </c>
      <c r="BL280" s="23" t="s">
        <v>289</v>
      </c>
      <c r="BM280" s="23" t="s">
        <v>688</v>
      </c>
    </row>
    <row r="281" spans="2:51" s="10" customFormat="1" ht="16.5" customHeight="1">
      <c r="B281" s="231"/>
      <c r="C281" s="232"/>
      <c r="D281" s="232"/>
      <c r="E281" s="233" t="s">
        <v>22</v>
      </c>
      <c r="F281" s="234" t="s">
        <v>689</v>
      </c>
      <c r="G281" s="235"/>
      <c r="H281" s="235"/>
      <c r="I281" s="235"/>
      <c r="J281" s="232"/>
      <c r="K281" s="236">
        <v>0.27</v>
      </c>
      <c r="L281" s="232"/>
      <c r="M281" s="232"/>
      <c r="N281" s="232"/>
      <c r="O281" s="232"/>
      <c r="P281" s="232"/>
      <c r="Q281" s="232"/>
      <c r="R281" s="237"/>
      <c r="T281" s="238"/>
      <c r="U281" s="232"/>
      <c r="V281" s="232"/>
      <c r="W281" s="232"/>
      <c r="X281" s="232"/>
      <c r="Y281" s="232"/>
      <c r="Z281" s="232"/>
      <c r="AA281" s="239"/>
      <c r="AT281" s="240" t="s">
        <v>184</v>
      </c>
      <c r="AU281" s="240" t="s">
        <v>126</v>
      </c>
      <c r="AV281" s="10" t="s">
        <v>126</v>
      </c>
      <c r="AW281" s="10" t="s">
        <v>36</v>
      </c>
      <c r="AX281" s="10" t="s">
        <v>89</v>
      </c>
      <c r="AY281" s="240" t="s">
        <v>175</v>
      </c>
    </row>
    <row r="282" spans="2:65" s="1" customFormat="1" ht="38.25" customHeight="1">
      <c r="B282" s="47"/>
      <c r="C282" s="220" t="s">
        <v>690</v>
      </c>
      <c r="D282" s="220" t="s">
        <v>177</v>
      </c>
      <c r="E282" s="221" t="s">
        <v>691</v>
      </c>
      <c r="F282" s="222" t="s">
        <v>692</v>
      </c>
      <c r="G282" s="222"/>
      <c r="H282" s="222"/>
      <c r="I282" s="222"/>
      <c r="J282" s="223" t="s">
        <v>180</v>
      </c>
      <c r="K282" s="224">
        <v>7.244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46</v>
      </c>
      <c r="V282" s="48"/>
      <c r="W282" s="229">
        <f>V282*K282</f>
        <v>0</v>
      </c>
      <c r="X282" s="229">
        <v>0.00458</v>
      </c>
      <c r="Y282" s="229">
        <f>X282*K282</f>
        <v>0.033177519999999995</v>
      </c>
      <c r="Z282" s="229">
        <v>0</v>
      </c>
      <c r="AA282" s="230">
        <f>Z282*K282</f>
        <v>0</v>
      </c>
      <c r="AR282" s="23" t="s">
        <v>289</v>
      </c>
      <c r="AT282" s="23" t="s">
        <v>177</v>
      </c>
      <c r="AU282" s="23" t="s">
        <v>126</v>
      </c>
      <c r="AY282" s="23" t="s">
        <v>175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89</v>
      </c>
      <c r="BK282" s="143">
        <f>ROUND(L282*K282,2)</f>
        <v>0</v>
      </c>
      <c r="BL282" s="23" t="s">
        <v>289</v>
      </c>
      <c r="BM282" s="23" t="s">
        <v>693</v>
      </c>
    </row>
    <row r="283" spans="2:51" s="10" customFormat="1" ht="25.5" customHeight="1">
      <c r="B283" s="231"/>
      <c r="C283" s="232"/>
      <c r="D283" s="232"/>
      <c r="E283" s="233" t="s">
        <v>22</v>
      </c>
      <c r="F283" s="234" t="s">
        <v>694</v>
      </c>
      <c r="G283" s="235"/>
      <c r="H283" s="235"/>
      <c r="I283" s="235"/>
      <c r="J283" s="232"/>
      <c r="K283" s="236">
        <v>1.212</v>
      </c>
      <c r="L283" s="232"/>
      <c r="M283" s="232"/>
      <c r="N283" s="232"/>
      <c r="O283" s="232"/>
      <c r="P283" s="232"/>
      <c r="Q283" s="232"/>
      <c r="R283" s="237"/>
      <c r="T283" s="238"/>
      <c r="U283" s="232"/>
      <c r="V283" s="232"/>
      <c r="W283" s="232"/>
      <c r="X283" s="232"/>
      <c r="Y283" s="232"/>
      <c r="Z283" s="232"/>
      <c r="AA283" s="239"/>
      <c r="AT283" s="240" t="s">
        <v>184</v>
      </c>
      <c r="AU283" s="240" t="s">
        <v>126</v>
      </c>
      <c r="AV283" s="10" t="s">
        <v>126</v>
      </c>
      <c r="AW283" s="10" t="s">
        <v>36</v>
      </c>
      <c r="AX283" s="10" t="s">
        <v>81</v>
      </c>
      <c r="AY283" s="240" t="s">
        <v>175</v>
      </c>
    </row>
    <row r="284" spans="2:51" s="10" customFormat="1" ht="25.5" customHeight="1">
      <c r="B284" s="231"/>
      <c r="C284" s="232"/>
      <c r="D284" s="232"/>
      <c r="E284" s="233" t="s">
        <v>22</v>
      </c>
      <c r="F284" s="243" t="s">
        <v>695</v>
      </c>
      <c r="G284" s="232"/>
      <c r="H284" s="232"/>
      <c r="I284" s="232"/>
      <c r="J284" s="232"/>
      <c r="K284" s="236">
        <v>2.597</v>
      </c>
      <c r="L284" s="232"/>
      <c r="M284" s="232"/>
      <c r="N284" s="232"/>
      <c r="O284" s="232"/>
      <c r="P284" s="232"/>
      <c r="Q284" s="232"/>
      <c r="R284" s="237"/>
      <c r="T284" s="238"/>
      <c r="U284" s="232"/>
      <c r="V284" s="232"/>
      <c r="W284" s="232"/>
      <c r="X284" s="232"/>
      <c r="Y284" s="232"/>
      <c r="Z284" s="232"/>
      <c r="AA284" s="239"/>
      <c r="AT284" s="240" t="s">
        <v>184</v>
      </c>
      <c r="AU284" s="240" t="s">
        <v>126</v>
      </c>
      <c r="AV284" s="10" t="s">
        <v>126</v>
      </c>
      <c r="AW284" s="10" t="s">
        <v>36</v>
      </c>
      <c r="AX284" s="10" t="s">
        <v>81</v>
      </c>
      <c r="AY284" s="240" t="s">
        <v>175</v>
      </c>
    </row>
    <row r="285" spans="2:51" s="10" customFormat="1" ht="16.5" customHeight="1">
      <c r="B285" s="231"/>
      <c r="C285" s="232"/>
      <c r="D285" s="232"/>
      <c r="E285" s="233" t="s">
        <v>22</v>
      </c>
      <c r="F285" s="243" t="s">
        <v>696</v>
      </c>
      <c r="G285" s="232"/>
      <c r="H285" s="232"/>
      <c r="I285" s="232"/>
      <c r="J285" s="232"/>
      <c r="K285" s="236">
        <v>2.535</v>
      </c>
      <c r="L285" s="232"/>
      <c r="M285" s="232"/>
      <c r="N285" s="232"/>
      <c r="O285" s="232"/>
      <c r="P285" s="232"/>
      <c r="Q285" s="232"/>
      <c r="R285" s="237"/>
      <c r="T285" s="238"/>
      <c r="U285" s="232"/>
      <c r="V285" s="232"/>
      <c r="W285" s="232"/>
      <c r="X285" s="232"/>
      <c r="Y285" s="232"/>
      <c r="Z285" s="232"/>
      <c r="AA285" s="239"/>
      <c r="AT285" s="240" t="s">
        <v>184</v>
      </c>
      <c r="AU285" s="240" t="s">
        <v>126</v>
      </c>
      <c r="AV285" s="10" t="s">
        <v>126</v>
      </c>
      <c r="AW285" s="10" t="s">
        <v>36</v>
      </c>
      <c r="AX285" s="10" t="s">
        <v>81</v>
      </c>
      <c r="AY285" s="240" t="s">
        <v>175</v>
      </c>
    </row>
    <row r="286" spans="2:51" s="10" customFormat="1" ht="16.5" customHeight="1">
      <c r="B286" s="231"/>
      <c r="C286" s="232"/>
      <c r="D286" s="232"/>
      <c r="E286" s="233" t="s">
        <v>22</v>
      </c>
      <c r="F286" s="243" t="s">
        <v>697</v>
      </c>
      <c r="G286" s="232"/>
      <c r="H286" s="232"/>
      <c r="I286" s="232"/>
      <c r="J286" s="232"/>
      <c r="K286" s="236">
        <v>0.9</v>
      </c>
      <c r="L286" s="232"/>
      <c r="M286" s="232"/>
      <c r="N286" s="232"/>
      <c r="O286" s="232"/>
      <c r="P286" s="232"/>
      <c r="Q286" s="232"/>
      <c r="R286" s="237"/>
      <c r="T286" s="238"/>
      <c r="U286" s="232"/>
      <c r="V286" s="232"/>
      <c r="W286" s="232"/>
      <c r="X286" s="232"/>
      <c r="Y286" s="232"/>
      <c r="Z286" s="232"/>
      <c r="AA286" s="239"/>
      <c r="AT286" s="240" t="s">
        <v>184</v>
      </c>
      <c r="AU286" s="240" t="s">
        <v>126</v>
      </c>
      <c r="AV286" s="10" t="s">
        <v>126</v>
      </c>
      <c r="AW286" s="10" t="s">
        <v>36</v>
      </c>
      <c r="AX286" s="10" t="s">
        <v>81</v>
      </c>
      <c r="AY286" s="240" t="s">
        <v>175</v>
      </c>
    </row>
    <row r="287" spans="2:51" s="11" customFormat="1" ht="16.5" customHeight="1">
      <c r="B287" s="244"/>
      <c r="C287" s="245"/>
      <c r="D287" s="245"/>
      <c r="E287" s="246" t="s">
        <v>22</v>
      </c>
      <c r="F287" s="247" t="s">
        <v>230</v>
      </c>
      <c r="G287" s="245"/>
      <c r="H287" s="245"/>
      <c r="I287" s="245"/>
      <c r="J287" s="245"/>
      <c r="K287" s="248">
        <v>7.244</v>
      </c>
      <c r="L287" s="245"/>
      <c r="M287" s="245"/>
      <c r="N287" s="245"/>
      <c r="O287" s="245"/>
      <c r="P287" s="245"/>
      <c r="Q287" s="245"/>
      <c r="R287" s="249"/>
      <c r="T287" s="250"/>
      <c r="U287" s="245"/>
      <c r="V287" s="245"/>
      <c r="W287" s="245"/>
      <c r="X287" s="245"/>
      <c r="Y287" s="245"/>
      <c r="Z287" s="245"/>
      <c r="AA287" s="251"/>
      <c r="AT287" s="252" t="s">
        <v>184</v>
      </c>
      <c r="AU287" s="252" t="s">
        <v>126</v>
      </c>
      <c r="AV287" s="11" t="s">
        <v>181</v>
      </c>
      <c r="AW287" s="11" t="s">
        <v>36</v>
      </c>
      <c r="AX287" s="11" t="s">
        <v>89</v>
      </c>
      <c r="AY287" s="252" t="s">
        <v>175</v>
      </c>
    </row>
    <row r="288" spans="2:63" s="9" customFormat="1" ht="29.85" customHeight="1">
      <c r="B288" s="206"/>
      <c r="C288" s="207"/>
      <c r="D288" s="217" t="s">
        <v>389</v>
      </c>
      <c r="E288" s="217"/>
      <c r="F288" s="217"/>
      <c r="G288" s="217"/>
      <c r="H288" s="217"/>
      <c r="I288" s="217"/>
      <c r="J288" s="217"/>
      <c r="K288" s="217"/>
      <c r="L288" s="217"/>
      <c r="M288" s="217"/>
      <c r="N288" s="218">
        <f>BK288</f>
        <v>0</v>
      </c>
      <c r="O288" s="219"/>
      <c r="P288" s="219"/>
      <c r="Q288" s="219"/>
      <c r="R288" s="210"/>
      <c r="T288" s="211"/>
      <c r="U288" s="207"/>
      <c r="V288" s="207"/>
      <c r="W288" s="212">
        <f>SUM(W289:W300)</f>
        <v>0</v>
      </c>
      <c r="X288" s="207"/>
      <c r="Y288" s="212">
        <f>SUM(Y289:Y300)</f>
        <v>0.326374</v>
      </c>
      <c r="Z288" s="207"/>
      <c r="AA288" s="213">
        <f>SUM(AA289:AA300)</f>
        <v>0</v>
      </c>
      <c r="AR288" s="214" t="s">
        <v>126</v>
      </c>
      <c r="AT288" s="215" t="s">
        <v>80</v>
      </c>
      <c r="AU288" s="215" t="s">
        <v>89</v>
      </c>
      <c r="AY288" s="214" t="s">
        <v>175</v>
      </c>
      <c r="BK288" s="216">
        <f>SUM(BK289:BK300)</f>
        <v>0</v>
      </c>
    </row>
    <row r="289" spans="2:65" s="1" customFormat="1" ht="51" customHeight="1">
      <c r="B289" s="47"/>
      <c r="C289" s="220" t="s">
        <v>698</v>
      </c>
      <c r="D289" s="220" t="s">
        <v>177</v>
      </c>
      <c r="E289" s="221" t="s">
        <v>699</v>
      </c>
      <c r="F289" s="222" t="s">
        <v>700</v>
      </c>
      <c r="G289" s="222"/>
      <c r="H289" s="222"/>
      <c r="I289" s="222"/>
      <c r="J289" s="223" t="s">
        <v>180</v>
      </c>
      <c r="K289" s="224">
        <v>57.3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46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289</v>
      </c>
      <c r="AT289" s="23" t="s">
        <v>177</v>
      </c>
      <c r="AU289" s="23" t="s">
        <v>126</v>
      </c>
      <c r="AY289" s="23" t="s">
        <v>175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89</v>
      </c>
      <c r="BK289" s="143">
        <f>ROUND(L289*K289,2)</f>
        <v>0</v>
      </c>
      <c r="BL289" s="23" t="s">
        <v>289</v>
      </c>
      <c r="BM289" s="23" t="s">
        <v>701</v>
      </c>
    </row>
    <row r="290" spans="2:65" s="1" customFormat="1" ht="16.5" customHeight="1">
      <c r="B290" s="47"/>
      <c r="C290" s="255" t="s">
        <v>702</v>
      </c>
      <c r="D290" s="255" t="s">
        <v>484</v>
      </c>
      <c r="E290" s="256" t="s">
        <v>703</v>
      </c>
      <c r="F290" s="257" t="s">
        <v>704</v>
      </c>
      <c r="G290" s="257"/>
      <c r="H290" s="257"/>
      <c r="I290" s="257"/>
      <c r="J290" s="258" t="s">
        <v>180</v>
      </c>
      <c r="K290" s="259">
        <v>71</v>
      </c>
      <c r="L290" s="260">
        <v>0</v>
      </c>
      <c r="M290" s="261"/>
      <c r="N290" s="262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46</v>
      </c>
      <c r="V290" s="48"/>
      <c r="W290" s="229">
        <f>V290*K290</f>
        <v>0</v>
      </c>
      <c r="X290" s="229">
        <v>0.0005</v>
      </c>
      <c r="Y290" s="229">
        <f>X290*K290</f>
        <v>0.035500000000000004</v>
      </c>
      <c r="Z290" s="229">
        <v>0</v>
      </c>
      <c r="AA290" s="230">
        <f>Z290*K290</f>
        <v>0</v>
      </c>
      <c r="AR290" s="23" t="s">
        <v>330</v>
      </c>
      <c r="AT290" s="23" t="s">
        <v>484</v>
      </c>
      <c r="AU290" s="23" t="s">
        <v>126</v>
      </c>
      <c r="AY290" s="23" t="s">
        <v>175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89</v>
      </c>
      <c r="BK290" s="143">
        <f>ROUND(L290*K290,2)</f>
        <v>0</v>
      </c>
      <c r="BL290" s="23" t="s">
        <v>289</v>
      </c>
      <c r="BM290" s="23" t="s">
        <v>705</v>
      </c>
    </row>
    <row r="291" spans="2:65" s="1" customFormat="1" ht="16.5" customHeight="1">
      <c r="B291" s="47"/>
      <c r="C291" s="255" t="s">
        <v>706</v>
      </c>
      <c r="D291" s="255" t="s">
        <v>484</v>
      </c>
      <c r="E291" s="256" t="s">
        <v>707</v>
      </c>
      <c r="F291" s="257" t="s">
        <v>708</v>
      </c>
      <c r="G291" s="257"/>
      <c r="H291" s="257"/>
      <c r="I291" s="257"/>
      <c r="J291" s="258" t="s">
        <v>180</v>
      </c>
      <c r="K291" s="259">
        <v>6</v>
      </c>
      <c r="L291" s="260">
        <v>0</v>
      </c>
      <c r="M291" s="261"/>
      <c r="N291" s="262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46</v>
      </c>
      <c r="V291" s="48"/>
      <c r="W291" s="229">
        <f>V291*K291</f>
        <v>0</v>
      </c>
      <c r="X291" s="229">
        <v>0.0005</v>
      </c>
      <c r="Y291" s="229">
        <f>X291*K291</f>
        <v>0.003</v>
      </c>
      <c r="Z291" s="229">
        <v>0</v>
      </c>
      <c r="AA291" s="230">
        <f>Z291*K291</f>
        <v>0</v>
      </c>
      <c r="AR291" s="23" t="s">
        <v>330</v>
      </c>
      <c r="AT291" s="23" t="s">
        <v>484</v>
      </c>
      <c r="AU291" s="23" t="s">
        <v>126</v>
      </c>
      <c r="AY291" s="23" t="s">
        <v>175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89</v>
      </c>
      <c r="BK291" s="143">
        <f>ROUND(L291*K291,2)</f>
        <v>0</v>
      </c>
      <c r="BL291" s="23" t="s">
        <v>289</v>
      </c>
      <c r="BM291" s="23" t="s">
        <v>709</v>
      </c>
    </row>
    <row r="292" spans="2:65" s="1" customFormat="1" ht="51" customHeight="1">
      <c r="B292" s="47"/>
      <c r="C292" s="220" t="s">
        <v>710</v>
      </c>
      <c r="D292" s="220" t="s">
        <v>177</v>
      </c>
      <c r="E292" s="221" t="s">
        <v>711</v>
      </c>
      <c r="F292" s="222" t="s">
        <v>712</v>
      </c>
      <c r="G292" s="222"/>
      <c r="H292" s="222"/>
      <c r="I292" s="222"/>
      <c r="J292" s="223" t="s">
        <v>342</v>
      </c>
      <c r="K292" s="224">
        <v>23.1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46</v>
      </c>
      <c r="V292" s="48"/>
      <c r="W292" s="229">
        <f>V292*K292</f>
        <v>0</v>
      </c>
      <c r="X292" s="229">
        <v>0.00112</v>
      </c>
      <c r="Y292" s="229">
        <f>X292*K292</f>
        <v>0.025872</v>
      </c>
      <c r="Z292" s="229">
        <v>0</v>
      </c>
      <c r="AA292" s="230">
        <f>Z292*K292</f>
        <v>0</v>
      </c>
      <c r="AR292" s="23" t="s">
        <v>289</v>
      </c>
      <c r="AT292" s="23" t="s">
        <v>177</v>
      </c>
      <c r="AU292" s="23" t="s">
        <v>126</v>
      </c>
      <c r="AY292" s="23" t="s">
        <v>175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89</v>
      </c>
      <c r="BK292" s="143">
        <f>ROUND(L292*K292,2)</f>
        <v>0</v>
      </c>
      <c r="BL292" s="23" t="s">
        <v>289</v>
      </c>
      <c r="BM292" s="23" t="s">
        <v>713</v>
      </c>
    </row>
    <row r="293" spans="2:65" s="1" customFormat="1" ht="38.25" customHeight="1">
      <c r="B293" s="47"/>
      <c r="C293" s="220" t="s">
        <v>714</v>
      </c>
      <c r="D293" s="220" t="s">
        <v>177</v>
      </c>
      <c r="E293" s="221" t="s">
        <v>715</v>
      </c>
      <c r="F293" s="222" t="s">
        <v>716</v>
      </c>
      <c r="G293" s="222"/>
      <c r="H293" s="222"/>
      <c r="I293" s="222"/>
      <c r="J293" s="223" t="s">
        <v>342</v>
      </c>
      <c r="K293" s="224">
        <v>9.6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46</v>
      </c>
      <c r="V293" s="48"/>
      <c r="W293" s="229">
        <f>V293*K293</f>
        <v>0</v>
      </c>
      <c r="X293" s="229">
        <v>0.00222</v>
      </c>
      <c r="Y293" s="229">
        <f>X293*K293</f>
        <v>0.021312</v>
      </c>
      <c r="Z293" s="229">
        <v>0</v>
      </c>
      <c r="AA293" s="230">
        <f>Z293*K293</f>
        <v>0</v>
      </c>
      <c r="AR293" s="23" t="s">
        <v>289</v>
      </c>
      <c r="AT293" s="23" t="s">
        <v>177</v>
      </c>
      <c r="AU293" s="23" t="s">
        <v>126</v>
      </c>
      <c r="AY293" s="23" t="s">
        <v>175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89</v>
      </c>
      <c r="BK293" s="143">
        <f>ROUND(L293*K293,2)</f>
        <v>0</v>
      </c>
      <c r="BL293" s="23" t="s">
        <v>289</v>
      </c>
      <c r="BM293" s="23" t="s">
        <v>717</v>
      </c>
    </row>
    <row r="294" spans="2:65" s="1" customFormat="1" ht="38.25" customHeight="1">
      <c r="B294" s="47"/>
      <c r="C294" s="220" t="s">
        <v>718</v>
      </c>
      <c r="D294" s="220" t="s">
        <v>177</v>
      </c>
      <c r="E294" s="221" t="s">
        <v>719</v>
      </c>
      <c r="F294" s="222" t="s">
        <v>720</v>
      </c>
      <c r="G294" s="222"/>
      <c r="H294" s="222"/>
      <c r="I294" s="222"/>
      <c r="J294" s="223" t="s">
        <v>342</v>
      </c>
      <c r="K294" s="224">
        <v>10.5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46</v>
      </c>
      <c r="V294" s="48"/>
      <c r="W294" s="229">
        <f>V294*K294</f>
        <v>0</v>
      </c>
      <c r="X294" s="229">
        <v>0.001</v>
      </c>
      <c r="Y294" s="229">
        <f>X294*K294</f>
        <v>0.0105</v>
      </c>
      <c r="Z294" s="229">
        <v>0</v>
      </c>
      <c r="AA294" s="230">
        <f>Z294*K294</f>
        <v>0</v>
      </c>
      <c r="AR294" s="23" t="s">
        <v>289</v>
      </c>
      <c r="AT294" s="23" t="s">
        <v>177</v>
      </c>
      <c r="AU294" s="23" t="s">
        <v>126</v>
      </c>
      <c r="AY294" s="23" t="s">
        <v>175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89</v>
      </c>
      <c r="BK294" s="143">
        <f>ROUND(L294*K294,2)</f>
        <v>0</v>
      </c>
      <c r="BL294" s="23" t="s">
        <v>289</v>
      </c>
      <c r="BM294" s="23" t="s">
        <v>721</v>
      </c>
    </row>
    <row r="295" spans="2:65" s="1" customFormat="1" ht="25.5" customHeight="1">
      <c r="B295" s="47"/>
      <c r="C295" s="220" t="s">
        <v>722</v>
      </c>
      <c r="D295" s="220" t="s">
        <v>177</v>
      </c>
      <c r="E295" s="221" t="s">
        <v>723</v>
      </c>
      <c r="F295" s="222" t="s">
        <v>724</v>
      </c>
      <c r="G295" s="222"/>
      <c r="H295" s="222"/>
      <c r="I295" s="222"/>
      <c r="J295" s="223" t="s">
        <v>180</v>
      </c>
      <c r="K295" s="224">
        <v>57.3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46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</v>
      </c>
      <c r="AA295" s="230">
        <f>Z295*K295</f>
        <v>0</v>
      </c>
      <c r="AR295" s="23" t="s">
        <v>289</v>
      </c>
      <c r="AT295" s="23" t="s">
        <v>177</v>
      </c>
      <c r="AU295" s="23" t="s">
        <v>126</v>
      </c>
      <c r="AY295" s="23" t="s">
        <v>175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89</v>
      </c>
      <c r="BK295" s="143">
        <f>ROUND(L295*K295,2)</f>
        <v>0</v>
      </c>
      <c r="BL295" s="23" t="s">
        <v>289</v>
      </c>
      <c r="BM295" s="23" t="s">
        <v>725</v>
      </c>
    </row>
    <row r="296" spans="2:65" s="1" customFormat="1" ht="38.25" customHeight="1">
      <c r="B296" s="47"/>
      <c r="C296" s="255" t="s">
        <v>726</v>
      </c>
      <c r="D296" s="255" t="s">
        <v>484</v>
      </c>
      <c r="E296" s="256" t="s">
        <v>727</v>
      </c>
      <c r="F296" s="257" t="s">
        <v>728</v>
      </c>
      <c r="G296" s="257"/>
      <c r="H296" s="257"/>
      <c r="I296" s="257"/>
      <c r="J296" s="258" t="s">
        <v>180</v>
      </c>
      <c r="K296" s="259">
        <v>71</v>
      </c>
      <c r="L296" s="260">
        <v>0</v>
      </c>
      <c r="M296" s="261"/>
      <c r="N296" s="262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46</v>
      </c>
      <c r="V296" s="48"/>
      <c r="W296" s="229">
        <f>V296*K296</f>
        <v>0</v>
      </c>
      <c r="X296" s="229">
        <v>0.003</v>
      </c>
      <c r="Y296" s="229">
        <f>X296*K296</f>
        <v>0.213</v>
      </c>
      <c r="Z296" s="229">
        <v>0</v>
      </c>
      <c r="AA296" s="230">
        <f>Z296*K296</f>
        <v>0</v>
      </c>
      <c r="AR296" s="23" t="s">
        <v>330</v>
      </c>
      <c r="AT296" s="23" t="s">
        <v>484</v>
      </c>
      <c r="AU296" s="23" t="s">
        <v>126</v>
      </c>
      <c r="AY296" s="23" t="s">
        <v>175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89</v>
      </c>
      <c r="BK296" s="143">
        <f>ROUND(L296*K296,2)</f>
        <v>0</v>
      </c>
      <c r="BL296" s="23" t="s">
        <v>289</v>
      </c>
      <c r="BM296" s="23" t="s">
        <v>729</v>
      </c>
    </row>
    <row r="297" spans="2:65" s="1" customFormat="1" ht="25.5" customHeight="1">
      <c r="B297" s="47"/>
      <c r="C297" s="220" t="s">
        <v>730</v>
      </c>
      <c r="D297" s="220" t="s">
        <v>177</v>
      </c>
      <c r="E297" s="221" t="s">
        <v>731</v>
      </c>
      <c r="F297" s="222" t="s">
        <v>732</v>
      </c>
      <c r="G297" s="222"/>
      <c r="H297" s="222"/>
      <c r="I297" s="222"/>
      <c r="J297" s="223" t="s">
        <v>180</v>
      </c>
      <c r="K297" s="224">
        <v>57.3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46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</v>
      </c>
      <c r="AA297" s="230">
        <f>Z297*K297</f>
        <v>0</v>
      </c>
      <c r="AR297" s="23" t="s">
        <v>289</v>
      </c>
      <c r="AT297" s="23" t="s">
        <v>177</v>
      </c>
      <c r="AU297" s="23" t="s">
        <v>126</v>
      </c>
      <c r="AY297" s="23" t="s">
        <v>175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89</v>
      </c>
      <c r="BK297" s="143">
        <f>ROUND(L297*K297,2)</f>
        <v>0</v>
      </c>
      <c r="BL297" s="23" t="s">
        <v>289</v>
      </c>
      <c r="BM297" s="23" t="s">
        <v>733</v>
      </c>
    </row>
    <row r="298" spans="2:65" s="1" customFormat="1" ht="25.5" customHeight="1">
      <c r="B298" s="47"/>
      <c r="C298" s="255" t="s">
        <v>734</v>
      </c>
      <c r="D298" s="255" t="s">
        <v>484</v>
      </c>
      <c r="E298" s="256" t="s">
        <v>735</v>
      </c>
      <c r="F298" s="257" t="s">
        <v>736</v>
      </c>
      <c r="G298" s="257"/>
      <c r="H298" s="257"/>
      <c r="I298" s="257"/>
      <c r="J298" s="258" t="s">
        <v>202</v>
      </c>
      <c r="K298" s="259">
        <v>57.3</v>
      </c>
      <c r="L298" s="260">
        <v>0</v>
      </c>
      <c r="M298" s="261"/>
      <c r="N298" s="262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46</v>
      </c>
      <c r="V298" s="48"/>
      <c r="W298" s="229">
        <f>V298*K298</f>
        <v>0</v>
      </c>
      <c r="X298" s="229">
        <v>0.0003</v>
      </c>
      <c r="Y298" s="229">
        <f>X298*K298</f>
        <v>0.017189999999999997</v>
      </c>
      <c r="Z298" s="229">
        <v>0</v>
      </c>
      <c r="AA298" s="230">
        <f>Z298*K298</f>
        <v>0</v>
      </c>
      <c r="AR298" s="23" t="s">
        <v>330</v>
      </c>
      <c r="AT298" s="23" t="s">
        <v>484</v>
      </c>
      <c r="AU298" s="23" t="s">
        <v>126</v>
      </c>
      <c r="AY298" s="23" t="s">
        <v>175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89</v>
      </c>
      <c r="BK298" s="143">
        <f>ROUND(L298*K298,2)</f>
        <v>0</v>
      </c>
      <c r="BL298" s="23" t="s">
        <v>289</v>
      </c>
      <c r="BM298" s="23" t="s">
        <v>737</v>
      </c>
    </row>
    <row r="299" spans="2:65" s="1" customFormat="1" ht="25.5" customHeight="1">
      <c r="B299" s="47"/>
      <c r="C299" s="220" t="s">
        <v>738</v>
      </c>
      <c r="D299" s="220" t="s">
        <v>177</v>
      </c>
      <c r="E299" s="221" t="s">
        <v>739</v>
      </c>
      <c r="F299" s="222" t="s">
        <v>740</v>
      </c>
      <c r="G299" s="222"/>
      <c r="H299" s="222"/>
      <c r="I299" s="222"/>
      <c r="J299" s="223" t="s">
        <v>741</v>
      </c>
      <c r="K299" s="271">
        <v>0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46</v>
      </c>
      <c r="V299" s="48"/>
      <c r="W299" s="229">
        <f>V299*K299</f>
        <v>0</v>
      </c>
      <c r="X299" s="229">
        <v>0</v>
      </c>
      <c r="Y299" s="229">
        <f>X299*K299</f>
        <v>0</v>
      </c>
      <c r="Z299" s="229">
        <v>0</v>
      </c>
      <c r="AA299" s="230">
        <f>Z299*K299</f>
        <v>0</v>
      </c>
      <c r="AR299" s="23" t="s">
        <v>289</v>
      </c>
      <c r="AT299" s="23" t="s">
        <v>177</v>
      </c>
      <c r="AU299" s="23" t="s">
        <v>126</v>
      </c>
      <c r="AY299" s="23" t="s">
        <v>175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89</v>
      </c>
      <c r="BK299" s="143">
        <f>ROUND(L299*K299,2)</f>
        <v>0</v>
      </c>
      <c r="BL299" s="23" t="s">
        <v>289</v>
      </c>
      <c r="BM299" s="23" t="s">
        <v>742</v>
      </c>
    </row>
    <row r="300" spans="2:65" s="1" customFormat="1" ht="25.5" customHeight="1">
      <c r="B300" s="47"/>
      <c r="C300" s="220" t="s">
        <v>743</v>
      </c>
      <c r="D300" s="220" t="s">
        <v>177</v>
      </c>
      <c r="E300" s="221" t="s">
        <v>744</v>
      </c>
      <c r="F300" s="222" t="s">
        <v>745</v>
      </c>
      <c r="G300" s="222"/>
      <c r="H300" s="222"/>
      <c r="I300" s="222"/>
      <c r="J300" s="223" t="s">
        <v>741</v>
      </c>
      <c r="K300" s="271">
        <v>0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46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289</v>
      </c>
      <c r="AT300" s="23" t="s">
        <v>177</v>
      </c>
      <c r="AU300" s="23" t="s">
        <v>126</v>
      </c>
      <c r="AY300" s="23" t="s">
        <v>175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89</v>
      </c>
      <c r="BK300" s="143">
        <f>ROUND(L300*K300,2)</f>
        <v>0</v>
      </c>
      <c r="BL300" s="23" t="s">
        <v>289</v>
      </c>
      <c r="BM300" s="23" t="s">
        <v>746</v>
      </c>
    </row>
    <row r="301" spans="2:63" s="9" customFormat="1" ht="29.85" customHeight="1">
      <c r="B301" s="206"/>
      <c r="C301" s="207"/>
      <c r="D301" s="217" t="s">
        <v>143</v>
      </c>
      <c r="E301" s="217"/>
      <c r="F301" s="217"/>
      <c r="G301" s="217"/>
      <c r="H301" s="217"/>
      <c r="I301" s="217"/>
      <c r="J301" s="217"/>
      <c r="K301" s="217"/>
      <c r="L301" s="217"/>
      <c r="M301" s="217"/>
      <c r="N301" s="241">
        <f>BK301</f>
        <v>0</v>
      </c>
      <c r="O301" s="242"/>
      <c r="P301" s="242"/>
      <c r="Q301" s="242"/>
      <c r="R301" s="210"/>
      <c r="T301" s="211"/>
      <c r="U301" s="207"/>
      <c r="V301" s="207"/>
      <c r="W301" s="212">
        <f>SUM(W302:W323)</f>
        <v>0</v>
      </c>
      <c r="X301" s="207"/>
      <c r="Y301" s="212">
        <f>SUM(Y302:Y323)</f>
        <v>0.286762</v>
      </c>
      <c r="Z301" s="207"/>
      <c r="AA301" s="213">
        <f>SUM(AA302:AA323)</f>
        <v>0</v>
      </c>
      <c r="AR301" s="214" t="s">
        <v>126</v>
      </c>
      <c r="AT301" s="215" t="s">
        <v>80</v>
      </c>
      <c r="AU301" s="215" t="s">
        <v>89</v>
      </c>
      <c r="AY301" s="214" t="s">
        <v>175</v>
      </c>
      <c r="BK301" s="216">
        <f>SUM(BK302:BK323)</f>
        <v>0</v>
      </c>
    </row>
    <row r="302" spans="2:65" s="1" customFormat="1" ht="38.25" customHeight="1">
      <c r="B302" s="47"/>
      <c r="C302" s="220" t="s">
        <v>345</v>
      </c>
      <c r="D302" s="220" t="s">
        <v>177</v>
      </c>
      <c r="E302" s="221" t="s">
        <v>747</v>
      </c>
      <c r="F302" s="222" t="s">
        <v>748</v>
      </c>
      <c r="G302" s="222"/>
      <c r="H302" s="222"/>
      <c r="I302" s="222"/>
      <c r="J302" s="223" t="s">
        <v>180</v>
      </c>
      <c r="K302" s="224">
        <v>16.878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46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0</v>
      </c>
      <c r="AA302" s="230">
        <f>Z302*K302</f>
        <v>0</v>
      </c>
      <c r="AR302" s="23" t="s">
        <v>289</v>
      </c>
      <c r="AT302" s="23" t="s">
        <v>177</v>
      </c>
      <c r="AU302" s="23" t="s">
        <v>126</v>
      </c>
      <c r="AY302" s="23" t="s">
        <v>175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89</v>
      </c>
      <c r="BK302" s="143">
        <f>ROUND(L302*K302,2)</f>
        <v>0</v>
      </c>
      <c r="BL302" s="23" t="s">
        <v>289</v>
      </c>
      <c r="BM302" s="23" t="s">
        <v>749</v>
      </c>
    </row>
    <row r="303" spans="2:51" s="10" customFormat="1" ht="16.5" customHeight="1">
      <c r="B303" s="231"/>
      <c r="C303" s="232"/>
      <c r="D303" s="232"/>
      <c r="E303" s="233" t="s">
        <v>22</v>
      </c>
      <c r="F303" s="234" t="s">
        <v>667</v>
      </c>
      <c r="G303" s="235"/>
      <c r="H303" s="235"/>
      <c r="I303" s="235"/>
      <c r="J303" s="232"/>
      <c r="K303" s="236">
        <v>12.496</v>
      </c>
      <c r="L303" s="232"/>
      <c r="M303" s="232"/>
      <c r="N303" s="232"/>
      <c r="O303" s="232"/>
      <c r="P303" s="232"/>
      <c r="Q303" s="232"/>
      <c r="R303" s="237"/>
      <c r="T303" s="238"/>
      <c r="U303" s="232"/>
      <c r="V303" s="232"/>
      <c r="W303" s="232"/>
      <c r="X303" s="232"/>
      <c r="Y303" s="232"/>
      <c r="Z303" s="232"/>
      <c r="AA303" s="239"/>
      <c r="AT303" s="240" t="s">
        <v>184</v>
      </c>
      <c r="AU303" s="240" t="s">
        <v>126</v>
      </c>
      <c r="AV303" s="10" t="s">
        <v>126</v>
      </c>
      <c r="AW303" s="10" t="s">
        <v>36</v>
      </c>
      <c r="AX303" s="10" t="s">
        <v>81</v>
      </c>
      <c r="AY303" s="240" t="s">
        <v>175</v>
      </c>
    </row>
    <row r="304" spans="2:51" s="10" customFormat="1" ht="16.5" customHeight="1">
      <c r="B304" s="231"/>
      <c r="C304" s="232"/>
      <c r="D304" s="232"/>
      <c r="E304" s="233" t="s">
        <v>22</v>
      </c>
      <c r="F304" s="243" t="s">
        <v>697</v>
      </c>
      <c r="G304" s="232"/>
      <c r="H304" s="232"/>
      <c r="I304" s="232"/>
      <c r="J304" s="232"/>
      <c r="K304" s="236">
        <v>0.9</v>
      </c>
      <c r="L304" s="232"/>
      <c r="M304" s="232"/>
      <c r="N304" s="232"/>
      <c r="O304" s="232"/>
      <c r="P304" s="232"/>
      <c r="Q304" s="232"/>
      <c r="R304" s="237"/>
      <c r="T304" s="238"/>
      <c r="U304" s="232"/>
      <c r="V304" s="232"/>
      <c r="W304" s="232"/>
      <c r="X304" s="232"/>
      <c r="Y304" s="232"/>
      <c r="Z304" s="232"/>
      <c r="AA304" s="239"/>
      <c r="AT304" s="240" t="s">
        <v>184</v>
      </c>
      <c r="AU304" s="240" t="s">
        <v>126</v>
      </c>
      <c r="AV304" s="10" t="s">
        <v>126</v>
      </c>
      <c r="AW304" s="10" t="s">
        <v>36</v>
      </c>
      <c r="AX304" s="10" t="s">
        <v>81</v>
      </c>
      <c r="AY304" s="240" t="s">
        <v>175</v>
      </c>
    </row>
    <row r="305" spans="2:51" s="10" customFormat="1" ht="25.5" customHeight="1">
      <c r="B305" s="231"/>
      <c r="C305" s="232"/>
      <c r="D305" s="232"/>
      <c r="E305" s="233" t="s">
        <v>22</v>
      </c>
      <c r="F305" s="243" t="s">
        <v>750</v>
      </c>
      <c r="G305" s="232"/>
      <c r="H305" s="232"/>
      <c r="I305" s="232"/>
      <c r="J305" s="232"/>
      <c r="K305" s="236">
        <v>3.482</v>
      </c>
      <c r="L305" s="232"/>
      <c r="M305" s="232"/>
      <c r="N305" s="232"/>
      <c r="O305" s="232"/>
      <c r="P305" s="232"/>
      <c r="Q305" s="232"/>
      <c r="R305" s="237"/>
      <c r="T305" s="238"/>
      <c r="U305" s="232"/>
      <c r="V305" s="232"/>
      <c r="W305" s="232"/>
      <c r="X305" s="232"/>
      <c r="Y305" s="232"/>
      <c r="Z305" s="232"/>
      <c r="AA305" s="239"/>
      <c r="AT305" s="240" t="s">
        <v>184</v>
      </c>
      <c r="AU305" s="240" t="s">
        <v>126</v>
      </c>
      <c r="AV305" s="10" t="s">
        <v>126</v>
      </c>
      <c r="AW305" s="10" t="s">
        <v>36</v>
      </c>
      <c r="AX305" s="10" t="s">
        <v>81</v>
      </c>
      <c r="AY305" s="240" t="s">
        <v>175</v>
      </c>
    </row>
    <row r="306" spans="2:51" s="11" customFormat="1" ht="16.5" customHeight="1">
      <c r="B306" s="244"/>
      <c r="C306" s="245"/>
      <c r="D306" s="245"/>
      <c r="E306" s="246" t="s">
        <v>22</v>
      </c>
      <c r="F306" s="247" t="s">
        <v>230</v>
      </c>
      <c r="G306" s="245"/>
      <c r="H306" s="245"/>
      <c r="I306" s="245"/>
      <c r="J306" s="245"/>
      <c r="K306" s="248">
        <v>16.878</v>
      </c>
      <c r="L306" s="245"/>
      <c r="M306" s="245"/>
      <c r="N306" s="245"/>
      <c r="O306" s="245"/>
      <c r="P306" s="245"/>
      <c r="Q306" s="245"/>
      <c r="R306" s="249"/>
      <c r="T306" s="250"/>
      <c r="U306" s="245"/>
      <c r="V306" s="245"/>
      <c r="W306" s="245"/>
      <c r="X306" s="245"/>
      <c r="Y306" s="245"/>
      <c r="Z306" s="245"/>
      <c r="AA306" s="251"/>
      <c r="AT306" s="252" t="s">
        <v>184</v>
      </c>
      <c r="AU306" s="252" t="s">
        <v>126</v>
      </c>
      <c r="AV306" s="11" t="s">
        <v>181</v>
      </c>
      <c r="AW306" s="11" t="s">
        <v>36</v>
      </c>
      <c r="AX306" s="11" t="s">
        <v>89</v>
      </c>
      <c r="AY306" s="252" t="s">
        <v>175</v>
      </c>
    </row>
    <row r="307" spans="2:65" s="1" customFormat="1" ht="89.25" customHeight="1">
      <c r="B307" s="47"/>
      <c r="C307" s="255" t="s">
        <v>224</v>
      </c>
      <c r="D307" s="255" t="s">
        <v>484</v>
      </c>
      <c r="E307" s="256" t="s">
        <v>751</v>
      </c>
      <c r="F307" s="257" t="s">
        <v>752</v>
      </c>
      <c r="G307" s="257"/>
      <c r="H307" s="257"/>
      <c r="I307" s="257"/>
      <c r="J307" s="258" t="s">
        <v>180</v>
      </c>
      <c r="K307" s="259">
        <v>13</v>
      </c>
      <c r="L307" s="260">
        <v>0</v>
      </c>
      <c r="M307" s="261"/>
      <c r="N307" s="262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46</v>
      </c>
      <c r="V307" s="48"/>
      <c r="W307" s="229">
        <f>V307*K307</f>
        <v>0</v>
      </c>
      <c r="X307" s="229">
        <v>0.0035</v>
      </c>
      <c r="Y307" s="229">
        <f>X307*K307</f>
        <v>0.0455</v>
      </c>
      <c r="Z307" s="229">
        <v>0</v>
      </c>
      <c r="AA307" s="230">
        <f>Z307*K307</f>
        <v>0</v>
      </c>
      <c r="AR307" s="23" t="s">
        <v>330</v>
      </c>
      <c r="AT307" s="23" t="s">
        <v>484</v>
      </c>
      <c r="AU307" s="23" t="s">
        <v>126</v>
      </c>
      <c r="AY307" s="23" t="s">
        <v>175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89</v>
      </c>
      <c r="BK307" s="143">
        <f>ROUND(L307*K307,2)</f>
        <v>0</v>
      </c>
      <c r="BL307" s="23" t="s">
        <v>289</v>
      </c>
      <c r="BM307" s="23" t="s">
        <v>753</v>
      </c>
    </row>
    <row r="308" spans="2:65" s="1" customFormat="1" ht="89.25" customHeight="1">
      <c r="B308" s="47"/>
      <c r="C308" s="255" t="s">
        <v>754</v>
      </c>
      <c r="D308" s="255" t="s">
        <v>484</v>
      </c>
      <c r="E308" s="256" t="s">
        <v>755</v>
      </c>
      <c r="F308" s="257" t="s">
        <v>756</v>
      </c>
      <c r="G308" s="257"/>
      <c r="H308" s="257"/>
      <c r="I308" s="257"/>
      <c r="J308" s="258" t="s">
        <v>180</v>
      </c>
      <c r="K308" s="259">
        <v>1</v>
      </c>
      <c r="L308" s="260">
        <v>0</v>
      </c>
      <c r="M308" s="261"/>
      <c r="N308" s="262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46</v>
      </c>
      <c r="V308" s="48"/>
      <c r="W308" s="229">
        <f>V308*K308</f>
        <v>0</v>
      </c>
      <c r="X308" s="229">
        <v>0.00125</v>
      </c>
      <c r="Y308" s="229">
        <f>X308*K308</f>
        <v>0.00125</v>
      </c>
      <c r="Z308" s="229">
        <v>0</v>
      </c>
      <c r="AA308" s="230">
        <f>Z308*K308</f>
        <v>0</v>
      </c>
      <c r="AR308" s="23" t="s">
        <v>330</v>
      </c>
      <c r="AT308" s="23" t="s">
        <v>484</v>
      </c>
      <c r="AU308" s="23" t="s">
        <v>126</v>
      </c>
      <c r="AY308" s="23" t="s">
        <v>175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89</v>
      </c>
      <c r="BK308" s="143">
        <f>ROUND(L308*K308,2)</f>
        <v>0</v>
      </c>
      <c r="BL308" s="23" t="s">
        <v>289</v>
      </c>
      <c r="BM308" s="23" t="s">
        <v>757</v>
      </c>
    </row>
    <row r="309" spans="2:65" s="1" customFormat="1" ht="38.25" customHeight="1">
      <c r="B309" s="47"/>
      <c r="C309" s="220" t="s">
        <v>758</v>
      </c>
      <c r="D309" s="220" t="s">
        <v>177</v>
      </c>
      <c r="E309" s="221" t="s">
        <v>759</v>
      </c>
      <c r="F309" s="222" t="s">
        <v>760</v>
      </c>
      <c r="G309" s="222"/>
      <c r="H309" s="222"/>
      <c r="I309" s="222"/>
      <c r="J309" s="223" t="s">
        <v>180</v>
      </c>
      <c r="K309" s="224">
        <v>1.375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46</v>
      </c>
      <c r="V309" s="48"/>
      <c r="W309" s="229">
        <f>V309*K309</f>
        <v>0</v>
      </c>
      <c r="X309" s="229">
        <v>0.006</v>
      </c>
      <c r="Y309" s="229">
        <f>X309*K309</f>
        <v>0.00825</v>
      </c>
      <c r="Z309" s="229">
        <v>0</v>
      </c>
      <c r="AA309" s="230">
        <f>Z309*K309</f>
        <v>0</v>
      </c>
      <c r="AR309" s="23" t="s">
        <v>289</v>
      </c>
      <c r="AT309" s="23" t="s">
        <v>177</v>
      </c>
      <c r="AU309" s="23" t="s">
        <v>126</v>
      </c>
      <c r="AY309" s="23" t="s">
        <v>175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89</v>
      </c>
      <c r="BK309" s="143">
        <f>ROUND(L309*K309,2)</f>
        <v>0</v>
      </c>
      <c r="BL309" s="23" t="s">
        <v>289</v>
      </c>
      <c r="BM309" s="23" t="s">
        <v>761</v>
      </c>
    </row>
    <row r="310" spans="2:51" s="10" customFormat="1" ht="16.5" customHeight="1">
      <c r="B310" s="231"/>
      <c r="C310" s="232"/>
      <c r="D310" s="232"/>
      <c r="E310" s="233" t="s">
        <v>22</v>
      </c>
      <c r="F310" s="234" t="s">
        <v>762</v>
      </c>
      <c r="G310" s="235"/>
      <c r="H310" s="235"/>
      <c r="I310" s="235"/>
      <c r="J310" s="232"/>
      <c r="K310" s="236">
        <v>0.78</v>
      </c>
      <c r="L310" s="232"/>
      <c r="M310" s="232"/>
      <c r="N310" s="232"/>
      <c r="O310" s="232"/>
      <c r="P310" s="232"/>
      <c r="Q310" s="232"/>
      <c r="R310" s="237"/>
      <c r="T310" s="238"/>
      <c r="U310" s="232"/>
      <c r="V310" s="232"/>
      <c r="W310" s="232"/>
      <c r="X310" s="232"/>
      <c r="Y310" s="232"/>
      <c r="Z310" s="232"/>
      <c r="AA310" s="239"/>
      <c r="AT310" s="240" t="s">
        <v>184</v>
      </c>
      <c r="AU310" s="240" t="s">
        <v>126</v>
      </c>
      <c r="AV310" s="10" t="s">
        <v>126</v>
      </c>
      <c r="AW310" s="10" t="s">
        <v>36</v>
      </c>
      <c r="AX310" s="10" t="s">
        <v>81</v>
      </c>
      <c r="AY310" s="240" t="s">
        <v>175</v>
      </c>
    </row>
    <row r="311" spans="2:51" s="10" customFormat="1" ht="25.5" customHeight="1">
      <c r="B311" s="231"/>
      <c r="C311" s="232"/>
      <c r="D311" s="232"/>
      <c r="E311" s="233" t="s">
        <v>22</v>
      </c>
      <c r="F311" s="243" t="s">
        <v>763</v>
      </c>
      <c r="G311" s="232"/>
      <c r="H311" s="232"/>
      <c r="I311" s="232"/>
      <c r="J311" s="232"/>
      <c r="K311" s="236">
        <v>0.595</v>
      </c>
      <c r="L311" s="232"/>
      <c r="M311" s="232"/>
      <c r="N311" s="232"/>
      <c r="O311" s="232"/>
      <c r="P311" s="232"/>
      <c r="Q311" s="232"/>
      <c r="R311" s="237"/>
      <c r="T311" s="238"/>
      <c r="U311" s="232"/>
      <c r="V311" s="232"/>
      <c r="W311" s="232"/>
      <c r="X311" s="232"/>
      <c r="Y311" s="232"/>
      <c r="Z311" s="232"/>
      <c r="AA311" s="239"/>
      <c r="AT311" s="240" t="s">
        <v>184</v>
      </c>
      <c r="AU311" s="240" t="s">
        <v>126</v>
      </c>
      <c r="AV311" s="10" t="s">
        <v>126</v>
      </c>
      <c r="AW311" s="10" t="s">
        <v>36</v>
      </c>
      <c r="AX311" s="10" t="s">
        <v>81</v>
      </c>
      <c r="AY311" s="240" t="s">
        <v>175</v>
      </c>
    </row>
    <row r="312" spans="2:51" s="11" customFormat="1" ht="16.5" customHeight="1">
      <c r="B312" s="244"/>
      <c r="C312" s="245"/>
      <c r="D312" s="245"/>
      <c r="E312" s="246" t="s">
        <v>22</v>
      </c>
      <c r="F312" s="247" t="s">
        <v>230</v>
      </c>
      <c r="G312" s="245"/>
      <c r="H312" s="245"/>
      <c r="I312" s="245"/>
      <c r="J312" s="245"/>
      <c r="K312" s="248">
        <v>1.375</v>
      </c>
      <c r="L312" s="245"/>
      <c r="M312" s="245"/>
      <c r="N312" s="245"/>
      <c r="O312" s="245"/>
      <c r="P312" s="245"/>
      <c r="Q312" s="245"/>
      <c r="R312" s="249"/>
      <c r="T312" s="250"/>
      <c r="U312" s="245"/>
      <c r="V312" s="245"/>
      <c r="W312" s="245"/>
      <c r="X312" s="245"/>
      <c r="Y312" s="245"/>
      <c r="Z312" s="245"/>
      <c r="AA312" s="251"/>
      <c r="AT312" s="252" t="s">
        <v>184</v>
      </c>
      <c r="AU312" s="252" t="s">
        <v>126</v>
      </c>
      <c r="AV312" s="11" t="s">
        <v>181</v>
      </c>
      <c r="AW312" s="11" t="s">
        <v>36</v>
      </c>
      <c r="AX312" s="11" t="s">
        <v>89</v>
      </c>
      <c r="AY312" s="252" t="s">
        <v>175</v>
      </c>
    </row>
    <row r="313" spans="2:65" s="1" customFormat="1" ht="25.5" customHeight="1">
      <c r="B313" s="47"/>
      <c r="C313" s="255" t="s">
        <v>764</v>
      </c>
      <c r="D313" s="255" t="s">
        <v>484</v>
      </c>
      <c r="E313" s="256" t="s">
        <v>765</v>
      </c>
      <c r="F313" s="257" t="s">
        <v>766</v>
      </c>
      <c r="G313" s="257"/>
      <c r="H313" s="257"/>
      <c r="I313" s="257"/>
      <c r="J313" s="258" t="s">
        <v>180</v>
      </c>
      <c r="K313" s="259">
        <v>1</v>
      </c>
      <c r="L313" s="260">
        <v>0</v>
      </c>
      <c r="M313" s="261"/>
      <c r="N313" s="262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46</v>
      </c>
      <c r="V313" s="48"/>
      <c r="W313" s="229">
        <f>V313*K313</f>
        <v>0</v>
      </c>
      <c r="X313" s="229">
        <v>0.00136</v>
      </c>
      <c r="Y313" s="229">
        <f>X313*K313</f>
        <v>0.00136</v>
      </c>
      <c r="Z313" s="229">
        <v>0</v>
      </c>
      <c r="AA313" s="230">
        <f>Z313*K313</f>
        <v>0</v>
      </c>
      <c r="AR313" s="23" t="s">
        <v>330</v>
      </c>
      <c r="AT313" s="23" t="s">
        <v>484</v>
      </c>
      <c r="AU313" s="23" t="s">
        <v>126</v>
      </c>
      <c r="AY313" s="23" t="s">
        <v>175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89</v>
      </c>
      <c r="BK313" s="143">
        <f>ROUND(L313*K313,2)</f>
        <v>0</v>
      </c>
      <c r="BL313" s="23" t="s">
        <v>289</v>
      </c>
      <c r="BM313" s="23" t="s">
        <v>767</v>
      </c>
    </row>
    <row r="314" spans="2:65" s="1" customFormat="1" ht="38.25" customHeight="1">
      <c r="B314" s="47"/>
      <c r="C314" s="220" t="s">
        <v>311</v>
      </c>
      <c r="D314" s="220" t="s">
        <v>177</v>
      </c>
      <c r="E314" s="221" t="s">
        <v>768</v>
      </c>
      <c r="F314" s="222" t="s">
        <v>769</v>
      </c>
      <c r="G314" s="222"/>
      <c r="H314" s="222"/>
      <c r="I314" s="222"/>
      <c r="J314" s="223" t="s">
        <v>180</v>
      </c>
      <c r="K314" s="224">
        <v>1.69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46</v>
      </c>
      <c r="V314" s="48"/>
      <c r="W314" s="229">
        <f>V314*K314</f>
        <v>0</v>
      </c>
      <c r="X314" s="229">
        <v>0.003</v>
      </c>
      <c r="Y314" s="229">
        <f>X314*K314</f>
        <v>0.00507</v>
      </c>
      <c r="Z314" s="229">
        <v>0</v>
      </c>
      <c r="AA314" s="230">
        <f>Z314*K314</f>
        <v>0</v>
      </c>
      <c r="AR314" s="23" t="s">
        <v>289</v>
      </c>
      <c r="AT314" s="23" t="s">
        <v>177</v>
      </c>
      <c r="AU314" s="23" t="s">
        <v>126</v>
      </c>
      <c r="AY314" s="23" t="s">
        <v>175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89</v>
      </c>
      <c r="BK314" s="143">
        <f>ROUND(L314*K314,2)</f>
        <v>0</v>
      </c>
      <c r="BL314" s="23" t="s">
        <v>289</v>
      </c>
      <c r="BM314" s="23" t="s">
        <v>770</v>
      </c>
    </row>
    <row r="315" spans="2:51" s="10" customFormat="1" ht="16.5" customHeight="1">
      <c r="B315" s="231"/>
      <c r="C315" s="232"/>
      <c r="D315" s="232"/>
      <c r="E315" s="233" t="s">
        <v>22</v>
      </c>
      <c r="F315" s="234" t="s">
        <v>771</v>
      </c>
      <c r="G315" s="235"/>
      <c r="H315" s="235"/>
      <c r="I315" s="235"/>
      <c r="J315" s="232"/>
      <c r="K315" s="236">
        <v>1.69</v>
      </c>
      <c r="L315" s="232"/>
      <c r="M315" s="232"/>
      <c r="N315" s="232"/>
      <c r="O315" s="232"/>
      <c r="P315" s="232"/>
      <c r="Q315" s="232"/>
      <c r="R315" s="237"/>
      <c r="T315" s="238"/>
      <c r="U315" s="232"/>
      <c r="V315" s="232"/>
      <c r="W315" s="232"/>
      <c r="X315" s="232"/>
      <c r="Y315" s="232"/>
      <c r="Z315" s="232"/>
      <c r="AA315" s="239"/>
      <c r="AT315" s="240" t="s">
        <v>184</v>
      </c>
      <c r="AU315" s="240" t="s">
        <v>126</v>
      </c>
      <c r="AV315" s="10" t="s">
        <v>126</v>
      </c>
      <c r="AW315" s="10" t="s">
        <v>36</v>
      </c>
      <c r="AX315" s="10" t="s">
        <v>89</v>
      </c>
      <c r="AY315" s="240" t="s">
        <v>175</v>
      </c>
    </row>
    <row r="316" spans="2:65" s="1" customFormat="1" ht="89.25" customHeight="1">
      <c r="B316" s="47"/>
      <c r="C316" s="255" t="s">
        <v>316</v>
      </c>
      <c r="D316" s="255" t="s">
        <v>484</v>
      </c>
      <c r="E316" s="256" t="s">
        <v>772</v>
      </c>
      <c r="F316" s="257" t="s">
        <v>773</v>
      </c>
      <c r="G316" s="257"/>
      <c r="H316" s="257"/>
      <c r="I316" s="257"/>
      <c r="J316" s="258" t="s">
        <v>180</v>
      </c>
      <c r="K316" s="259">
        <v>2</v>
      </c>
      <c r="L316" s="260">
        <v>0</v>
      </c>
      <c r="M316" s="261"/>
      <c r="N316" s="262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46</v>
      </c>
      <c r="V316" s="48"/>
      <c r="W316" s="229">
        <f>V316*K316</f>
        <v>0</v>
      </c>
      <c r="X316" s="229">
        <v>0.0035</v>
      </c>
      <c r="Y316" s="229">
        <f>X316*K316</f>
        <v>0.007</v>
      </c>
      <c r="Z316" s="229">
        <v>0</v>
      </c>
      <c r="AA316" s="230">
        <f>Z316*K316</f>
        <v>0</v>
      </c>
      <c r="AR316" s="23" t="s">
        <v>330</v>
      </c>
      <c r="AT316" s="23" t="s">
        <v>484</v>
      </c>
      <c r="AU316" s="23" t="s">
        <v>126</v>
      </c>
      <c r="AY316" s="23" t="s">
        <v>175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89</v>
      </c>
      <c r="BK316" s="143">
        <f>ROUND(L316*K316,2)</f>
        <v>0</v>
      </c>
      <c r="BL316" s="23" t="s">
        <v>289</v>
      </c>
      <c r="BM316" s="23" t="s">
        <v>774</v>
      </c>
    </row>
    <row r="317" spans="2:65" s="1" customFormat="1" ht="38.25" customHeight="1">
      <c r="B317" s="47"/>
      <c r="C317" s="220" t="s">
        <v>775</v>
      </c>
      <c r="D317" s="220" t="s">
        <v>177</v>
      </c>
      <c r="E317" s="221" t="s">
        <v>776</v>
      </c>
      <c r="F317" s="222" t="s">
        <v>777</v>
      </c>
      <c r="G317" s="222"/>
      <c r="H317" s="222"/>
      <c r="I317" s="222"/>
      <c r="J317" s="223" t="s">
        <v>180</v>
      </c>
      <c r="K317" s="224">
        <v>53.276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46</v>
      </c>
      <c r="V317" s="48"/>
      <c r="W317" s="229">
        <f>V317*K317</f>
        <v>0</v>
      </c>
      <c r="X317" s="229">
        <v>0.0002</v>
      </c>
      <c r="Y317" s="229">
        <f>X317*K317</f>
        <v>0.010655200000000002</v>
      </c>
      <c r="Z317" s="229">
        <v>0</v>
      </c>
      <c r="AA317" s="230">
        <f>Z317*K317</f>
        <v>0</v>
      </c>
      <c r="AR317" s="23" t="s">
        <v>289</v>
      </c>
      <c r="AT317" s="23" t="s">
        <v>177</v>
      </c>
      <c r="AU317" s="23" t="s">
        <v>126</v>
      </c>
      <c r="AY317" s="23" t="s">
        <v>175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89</v>
      </c>
      <c r="BK317" s="143">
        <f>ROUND(L317*K317,2)</f>
        <v>0</v>
      </c>
      <c r="BL317" s="23" t="s">
        <v>289</v>
      </c>
      <c r="BM317" s="23" t="s">
        <v>778</v>
      </c>
    </row>
    <row r="318" spans="2:51" s="10" customFormat="1" ht="16.5" customHeight="1">
      <c r="B318" s="231"/>
      <c r="C318" s="232"/>
      <c r="D318" s="232"/>
      <c r="E318" s="233" t="s">
        <v>22</v>
      </c>
      <c r="F318" s="234" t="s">
        <v>779</v>
      </c>
      <c r="G318" s="235"/>
      <c r="H318" s="235"/>
      <c r="I318" s="235"/>
      <c r="J318" s="232"/>
      <c r="K318" s="236">
        <v>53.276</v>
      </c>
      <c r="L318" s="232"/>
      <c r="M318" s="232"/>
      <c r="N318" s="232"/>
      <c r="O318" s="232"/>
      <c r="P318" s="232"/>
      <c r="Q318" s="232"/>
      <c r="R318" s="237"/>
      <c r="T318" s="238"/>
      <c r="U318" s="232"/>
      <c r="V318" s="232"/>
      <c r="W318" s="232"/>
      <c r="X318" s="232"/>
      <c r="Y318" s="232"/>
      <c r="Z318" s="232"/>
      <c r="AA318" s="239"/>
      <c r="AT318" s="240" t="s">
        <v>184</v>
      </c>
      <c r="AU318" s="240" t="s">
        <v>126</v>
      </c>
      <c r="AV318" s="10" t="s">
        <v>126</v>
      </c>
      <c r="AW318" s="10" t="s">
        <v>36</v>
      </c>
      <c r="AX318" s="10" t="s">
        <v>89</v>
      </c>
      <c r="AY318" s="240" t="s">
        <v>175</v>
      </c>
    </row>
    <row r="319" spans="2:65" s="1" customFormat="1" ht="25.5" customHeight="1">
      <c r="B319" s="47"/>
      <c r="C319" s="255" t="s">
        <v>780</v>
      </c>
      <c r="D319" s="255" t="s">
        <v>484</v>
      </c>
      <c r="E319" s="256" t="s">
        <v>781</v>
      </c>
      <c r="F319" s="257" t="s">
        <v>782</v>
      </c>
      <c r="G319" s="257"/>
      <c r="H319" s="257"/>
      <c r="I319" s="257"/>
      <c r="J319" s="258" t="s">
        <v>180</v>
      </c>
      <c r="K319" s="259">
        <v>115.376</v>
      </c>
      <c r="L319" s="260">
        <v>0</v>
      </c>
      <c r="M319" s="261"/>
      <c r="N319" s="262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46</v>
      </c>
      <c r="V319" s="48"/>
      <c r="W319" s="229">
        <f>V319*K319</f>
        <v>0</v>
      </c>
      <c r="X319" s="229">
        <v>0.0018</v>
      </c>
      <c r="Y319" s="229">
        <f>X319*K319</f>
        <v>0.2076768</v>
      </c>
      <c r="Z319" s="229">
        <v>0</v>
      </c>
      <c r="AA319" s="230">
        <f>Z319*K319</f>
        <v>0</v>
      </c>
      <c r="AR319" s="23" t="s">
        <v>330</v>
      </c>
      <c r="AT319" s="23" t="s">
        <v>484</v>
      </c>
      <c r="AU319" s="23" t="s">
        <v>126</v>
      </c>
      <c r="AY319" s="23" t="s">
        <v>175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89</v>
      </c>
      <c r="BK319" s="143">
        <f>ROUND(L319*K319,2)</f>
        <v>0</v>
      </c>
      <c r="BL319" s="23" t="s">
        <v>289</v>
      </c>
      <c r="BM319" s="23" t="s">
        <v>783</v>
      </c>
    </row>
    <row r="320" spans="2:51" s="10" customFormat="1" ht="16.5" customHeight="1">
      <c r="B320" s="231"/>
      <c r="C320" s="232"/>
      <c r="D320" s="232"/>
      <c r="E320" s="233" t="s">
        <v>22</v>
      </c>
      <c r="F320" s="234" t="s">
        <v>784</v>
      </c>
      <c r="G320" s="235"/>
      <c r="H320" s="235"/>
      <c r="I320" s="235"/>
      <c r="J320" s="232"/>
      <c r="K320" s="236">
        <v>111.72</v>
      </c>
      <c r="L320" s="232"/>
      <c r="M320" s="232"/>
      <c r="N320" s="232"/>
      <c r="O320" s="232"/>
      <c r="P320" s="232"/>
      <c r="Q320" s="232"/>
      <c r="R320" s="237"/>
      <c r="T320" s="238"/>
      <c r="U320" s="232"/>
      <c r="V320" s="232"/>
      <c r="W320" s="232"/>
      <c r="X320" s="232"/>
      <c r="Y320" s="232"/>
      <c r="Z320" s="232"/>
      <c r="AA320" s="239"/>
      <c r="AT320" s="240" t="s">
        <v>184</v>
      </c>
      <c r="AU320" s="240" t="s">
        <v>126</v>
      </c>
      <c r="AV320" s="10" t="s">
        <v>126</v>
      </c>
      <c r="AW320" s="10" t="s">
        <v>36</v>
      </c>
      <c r="AX320" s="10" t="s">
        <v>81</v>
      </c>
      <c r="AY320" s="240" t="s">
        <v>175</v>
      </c>
    </row>
    <row r="321" spans="2:51" s="10" customFormat="1" ht="25.5" customHeight="1">
      <c r="B321" s="231"/>
      <c r="C321" s="232"/>
      <c r="D321" s="232"/>
      <c r="E321" s="233" t="s">
        <v>22</v>
      </c>
      <c r="F321" s="243" t="s">
        <v>785</v>
      </c>
      <c r="G321" s="232"/>
      <c r="H321" s="232"/>
      <c r="I321" s="232"/>
      <c r="J321" s="232"/>
      <c r="K321" s="236">
        <v>3.656</v>
      </c>
      <c r="L321" s="232"/>
      <c r="M321" s="232"/>
      <c r="N321" s="232"/>
      <c r="O321" s="232"/>
      <c r="P321" s="232"/>
      <c r="Q321" s="232"/>
      <c r="R321" s="237"/>
      <c r="T321" s="238"/>
      <c r="U321" s="232"/>
      <c r="V321" s="232"/>
      <c r="W321" s="232"/>
      <c r="X321" s="232"/>
      <c r="Y321" s="232"/>
      <c r="Z321" s="232"/>
      <c r="AA321" s="239"/>
      <c r="AT321" s="240" t="s">
        <v>184</v>
      </c>
      <c r="AU321" s="240" t="s">
        <v>126</v>
      </c>
      <c r="AV321" s="10" t="s">
        <v>126</v>
      </c>
      <c r="AW321" s="10" t="s">
        <v>36</v>
      </c>
      <c r="AX321" s="10" t="s">
        <v>81</v>
      </c>
      <c r="AY321" s="240" t="s">
        <v>175</v>
      </c>
    </row>
    <row r="322" spans="2:51" s="11" customFormat="1" ht="16.5" customHeight="1">
      <c r="B322" s="244"/>
      <c r="C322" s="245"/>
      <c r="D322" s="245"/>
      <c r="E322" s="246" t="s">
        <v>22</v>
      </c>
      <c r="F322" s="247" t="s">
        <v>230</v>
      </c>
      <c r="G322" s="245"/>
      <c r="H322" s="245"/>
      <c r="I322" s="245"/>
      <c r="J322" s="245"/>
      <c r="K322" s="248">
        <v>115.376</v>
      </c>
      <c r="L322" s="245"/>
      <c r="M322" s="245"/>
      <c r="N322" s="245"/>
      <c r="O322" s="245"/>
      <c r="P322" s="245"/>
      <c r="Q322" s="245"/>
      <c r="R322" s="249"/>
      <c r="T322" s="250"/>
      <c r="U322" s="245"/>
      <c r="V322" s="245"/>
      <c r="W322" s="245"/>
      <c r="X322" s="245"/>
      <c r="Y322" s="245"/>
      <c r="Z322" s="245"/>
      <c r="AA322" s="251"/>
      <c r="AT322" s="252" t="s">
        <v>184</v>
      </c>
      <c r="AU322" s="252" t="s">
        <v>126</v>
      </c>
      <c r="AV322" s="11" t="s">
        <v>181</v>
      </c>
      <c r="AW322" s="11" t="s">
        <v>36</v>
      </c>
      <c r="AX322" s="11" t="s">
        <v>89</v>
      </c>
      <c r="AY322" s="252" t="s">
        <v>175</v>
      </c>
    </row>
    <row r="323" spans="2:65" s="1" customFormat="1" ht="25.5" customHeight="1">
      <c r="B323" s="47"/>
      <c r="C323" s="220" t="s">
        <v>786</v>
      </c>
      <c r="D323" s="220" t="s">
        <v>177</v>
      </c>
      <c r="E323" s="221" t="s">
        <v>787</v>
      </c>
      <c r="F323" s="222" t="s">
        <v>788</v>
      </c>
      <c r="G323" s="222"/>
      <c r="H323" s="222"/>
      <c r="I323" s="222"/>
      <c r="J323" s="223" t="s">
        <v>741</v>
      </c>
      <c r="K323" s="271">
        <v>0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46</v>
      </c>
      <c r="V323" s="48"/>
      <c r="W323" s="229">
        <f>V323*K323</f>
        <v>0</v>
      </c>
      <c r="X323" s="229">
        <v>0</v>
      </c>
      <c r="Y323" s="229">
        <f>X323*K323</f>
        <v>0</v>
      </c>
      <c r="Z323" s="229">
        <v>0</v>
      </c>
      <c r="AA323" s="230">
        <f>Z323*K323</f>
        <v>0</v>
      </c>
      <c r="AR323" s="23" t="s">
        <v>289</v>
      </c>
      <c r="AT323" s="23" t="s">
        <v>177</v>
      </c>
      <c r="AU323" s="23" t="s">
        <v>126</v>
      </c>
      <c r="AY323" s="23" t="s">
        <v>175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89</v>
      </c>
      <c r="BK323" s="143">
        <f>ROUND(L323*K323,2)</f>
        <v>0</v>
      </c>
      <c r="BL323" s="23" t="s">
        <v>289</v>
      </c>
      <c r="BM323" s="23" t="s">
        <v>789</v>
      </c>
    </row>
    <row r="324" spans="2:63" s="9" customFormat="1" ht="29.85" customHeight="1">
      <c r="B324" s="206"/>
      <c r="C324" s="207"/>
      <c r="D324" s="217" t="s">
        <v>390</v>
      </c>
      <c r="E324" s="217"/>
      <c r="F324" s="217"/>
      <c r="G324" s="217"/>
      <c r="H324" s="217"/>
      <c r="I324" s="217"/>
      <c r="J324" s="217"/>
      <c r="K324" s="217"/>
      <c r="L324" s="217"/>
      <c r="M324" s="217"/>
      <c r="N324" s="241">
        <f>BK324</f>
        <v>0</v>
      </c>
      <c r="O324" s="242"/>
      <c r="P324" s="242"/>
      <c r="Q324" s="242"/>
      <c r="R324" s="210"/>
      <c r="T324" s="211"/>
      <c r="U324" s="207"/>
      <c r="V324" s="207"/>
      <c r="W324" s="212">
        <f>W325</f>
        <v>0</v>
      </c>
      <c r="X324" s="207"/>
      <c r="Y324" s="212">
        <f>Y325</f>
        <v>0</v>
      </c>
      <c r="Z324" s="207"/>
      <c r="AA324" s="213">
        <f>AA325</f>
        <v>0</v>
      </c>
      <c r="AR324" s="214" t="s">
        <v>126</v>
      </c>
      <c r="AT324" s="215" t="s">
        <v>80</v>
      </c>
      <c r="AU324" s="215" t="s">
        <v>89</v>
      </c>
      <c r="AY324" s="214" t="s">
        <v>175</v>
      </c>
      <c r="BK324" s="216">
        <f>BK325</f>
        <v>0</v>
      </c>
    </row>
    <row r="325" spans="2:65" s="1" customFormat="1" ht="16.5" customHeight="1">
      <c r="B325" s="47"/>
      <c r="C325" s="220" t="s">
        <v>790</v>
      </c>
      <c r="D325" s="220" t="s">
        <v>177</v>
      </c>
      <c r="E325" s="221" t="s">
        <v>791</v>
      </c>
      <c r="F325" s="222" t="s">
        <v>792</v>
      </c>
      <c r="G325" s="222"/>
      <c r="H325" s="222"/>
      <c r="I325" s="222"/>
      <c r="J325" s="223" t="s">
        <v>793</v>
      </c>
      <c r="K325" s="224">
        <v>1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46</v>
      </c>
      <c r="V325" s="48"/>
      <c r="W325" s="229">
        <f>V325*K325</f>
        <v>0</v>
      </c>
      <c r="X325" s="229">
        <v>0</v>
      </c>
      <c r="Y325" s="229">
        <f>X325*K325</f>
        <v>0</v>
      </c>
      <c r="Z325" s="229">
        <v>0</v>
      </c>
      <c r="AA325" s="230">
        <f>Z325*K325</f>
        <v>0</v>
      </c>
      <c r="AR325" s="23" t="s">
        <v>289</v>
      </c>
      <c r="AT325" s="23" t="s">
        <v>177</v>
      </c>
      <c r="AU325" s="23" t="s">
        <v>126</v>
      </c>
      <c r="AY325" s="23" t="s">
        <v>175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89</v>
      </c>
      <c r="BK325" s="143">
        <f>ROUND(L325*K325,2)</f>
        <v>0</v>
      </c>
      <c r="BL325" s="23" t="s">
        <v>289</v>
      </c>
      <c r="BM325" s="23" t="s">
        <v>794</v>
      </c>
    </row>
    <row r="326" spans="2:63" s="9" customFormat="1" ht="29.85" customHeight="1">
      <c r="B326" s="206"/>
      <c r="C326" s="207"/>
      <c r="D326" s="217" t="s">
        <v>391</v>
      </c>
      <c r="E326" s="217"/>
      <c r="F326" s="217"/>
      <c r="G326" s="217"/>
      <c r="H326" s="217"/>
      <c r="I326" s="217"/>
      <c r="J326" s="217"/>
      <c r="K326" s="217"/>
      <c r="L326" s="217"/>
      <c r="M326" s="217"/>
      <c r="N326" s="241">
        <f>BK326</f>
        <v>0</v>
      </c>
      <c r="O326" s="242"/>
      <c r="P326" s="242"/>
      <c r="Q326" s="242"/>
      <c r="R326" s="210"/>
      <c r="T326" s="211"/>
      <c r="U326" s="207"/>
      <c r="V326" s="207"/>
      <c r="W326" s="212">
        <f>W327</f>
        <v>0</v>
      </c>
      <c r="X326" s="207"/>
      <c r="Y326" s="212">
        <f>Y327</f>
        <v>0</v>
      </c>
      <c r="Z326" s="207"/>
      <c r="AA326" s="213">
        <f>AA327</f>
        <v>0</v>
      </c>
      <c r="AR326" s="214" t="s">
        <v>126</v>
      </c>
      <c r="AT326" s="215" t="s">
        <v>80</v>
      </c>
      <c r="AU326" s="215" t="s">
        <v>89</v>
      </c>
      <c r="AY326" s="214" t="s">
        <v>175</v>
      </c>
      <c r="BK326" s="216">
        <f>BK327</f>
        <v>0</v>
      </c>
    </row>
    <row r="327" spans="2:65" s="1" customFormat="1" ht="16.5" customHeight="1">
      <c r="B327" s="47"/>
      <c r="C327" s="220" t="s">
        <v>795</v>
      </c>
      <c r="D327" s="220" t="s">
        <v>177</v>
      </c>
      <c r="E327" s="221" t="s">
        <v>796</v>
      </c>
      <c r="F327" s="222" t="s">
        <v>797</v>
      </c>
      <c r="G327" s="222"/>
      <c r="H327" s="222"/>
      <c r="I327" s="222"/>
      <c r="J327" s="223" t="s">
        <v>793</v>
      </c>
      <c r="K327" s="224">
        <v>1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46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289</v>
      </c>
      <c r="AT327" s="23" t="s">
        <v>177</v>
      </c>
      <c r="AU327" s="23" t="s">
        <v>126</v>
      </c>
      <c r="AY327" s="23" t="s">
        <v>175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89</v>
      </c>
      <c r="BK327" s="143">
        <f>ROUND(L327*K327,2)</f>
        <v>0</v>
      </c>
      <c r="BL327" s="23" t="s">
        <v>289</v>
      </c>
      <c r="BM327" s="23" t="s">
        <v>798</v>
      </c>
    </row>
    <row r="328" spans="2:63" s="9" customFormat="1" ht="29.85" customHeight="1">
      <c r="B328" s="206"/>
      <c r="C328" s="207"/>
      <c r="D328" s="217" t="s">
        <v>392</v>
      </c>
      <c r="E328" s="217"/>
      <c r="F328" s="217"/>
      <c r="G328" s="217"/>
      <c r="H328" s="217"/>
      <c r="I328" s="217"/>
      <c r="J328" s="217"/>
      <c r="K328" s="217"/>
      <c r="L328" s="217"/>
      <c r="M328" s="217"/>
      <c r="N328" s="241">
        <f>BK328</f>
        <v>0</v>
      </c>
      <c r="O328" s="242"/>
      <c r="P328" s="242"/>
      <c r="Q328" s="242"/>
      <c r="R328" s="210"/>
      <c r="T328" s="211"/>
      <c r="U328" s="207"/>
      <c r="V328" s="207"/>
      <c r="W328" s="212">
        <f>W329</f>
        <v>0</v>
      </c>
      <c r="X328" s="207"/>
      <c r="Y328" s="212">
        <f>Y329</f>
        <v>0</v>
      </c>
      <c r="Z328" s="207"/>
      <c r="AA328" s="213">
        <f>AA329</f>
        <v>0</v>
      </c>
      <c r="AR328" s="214" t="s">
        <v>126</v>
      </c>
      <c r="AT328" s="215" t="s">
        <v>80</v>
      </c>
      <c r="AU328" s="215" t="s">
        <v>89</v>
      </c>
      <c r="AY328" s="214" t="s">
        <v>175</v>
      </c>
      <c r="BK328" s="216">
        <f>BK329</f>
        <v>0</v>
      </c>
    </row>
    <row r="329" spans="2:65" s="1" customFormat="1" ht="16.5" customHeight="1">
      <c r="B329" s="47"/>
      <c r="C329" s="220" t="s">
        <v>799</v>
      </c>
      <c r="D329" s="220" t="s">
        <v>177</v>
      </c>
      <c r="E329" s="221" t="s">
        <v>800</v>
      </c>
      <c r="F329" s="222" t="s">
        <v>801</v>
      </c>
      <c r="G329" s="222"/>
      <c r="H329" s="222"/>
      <c r="I329" s="222"/>
      <c r="J329" s="223" t="s">
        <v>793</v>
      </c>
      <c r="K329" s="224">
        <v>1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46</v>
      </c>
      <c r="V329" s="48"/>
      <c r="W329" s="229">
        <f>V329*K329</f>
        <v>0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23" t="s">
        <v>289</v>
      </c>
      <c r="AT329" s="23" t="s">
        <v>177</v>
      </c>
      <c r="AU329" s="23" t="s">
        <v>126</v>
      </c>
      <c r="AY329" s="23" t="s">
        <v>175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89</v>
      </c>
      <c r="BK329" s="143">
        <f>ROUND(L329*K329,2)</f>
        <v>0</v>
      </c>
      <c r="BL329" s="23" t="s">
        <v>289</v>
      </c>
      <c r="BM329" s="23" t="s">
        <v>802</v>
      </c>
    </row>
    <row r="330" spans="2:63" s="9" customFormat="1" ht="29.85" customHeight="1">
      <c r="B330" s="206"/>
      <c r="C330" s="207"/>
      <c r="D330" s="217" t="s">
        <v>144</v>
      </c>
      <c r="E330" s="217"/>
      <c r="F330" s="217"/>
      <c r="G330" s="217"/>
      <c r="H330" s="217"/>
      <c r="I330" s="217"/>
      <c r="J330" s="217"/>
      <c r="K330" s="217"/>
      <c r="L330" s="217"/>
      <c r="M330" s="217"/>
      <c r="N330" s="241">
        <f>BK330</f>
        <v>0</v>
      </c>
      <c r="O330" s="242"/>
      <c r="P330" s="242"/>
      <c r="Q330" s="242"/>
      <c r="R330" s="210"/>
      <c r="T330" s="211"/>
      <c r="U330" s="207"/>
      <c r="V330" s="207"/>
      <c r="W330" s="212">
        <f>SUM(W331:W347)</f>
        <v>0</v>
      </c>
      <c r="X330" s="207"/>
      <c r="Y330" s="212">
        <f>SUM(Y331:Y347)</f>
        <v>1.61294678</v>
      </c>
      <c r="Z330" s="207"/>
      <c r="AA330" s="213">
        <f>SUM(AA331:AA347)</f>
        <v>0</v>
      </c>
      <c r="AR330" s="214" t="s">
        <v>126</v>
      </c>
      <c r="AT330" s="215" t="s">
        <v>80</v>
      </c>
      <c r="AU330" s="215" t="s">
        <v>89</v>
      </c>
      <c r="AY330" s="214" t="s">
        <v>175</v>
      </c>
      <c r="BK330" s="216">
        <f>SUM(BK331:BK347)</f>
        <v>0</v>
      </c>
    </row>
    <row r="331" spans="2:65" s="1" customFormat="1" ht="38.25" customHeight="1">
      <c r="B331" s="47"/>
      <c r="C331" s="220" t="s">
        <v>803</v>
      </c>
      <c r="D331" s="220" t="s">
        <v>177</v>
      </c>
      <c r="E331" s="221" t="s">
        <v>804</v>
      </c>
      <c r="F331" s="222" t="s">
        <v>805</v>
      </c>
      <c r="G331" s="222"/>
      <c r="H331" s="222"/>
      <c r="I331" s="222"/>
      <c r="J331" s="223" t="s">
        <v>207</v>
      </c>
      <c r="K331" s="224">
        <v>1.117</v>
      </c>
      <c r="L331" s="225">
        <v>0</v>
      </c>
      <c r="M331" s="226"/>
      <c r="N331" s="227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46</v>
      </c>
      <c r="V331" s="48"/>
      <c r="W331" s="229">
        <f>V331*K331</f>
        <v>0</v>
      </c>
      <c r="X331" s="229">
        <v>0.00189</v>
      </c>
      <c r="Y331" s="229">
        <f>X331*K331</f>
        <v>0.00211113</v>
      </c>
      <c r="Z331" s="229">
        <v>0</v>
      </c>
      <c r="AA331" s="230">
        <f>Z331*K331</f>
        <v>0</v>
      </c>
      <c r="AR331" s="23" t="s">
        <v>289</v>
      </c>
      <c r="AT331" s="23" t="s">
        <v>177</v>
      </c>
      <c r="AU331" s="23" t="s">
        <v>126</v>
      </c>
      <c r="AY331" s="23" t="s">
        <v>175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89</v>
      </c>
      <c r="BK331" s="143">
        <f>ROUND(L331*K331,2)</f>
        <v>0</v>
      </c>
      <c r="BL331" s="23" t="s">
        <v>289</v>
      </c>
      <c r="BM331" s="23" t="s">
        <v>806</v>
      </c>
    </row>
    <row r="332" spans="2:51" s="10" customFormat="1" ht="16.5" customHeight="1">
      <c r="B332" s="231"/>
      <c r="C332" s="232"/>
      <c r="D332" s="232"/>
      <c r="E332" s="233" t="s">
        <v>22</v>
      </c>
      <c r="F332" s="234" t="s">
        <v>807</v>
      </c>
      <c r="G332" s="235"/>
      <c r="H332" s="235"/>
      <c r="I332" s="235"/>
      <c r="J332" s="232"/>
      <c r="K332" s="236">
        <v>0.23</v>
      </c>
      <c r="L332" s="232"/>
      <c r="M332" s="232"/>
      <c r="N332" s="232"/>
      <c r="O332" s="232"/>
      <c r="P332" s="232"/>
      <c r="Q332" s="232"/>
      <c r="R332" s="237"/>
      <c r="T332" s="238"/>
      <c r="U332" s="232"/>
      <c r="V332" s="232"/>
      <c r="W332" s="232"/>
      <c r="X332" s="232"/>
      <c r="Y332" s="232"/>
      <c r="Z332" s="232"/>
      <c r="AA332" s="239"/>
      <c r="AT332" s="240" t="s">
        <v>184</v>
      </c>
      <c r="AU332" s="240" t="s">
        <v>126</v>
      </c>
      <c r="AV332" s="10" t="s">
        <v>126</v>
      </c>
      <c r="AW332" s="10" t="s">
        <v>36</v>
      </c>
      <c r="AX332" s="10" t="s">
        <v>81</v>
      </c>
      <c r="AY332" s="240" t="s">
        <v>175</v>
      </c>
    </row>
    <row r="333" spans="2:51" s="10" customFormat="1" ht="16.5" customHeight="1">
      <c r="B333" s="231"/>
      <c r="C333" s="232"/>
      <c r="D333" s="232"/>
      <c r="E333" s="233" t="s">
        <v>22</v>
      </c>
      <c r="F333" s="243" t="s">
        <v>808</v>
      </c>
      <c r="G333" s="232"/>
      <c r="H333" s="232"/>
      <c r="I333" s="232"/>
      <c r="J333" s="232"/>
      <c r="K333" s="236">
        <v>0.887</v>
      </c>
      <c r="L333" s="232"/>
      <c r="M333" s="232"/>
      <c r="N333" s="232"/>
      <c r="O333" s="232"/>
      <c r="P333" s="232"/>
      <c r="Q333" s="232"/>
      <c r="R333" s="237"/>
      <c r="T333" s="238"/>
      <c r="U333" s="232"/>
      <c r="V333" s="232"/>
      <c r="W333" s="232"/>
      <c r="X333" s="232"/>
      <c r="Y333" s="232"/>
      <c r="Z333" s="232"/>
      <c r="AA333" s="239"/>
      <c r="AT333" s="240" t="s">
        <v>184</v>
      </c>
      <c r="AU333" s="240" t="s">
        <v>126</v>
      </c>
      <c r="AV333" s="10" t="s">
        <v>126</v>
      </c>
      <c r="AW333" s="10" t="s">
        <v>36</v>
      </c>
      <c r="AX333" s="10" t="s">
        <v>81</v>
      </c>
      <c r="AY333" s="240" t="s">
        <v>175</v>
      </c>
    </row>
    <row r="334" spans="2:51" s="11" customFormat="1" ht="16.5" customHeight="1">
      <c r="B334" s="244"/>
      <c r="C334" s="245"/>
      <c r="D334" s="245"/>
      <c r="E334" s="246" t="s">
        <v>22</v>
      </c>
      <c r="F334" s="247" t="s">
        <v>230</v>
      </c>
      <c r="G334" s="245"/>
      <c r="H334" s="245"/>
      <c r="I334" s="245"/>
      <c r="J334" s="245"/>
      <c r="K334" s="248">
        <v>1.117</v>
      </c>
      <c r="L334" s="245"/>
      <c r="M334" s="245"/>
      <c r="N334" s="245"/>
      <c r="O334" s="245"/>
      <c r="P334" s="245"/>
      <c r="Q334" s="245"/>
      <c r="R334" s="249"/>
      <c r="T334" s="250"/>
      <c r="U334" s="245"/>
      <c r="V334" s="245"/>
      <c r="W334" s="245"/>
      <c r="X334" s="245"/>
      <c r="Y334" s="245"/>
      <c r="Z334" s="245"/>
      <c r="AA334" s="251"/>
      <c r="AT334" s="252" t="s">
        <v>184</v>
      </c>
      <c r="AU334" s="252" t="s">
        <v>126</v>
      </c>
      <c r="AV334" s="11" t="s">
        <v>181</v>
      </c>
      <c r="AW334" s="11" t="s">
        <v>36</v>
      </c>
      <c r="AX334" s="11" t="s">
        <v>89</v>
      </c>
      <c r="AY334" s="252" t="s">
        <v>175</v>
      </c>
    </row>
    <row r="335" spans="2:65" s="1" customFormat="1" ht="38.25" customHeight="1">
      <c r="B335" s="47"/>
      <c r="C335" s="220" t="s">
        <v>809</v>
      </c>
      <c r="D335" s="220" t="s">
        <v>177</v>
      </c>
      <c r="E335" s="221" t="s">
        <v>810</v>
      </c>
      <c r="F335" s="222" t="s">
        <v>811</v>
      </c>
      <c r="G335" s="222"/>
      <c r="H335" s="222"/>
      <c r="I335" s="222"/>
      <c r="J335" s="223" t="s">
        <v>202</v>
      </c>
      <c r="K335" s="224">
        <v>88.1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46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289</v>
      </c>
      <c r="AT335" s="23" t="s">
        <v>177</v>
      </c>
      <c r="AU335" s="23" t="s">
        <v>126</v>
      </c>
      <c r="AY335" s="23" t="s">
        <v>175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89</v>
      </c>
      <c r="BK335" s="143">
        <f>ROUND(L335*K335,2)</f>
        <v>0</v>
      </c>
      <c r="BL335" s="23" t="s">
        <v>289</v>
      </c>
      <c r="BM335" s="23" t="s">
        <v>812</v>
      </c>
    </row>
    <row r="336" spans="2:51" s="10" customFormat="1" ht="38.25" customHeight="1">
      <c r="B336" s="231"/>
      <c r="C336" s="232"/>
      <c r="D336" s="232"/>
      <c r="E336" s="233" t="s">
        <v>22</v>
      </c>
      <c r="F336" s="234" t="s">
        <v>813</v>
      </c>
      <c r="G336" s="235"/>
      <c r="H336" s="235"/>
      <c r="I336" s="235"/>
      <c r="J336" s="232"/>
      <c r="K336" s="236">
        <v>88.1</v>
      </c>
      <c r="L336" s="232"/>
      <c r="M336" s="232"/>
      <c r="N336" s="232"/>
      <c r="O336" s="232"/>
      <c r="P336" s="232"/>
      <c r="Q336" s="232"/>
      <c r="R336" s="237"/>
      <c r="T336" s="238"/>
      <c r="U336" s="232"/>
      <c r="V336" s="232"/>
      <c r="W336" s="232"/>
      <c r="X336" s="232"/>
      <c r="Y336" s="232"/>
      <c r="Z336" s="232"/>
      <c r="AA336" s="239"/>
      <c r="AT336" s="240" t="s">
        <v>184</v>
      </c>
      <c r="AU336" s="240" t="s">
        <v>126</v>
      </c>
      <c r="AV336" s="10" t="s">
        <v>126</v>
      </c>
      <c r="AW336" s="10" t="s">
        <v>36</v>
      </c>
      <c r="AX336" s="10" t="s">
        <v>89</v>
      </c>
      <c r="AY336" s="240" t="s">
        <v>175</v>
      </c>
    </row>
    <row r="337" spans="2:65" s="1" customFormat="1" ht="25.5" customHeight="1">
      <c r="B337" s="47"/>
      <c r="C337" s="255" t="s">
        <v>814</v>
      </c>
      <c r="D337" s="255" t="s">
        <v>484</v>
      </c>
      <c r="E337" s="256" t="s">
        <v>815</v>
      </c>
      <c r="F337" s="257" t="s">
        <v>816</v>
      </c>
      <c r="G337" s="257"/>
      <c r="H337" s="257"/>
      <c r="I337" s="257"/>
      <c r="J337" s="258" t="s">
        <v>207</v>
      </c>
      <c r="K337" s="259">
        <v>1.199</v>
      </c>
      <c r="L337" s="260">
        <v>0</v>
      </c>
      <c r="M337" s="261"/>
      <c r="N337" s="262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46</v>
      </c>
      <c r="V337" s="48"/>
      <c r="W337" s="229">
        <f>V337*K337</f>
        <v>0</v>
      </c>
      <c r="X337" s="229">
        <v>0.55</v>
      </c>
      <c r="Y337" s="229">
        <f>X337*K337</f>
        <v>0.6594500000000001</v>
      </c>
      <c r="Z337" s="229">
        <v>0</v>
      </c>
      <c r="AA337" s="230">
        <f>Z337*K337</f>
        <v>0</v>
      </c>
      <c r="AR337" s="23" t="s">
        <v>330</v>
      </c>
      <c r="AT337" s="23" t="s">
        <v>484</v>
      </c>
      <c r="AU337" s="23" t="s">
        <v>126</v>
      </c>
      <c r="AY337" s="23" t="s">
        <v>175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89</v>
      </c>
      <c r="BK337" s="143">
        <f>ROUND(L337*K337,2)</f>
        <v>0</v>
      </c>
      <c r="BL337" s="23" t="s">
        <v>289</v>
      </c>
      <c r="BM337" s="23" t="s">
        <v>817</v>
      </c>
    </row>
    <row r="338" spans="2:51" s="10" customFormat="1" ht="16.5" customHeight="1">
      <c r="B338" s="231"/>
      <c r="C338" s="232"/>
      <c r="D338" s="232"/>
      <c r="E338" s="233" t="s">
        <v>22</v>
      </c>
      <c r="F338" s="234" t="s">
        <v>818</v>
      </c>
      <c r="G338" s="235"/>
      <c r="H338" s="235"/>
      <c r="I338" s="235"/>
      <c r="J338" s="232"/>
      <c r="K338" s="236">
        <v>1.199</v>
      </c>
      <c r="L338" s="232"/>
      <c r="M338" s="232"/>
      <c r="N338" s="232"/>
      <c r="O338" s="232"/>
      <c r="P338" s="232"/>
      <c r="Q338" s="232"/>
      <c r="R338" s="237"/>
      <c r="T338" s="238"/>
      <c r="U338" s="232"/>
      <c r="V338" s="232"/>
      <c r="W338" s="232"/>
      <c r="X338" s="232"/>
      <c r="Y338" s="232"/>
      <c r="Z338" s="232"/>
      <c r="AA338" s="239"/>
      <c r="AT338" s="240" t="s">
        <v>184</v>
      </c>
      <c r="AU338" s="240" t="s">
        <v>126</v>
      </c>
      <c r="AV338" s="10" t="s">
        <v>126</v>
      </c>
      <c r="AW338" s="10" t="s">
        <v>36</v>
      </c>
      <c r="AX338" s="10" t="s">
        <v>89</v>
      </c>
      <c r="AY338" s="240" t="s">
        <v>175</v>
      </c>
    </row>
    <row r="339" spans="2:65" s="1" customFormat="1" ht="25.5" customHeight="1">
      <c r="B339" s="47"/>
      <c r="C339" s="220" t="s">
        <v>819</v>
      </c>
      <c r="D339" s="220" t="s">
        <v>177</v>
      </c>
      <c r="E339" s="221" t="s">
        <v>820</v>
      </c>
      <c r="F339" s="222" t="s">
        <v>821</v>
      </c>
      <c r="G339" s="222"/>
      <c r="H339" s="222"/>
      <c r="I339" s="222"/>
      <c r="J339" s="223" t="s">
        <v>180</v>
      </c>
      <c r="K339" s="224">
        <v>11.184</v>
      </c>
      <c r="L339" s="225">
        <v>0</v>
      </c>
      <c r="M339" s="226"/>
      <c r="N339" s="227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46</v>
      </c>
      <c r="V339" s="48"/>
      <c r="W339" s="229">
        <f>V339*K339</f>
        <v>0</v>
      </c>
      <c r="X339" s="229">
        <v>0.01089</v>
      </c>
      <c r="Y339" s="229">
        <f>X339*K339</f>
        <v>0.12179376</v>
      </c>
      <c r="Z339" s="229">
        <v>0</v>
      </c>
      <c r="AA339" s="230">
        <f>Z339*K339</f>
        <v>0</v>
      </c>
      <c r="AR339" s="23" t="s">
        <v>289</v>
      </c>
      <c r="AT339" s="23" t="s">
        <v>177</v>
      </c>
      <c r="AU339" s="23" t="s">
        <v>126</v>
      </c>
      <c r="AY339" s="23" t="s">
        <v>175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89</v>
      </c>
      <c r="BK339" s="143">
        <f>ROUND(L339*K339,2)</f>
        <v>0</v>
      </c>
      <c r="BL339" s="23" t="s">
        <v>289</v>
      </c>
      <c r="BM339" s="23" t="s">
        <v>822</v>
      </c>
    </row>
    <row r="340" spans="2:51" s="10" customFormat="1" ht="25.5" customHeight="1">
      <c r="B340" s="231"/>
      <c r="C340" s="232"/>
      <c r="D340" s="232"/>
      <c r="E340" s="233" t="s">
        <v>22</v>
      </c>
      <c r="F340" s="234" t="s">
        <v>823</v>
      </c>
      <c r="G340" s="235"/>
      <c r="H340" s="235"/>
      <c r="I340" s="235"/>
      <c r="J340" s="232"/>
      <c r="K340" s="236">
        <v>11.184</v>
      </c>
      <c r="L340" s="232"/>
      <c r="M340" s="232"/>
      <c r="N340" s="232"/>
      <c r="O340" s="232"/>
      <c r="P340" s="232"/>
      <c r="Q340" s="232"/>
      <c r="R340" s="237"/>
      <c r="T340" s="238"/>
      <c r="U340" s="232"/>
      <c r="V340" s="232"/>
      <c r="W340" s="232"/>
      <c r="X340" s="232"/>
      <c r="Y340" s="232"/>
      <c r="Z340" s="232"/>
      <c r="AA340" s="239"/>
      <c r="AT340" s="240" t="s">
        <v>184</v>
      </c>
      <c r="AU340" s="240" t="s">
        <v>126</v>
      </c>
      <c r="AV340" s="10" t="s">
        <v>126</v>
      </c>
      <c r="AW340" s="10" t="s">
        <v>36</v>
      </c>
      <c r="AX340" s="10" t="s">
        <v>89</v>
      </c>
      <c r="AY340" s="240" t="s">
        <v>175</v>
      </c>
    </row>
    <row r="341" spans="2:65" s="1" customFormat="1" ht="38.25" customHeight="1">
      <c r="B341" s="47"/>
      <c r="C341" s="220" t="s">
        <v>824</v>
      </c>
      <c r="D341" s="220" t="s">
        <v>177</v>
      </c>
      <c r="E341" s="221" t="s">
        <v>825</v>
      </c>
      <c r="F341" s="222" t="s">
        <v>826</v>
      </c>
      <c r="G341" s="222"/>
      <c r="H341" s="222"/>
      <c r="I341" s="222"/>
      <c r="J341" s="223" t="s">
        <v>180</v>
      </c>
      <c r="K341" s="224">
        <v>53.276</v>
      </c>
      <c r="L341" s="225">
        <v>0</v>
      </c>
      <c r="M341" s="226"/>
      <c r="N341" s="227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46</v>
      </c>
      <c r="V341" s="48"/>
      <c r="W341" s="229">
        <f>V341*K341</f>
        <v>0</v>
      </c>
      <c r="X341" s="229">
        <v>0</v>
      </c>
      <c r="Y341" s="229">
        <f>X341*K341</f>
        <v>0</v>
      </c>
      <c r="Z341" s="229">
        <v>0</v>
      </c>
      <c r="AA341" s="230">
        <f>Z341*K341</f>
        <v>0</v>
      </c>
      <c r="AR341" s="23" t="s">
        <v>289</v>
      </c>
      <c r="AT341" s="23" t="s">
        <v>177</v>
      </c>
      <c r="AU341" s="23" t="s">
        <v>126</v>
      </c>
      <c r="AY341" s="23" t="s">
        <v>175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89</v>
      </c>
      <c r="BK341" s="143">
        <f>ROUND(L341*K341,2)</f>
        <v>0</v>
      </c>
      <c r="BL341" s="23" t="s">
        <v>289</v>
      </c>
      <c r="BM341" s="23" t="s">
        <v>827</v>
      </c>
    </row>
    <row r="342" spans="2:51" s="10" customFormat="1" ht="16.5" customHeight="1">
      <c r="B342" s="231"/>
      <c r="C342" s="232"/>
      <c r="D342" s="232"/>
      <c r="E342" s="233" t="s">
        <v>22</v>
      </c>
      <c r="F342" s="234" t="s">
        <v>779</v>
      </c>
      <c r="G342" s="235"/>
      <c r="H342" s="235"/>
      <c r="I342" s="235"/>
      <c r="J342" s="232"/>
      <c r="K342" s="236">
        <v>53.276</v>
      </c>
      <c r="L342" s="232"/>
      <c r="M342" s="232"/>
      <c r="N342" s="232"/>
      <c r="O342" s="232"/>
      <c r="P342" s="232"/>
      <c r="Q342" s="232"/>
      <c r="R342" s="237"/>
      <c r="T342" s="238"/>
      <c r="U342" s="232"/>
      <c r="V342" s="232"/>
      <c r="W342" s="232"/>
      <c r="X342" s="232"/>
      <c r="Y342" s="232"/>
      <c r="Z342" s="232"/>
      <c r="AA342" s="239"/>
      <c r="AT342" s="240" t="s">
        <v>184</v>
      </c>
      <c r="AU342" s="240" t="s">
        <v>126</v>
      </c>
      <c r="AV342" s="10" t="s">
        <v>126</v>
      </c>
      <c r="AW342" s="10" t="s">
        <v>36</v>
      </c>
      <c r="AX342" s="10" t="s">
        <v>89</v>
      </c>
      <c r="AY342" s="240" t="s">
        <v>175</v>
      </c>
    </row>
    <row r="343" spans="2:65" s="1" customFormat="1" ht="25.5" customHeight="1">
      <c r="B343" s="47"/>
      <c r="C343" s="255" t="s">
        <v>828</v>
      </c>
      <c r="D343" s="255" t="s">
        <v>484</v>
      </c>
      <c r="E343" s="256" t="s">
        <v>829</v>
      </c>
      <c r="F343" s="257" t="s">
        <v>830</v>
      </c>
      <c r="G343" s="257"/>
      <c r="H343" s="257"/>
      <c r="I343" s="257"/>
      <c r="J343" s="258" t="s">
        <v>207</v>
      </c>
      <c r="K343" s="259">
        <v>1.398</v>
      </c>
      <c r="L343" s="260">
        <v>0</v>
      </c>
      <c r="M343" s="261"/>
      <c r="N343" s="262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46</v>
      </c>
      <c r="V343" s="48"/>
      <c r="W343" s="229">
        <f>V343*K343</f>
        <v>0</v>
      </c>
      <c r="X343" s="229">
        <v>0.55</v>
      </c>
      <c r="Y343" s="229">
        <f>X343*K343</f>
        <v>0.7689</v>
      </c>
      <c r="Z343" s="229">
        <v>0</v>
      </c>
      <c r="AA343" s="230">
        <f>Z343*K343</f>
        <v>0</v>
      </c>
      <c r="AR343" s="23" t="s">
        <v>330</v>
      </c>
      <c r="AT343" s="23" t="s">
        <v>484</v>
      </c>
      <c r="AU343" s="23" t="s">
        <v>126</v>
      </c>
      <c r="AY343" s="23" t="s">
        <v>175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89</v>
      </c>
      <c r="BK343" s="143">
        <f>ROUND(L343*K343,2)</f>
        <v>0</v>
      </c>
      <c r="BL343" s="23" t="s">
        <v>289</v>
      </c>
      <c r="BM343" s="23" t="s">
        <v>831</v>
      </c>
    </row>
    <row r="344" spans="2:51" s="10" customFormat="1" ht="16.5" customHeight="1">
      <c r="B344" s="231"/>
      <c r="C344" s="232"/>
      <c r="D344" s="232"/>
      <c r="E344" s="233" t="s">
        <v>22</v>
      </c>
      <c r="F344" s="234" t="s">
        <v>832</v>
      </c>
      <c r="G344" s="235"/>
      <c r="H344" s="235"/>
      <c r="I344" s="235"/>
      <c r="J344" s="232"/>
      <c r="K344" s="236">
        <v>1.398</v>
      </c>
      <c r="L344" s="232"/>
      <c r="M344" s="232"/>
      <c r="N344" s="232"/>
      <c r="O344" s="232"/>
      <c r="P344" s="232"/>
      <c r="Q344" s="232"/>
      <c r="R344" s="237"/>
      <c r="T344" s="238"/>
      <c r="U344" s="232"/>
      <c r="V344" s="232"/>
      <c r="W344" s="232"/>
      <c r="X344" s="232"/>
      <c r="Y344" s="232"/>
      <c r="Z344" s="232"/>
      <c r="AA344" s="239"/>
      <c r="AT344" s="240" t="s">
        <v>184</v>
      </c>
      <c r="AU344" s="240" t="s">
        <v>126</v>
      </c>
      <c r="AV344" s="10" t="s">
        <v>126</v>
      </c>
      <c r="AW344" s="10" t="s">
        <v>36</v>
      </c>
      <c r="AX344" s="10" t="s">
        <v>89</v>
      </c>
      <c r="AY344" s="240" t="s">
        <v>175</v>
      </c>
    </row>
    <row r="345" spans="2:65" s="1" customFormat="1" ht="25.5" customHeight="1">
      <c r="B345" s="47"/>
      <c r="C345" s="220" t="s">
        <v>833</v>
      </c>
      <c r="D345" s="220" t="s">
        <v>177</v>
      </c>
      <c r="E345" s="221" t="s">
        <v>834</v>
      </c>
      <c r="F345" s="222" t="s">
        <v>835</v>
      </c>
      <c r="G345" s="222"/>
      <c r="H345" s="222"/>
      <c r="I345" s="222"/>
      <c r="J345" s="223" t="s">
        <v>207</v>
      </c>
      <c r="K345" s="224">
        <v>2.597</v>
      </c>
      <c r="L345" s="225">
        <v>0</v>
      </c>
      <c r="M345" s="226"/>
      <c r="N345" s="227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46</v>
      </c>
      <c r="V345" s="48"/>
      <c r="W345" s="229">
        <f>V345*K345</f>
        <v>0</v>
      </c>
      <c r="X345" s="229">
        <v>0.02337</v>
      </c>
      <c r="Y345" s="229">
        <f>X345*K345</f>
        <v>0.06069189</v>
      </c>
      <c r="Z345" s="229">
        <v>0</v>
      </c>
      <c r="AA345" s="230">
        <f>Z345*K345</f>
        <v>0</v>
      </c>
      <c r="AR345" s="23" t="s">
        <v>289</v>
      </c>
      <c r="AT345" s="23" t="s">
        <v>177</v>
      </c>
      <c r="AU345" s="23" t="s">
        <v>126</v>
      </c>
      <c r="AY345" s="23" t="s">
        <v>175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89</v>
      </c>
      <c r="BK345" s="143">
        <f>ROUND(L345*K345,2)</f>
        <v>0</v>
      </c>
      <c r="BL345" s="23" t="s">
        <v>289</v>
      </c>
      <c r="BM345" s="23" t="s">
        <v>836</v>
      </c>
    </row>
    <row r="346" spans="2:51" s="10" customFormat="1" ht="16.5" customHeight="1">
      <c r="B346" s="231"/>
      <c r="C346" s="232"/>
      <c r="D346" s="232"/>
      <c r="E346" s="233" t="s">
        <v>22</v>
      </c>
      <c r="F346" s="234" t="s">
        <v>837</v>
      </c>
      <c r="G346" s="235"/>
      <c r="H346" s="235"/>
      <c r="I346" s="235"/>
      <c r="J346" s="232"/>
      <c r="K346" s="236">
        <v>2.597</v>
      </c>
      <c r="L346" s="232"/>
      <c r="M346" s="232"/>
      <c r="N346" s="232"/>
      <c r="O346" s="232"/>
      <c r="P346" s="232"/>
      <c r="Q346" s="232"/>
      <c r="R346" s="237"/>
      <c r="T346" s="238"/>
      <c r="U346" s="232"/>
      <c r="V346" s="232"/>
      <c r="W346" s="232"/>
      <c r="X346" s="232"/>
      <c r="Y346" s="232"/>
      <c r="Z346" s="232"/>
      <c r="AA346" s="239"/>
      <c r="AT346" s="240" t="s">
        <v>184</v>
      </c>
      <c r="AU346" s="240" t="s">
        <v>126</v>
      </c>
      <c r="AV346" s="10" t="s">
        <v>126</v>
      </c>
      <c r="AW346" s="10" t="s">
        <v>36</v>
      </c>
      <c r="AX346" s="10" t="s">
        <v>89</v>
      </c>
      <c r="AY346" s="240" t="s">
        <v>175</v>
      </c>
    </row>
    <row r="347" spans="2:65" s="1" customFormat="1" ht="25.5" customHeight="1">
      <c r="B347" s="47"/>
      <c r="C347" s="220" t="s">
        <v>838</v>
      </c>
      <c r="D347" s="220" t="s">
        <v>177</v>
      </c>
      <c r="E347" s="221" t="s">
        <v>839</v>
      </c>
      <c r="F347" s="222" t="s">
        <v>840</v>
      </c>
      <c r="G347" s="222"/>
      <c r="H347" s="222"/>
      <c r="I347" s="222"/>
      <c r="J347" s="223" t="s">
        <v>741</v>
      </c>
      <c r="K347" s="271">
        <v>0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46</v>
      </c>
      <c r="V347" s="48"/>
      <c r="W347" s="229">
        <f>V347*K347</f>
        <v>0</v>
      </c>
      <c r="X347" s="229">
        <v>0</v>
      </c>
      <c r="Y347" s="229">
        <f>X347*K347</f>
        <v>0</v>
      </c>
      <c r="Z347" s="229">
        <v>0</v>
      </c>
      <c r="AA347" s="230">
        <f>Z347*K347</f>
        <v>0</v>
      </c>
      <c r="AR347" s="23" t="s">
        <v>289</v>
      </c>
      <c r="AT347" s="23" t="s">
        <v>177</v>
      </c>
      <c r="AU347" s="23" t="s">
        <v>126</v>
      </c>
      <c r="AY347" s="23" t="s">
        <v>175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89</v>
      </c>
      <c r="BK347" s="143">
        <f>ROUND(L347*K347,2)</f>
        <v>0</v>
      </c>
      <c r="BL347" s="23" t="s">
        <v>289</v>
      </c>
      <c r="BM347" s="23" t="s">
        <v>841</v>
      </c>
    </row>
    <row r="348" spans="2:63" s="9" customFormat="1" ht="29.85" customHeight="1">
      <c r="B348" s="206"/>
      <c r="C348" s="207"/>
      <c r="D348" s="217" t="s">
        <v>145</v>
      </c>
      <c r="E348" s="217"/>
      <c r="F348" s="217"/>
      <c r="G348" s="217"/>
      <c r="H348" s="217"/>
      <c r="I348" s="217"/>
      <c r="J348" s="217"/>
      <c r="K348" s="217"/>
      <c r="L348" s="217"/>
      <c r="M348" s="217"/>
      <c r="N348" s="241">
        <f>BK348</f>
        <v>0</v>
      </c>
      <c r="O348" s="242"/>
      <c r="P348" s="242"/>
      <c r="Q348" s="242"/>
      <c r="R348" s="210"/>
      <c r="T348" s="211"/>
      <c r="U348" s="207"/>
      <c r="V348" s="207"/>
      <c r="W348" s="212">
        <f>SUM(W349:W354)</f>
        <v>0</v>
      </c>
      <c r="X348" s="207"/>
      <c r="Y348" s="212">
        <f>SUM(Y349:Y354)</f>
        <v>0.42903937999999997</v>
      </c>
      <c r="Z348" s="207"/>
      <c r="AA348" s="213">
        <f>SUM(AA349:AA354)</f>
        <v>0</v>
      </c>
      <c r="AR348" s="214" t="s">
        <v>126</v>
      </c>
      <c r="AT348" s="215" t="s">
        <v>80</v>
      </c>
      <c r="AU348" s="215" t="s">
        <v>89</v>
      </c>
      <c r="AY348" s="214" t="s">
        <v>175</v>
      </c>
      <c r="BK348" s="216">
        <f>SUM(BK349:BK354)</f>
        <v>0</v>
      </c>
    </row>
    <row r="349" spans="2:65" s="1" customFormat="1" ht="38.25" customHeight="1">
      <c r="B349" s="47"/>
      <c r="C349" s="220" t="s">
        <v>842</v>
      </c>
      <c r="D349" s="220" t="s">
        <v>177</v>
      </c>
      <c r="E349" s="221" t="s">
        <v>843</v>
      </c>
      <c r="F349" s="222" t="s">
        <v>844</v>
      </c>
      <c r="G349" s="222"/>
      <c r="H349" s="222"/>
      <c r="I349" s="222"/>
      <c r="J349" s="223" t="s">
        <v>638</v>
      </c>
      <c r="K349" s="224">
        <v>2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46</v>
      </c>
      <c r="V349" s="48"/>
      <c r="W349" s="229">
        <f>V349*K349</f>
        <v>0</v>
      </c>
      <c r="X349" s="229">
        <v>0.01519</v>
      </c>
      <c r="Y349" s="229">
        <f>X349*K349</f>
        <v>0.03038</v>
      </c>
      <c r="Z349" s="229">
        <v>0</v>
      </c>
      <c r="AA349" s="230">
        <f>Z349*K349</f>
        <v>0</v>
      </c>
      <c r="AR349" s="23" t="s">
        <v>289</v>
      </c>
      <c r="AT349" s="23" t="s">
        <v>177</v>
      </c>
      <c r="AU349" s="23" t="s">
        <v>126</v>
      </c>
      <c r="AY349" s="23" t="s">
        <v>175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89</v>
      </c>
      <c r="BK349" s="143">
        <f>ROUND(L349*K349,2)</f>
        <v>0</v>
      </c>
      <c r="BL349" s="23" t="s">
        <v>289</v>
      </c>
      <c r="BM349" s="23" t="s">
        <v>845</v>
      </c>
    </row>
    <row r="350" spans="2:65" s="1" customFormat="1" ht="38.25" customHeight="1">
      <c r="B350" s="47"/>
      <c r="C350" s="220" t="s">
        <v>846</v>
      </c>
      <c r="D350" s="220" t="s">
        <v>177</v>
      </c>
      <c r="E350" s="221" t="s">
        <v>847</v>
      </c>
      <c r="F350" s="222" t="s">
        <v>848</v>
      </c>
      <c r="G350" s="222"/>
      <c r="H350" s="222"/>
      <c r="I350" s="222"/>
      <c r="J350" s="223" t="s">
        <v>180</v>
      </c>
      <c r="K350" s="224">
        <v>31.99</v>
      </c>
      <c r="L350" s="225">
        <v>0</v>
      </c>
      <c r="M350" s="226"/>
      <c r="N350" s="227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46</v>
      </c>
      <c r="V350" s="48"/>
      <c r="W350" s="229">
        <f>V350*K350</f>
        <v>0</v>
      </c>
      <c r="X350" s="229">
        <v>0.01223</v>
      </c>
      <c r="Y350" s="229">
        <f>X350*K350</f>
        <v>0.39123769999999997</v>
      </c>
      <c r="Z350" s="229">
        <v>0</v>
      </c>
      <c r="AA350" s="230">
        <f>Z350*K350</f>
        <v>0</v>
      </c>
      <c r="AR350" s="23" t="s">
        <v>289</v>
      </c>
      <c r="AT350" s="23" t="s">
        <v>177</v>
      </c>
      <c r="AU350" s="23" t="s">
        <v>126</v>
      </c>
      <c r="AY350" s="23" t="s">
        <v>175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89</v>
      </c>
      <c r="BK350" s="143">
        <f>ROUND(L350*K350,2)</f>
        <v>0</v>
      </c>
      <c r="BL350" s="23" t="s">
        <v>289</v>
      </c>
      <c r="BM350" s="23" t="s">
        <v>849</v>
      </c>
    </row>
    <row r="351" spans="2:51" s="10" customFormat="1" ht="16.5" customHeight="1">
      <c r="B351" s="231"/>
      <c r="C351" s="232"/>
      <c r="D351" s="232"/>
      <c r="E351" s="233" t="s">
        <v>22</v>
      </c>
      <c r="F351" s="234" t="s">
        <v>850</v>
      </c>
      <c r="G351" s="235"/>
      <c r="H351" s="235"/>
      <c r="I351" s="235"/>
      <c r="J351" s="232"/>
      <c r="K351" s="236">
        <v>31.99</v>
      </c>
      <c r="L351" s="232"/>
      <c r="M351" s="232"/>
      <c r="N351" s="232"/>
      <c r="O351" s="232"/>
      <c r="P351" s="232"/>
      <c r="Q351" s="232"/>
      <c r="R351" s="237"/>
      <c r="T351" s="238"/>
      <c r="U351" s="232"/>
      <c r="V351" s="232"/>
      <c r="W351" s="232"/>
      <c r="X351" s="232"/>
      <c r="Y351" s="232"/>
      <c r="Z351" s="232"/>
      <c r="AA351" s="239"/>
      <c r="AT351" s="240" t="s">
        <v>184</v>
      </c>
      <c r="AU351" s="240" t="s">
        <v>126</v>
      </c>
      <c r="AV351" s="10" t="s">
        <v>126</v>
      </c>
      <c r="AW351" s="10" t="s">
        <v>36</v>
      </c>
      <c r="AX351" s="10" t="s">
        <v>89</v>
      </c>
      <c r="AY351" s="240" t="s">
        <v>175</v>
      </c>
    </row>
    <row r="352" spans="2:65" s="1" customFormat="1" ht="25.5" customHeight="1">
      <c r="B352" s="47"/>
      <c r="C352" s="220" t="s">
        <v>851</v>
      </c>
      <c r="D352" s="220" t="s">
        <v>177</v>
      </c>
      <c r="E352" s="221" t="s">
        <v>852</v>
      </c>
      <c r="F352" s="222" t="s">
        <v>853</v>
      </c>
      <c r="G352" s="222"/>
      <c r="H352" s="222"/>
      <c r="I352" s="222"/>
      <c r="J352" s="223" t="s">
        <v>180</v>
      </c>
      <c r="K352" s="224">
        <v>31.99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46</v>
      </c>
      <c r="V352" s="48"/>
      <c r="W352" s="229">
        <f>V352*K352</f>
        <v>0</v>
      </c>
      <c r="X352" s="229">
        <v>0.0001</v>
      </c>
      <c r="Y352" s="229">
        <f>X352*K352</f>
        <v>0.003199</v>
      </c>
      <c r="Z352" s="229">
        <v>0</v>
      </c>
      <c r="AA352" s="230">
        <f>Z352*K352</f>
        <v>0</v>
      </c>
      <c r="AR352" s="23" t="s">
        <v>289</v>
      </c>
      <c r="AT352" s="23" t="s">
        <v>177</v>
      </c>
      <c r="AU352" s="23" t="s">
        <v>126</v>
      </c>
      <c r="AY352" s="23" t="s">
        <v>175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89</v>
      </c>
      <c r="BK352" s="143">
        <f>ROUND(L352*K352,2)</f>
        <v>0</v>
      </c>
      <c r="BL352" s="23" t="s">
        <v>289</v>
      </c>
      <c r="BM352" s="23" t="s">
        <v>854</v>
      </c>
    </row>
    <row r="353" spans="2:65" s="1" customFormat="1" ht="25.5" customHeight="1">
      <c r="B353" s="47"/>
      <c r="C353" s="220" t="s">
        <v>855</v>
      </c>
      <c r="D353" s="220" t="s">
        <v>177</v>
      </c>
      <c r="E353" s="221" t="s">
        <v>856</v>
      </c>
      <c r="F353" s="222" t="s">
        <v>857</v>
      </c>
      <c r="G353" s="222"/>
      <c r="H353" s="222"/>
      <c r="I353" s="222"/>
      <c r="J353" s="223" t="s">
        <v>180</v>
      </c>
      <c r="K353" s="224">
        <v>31.99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46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289</v>
      </c>
      <c r="AT353" s="23" t="s">
        <v>177</v>
      </c>
      <c r="AU353" s="23" t="s">
        <v>126</v>
      </c>
      <c r="AY353" s="23" t="s">
        <v>175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89</v>
      </c>
      <c r="BK353" s="143">
        <f>ROUND(L353*K353,2)</f>
        <v>0</v>
      </c>
      <c r="BL353" s="23" t="s">
        <v>289</v>
      </c>
      <c r="BM353" s="23" t="s">
        <v>858</v>
      </c>
    </row>
    <row r="354" spans="2:65" s="1" customFormat="1" ht="38.25" customHeight="1">
      <c r="B354" s="47"/>
      <c r="C354" s="255" t="s">
        <v>859</v>
      </c>
      <c r="D354" s="255" t="s">
        <v>484</v>
      </c>
      <c r="E354" s="256" t="s">
        <v>860</v>
      </c>
      <c r="F354" s="257" t="s">
        <v>861</v>
      </c>
      <c r="G354" s="257"/>
      <c r="H354" s="257"/>
      <c r="I354" s="257"/>
      <c r="J354" s="258" t="s">
        <v>180</v>
      </c>
      <c r="K354" s="259">
        <v>35.189</v>
      </c>
      <c r="L354" s="260">
        <v>0</v>
      </c>
      <c r="M354" s="261"/>
      <c r="N354" s="262">
        <f>ROUND(L354*K354,2)</f>
        <v>0</v>
      </c>
      <c r="O354" s="227"/>
      <c r="P354" s="227"/>
      <c r="Q354" s="227"/>
      <c r="R354" s="49"/>
      <c r="T354" s="228" t="s">
        <v>22</v>
      </c>
      <c r="U354" s="57" t="s">
        <v>46</v>
      </c>
      <c r="V354" s="48"/>
      <c r="W354" s="229">
        <f>V354*K354</f>
        <v>0</v>
      </c>
      <c r="X354" s="229">
        <v>0.00012</v>
      </c>
      <c r="Y354" s="229">
        <f>X354*K354</f>
        <v>0.00422268</v>
      </c>
      <c r="Z354" s="229">
        <v>0</v>
      </c>
      <c r="AA354" s="230">
        <f>Z354*K354</f>
        <v>0</v>
      </c>
      <c r="AR354" s="23" t="s">
        <v>330</v>
      </c>
      <c r="AT354" s="23" t="s">
        <v>484</v>
      </c>
      <c r="AU354" s="23" t="s">
        <v>126</v>
      </c>
      <c r="AY354" s="23" t="s">
        <v>175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89</v>
      </c>
      <c r="BK354" s="143">
        <f>ROUND(L354*K354,2)</f>
        <v>0</v>
      </c>
      <c r="BL354" s="23" t="s">
        <v>289</v>
      </c>
      <c r="BM354" s="23" t="s">
        <v>862</v>
      </c>
    </row>
    <row r="355" spans="2:63" s="9" customFormat="1" ht="29.85" customHeight="1">
      <c r="B355" s="206"/>
      <c r="C355" s="207"/>
      <c r="D355" s="217" t="s">
        <v>146</v>
      </c>
      <c r="E355" s="217"/>
      <c r="F355" s="217"/>
      <c r="G355" s="217"/>
      <c r="H355" s="217"/>
      <c r="I355" s="217"/>
      <c r="J355" s="217"/>
      <c r="K355" s="217"/>
      <c r="L355" s="217"/>
      <c r="M355" s="217"/>
      <c r="N355" s="241">
        <f>BK355</f>
        <v>0</v>
      </c>
      <c r="O355" s="242"/>
      <c r="P355" s="242"/>
      <c r="Q355" s="242"/>
      <c r="R355" s="210"/>
      <c r="T355" s="211"/>
      <c r="U355" s="207"/>
      <c r="V355" s="207"/>
      <c r="W355" s="212">
        <f>SUM(W356:W369)</f>
        <v>0</v>
      </c>
      <c r="X355" s="207"/>
      <c r="Y355" s="212">
        <f>SUM(Y356:Y369)</f>
        <v>0.028684</v>
      </c>
      <c r="Z355" s="207"/>
      <c r="AA355" s="213">
        <f>SUM(AA356:AA369)</f>
        <v>0.02758</v>
      </c>
      <c r="AR355" s="214" t="s">
        <v>126</v>
      </c>
      <c r="AT355" s="215" t="s">
        <v>80</v>
      </c>
      <c r="AU355" s="215" t="s">
        <v>89</v>
      </c>
      <c r="AY355" s="214" t="s">
        <v>175</v>
      </c>
      <c r="BK355" s="216">
        <f>SUM(BK356:BK369)</f>
        <v>0</v>
      </c>
    </row>
    <row r="356" spans="2:65" s="1" customFormat="1" ht="16.5" customHeight="1">
      <c r="B356" s="47"/>
      <c r="C356" s="220" t="s">
        <v>863</v>
      </c>
      <c r="D356" s="220" t="s">
        <v>177</v>
      </c>
      <c r="E356" s="221" t="s">
        <v>864</v>
      </c>
      <c r="F356" s="222" t="s">
        <v>865</v>
      </c>
      <c r="G356" s="222"/>
      <c r="H356" s="222"/>
      <c r="I356" s="222"/>
      <c r="J356" s="223" t="s">
        <v>202</v>
      </c>
      <c r="K356" s="224">
        <v>7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46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0.00394</v>
      </c>
      <c r="AA356" s="230">
        <f>Z356*K356</f>
        <v>0.02758</v>
      </c>
      <c r="AR356" s="23" t="s">
        <v>289</v>
      </c>
      <c r="AT356" s="23" t="s">
        <v>177</v>
      </c>
      <c r="AU356" s="23" t="s">
        <v>126</v>
      </c>
      <c r="AY356" s="23" t="s">
        <v>175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89</v>
      </c>
      <c r="BK356" s="143">
        <f>ROUND(L356*K356,2)</f>
        <v>0</v>
      </c>
      <c r="BL356" s="23" t="s">
        <v>289</v>
      </c>
      <c r="BM356" s="23" t="s">
        <v>866</v>
      </c>
    </row>
    <row r="357" spans="2:51" s="10" customFormat="1" ht="16.5" customHeight="1">
      <c r="B357" s="231"/>
      <c r="C357" s="232"/>
      <c r="D357" s="232"/>
      <c r="E357" s="233" t="s">
        <v>22</v>
      </c>
      <c r="F357" s="234" t="s">
        <v>867</v>
      </c>
      <c r="G357" s="235"/>
      <c r="H357" s="235"/>
      <c r="I357" s="235"/>
      <c r="J357" s="232"/>
      <c r="K357" s="236">
        <v>7</v>
      </c>
      <c r="L357" s="232"/>
      <c r="M357" s="232"/>
      <c r="N357" s="232"/>
      <c r="O357" s="232"/>
      <c r="P357" s="232"/>
      <c r="Q357" s="232"/>
      <c r="R357" s="237"/>
      <c r="T357" s="238"/>
      <c r="U357" s="232"/>
      <c r="V357" s="232"/>
      <c r="W357" s="232"/>
      <c r="X357" s="232"/>
      <c r="Y357" s="232"/>
      <c r="Z357" s="232"/>
      <c r="AA357" s="239"/>
      <c r="AT357" s="240" t="s">
        <v>184</v>
      </c>
      <c r="AU357" s="240" t="s">
        <v>126</v>
      </c>
      <c r="AV357" s="10" t="s">
        <v>126</v>
      </c>
      <c r="AW357" s="10" t="s">
        <v>36</v>
      </c>
      <c r="AX357" s="10" t="s">
        <v>89</v>
      </c>
      <c r="AY357" s="240" t="s">
        <v>175</v>
      </c>
    </row>
    <row r="358" spans="2:65" s="1" customFormat="1" ht="25.5" customHeight="1">
      <c r="B358" s="47"/>
      <c r="C358" s="220" t="s">
        <v>868</v>
      </c>
      <c r="D358" s="220" t="s">
        <v>177</v>
      </c>
      <c r="E358" s="221" t="s">
        <v>869</v>
      </c>
      <c r="F358" s="222" t="s">
        <v>870</v>
      </c>
      <c r="G358" s="222"/>
      <c r="H358" s="222"/>
      <c r="I358" s="222"/>
      <c r="J358" s="223" t="s">
        <v>202</v>
      </c>
      <c r="K358" s="224">
        <v>9.6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46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289</v>
      </c>
      <c r="AT358" s="23" t="s">
        <v>177</v>
      </c>
      <c r="AU358" s="23" t="s">
        <v>126</v>
      </c>
      <c r="AY358" s="23" t="s">
        <v>175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89</v>
      </c>
      <c r="BK358" s="143">
        <f>ROUND(L358*K358,2)</f>
        <v>0</v>
      </c>
      <c r="BL358" s="23" t="s">
        <v>289</v>
      </c>
      <c r="BM358" s="23" t="s">
        <v>871</v>
      </c>
    </row>
    <row r="359" spans="2:65" s="1" customFormat="1" ht="25.5" customHeight="1">
      <c r="B359" s="47"/>
      <c r="C359" s="220" t="s">
        <v>872</v>
      </c>
      <c r="D359" s="220" t="s">
        <v>177</v>
      </c>
      <c r="E359" s="221" t="s">
        <v>873</v>
      </c>
      <c r="F359" s="222" t="s">
        <v>874</v>
      </c>
      <c r="G359" s="222"/>
      <c r="H359" s="222"/>
      <c r="I359" s="222"/>
      <c r="J359" s="223" t="s">
        <v>202</v>
      </c>
      <c r="K359" s="224">
        <v>12.5</v>
      </c>
      <c r="L359" s="225">
        <v>0</v>
      </c>
      <c r="M359" s="226"/>
      <c r="N359" s="227">
        <f>ROUND(L359*K359,2)</f>
        <v>0</v>
      </c>
      <c r="O359" s="227"/>
      <c r="P359" s="227"/>
      <c r="Q359" s="227"/>
      <c r="R359" s="49"/>
      <c r="T359" s="228" t="s">
        <v>22</v>
      </c>
      <c r="U359" s="57" t="s">
        <v>46</v>
      </c>
      <c r="V359" s="48"/>
      <c r="W359" s="229">
        <f>V359*K359</f>
        <v>0</v>
      </c>
      <c r="X359" s="229">
        <v>0.00057</v>
      </c>
      <c r="Y359" s="229">
        <f>X359*K359</f>
        <v>0.007124999999999999</v>
      </c>
      <c r="Z359" s="229">
        <v>0</v>
      </c>
      <c r="AA359" s="230">
        <f>Z359*K359</f>
        <v>0</v>
      </c>
      <c r="AR359" s="23" t="s">
        <v>289</v>
      </c>
      <c r="AT359" s="23" t="s">
        <v>177</v>
      </c>
      <c r="AU359" s="23" t="s">
        <v>126</v>
      </c>
      <c r="AY359" s="23" t="s">
        <v>175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3" t="s">
        <v>89</v>
      </c>
      <c r="BK359" s="143">
        <f>ROUND(L359*K359,2)</f>
        <v>0</v>
      </c>
      <c r="BL359" s="23" t="s">
        <v>289</v>
      </c>
      <c r="BM359" s="23" t="s">
        <v>875</v>
      </c>
    </row>
    <row r="360" spans="2:65" s="1" customFormat="1" ht="25.5" customHeight="1">
      <c r="B360" s="47"/>
      <c r="C360" s="220" t="s">
        <v>876</v>
      </c>
      <c r="D360" s="220" t="s">
        <v>177</v>
      </c>
      <c r="E360" s="221" t="s">
        <v>877</v>
      </c>
      <c r="F360" s="222" t="s">
        <v>878</v>
      </c>
      <c r="G360" s="222"/>
      <c r="H360" s="222"/>
      <c r="I360" s="222"/>
      <c r="J360" s="223" t="s">
        <v>202</v>
      </c>
      <c r="K360" s="224">
        <v>9.6</v>
      </c>
      <c r="L360" s="225">
        <v>0</v>
      </c>
      <c r="M360" s="226"/>
      <c r="N360" s="227">
        <f>ROUND(L360*K360,2)</f>
        <v>0</v>
      </c>
      <c r="O360" s="227"/>
      <c r="P360" s="227"/>
      <c r="Q360" s="227"/>
      <c r="R360" s="49"/>
      <c r="T360" s="228" t="s">
        <v>22</v>
      </c>
      <c r="U360" s="57" t="s">
        <v>46</v>
      </c>
      <c r="V360" s="48"/>
      <c r="W360" s="229">
        <f>V360*K360</f>
        <v>0</v>
      </c>
      <c r="X360" s="229">
        <v>0.00048</v>
      </c>
      <c r="Y360" s="229">
        <f>X360*K360</f>
        <v>0.004608</v>
      </c>
      <c r="Z360" s="229">
        <v>0</v>
      </c>
      <c r="AA360" s="230">
        <f>Z360*K360</f>
        <v>0</v>
      </c>
      <c r="AR360" s="23" t="s">
        <v>289</v>
      </c>
      <c r="AT360" s="23" t="s">
        <v>177</v>
      </c>
      <c r="AU360" s="23" t="s">
        <v>126</v>
      </c>
      <c r="AY360" s="23" t="s">
        <v>175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89</v>
      </c>
      <c r="BK360" s="143">
        <f>ROUND(L360*K360,2)</f>
        <v>0</v>
      </c>
      <c r="BL360" s="23" t="s">
        <v>289</v>
      </c>
      <c r="BM360" s="23" t="s">
        <v>879</v>
      </c>
    </row>
    <row r="361" spans="2:65" s="1" customFormat="1" ht="38.25" customHeight="1">
      <c r="B361" s="47"/>
      <c r="C361" s="220" t="s">
        <v>880</v>
      </c>
      <c r="D361" s="220" t="s">
        <v>177</v>
      </c>
      <c r="E361" s="221" t="s">
        <v>881</v>
      </c>
      <c r="F361" s="222" t="s">
        <v>882</v>
      </c>
      <c r="G361" s="222"/>
      <c r="H361" s="222"/>
      <c r="I361" s="222"/>
      <c r="J361" s="223" t="s">
        <v>638</v>
      </c>
      <c r="K361" s="224">
        <v>1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46</v>
      </c>
      <c r="V361" s="48"/>
      <c r="W361" s="229">
        <f>V361*K361</f>
        <v>0</v>
      </c>
      <c r="X361" s="229">
        <v>0.00079</v>
      </c>
      <c r="Y361" s="229">
        <f>X361*K361</f>
        <v>0.00079</v>
      </c>
      <c r="Z361" s="229">
        <v>0</v>
      </c>
      <c r="AA361" s="230">
        <f>Z361*K361</f>
        <v>0</v>
      </c>
      <c r="AR361" s="23" t="s">
        <v>289</v>
      </c>
      <c r="AT361" s="23" t="s">
        <v>177</v>
      </c>
      <c r="AU361" s="23" t="s">
        <v>126</v>
      </c>
      <c r="AY361" s="23" t="s">
        <v>175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89</v>
      </c>
      <c r="BK361" s="143">
        <f>ROUND(L361*K361,2)</f>
        <v>0</v>
      </c>
      <c r="BL361" s="23" t="s">
        <v>289</v>
      </c>
      <c r="BM361" s="23" t="s">
        <v>883</v>
      </c>
    </row>
    <row r="362" spans="2:65" s="1" customFormat="1" ht="25.5" customHeight="1">
      <c r="B362" s="47"/>
      <c r="C362" s="220" t="s">
        <v>884</v>
      </c>
      <c r="D362" s="220" t="s">
        <v>177</v>
      </c>
      <c r="E362" s="221" t="s">
        <v>885</v>
      </c>
      <c r="F362" s="222" t="s">
        <v>886</v>
      </c>
      <c r="G362" s="222"/>
      <c r="H362" s="222"/>
      <c r="I362" s="222"/>
      <c r="J362" s="223" t="s">
        <v>202</v>
      </c>
      <c r="K362" s="224">
        <v>10.5</v>
      </c>
      <c r="L362" s="225">
        <v>0</v>
      </c>
      <c r="M362" s="226"/>
      <c r="N362" s="227">
        <f>ROUND(L362*K362,2)</f>
        <v>0</v>
      </c>
      <c r="O362" s="227"/>
      <c r="P362" s="227"/>
      <c r="Q362" s="227"/>
      <c r="R362" s="49"/>
      <c r="T362" s="228" t="s">
        <v>22</v>
      </c>
      <c r="U362" s="57" t="s">
        <v>46</v>
      </c>
      <c r="V362" s="48"/>
      <c r="W362" s="229">
        <f>V362*K362</f>
        <v>0</v>
      </c>
      <c r="X362" s="229">
        <v>0.00059</v>
      </c>
      <c r="Y362" s="229">
        <f>X362*K362</f>
        <v>0.006195</v>
      </c>
      <c r="Z362" s="229">
        <v>0</v>
      </c>
      <c r="AA362" s="230">
        <f>Z362*K362</f>
        <v>0</v>
      </c>
      <c r="AR362" s="23" t="s">
        <v>289</v>
      </c>
      <c r="AT362" s="23" t="s">
        <v>177</v>
      </c>
      <c r="AU362" s="23" t="s">
        <v>126</v>
      </c>
      <c r="AY362" s="23" t="s">
        <v>175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89</v>
      </c>
      <c r="BK362" s="143">
        <f>ROUND(L362*K362,2)</f>
        <v>0</v>
      </c>
      <c r="BL362" s="23" t="s">
        <v>289</v>
      </c>
      <c r="BM362" s="23" t="s">
        <v>887</v>
      </c>
    </row>
    <row r="363" spans="2:65" s="1" customFormat="1" ht="16.5" customHeight="1">
      <c r="B363" s="47"/>
      <c r="C363" s="220" t="s">
        <v>888</v>
      </c>
      <c r="D363" s="220" t="s">
        <v>177</v>
      </c>
      <c r="E363" s="221" t="s">
        <v>889</v>
      </c>
      <c r="F363" s="222" t="s">
        <v>890</v>
      </c>
      <c r="G363" s="222"/>
      <c r="H363" s="222"/>
      <c r="I363" s="222"/>
      <c r="J363" s="223" t="s">
        <v>202</v>
      </c>
      <c r="K363" s="224">
        <v>7</v>
      </c>
      <c r="L363" s="225">
        <v>0</v>
      </c>
      <c r="M363" s="226"/>
      <c r="N363" s="227">
        <f>ROUND(L363*K363,2)</f>
        <v>0</v>
      </c>
      <c r="O363" s="227"/>
      <c r="P363" s="227"/>
      <c r="Q363" s="227"/>
      <c r="R363" s="49"/>
      <c r="T363" s="228" t="s">
        <v>22</v>
      </c>
      <c r="U363" s="57" t="s">
        <v>46</v>
      </c>
      <c r="V363" s="48"/>
      <c r="W363" s="229">
        <f>V363*K363</f>
        <v>0</v>
      </c>
      <c r="X363" s="229">
        <v>0</v>
      </c>
      <c r="Y363" s="229">
        <f>X363*K363</f>
        <v>0</v>
      </c>
      <c r="Z363" s="229">
        <v>0</v>
      </c>
      <c r="AA363" s="230">
        <f>Z363*K363</f>
        <v>0</v>
      </c>
      <c r="AR363" s="23" t="s">
        <v>289</v>
      </c>
      <c r="AT363" s="23" t="s">
        <v>177</v>
      </c>
      <c r="AU363" s="23" t="s">
        <v>126</v>
      </c>
      <c r="AY363" s="23" t="s">
        <v>175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89</v>
      </c>
      <c r="BK363" s="143">
        <f>ROUND(L363*K363,2)</f>
        <v>0</v>
      </c>
      <c r="BL363" s="23" t="s">
        <v>289</v>
      </c>
      <c r="BM363" s="23" t="s">
        <v>891</v>
      </c>
    </row>
    <row r="364" spans="2:51" s="10" customFormat="1" ht="16.5" customHeight="1">
      <c r="B364" s="231"/>
      <c r="C364" s="232"/>
      <c r="D364" s="232"/>
      <c r="E364" s="233" t="s">
        <v>22</v>
      </c>
      <c r="F364" s="234" t="s">
        <v>892</v>
      </c>
      <c r="G364" s="235"/>
      <c r="H364" s="235"/>
      <c r="I364" s="235"/>
      <c r="J364" s="232"/>
      <c r="K364" s="236">
        <v>7</v>
      </c>
      <c r="L364" s="232"/>
      <c r="M364" s="232"/>
      <c r="N364" s="232"/>
      <c r="O364" s="232"/>
      <c r="P364" s="232"/>
      <c r="Q364" s="232"/>
      <c r="R364" s="237"/>
      <c r="T364" s="238"/>
      <c r="U364" s="232"/>
      <c r="V364" s="232"/>
      <c r="W364" s="232"/>
      <c r="X364" s="232"/>
      <c r="Y364" s="232"/>
      <c r="Z364" s="232"/>
      <c r="AA364" s="239"/>
      <c r="AT364" s="240" t="s">
        <v>184</v>
      </c>
      <c r="AU364" s="240" t="s">
        <v>126</v>
      </c>
      <c r="AV364" s="10" t="s">
        <v>126</v>
      </c>
      <c r="AW364" s="10" t="s">
        <v>36</v>
      </c>
      <c r="AX364" s="10" t="s">
        <v>89</v>
      </c>
      <c r="AY364" s="240" t="s">
        <v>175</v>
      </c>
    </row>
    <row r="365" spans="2:65" s="1" customFormat="1" ht="16.5" customHeight="1">
      <c r="B365" s="47"/>
      <c r="C365" s="220" t="s">
        <v>893</v>
      </c>
      <c r="D365" s="220" t="s">
        <v>177</v>
      </c>
      <c r="E365" s="221" t="s">
        <v>894</v>
      </c>
      <c r="F365" s="222" t="s">
        <v>895</v>
      </c>
      <c r="G365" s="222"/>
      <c r="H365" s="222"/>
      <c r="I365" s="222"/>
      <c r="J365" s="223" t="s">
        <v>342</v>
      </c>
      <c r="K365" s="224">
        <v>7</v>
      </c>
      <c r="L365" s="225">
        <v>0</v>
      </c>
      <c r="M365" s="226"/>
      <c r="N365" s="227">
        <f>ROUND(L365*K365,2)</f>
        <v>0</v>
      </c>
      <c r="O365" s="227"/>
      <c r="P365" s="227"/>
      <c r="Q365" s="227"/>
      <c r="R365" s="49"/>
      <c r="T365" s="228" t="s">
        <v>22</v>
      </c>
      <c r="U365" s="57" t="s">
        <v>46</v>
      </c>
      <c r="V365" s="48"/>
      <c r="W365" s="229">
        <f>V365*K365</f>
        <v>0</v>
      </c>
      <c r="X365" s="229">
        <v>0</v>
      </c>
      <c r="Y365" s="229">
        <f>X365*K365</f>
        <v>0</v>
      </c>
      <c r="Z365" s="229">
        <v>0</v>
      </c>
      <c r="AA365" s="230">
        <f>Z365*K365</f>
        <v>0</v>
      </c>
      <c r="AR365" s="23" t="s">
        <v>289</v>
      </c>
      <c r="AT365" s="23" t="s">
        <v>177</v>
      </c>
      <c r="AU365" s="23" t="s">
        <v>126</v>
      </c>
      <c r="AY365" s="23" t="s">
        <v>175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89</v>
      </c>
      <c r="BK365" s="143">
        <f>ROUND(L365*K365,2)</f>
        <v>0</v>
      </c>
      <c r="BL365" s="23" t="s">
        <v>289</v>
      </c>
      <c r="BM365" s="23" t="s">
        <v>896</v>
      </c>
    </row>
    <row r="366" spans="2:65" s="1" customFormat="1" ht="25.5" customHeight="1">
      <c r="B366" s="47"/>
      <c r="C366" s="220" t="s">
        <v>897</v>
      </c>
      <c r="D366" s="220" t="s">
        <v>177</v>
      </c>
      <c r="E366" s="221" t="s">
        <v>898</v>
      </c>
      <c r="F366" s="222" t="s">
        <v>899</v>
      </c>
      <c r="G366" s="222"/>
      <c r="H366" s="222"/>
      <c r="I366" s="222"/>
      <c r="J366" s="223" t="s">
        <v>342</v>
      </c>
      <c r="K366" s="224">
        <v>1</v>
      </c>
      <c r="L366" s="225">
        <v>0</v>
      </c>
      <c r="M366" s="226"/>
      <c r="N366" s="227">
        <f>ROUND(L366*K366,2)</f>
        <v>0</v>
      </c>
      <c r="O366" s="227"/>
      <c r="P366" s="227"/>
      <c r="Q366" s="227"/>
      <c r="R366" s="49"/>
      <c r="T366" s="228" t="s">
        <v>22</v>
      </c>
      <c r="U366" s="57" t="s">
        <v>46</v>
      </c>
      <c r="V366" s="48"/>
      <c r="W366" s="229">
        <f>V366*K366</f>
        <v>0</v>
      </c>
      <c r="X366" s="229">
        <v>0</v>
      </c>
      <c r="Y366" s="229">
        <f>X366*K366</f>
        <v>0</v>
      </c>
      <c r="Z366" s="229">
        <v>0</v>
      </c>
      <c r="AA366" s="230">
        <f>Z366*K366</f>
        <v>0</v>
      </c>
      <c r="AR366" s="23" t="s">
        <v>289</v>
      </c>
      <c r="AT366" s="23" t="s">
        <v>177</v>
      </c>
      <c r="AU366" s="23" t="s">
        <v>126</v>
      </c>
      <c r="AY366" s="23" t="s">
        <v>175</v>
      </c>
      <c r="BE366" s="143">
        <f>IF(U366="základní",N366,0)</f>
        <v>0</v>
      </c>
      <c r="BF366" s="143">
        <f>IF(U366="snížená",N366,0)</f>
        <v>0</v>
      </c>
      <c r="BG366" s="143">
        <f>IF(U366="zákl. přenesená",N366,0)</f>
        <v>0</v>
      </c>
      <c r="BH366" s="143">
        <f>IF(U366="sníž. přenesená",N366,0)</f>
        <v>0</v>
      </c>
      <c r="BI366" s="143">
        <f>IF(U366="nulová",N366,0)</f>
        <v>0</v>
      </c>
      <c r="BJ366" s="23" t="s">
        <v>89</v>
      </c>
      <c r="BK366" s="143">
        <f>ROUND(L366*K366,2)</f>
        <v>0</v>
      </c>
      <c r="BL366" s="23" t="s">
        <v>289</v>
      </c>
      <c r="BM366" s="23" t="s">
        <v>900</v>
      </c>
    </row>
    <row r="367" spans="2:65" s="1" customFormat="1" ht="25.5" customHeight="1">
      <c r="B367" s="47"/>
      <c r="C367" s="220" t="s">
        <v>901</v>
      </c>
      <c r="D367" s="220" t="s">
        <v>177</v>
      </c>
      <c r="E367" s="221" t="s">
        <v>902</v>
      </c>
      <c r="F367" s="222" t="s">
        <v>903</v>
      </c>
      <c r="G367" s="222"/>
      <c r="H367" s="222"/>
      <c r="I367" s="222"/>
      <c r="J367" s="223" t="s">
        <v>202</v>
      </c>
      <c r="K367" s="224">
        <v>9.6</v>
      </c>
      <c r="L367" s="225">
        <v>0</v>
      </c>
      <c r="M367" s="226"/>
      <c r="N367" s="227">
        <f>ROUND(L367*K367,2)</f>
        <v>0</v>
      </c>
      <c r="O367" s="227"/>
      <c r="P367" s="227"/>
      <c r="Q367" s="227"/>
      <c r="R367" s="49"/>
      <c r="T367" s="228" t="s">
        <v>22</v>
      </c>
      <c r="U367" s="57" t="s">
        <v>46</v>
      </c>
      <c r="V367" s="48"/>
      <c r="W367" s="229">
        <f>V367*K367</f>
        <v>0</v>
      </c>
      <c r="X367" s="229">
        <v>0.00088</v>
      </c>
      <c r="Y367" s="229">
        <f>X367*K367</f>
        <v>0.008448</v>
      </c>
      <c r="Z367" s="229">
        <v>0</v>
      </c>
      <c r="AA367" s="230">
        <f>Z367*K367</f>
        <v>0</v>
      </c>
      <c r="AR367" s="23" t="s">
        <v>289</v>
      </c>
      <c r="AT367" s="23" t="s">
        <v>177</v>
      </c>
      <c r="AU367" s="23" t="s">
        <v>126</v>
      </c>
      <c r="AY367" s="23" t="s">
        <v>175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23" t="s">
        <v>89</v>
      </c>
      <c r="BK367" s="143">
        <f>ROUND(L367*K367,2)</f>
        <v>0</v>
      </c>
      <c r="BL367" s="23" t="s">
        <v>289</v>
      </c>
      <c r="BM367" s="23" t="s">
        <v>904</v>
      </c>
    </row>
    <row r="368" spans="2:65" s="1" customFormat="1" ht="38.25" customHeight="1">
      <c r="B368" s="47"/>
      <c r="C368" s="220" t="s">
        <v>905</v>
      </c>
      <c r="D368" s="220" t="s">
        <v>177</v>
      </c>
      <c r="E368" s="221" t="s">
        <v>906</v>
      </c>
      <c r="F368" s="222" t="s">
        <v>907</v>
      </c>
      <c r="G368" s="222"/>
      <c r="H368" s="222"/>
      <c r="I368" s="222"/>
      <c r="J368" s="223" t="s">
        <v>202</v>
      </c>
      <c r="K368" s="224">
        <v>1.1</v>
      </c>
      <c r="L368" s="225">
        <v>0</v>
      </c>
      <c r="M368" s="226"/>
      <c r="N368" s="227">
        <f>ROUND(L368*K368,2)</f>
        <v>0</v>
      </c>
      <c r="O368" s="227"/>
      <c r="P368" s="227"/>
      <c r="Q368" s="227"/>
      <c r="R368" s="49"/>
      <c r="T368" s="228" t="s">
        <v>22</v>
      </c>
      <c r="U368" s="57" t="s">
        <v>46</v>
      </c>
      <c r="V368" s="48"/>
      <c r="W368" s="229">
        <f>V368*K368</f>
        <v>0</v>
      </c>
      <c r="X368" s="229">
        <v>0.00138</v>
      </c>
      <c r="Y368" s="229">
        <f>X368*K368</f>
        <v>0.001518</v>
      </c>
      <c r="Z368" s="229">
        <v>0</v>
      </c>
      <c r="AA368" s="230">
        <f>Z368*K368</f>
        <v>0</v>
      </c>
      <c r="AR368" s="23" t="s">
        <v>289</v>
      </c>
      <c r="AT368" s="23" t="s">
        <v>177</v>
      </c>
      <c r="AU368" s="23" t="s">
        <v>126</v>
      </c>
      <c r="AY368" s="23" t="s">
        <v>175</v>
      </c>
      <c r="BE368" s="143">
        <f>IF(U368="základní",N368,0)</f>
        <v>0</v>
      </c>
      <c r="BF368" s="143">
        <f>IF(U368="snížená",N368,0)</f>
        <v>0</v>
      </c>
      <c r="BG368" s="143">
        <f>IF(U368="zákl. přenesená",N368,0)</f>
        <v>0</v>
      </c>
      <c r="BH368" s="143">
        <f>IF(U368="sníž. přenesená",N368,0)</f>
        <v>0</v>
      </c>
      <c r="BI368" s="143">
        <f>IF(U368="nulová",N368,0)</f>
        <v>0</v>
      </c>
      <c r="BJ368" s="23" t="s">
        <v>89</v>
      </c>
      <c r="BK368" s="143">
        <f>ROUND(L368*K368,2)</f>
        <v>0</v>
      </c>
      <c r="BL368" s="23" t="s">
        <v>289</v>
      </c>
      <c r="BM368" s="23" t="s">
        <v>908</v>
      </c>
    </row>
    <row r="369" spans="2:65" s="1" customFormat="1" ht="25.5" customHeight="1">
      <c r="B369" s="47"/>
      <c r="C369" s="220" t="s">
        <v>909</v>
      </c>
      <c r="D369" s="220" t="s">
        <v>177</v>
      </c>
      <c r="E369" s="221" t="s">
        <v>910</v>
      </c>
      <c r="F369" s="222" t="s">
        <v>911</v>
      </c>
      <c r="G369" s="222"/>
      <c r="H369" s="222"/>
      <c r="I369" s="222"/>
      <c r="J369" s="223" t="s">
        <v>741</v>
      </c>
      <c r="K369" s="271">
        <v>0</v>
      </c>
      <c r="L369" s="225">
        <v>0</v>
      </c>
      <c r="M369" s="226"/>
      <c r="N369" s="227">
        <f>ROUND(L369*K369,2)</f>
        <v>0</v>
      </c>
      <c r="O369" s="227"/>
      <c r="P369" s="227"/>
      <c r="Q369" s="227"/>
      <c r="R369" s="49"/>
      <c r="T369" s="228" t="s">
        <v>22</v>
      </c>
      <c r="U369" s="57" t="s">
        <v>46</v>
      </c>
      <c r="V369" s="48"/>
      <c r="W369" s="229">
        <f>V369*K369</f>
        <v>0</v>
      </c>
      <c r="X369" s="229">
        <v>0</v>
      </c>
      <c r="Y369" s="229">
        <f>X369*K369</f>
        <v>0</v>
      </c>
      <c r="Z369" s="229">
        <v>0</v>
      </c>
      <c r="AA369" s="230">
        <f>Z369*K369</f>
        <v>0</v>
      </c>
      <c r="AR369" s="23" t="s">
        <v>289</v>
      </c>
      <c r="AT369" s="23" t="s">
        <v>177</v>
      </c>
      <c r="AU369" s="23" t="s">
        <v>126</v>
      </c>
      <c r="AY369" s="23" t="s">
        <v>175</v>
      </c>
      <c r="BE369" s="143">
        <f>IF(U369="základní",N369,0)</f>
        <v>0</v>
      </c>
      <c r="BF369" s="143">
        <f>IF(U369="snížená",N369,0)</f>
        <v>0</v>
      </c>
      <c r="BG369" s="143">
        <f>IF(U369="zákl. přenesená",N369,0)</f>
        <v>0</v>
      </c>
      <c r="BH369" s="143">
        <f>IF(U369="sníž. přenesená",N369,0)</f>
        <v>0</v>
      </c>
      <c r="BI369" s="143">
        <f>IF(U369="nulová",N369,0)</f>
        <v>0</v>
      </c>
      <c r="BJ369" s="23" t="s">
        <v>89</v>
      </c>
      <c r="BK369" s="143">
        <f>ROUND(L369*K369,2)</f>
        <v>0</v>
      </c>
      <c r="BL369" s="23" t="s">
        <v>289</v>
      </c>
      <c r="BM369" s="23" t="s">
        <v>912</v>
      </c>
    </row>
    <row r="370" spans="2:63" s="9" customFormat="1" ht="29.85" customHeight="1">
      <c r="B370" s="206"/>
      <c r="C370" s="207"/>
      <c r="D370" s="217" t="s">
        <v>148</v>
      </c>
      <c r="E370" s="217"/>
      <c r="F370" s="217"/>
      <c r="G370" s="217"/>
      <c r="H370" s="217"/>
      <c r="I370" s="217"/>
      <c r="J370" s="217"/>
      <c r="K370" s="217"/>
      <c r="L370" s="217"/>
      <c r="M370" s="217"/>
      <c r="N370" s="241">
        <f>BK370</f>
        <v>0</v>
      </c>
      <c r="O370" s="242"/>
      <c r="P370" s="242"/>
      <c r="Q370" s="242"/>
      <c r="R370" s="210"/>
      <c r="T370" s="211"/>
      <c r="U370" s="207"/>
      <c r="V370" s="207"/>
      <c r="W370" s="212">
        <f>SUM(W371:W402)</f>
        <v>0</v>
      </c>
      <c r="X370" s="207"/>
      <c r="Y370" s="212">
        <f>SUM(Y371:Y402)</f>
        <v>0.8175920000000002</v>
      </c>
      <c r="Z370" s="207"/>
      <c r="AA370" s="213">
        <f>SUM(AA371:AA402)</f>
        <v>0</v>
      </c>
      <c r="AR370" s="214" t="s">
        <v>126</v>
      </c>
      <c r="AT370" s="215" t="s">
        <v>80</v>
      </c>
      <c r="AU370" s="215" t="s">
        <v>89</v>
      </c>
      <c r="AY370" s="214" t="s">
        <v>175</v>
      </c>
      <c r="BK370" s="216">
        <f>SUM(BK371:BK402)</f>
        <v>0</v>
      </c>
    </row>
    <row r="371" spans="2:65" s="1" customFormat="1" ht="38.25" customHeight="1">
      <c r="B371" s="47"/>
      <c r="C371" s="220" t="s">
        <v>913</v>
      </c>
      <c r="D371" s="220" t="s">
        <v>177</v>
      </c>
      <c r="E371" s="221" t="s">
        <v>914</v>
      </c>
      <c r="F371" s="222" t="s">
        <v>915</v>
      </c>
      <c r="G371" s="222"/>
      <c r="H371" s="222"/>
      <c r="I371" s="222"/>
      <c r="J371" s="223" t="s">
        <v>180</v>
      </c>
      <c r="K371" s="224">
        <v>6</v>
      </c>
      <c r="L371" s="225">
        <v>0</v>
      </c>
      <c r="M371" s="226"/>
      <c r="N371" s="227">
        <f>ROUND(L371*K371,2)</f>
        <v>0</v>
      </c>
      <c r="O371" s="227"/>
      <c r="P371" s="227"/>
      <c r="Q371" s="227"/>
      <c r="R371" s="49"/>
      <c r="T371" s="228" t="s">
        <v>22</v>
      </c>
      <c r="U371" s="57" t="s">
        <v>46</v>
      </c>
      <c r="V371" s="48"/>
      <c r="W371" s="229">
        <f>V371*K371</f>
        <v>0</v>
      </c>
      <c r="X371" s="229">
        <v>0</v>
      </c>
      <c r="Y371" s="229">
        <f>X371*K371</f>
        <v>0</v>
      </c>
      <c r="Z371" s="229">
        <v>0</v>
      </c>
      <c r="AA371" s="230">
        <f>Z371*K371</f>
        <v>0</v>
      </c>
      <c r="AR371" s="23" t="s">
        <v>289</v>
      </c>
      <c r="AT371" s="23" t="s">
        <v>177</v>
      </c>
      <c r="AU371" s="23" t="s">
        <v>126</v>
      </c>
      <c r="AY371" s="23" t="s">
        <v>175</v>
      </c>
      <c r="BE371" s="143">
        <f>IF(U371="základní",N371,0)</f>
        <v>0</v>
      </c>
      <c r="BF371" s="143">
        <f>IF(U371="snížená",N371,0)</f>
        <v>0</v>
      </c>
      <c r="BG371" s="143">
        <f>IF(U371="zákl. přenesená",N371,0)</f>
        <v>0</v>
      </c>
      <c r="BH371" s="143">
        <f>IF(U371="sníž. přenesená",N371,0)</f>
        <v>0</v>
      </c>
      <c r="BI371" s="143">
        <f>IF(U371="nulová",N371,0)</f>
        <v>0</v>
      </c>
      <c r="BJ371" s="23" t="s">
        <v>89</v>
      </c>
      <c r="BK371" s="143">
        <f>ROUND(L371*K371,2)</f>
        <v>0</v>
      </c>
      <c r="BL371" s="23" t="s">
        <v>289</v>
      </c>
      <c r="BM371" s="23" t="s">
        <v>916</v>
      </c>
    </row>
    <row r="372" spans="2:65" s="1" customFormat="1" ht="25.5" customHeight="1">
      <c r="B372" s="47"/>
      <c r="C372" s="255" t="s">
        <v>917</v>
      </c>
      <c r="D372" s="255" t="s">
        <v>484</v>
      </c>
      <c r="E372" s="256" t="s">
        <v>918</v>
      </c>
      <c r="F372" s="257" t="s">
        <v>919</v>
      </c>
      <c r="G372" s="257"/>
      <c r="H372" s="257"/>
      <c r="I372" s="257"/>
      <c r="J372" s="258" t="s">
        <v>180</v>
      </c>
      <c r="K372" s="259">
        <v>6</v>
      </c>
      <c r="L372" s="260">
        <v>0</v>
      </c>
      <c r="M372" s="261"/>
      <c r="N372" s="262">
        <f>ROUND(L372*K372,2)</f>
        <v>0</v>
      </c>
      <c r="O372" s="227"/>
      <c r="P372" s="227"/>
      <c r="Q372" s="227"/>
      <c r="R372" s="49"/>
      <c r="T372" s="228" t="s">
        <v>22</v>
      </c>
      <c r="U372" s="57" t="s">
        <v>46</v>
      </c>
      <c r="V372" s="48"/>
      <c r="W372" s="229">
        <f>V372*K372</f>
        <v>0</v>
      </c>
      <c r="X372" s="229">
        <v>0.00931</v>
      </c>
      <c r="Y372" s="229">
        <f>X372*K372</f>
        <v>0.05586000000000001</v>
      </c>
      <c r="Z372" s="229">
        <v>0</v>
      </c>
      <c r="AA372" s="230">
        <f>Z372*K372</f>
        <v>0</v>
      </c>
      <c r="AR372" s="23" t="s">
        <v>330</v>
      </c>
      <c r="AT372" s="23" t="s">
        <v>484</v>
      </c>
      <c r="AU372" s="23" t="s">
        <v>126</v>
      </c>
      <c r="AY372" s="23" t="s">
        <v>175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89</v>
      </c>
      <c r="BK372" s="143">
        <f>ROUND(L372*K372,2)</f>
        <v>0</v>
      </c>
      <c r="BL372" s="23" t="s">
        <v>289</v>
      </c>
      <c r="BM372" s="23" t="s">
        <v>920</v>
      </c>
    </row>
    <row r="373" spans="2:65" s="1" customFormat="1" ht="25.5" customHeight="1">
      <c r="B373" s="47"/>
      <c r="C373" s="220" t="s">
        <v>921</v>
      </c>
      <c r="D373" s="220" t="s">
        <v>177</v>
      </c>
      <c r="E373" s="221" t="s">
        <v>922</v>
      </c>
      <c r="F373" s="222" t="s">
        <v>923</v>
      </c>
      <c r="G373" s="222"/>
      <c r="H373" s="222"/>
      <c r="I373" s="222"/>
      <c r="J373" s="223" t="s">
        <v>202</v>
      </c>
      <c r="K373" s="224">
        <v>84</v>
      </c>
      <c r="L373" s="225">
        <v>0</v>
      </c>
      <c r="M373" s="226"/>
      <c r="N373" s="227">
        <f>ROUND(L373*K373,2)</f>
        <v>0</v>
      </c>
      <c r="O373" s="227"/>
      <c r="P373" s="227"/>
      <c r="Q373" s="227"/>
      <c r="R373" s="49"/>
      <c r="T373" s="228" t="s">
        <v>22</v>
      </c>
      <c r="U373" s="57" t="s">
        <v>46</v>
      </c>
      <c r="V373" s="48"/>
      <c r="W373" s="229">
        <f>V373*K373</f>
        <v>0</v>
      </c>
      <c r="X373" s="229">
        <v>0</v>
      </c>
      <c r="Y373" s="229">
        <f>X373*K373</f>
        <v>0</v>
      </c>
      <c r="Z373" s="229">
        <v>0</v>
      </c>
      <c r="AA373" s="230">
        <f>Z373*K373</f>
        <v>0</v>
      </c>
      <c r="AR373" s="23" t="s">
        <v>289</v>
      </c>
      <c r="AT373" s="23" t="s">
        <v>177</v>
      </c>
      <c r="AU373" s="23" t="s">
        <v>126</v>
      </c>
      <c r="AY373" s="23" t="s">
        <v>175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23" t="s">
        <v>89</v>
      </c>
      <c r="BK373" s="143">
        <f>ROUND(L373*K373,2)</f>
        <v>0</v>
      </c>
      <c r="BL373" s="23" t="s">
        <v>289</v>
      </c>
      <c r="BM373" s="23" t="s">
        <v>924</v>
      </c>
    </row>
    <row r="374" spans="2:51" s="10" customFormat="1" ht="16.5" customHeight="1">
      <c r="B374" s="231"/>
      <c r="C374" s="232"/>
      <c r="D374" s="232"/>
      <c r="E374" s="233" t="s">
        <v>22</v>
      </c>
      <c r="F374" s="234" t="s">
        <v>925</v>
      </c>
      <c r="G374" s="235"/>
      <c r="H374" s="235"/>
      <c r="I374" s="235"/>
      <c r="J374" s="232"/>
      <c r="K374" s="236">
        <v>24</v>
      </c>
      <c r="L374" s="232"/>
      <c r="M374" s="232"/>
      <c r="N374" s="232"/>
      <c r="O374" s="232"/>
      <c r="P374" s="232"/>
      <c r="Q374" s="232"/>
      <c r="R374" s="237"/>
      <c r="T374" s="238"/>
      <c r="U374" s="232"/>
      <c r="V374" s="232"/>
      <c r="W374" s="232"/>
      <c r="X374" s="232"/>
      <c r="Y374" s="232"/>
      <c r="Z374" s="232"/>
      <c r="AA374" s="239"/>
      <c r="AT374" s="240" t="s">
        <v>184</v>
      </c>
      <c r="AU374" s="240" t="s">
        <v>126</v>
      </c>
      <c r="AV374" s="10" t="s">
        <v>126</v>
      </c>
      <c r="AW374" s="10" t="s">
        <v>36</v>
      </c>
      <c r="AX374" s="10" t="s">
        <v>81</v>
      </c>
      <c r="AY374" s="240" t="s">
        <v>175</v>
      </c>
    </row>
    <row r="375" spans="2:51" s="10" customFormat="1" ht="16.5" customHeight="1">
      <c r="B375" s="231"/>
      <c r="C375" s="232"/>
      <c r="D375" s="232"/>
      <c r="E375" s="233" t="s">
        <v>22</v>
      </c>
      <c r="F375" s="243" t="s">
        <v>926</v>
      </c>
      <c r="G375" s="232"/>
      <c r="H375" s="232"/>
      <c r="I375" s="232"/>
      <c r="J375" s="232"/>
      <c r="K375" s="236">
        <v>60</v>
      </c>
      <c r="L375" s="232"/>
      <c r="M375" s="232"/>
      <c r="N375" s="232"/>
      <c r="O375" s="232"/>
      <c r="P375" s="232"/>
      <c r="Q375" s="232"/>
      <c r="R375" s="237"/>
      <c r="T375" s="238"/>
      <c r="U375" s="232"/>
      <c r="V375" s="232"/>
      <c r="W375" s="232"/>
      <c r="X375" s="232"/>
      <c r="Y375" s="232"/>
      <c r="Z375" s="232"/>
      <c r="AA375" s="239"/>
      <c r="AT375" s="240" t="s">
        <v>184</v>
      </c>
      <c r="AU375" s="240" t="s">
        <v>126</v>
      </c>
      <c r="AV375" s="10" t="s">
        <v>126</v>
      </c>
      <c r="AW375" s="10" t="s">
        <v>36</v>
      </c>
      <c r="AX375" s="10" t="s">
        <v>81</v>
      </c>
      <c r="AY375" s="240" t="s">
        <v>175</v>
      </c>
    </row>
    <row r="376" spans="2:51" s="11" customFormat="1" ht="16.5" customHeight="1">
      <c r="B376" s="244"/>
      <c r="C376" s="245"/>
      <c r="D376" s="245"/>
      <c r="E376" s="246" t="s">
        <v>22</v>
      </c>
      <c r="F376" s="247" t="s">
        <v>230</v>
      </c>
      <c r="G376" s="245"/>
      <c r="H376" s="245"/>
      <c r="I376" s="245"/>
      <c r="J376" s="245"/>
      <c r="K376" s="248">
        <v>84</v>
      </c>
      <c r="L376" s="245"/>
      <c r="M376" s="245"/>
      <c r="N376" s="245"/>
      <c r="O376" s="245"/>
      <c r="P376" s="245"/>
      <c r="Q376" s="245"/>
      <c r="R376" s="249"/>
      <c r="T376" s="250"/>
      <c r="U376" s="245"/>
      <c r="V376" s="245"/>
      <c r="W376" s="245"/>
      <c r="X376" s="245"/>
      <c r="Y376" s="245"/>
      <c r="Z376" s="245"/>
      <c r="AA376" s="251"/>
      <c r="AT376" s="252" t="s">
        <v>184</v>
      </c>
      <c r="AU376" s="252" t="s">
        <v>126</v>
      </c>
      <c r="AV376" s="11" t="s">
        <v>181</v>
      </c>
      <c r="AW376" s="11" t="s">
        <v>36</v>
      </c>
      <c r="AX376" s="11" t="s">
        <v>89</v>
      </c>
      <c r="AY376" s="252" t="s">
        <v>175</v>
      </c>
    </row>
    <row r="377" spans="2:65" s="1" customFormat="1" ht="25.5" customHeight="1">
      <c r="B377" s="47"/>
      <c r="C377" s="255" t="s">
        <v>927</v>
      </c>
      <c r="D377" s="255" t="s">
        <v>484</v>
      </c>
      <c r="E377" s="256" t="s">
        <v>928</v>
      </c>
      <c r="F377" s="257" t="s">
        <v>929</v>
      </c>
      <c r="G377" s="257"/>
      <c r="H377" s="257"/>
      <c r="I377" s="257"/>
      <c r="J377" s="258" t="s">
        <v>207</v>
      </c>
      <c r="K377" s="259">
        <v>0.887</v>
      </c>
      <c r="L377" s="260">
        <v>0</v>
      </c>
      <c r="M377" s="261"/>
      <c r="N377" s="262">
        <f>ROUND(L377*K377,2)</f>
        <v>0</v>
      </c>
      <c r="O377" s="227"/>
      <c r="P377" s="227"/>
      <c r="Q377" s="227"/>
      <c r="R377" s="49"/>
      <c r="T377" s="228" t="s">
        <v>22</v>
      </c>
      <c r="U377" s="57" t="s">
        <v>46</v>
      </c>
      <c r="V377" s="48"/>
      <c r="W377" s="229">
        <f>V377*K377</f>
        <v>0</v>
      </c>
      <c r="X377" s="229">
        <v>0.55</v>
      </c>
      <c r="Y377" s="229">
        <f>X377*K377</f>
        <v>0.48785000000000006</v>
      </c>
      <c r="Z377" s="229">
        <v>0</v>
      </c>
      <c r="AA377" s="230">
        <f>Z377*K377</f>
        <v>0</v>
      </c>
      <c r="AR377" s="23" t="s">
        <v>330</v>
      </c>
      <c r="AT377" s="23" t="s">
        <v>484</v>
      </c>
      <c r="AU377" s="23" t="s">
        <v>126</v>
      </c>
      <c r="AY377" s="23" t="s">
        <v>175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23" t="s">
        <v>89</v>
      </c>
      <c r="BK377" s="143">
        <f>ROUND(L377*K377,2)</f>
        <v>0</v>
      </c>
      <c r="BL377" s="23" t="s">
        <v>289</v>
      </c>
      <c r="BM377" s="23" t="s">
        <v>930</v>
      </c>
    </row>
    <row r="378" spans="2:51" s="10" customFormat="1" ht="16.5" customHeight="1">
      <c r="B378" s="231"/>
      <c r="C378" s="232"/>
      <c r="D378" s="232"/>
      <c r="E378" s="233" t="s">
        <v>22</v>
      </c>
      <c r="F378" s="234" t="s">
        <v>931</v>
      </c>
      <c r="G378" s="235"/>
      <c r="H378" s="235"/>
      <c r="I378" s="235"/>
      <c r="J378" s="232"/>
      <c r="K378" s="236">
        <v>0.887</v>
      </c>
      <c r="L378" s="232"/>
      <c r="M378" s="232"/>
      <c r="N378" s="232"/>
      <c r="O378" s="232"/>
      <c r="P378" s="232"/>
      <c r="Q378" s="232"/>
      <c r="R378" s="237"/>
      <c r="T378" s="238"/>
      <c r="U378" s="232"/>
      <c r="V378" s="232"/>
      <c r="W378" s="232"/>
      <c r="X378" s="232"/>
      <c r="Y378" s="232"/>
      <c r="Z378" s="232"/>
      <c r="AA378" s="239"/>
      <c r="AT378" s="240" t="s">
        <v>184</v>
      </c>
      <c r="AU378" s="240" t="s">
        <v>126</v>
      </c>
      <c r="AV378" s="10" t="s">
        <v>126</v>
      </c>
      <c r="AW378" s="10" t="s">
        <v>36</v>
      </c>
      <c r="AX378" s="10" t="s">
        <v>89</v>
      </c>
      <c r="AY378" s="240" t="s">
        <v>175</v>
      </c>
    </row>
    <row r="379" spans="2:65" s="1" customFormat="1" ht="38.25" customHeight="1">
      <c r="B379" s="47"/>
      <c r="C379" s="220" t="s">
        <v>932</v>
      </c>
      <c r="D379" s="220" t="s">
        <v>177</v>
      </c>
      <c r="E379" s="221" t="s">
        <v>933</v>
      </c>
      <c r="F379" s="222" t="s">
        <v>934</v>
      </c>
      <c r="G379" s="222"/>
      <c r="H379" s="222"/>
      <c r="I379" s="222"/>
      <c r="J379" s="223" t="s">
        <v>180</v>
      </c>
      <c r="K379" s="224">
        <v>3.2</v>
      </c>
      <c r="L379" s="225">
        <v>0</v>
      </c>
      <c r="M379" s="226"/>
      <c r="N379" s="227">
        <f>ROUND(L379*K379,2)</f>
        <v>0</v>
      </c>
      <c r="O379" s="227"/>
      <c r="P379" s="227"/>
      <c r="Q379" s="227"/>
      <c r="R379" s="49"/>
      <c r="T379" s="228" t="s">
        <v>22</v>
      </c>
      <c r="U379" s="57" t="s">
        <v>46</v>
      </c>
      <c r="V379" s="48"/>
      <c r="W379" s="229">
        <f>V379*K379</f>
        <v>0</v>
      </c>
      <c r="X379" s="229">
        <v>0.00026</v>
      </c>
      <c r="Y379" s="229">
        <f>X379*K379</f>
        <v>0.000832</v>
      </c>
      <c r="Z379" s="229">
        <v>0</v>
      </c>
      <c r="AA379" s="230">
        <f>Z379*K379</f>
        <v>0</v>
      </c>
      <c r="AR379" s="23" t="s">
        <v>289</v>
      </c>
      <c r="AT379" s="23" t="s">
        <v>177</v>
      </c>
      <c r="AU379" s="23" t="s">
        <v>126</v>
      </c>
      <c r="AY379" s="23" t="s">
        <v>175</v>
      </c>
      <c r="BE379" s="143">
        <f>IF(U379="základní",N379,0)</f>
        <v>0</v>
      </c>
      <c r="BF379" s="143">
        <f>IF(U379="snížená",N379,0)</f>
        <v>0</v>
      </c>
      <c r="BG379" s="143">
        <f>IF(U379="zákl. přenesená",N379,0)</f>
        <v>0</v>
      </c>
      <c r="BH379" s="143">
        <f>IF(U379="sníž. přenesená",N379,0)</f>
        <v>0</v>
      </c>
      <c r="BI379" s="143">
        <f>IF(U379="nulová",N379,0)</f>
        <v>0</v>
      </c>
      <c r="BJ379" s="23" t="s">
        <v>89</v>
      </c>
      <c r="BK379" s="143">
        <f>ROUND(L379*K379,2)</f>
        <v>0</v>
      </c>
      <c r="BL379" s="23" t="s">
        <v>289</v>
      </c>
      <c r="BM379" s="23" t="s">
        <v>935</v>
      </c>
    </row>
    <row r="380" spans="2:51" s="10" customFormat="1" ht="16.5" customHeight="1">
      <c r="B380" s="231"/>
      <c r="C380" s="232"/>
      <c r="D380" s="232"/>
      <c r="E380" s="233" t="s">
        <v>22</v>
      </c>
      <c r="F380" s="234" t="s">
        <v>936</v>
      </c>
      <c r="G380" s="235"/>
      <c r="H380" s="235"/>
      <c r="I380" s="235"/>
      <c r="J380" s="232"/>
      <c r="K380" s="236">
        <v>3.2</v>
      </c>
      <c r="L380" s="232"/>
      <c r="M380" s="232"/>
      <c r="N380" s="232"/>
      <c r="O380" s="232"/>
      <c r="P380" s="232"/>
      <c r="Q380" s="232"/>
      <c r="R380" s="237"/>
      <c r="T380" s="238"/>
      <c r="U380" s="232"/>
      <c r="V380" s="232"/>
      <c r="W380" s="232"/>
      <c r="X380" s="232"/>
      <c r="Y380" s="232"/>
      <c r="Z380" s="232"/>
      <c r="AA380" s="239"/>
      <c r="AT380" s="240" t="s">
        <v>184</v>
      </c>
      <c r="AU380" s="240" t="s">
        <v>126</v>
      </c>
      <c r="AV380" s="10" t="s">
        <v>126</v>
      </c>
      <c r="AW380" s="10" t="s">
        <v>36</v>
      </c>
      <c r="AX380" s="10" t="s">
        <v>89</v>
      </c>
      <c r="AY380" s="240" t="s">
        <v>175</v>
      </c>
    </row>
    <row r="381" spans="2:65" s="1" customFormat="1" ht="25.5" customHeight="1">
      <c r="B381" s="47"/>
      <c r="C381" s="255" t="s">
        <v>937</v>
      </c>
      <c r="D381" s="255" t="s">
        <v>484</v>
      </c>
      <c r="E381" s="256" t="s">
        <v>938</v>
      </c>
      <c r="F381" s="257" t="s">
        <v>939</v>
      </c>
      <c r="G381" s="257"/>
      <c r="H381" s="257"/>
      <c r="I381" s="257"/>
      <c r="J381" s="258" t="s">
        <v>342</v>
      </c>
      <c r="K381" s="259">
        <v>1</v>
      </c>
      <c r="L381" s="260">
        <v>0</v>
      </c>
      <c r="M381" s="261"/>
      <c r="N381" s="262">
        <f>ROUND(L381*K381,2)</f>
        <v>0</v>
      </c>
      <c r="O381" s="227"/>
      <c r="P381" s="227"/>
      <c r="Q381" s="227"/>
      <c r="R381" s="49"/>
      <c r="T381" s="228" t="s">
        <v>22</v>
      </c>
      <c r="U381" s="57" t="s">
        <v>46</v>
      </c>
      <c r="V381" s="48"/>
      <c r="W381" s="229">
        <f>V381*K381</f>
        <v>0</v>
      </c>
      <c r="X381" s="229">
        <v>0.077</v>
      </c>
      <c r="Y381" s="229">
        <f>X381*K381</f>
        <v>0.077</v>
      </c>
      <c r="Z381" s="229">
        <v>0</v>
      </c>
      <c r="AA381" s="230">
        <f>Z381*K381</f>
        <v>0</v>
      </c>
      <c r="AR381" s="23" t="s">
        <v>330</v>
      </c>
      <c r="AT381" s="23" t="s">
        <v>484</v>
      </c>
      <c r="AU381" s="23" t="s">
        <v>126</v>
      </c>
      <c r="AY381" s="23" t="s">
        <v>175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23" t="s">
        <v>89</v>
      </c>
      <c r="BK381" s="143">
        <f>ROUND(L381*K381,2)</f>
        <v>0</v>
      </c>
      <c r="BL381" s="23" t="s">
        <v>289</v>
      </c>
      <c r="BM381" s="23" t="s">
        <v>940</v>
      </c>
    </row>
    <row r="382" spans="2:65" s="1" customFormat="1" ht="38.25" customHeight="1">
      <c r="B382" s="47"/>
      <c r="C382" s="220" t="s">
        <v>941</v>
      </c>
      <c r="D382" s="220" t="s">
        <v>177</v>
      </c>
      <c r="E382" s="221" t="s">
        <v>942</v>
      </c>
      <c r="F382" s="222" t="s">
        <v>943</v>
      </c>
      <c r="G382" s="222"/>
      <c r="H382" s="222"/>
      <c r="I382" s="222"/>
      <c r="J382" s="223" t="s">
        <v>342</v>
      </c>
      <c r="K382" s="224">
        <v>1</v>
      </c>
      <c r="L382" s="225">
        <v>0</v>
      </c>
      <c r="M382" s="226"/>
      <c r="N382" s="227">
        <f>ROUND(L382*K382,2)</f>
        <v>0</v>
      </c>
      <c r="O382" s="227"/>
      <c r="P382" s="227"/>
      <c r="Q382" s="227"/>
      <c r="R382" s="49"/>
      <c r="T382" s="228" t="s">
        <v>22</v>
      </c>
      <c r="U382" s="57" t="s">
        <v>46</v>
      </c>
      <c r="V382" s="48"/>
      <c r="W382" s="229">
        <f>V382*K382</f>
        <v>0</v>
      </c>
      <c r="X382" s="229">
        <v>0.00026</v>
      </c>
      <c r="Y382" s="229">
        <f>X382*K382</f>
        <v>0.00026</v>
      </c>
      <c r="Z382" s="229">
        <v>0</v>
      </c>
      <c r="AA382" s="230">
        <f>Z382*K382</f>
        <v>0</v>
      </c>
      <c r="AR382" s="23" t="s">
        <v>289</v>
      </c>
      <c r="AT382" s="23" t="s">
        <v>177</v>
      </c>
      <c r="AU382" s="23" t="s">
        <v>126</v>
      </c>
      <c r="AY382" s="23" t="s">
        <v>175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89</v>
      </c>
      <c r="BK382" s="143">
        <f>ROUND(L382*K382,2)</f>
        <v>0</v>
      </c>
      <c r="BL382" s="23" t="s">
        <v>289</v>
      </c>
      <c r="BM382" s="23" t="s">
        <v>944</v>
      </c>
    </row>
    <row r="383" spans="2:65" s="1" customFormat="1" ht="25.5" customHeight="1">
      <c r="B383" s="47"/>
      <c r="C383" s="255" t="s">
        <v>945</v>
      </c>
      <c r="D383" s="255" t="s">
        <v>484</v>
      </c>
      <c r="E383" s="256" t="s">
        <v>946</v>
      </c>
      <c r="F383" s="257" t="s">
        <v>947</v>
      </c>
      <c r="G383" s="257"/>
      <c r="H383" s="257"/>
      <c r="I383" s="257"/>
      <c r="J383" s="258" t="s">
        <v>342</v>
      </c>
      <c r="K383" s="259">
        <v>1</v>
      </c>
      <c r="L383" s="260">
        <v>0</v>
      </c>
      <c r="M383" s="261"/>
      <c r="N383" s="262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46</v>
      </c>
      <c r="V383" s="48"/>
      <c r="W383" s="229">
        <f>V383*K383</f>
        <v>0</v>
      </c>
      <c r="X383" s="229">
        <v>0.05</v>
      </c>
      <c r="Y383" s="229">
        <f>X383*K383</f>
        <v>0.05</v>
      </c>
      <c r="Z383" s="229">
        <v>0</v>
      </c>
      <c r="AA383" s="230">
        <f>Z383*K383</f>
        <v>0</v>
      </c>
      <c r="AR383" s="23" t="s">
        <v>330</v>
      </c>
      <c r="AT383" s="23" t="s">
        <v>484</v>
      </c>
      <c r="AU383" s="23" t="s">
        <v>126</v>
      </c>
      <c r="AY383" s="23" t="s">
        <v>175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89</v>
      </c>
      <c r="BK383" s="143">
        <f>ROUND(L383*K383,2)</f>
        <v>0</v>
      </c>
      <c r="BL383" s="23" t="s">
        <v>289</v>
      </c>
      <c r="BM383" s="23" t="s">
        <v>948</v>
      </c>
    </row>
    <row r="384" spans="2:65" s="1" customFormat="1" ht="38.25" customHeight="1">
      <c r="B384" s="47"/>
      <c r="C384" s="220" t="s">
        <v>949</v>
      </c>
      <c r="D384" s="220" t="s">
        <v>177</v>
      </c>
      <c r="E384" s="221" t="s">
        <v>950</v>
      </c>
      <c r="F384" s="222" t="s">
        <v>951</v>
      </c>
      <c r="G384" s="222"/>
      <c r="H384" s="222"/>
      <c r="I384" s="222"/>
      <c r="J384" s="223" t="s">
        <v>342</v>
      </c>
      <c r="K384" s="224">
        <v>4</v>
      </c>
      <c r="L384" s="225">
        <v>0</v>
      </c>
      <c r="M384" s="226"/>
      <c r="N384" s="227">
        <f>ROUND(L384*K384,2)</f>
        <v>0</v>
      </c>
      <c r="O384" s="227"/>
      <c r="P384" s="227"/>
      <c r="Q384" s="227"/>
      <c r="R384" s="49"/>
      <c r="T384" s="228" t="s">
        <v>22</v>
      </c>
      <c r="U384" s="57" t="s">
        <v>46</v>
      </c>
      <c r="V384" s="48"/>
      <c r="W384" s="229">
        <f>V384*K384</f>
        <v>0</v>
      </c>
      <c r="X384" s="229">
        <v>0</v>
      </c>
      <c r="Y384" s="229">
        <f>X384*K384</f>
        <v>0</v>
      </c>
      <c r="Z384" s="229">
        <v>0</v>
      </c>
      <c r="AA384" s="230">
        <f>Z384*K384</f>
        <v>0</v>
      </c>
      <c r="AR384" s="23" t="s">
        <v>289</v>
      </c>
      <c r="AT384" s="23" t="s">
        <v>177</v>
      </c>
      <c r="AU384" s="23" t="s">
        <v>126</v>
      </c>
      <c r="AY384" s="23" t="s">
        <v>175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23" t="s">
        <v>89</v>
      </c>
      <c r="BK384" s="143">
        <f>ROUND(L384*K384,2)</f>
        <v>0</v>
      </c>
      <c r="BL384" s="23" t="s">
        <v>289</v>
      </c>
      <c r="BM384" s="23" t="s">
        <v>952</v>
      </c>
    </row>
    <row r="385" spans="2:51" s="10" customFormat="1" ht="16.5" customHeight="1">
      <c r="B385" s="231"/>
      <c r="C385" s="232"/>
      <c r="D385" s="232"/>
      <c r="E385" s="233" t="s">
        <v>22</v>
      </c>
      <c r="F385" s="234" t="s">
        <v>953</v>
      </c>
      <c r="G385" s="235"/>
      <c r="H385" s="235"/>
      <c r="I385" s="235"/>
      <c r="J385" s="232"/>
      <c r="K385" s="236">
        <v>4</v>
      </c>
      <c r="L385" s="232"/>
      <c r="M385" s="232"/>
      <c r="N385" s="232"/>
      <c r="O385" s="232"/>
      <c r="P385" s="232"/>
      <c r="Q385" s="232"/>
      <c r="R385" s="237"/>
      <c r="T385" s="238"/>
      <c r="U385" s="232"/>
      <c r="V385" s="232"/>
      <c r="W385" s="232"/>
      <c r="X385" s="232"/>
      <c r="Y385" s="232"/>
      <c r="Z385" s="232"/>
      <c r="AA385" s="239"/>
      <c r="AT385" s="240" t="s">
        <v>184</v>
      </c>
      <c r="AU385" s="240" t="s">
        <v>126</v>
      </c>
      <c r="AV385" s="10" t="s">
        <v>126</v>
      </c>
      <c r="AW385" s="10" t="s">
        <v>36</v>
      </c>
      <c r="AX385" s="10" t="s">
        <v>89</v>
      </c>
      <c r="AY385" s="240" t="s">
        <v>175</v>
      </c>
    </row>
    <row r="386" spans="2:65" s="1" customFormat="1" ht="25.5" customHeight="1">
      <c r="B386" s="47"/>
      <c r="C386" s="255" t="s">
        <v>954</v>
      </c>
      <c r="D386" s="255" t="s">
        <v>484</v>
      </c>
      <c r="E386" s="256" t="s">
        <v>955</v>
      </c>
      <c r="F386" s="257" t="s">
        <v>956</v>
      </c>
      <c r="G386" s="257"/>
      <c r="H386" s="257"/>
      <c r="I386" s="257"/>
      <c r="J386" s="258" t="s">
        <v>342</v>
      </c>
      <c r="K386" s="259">
        <v>1</v>
      </c>
      <c r="L386" s="260">
        <v>0</v>
      </c>
      <c r="M386" s="261"/>
      <c r="N386" s="262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46</v>
      </c>
      <c r="V386" s="48"/>
      <c r="W386" s="229">
        <f>V386*K386</f>
        <v>0</v>
      </c>
      <c r="X386" s="229">
        <v>0.0138</v>
      </c>
      <c r="Y386" s="229">
        <f>X386*K386</f>
        <v>0.0138</v>
      </c>
      <c r="Z386" s="229">
        <v>0</v>
      </c>
      <c r="AA386" s="230">
        <f>Z386*K386</f>
        <v>0</v>
      </c>
      <c r="AR386" s="23" t="s">
        <v>330</v>
      </c>
      <c r="AT386" s="23" t="s">
        <v>484</v>
      </c>
      <c r="AU386" s="23" t="s">
        <v>126</v>
      </c>
      <c r="AY386" s="23" t="s">
        <v>175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89</v>
      </c>
      <c r="BK386" s="143">
        <f>ROUND(L386*K386,2)</f>
        <v>0</v>
      </c>
      <c r="BL386" s="23" t="s">
        <v>289</v>
      </c>
      <c r="BM386" s="23" t="s">
        <v>957</v>
      </c>
    </row>
    <row r="387" spans="2:65" s="1" customFormat="1" ht="25.5" customHeight="1">
      <c r="B387" s="47"/>
      <c r="C387" s="255" t="s">
        <v>958</v>
      </c>
      <c r="D387" s="255" t="s">
        <v>484</v>
      </c>
      <c r="E387" s="256" t="s">
        <v>959</v>
      </c>
      <c r="F387" s="257" t="s">
        <v>960</v>
      </c>
      <c r="G387" s="257"/>
      <c r="H387" s="257"/>
      <c r="I387" s="257"/>
      <c r="J387" s="258" t="s">
        <v>342</v>
      </c>
      <c r="K387" s="259">
        <v>3</v>
      </c>
      <c r="L387" s="260">
        <v>0</v>
      </c>
      <c r="M387" s="261"/>
      <c r="N387" s="262">
        <f>ROUND(L387*K387,2)</f>
        <v>0</v>
      </c>
      <c r="O387" s="227"/>
      <c r="P387" s="227"/>
      <c r="Q387" s="227"/>
      <c r="R387" s="49"/>
      <c r="T387" s="228" t="s">
        <v>22</v>
      </c>
      <c r="U387" s="57" t="s">
        <v>46</v>
      </c>
      <c r="V387" s="48"/>
      <c r="W387" s="229">
        <f>V387*K387</f>
        <v>0</v>
      </c>
      <c r="X387" s="229">
        <v>0.016</v>
      </c>
      <c r="Y387" s="229">
        <f>X387*K387</f>
        <v>0.048</v>
      </c>
      <c r="Z387" s="229">
        <v>0</v>
      </c>
      <c r="AA387" s="230">
        <f>Z387*K387</f>
        <v>0</v>
      </c>
      <c r="AR387" s="23" t="s">
        <v>330</v>
      </c>
      <c r="AT387" s="23" t="s">
        <v>484</v>
      </c>
      <c r="AU387" s="23" t="s">
        <v>126</v>
      </c>
      <c r="AY387" s="23" t="s">
        <v>175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89</v>
      </c>
      <c r="BK387" s="143">
        <f>ROUND(L387*K387,2)</f>
        <v>0</v>
      </c>
      <c r="BL387" s="23" t="s">
        <v>289</v>
      </c>
      <c r="BM387" s="23" t="s">
        <v>961</v>
      </c>
    </row>
    <row r="388" spans="2:65" s="1" customFormat="1" ht="38.25" customHeight="1">
      <c r="B388" s="47"/>
      <c r="C388" s="220" t="s">
        <v>962</v>
      </c>
      <c r="D388" s="220" t="s">
        <v>177</v>
      </c>
      <c r="E388" s="221" t="s">
        <v>963</v>
      </c>
      <c r="F388" s="222" t="s">
        <v>964</v>
      </c>
      <c r="G388" s="222"/>
      <c r="H388" s="222"/>
      <c r="I388" s="222"/>
      <c r="J388" s="223" t="s">
        <v>342</v>
      </c>
      <c r="K388" s="224">
        <v>1</v>
      </c>
      <c r="L388" s="225">
        <v>0</v>
      </c>
      <c r="M388" s="226"/>
      <c r="N388" s="227">
        <f>ROUND(L388*K388,2)</f>
        <v>0</v>
      </c>
      <c r="O388" s="227"/>
      <c r="P388" s="227"/>
      <c r="Q388" s="227"/>
      <c r="R388" s="49"/>
      <c r="T388" s="228" t="s">
        <v>22</v>
      </c>
      <c r="U388" s="57" t="s">
        <v>46</v>
      </c>
      <c r="V388" s="48"/>
      <c r="W388" s="229">
        <f>V388*K388</f>
        <v>0</v>
      </c>
      <c r="X388" s="229">
        <v>0</v>
      </c>
      <c r="Y388" s="229">
        <f>X388*K388</f>
        <v>0</v>
      </c>
      <c r="Z388" s="229">
        <v>0</v>
      </c>
      <c r="AA388" s="230">
        <f>Z388*K388</f>
        <v>0</v>
      </c>
      <c r="AR388" s="23" t="s">
        <v>289</v>
      </c>
      <c r="AT388" s="23" t="s">
        <v>177</v>
      </c>
      <c r="AU388" s="23" t="s">
        <v>126</v>
      </c>
      <c r="AY388" s="23" t="s">
        <v>175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89</v>
      </c>
      <c r="BK388" s="143">
        <f>ROUND(L388*K388,2)</f>
        <v>0</v>
      </c>
      <c r="BL388" s="23" t="s">
        <v>289</v>
      </c>
      <c r="BM388" s="23" t="s">
        <v>965</v>
      </c>
    </row>
    <row r="389" spans="2:65" s="1" customFormat="1" ht="25.5" customHeight="1">
      <c r="B389" s="47"/>
      <c r="C389" s="255" t="s">
        <v>966</v>
      </c>
      <c r="D389" s="255" t="s">
        <v>484</v>
      </c>
      <c r="E389" s="256" t="s">
        <v>967</v>
      </c>
      <c r="F389" s="257" t="s">
        <v>968</v>
      </c>
      <c r="G389" s="257"/>
      <c r="H389" s="257"/>
      <c r="I389" s="257"/>
      <c r="J389" s="258" t="s">
        <v>342</v>
      </c>
      <c r="K389" s="259">
        <v>1</v>
      </c>
      <c r="L389" s="260">
        <v>0</v>
      </c>
      <c r="M389" s="261"/>
      <c r="N389" s="262">
        <f>ROUND(L389*K389,2)</f>
        <v>0</v>
      </c>
      <c r="O389" s="227"/>
      <c r="P389" s="227"/>
      <c r="Q389" s="227"/>
      <c r="R389" s="49"/>
      <c r="T389" s="228" t="s">
        <v>22</v>
      </c>
      <c r="U389" s="57" t="s">
        <v>46</v>
      </c>
      <c r="V389" s="48"/>
      <c r="W389" s="229">
        <f>V389*K389</f>
        <v>0</v>
      </c>
      <c r="X389" s="229">
        <v>0.025</v>
      </c>
      <c r="Y389" s="229">
        <f>X389*K389</f>
        <v>0.025</v>
      </c>
      <c r="Z389" s="229">
        <v>0</v>
      </c>
      <c r="AA389" s="230">
        <f>Z389*K389</f>
        <v>0</v>
      </c>
      <c r="AR389" s="23" t="s">
        <v>330</v>
      </c>
      <c r="AT389" s="23" t="s">
        <v>484</v>
      </c>
      <c r="AU389" s="23" t="s">
        <v>126</v>
      </c>
      <c r="AY389" s="23" t="s">
        <v>175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89</v>
      </c>
      <c r="BK389" s="143">
        <f>ROUND(L389*K389,2)</f>
        <v>0</v>
      </c>
      <c r="BL389" s="23" t="s">
        <v>289</v>
      </c>
      <c r="BM389" s="23" t="s">
        <v>969</v>
      </c>
    </row>
    <row r="390" spans="2:65" s="1" customFormat="1" ht="25.5" customHeight="1">
      <c r="B390" s="47"/>
      <c r="C390" s="220" t="s">
        <v>970</v>
      </c>
      <c r="D390" s="220" t="s">
        <v>177</v>
      </c>
      <c r="E390" s="221" t="s">
        <v>971</v>
      </c>
      <c r="F390" s="222" t="s">
        <v>972</v>
      </c>
      <c r="G390" s="222"/>
      <c r="H390" s="222"/>
      <c r="I390" s="222"/>
      <c r="J390" s="223" t="s">
        <v>342</v>
      </c>
      <c r="K390" s="224">
        <v>1</v>
      </c>
      <c r="L390" s="225">
        <v>0</v>
      </c>
      <c r="M390" s="226"/>
      <c r="N390" s="227">
        <f>ROUND(L390*K390,2)</f>
        <v>0</v>
      </c>
      <c r="O390" s="227"/>
      <c r="P390" s="227"/>
      <c r="Q390" s="227"/>
      <c r="R390" s="49"/>
      <c r="T390" s="228" t="s">
        <v>22</v>
      </c>
      <c r="U390" s="57" t="s">
        <v>46</v>
      </c>
      <c r="V390" s="48"/>
      <c r="W390" s="229">
        <f>V390*K390</f>
        <v>0</v>
      </c>
      <c r="X390" s="229">
        <v>0.00092</v>
      </c>
      <c r="Y390" s="229">
        <f>X390*K390</f>
        <v>0.00092</v>
      </c>
      <c r="Z390" s="229">
        <v>0</v>
      </c>
      <c r="AA390" s="230">
        <f>Z390*K390</f>
        <v>0</v>
      </c>
      <c r="AR390" s="23" t="s">
        <v>289</v>
      </c>
      <c r="AT390" s="23" t="s">
        <v>177</v>
      </c>
      <c r="AU390" s="23" t="s">
        <v>126</v>
      </c>
      <c r="AY390" s="23" t="s">
        <v>175</v>
      </c>
      <c r="BE390" s="143">
        <f>IF(U390="základní",N390,0)</f>
        <v>0</v>
      </c>
      <c r="BF390" s="143">
        <f>IF(U390="snížená",N390,0)</f>
        <v>0</v>
      </c>
      <c r="BG390" s="143">
        <f>IF(U390="zákl. přenesená",N390,0)</f>
        <v>0</v>
      </c>
      <c r="BH390" s="143">
        <f>IF(U390="sníž. přenesená",N390,0)</f>
        <v>0</v>
      </c>
      <c r="BI390" s="143">
        <f>IF(U390="nulová",N390,0)</f>
        <v>0</v>
      </c>
      <c r="BJ390" s="23" t="s">
        <v>89</v>
      </c>
      <c r="BK390" s="143">
        <f>ROUND(L390*K390,2)</f>
        <v>0</v>
      </c>
      <c r="BL390" s="23" t="s">
        <v>289</v>
      </c>
      <c r="BM390" s="23" t="s">
        <v>973</v>
      </c>
    </row>
    <row r="391" spans="2:51" s="10" customFormat="1" ht="16.5" customHeight="1">
      <c r="B391" s="231"/>
      <c r="C391" s="232"/>
      <c r="D391" s="232"/>
      <c r="E391" s="233" t="s">
        <v>22</v>
      </c>
      <c r="F391" s="234" t="s">
        <v>974</v>
      </c>
      <c r="G391" s="235"/>
      <c r="H391" s="235"/>
      <c r="I391" s="235"/>
      <c r="J391" s="232"/>
      <c r="K391" s="236">
        <v>1</v>
      </c>
      <c r="L391" s="232"/>
      <c r="M391" s="232"/>
      <c r="N391" s="232"/>
      <c r="O391" s="232"/>
      <c r="P391" s="232"/>
      <c r="Q391" s="232"/>
      <c r="R391" s="237"/>
      <c r="T391" s="238"/>
      <c r="U391" s="232"/>
      <c r="V391" s="232"/>
      <c r="W391" s="232"/>
      <c r="X391" s="232"/>
      <c r="Y391" s="232"/>
      <c r="Z391" s="232"/>
      <c r="AA391" s="239"/>
      <c r="AT391" s="240" t="s">
        <v>184</v>
      </c>
      <c r="AU391" s="240" t="s">
        <v>126</v>
      </c>
      <c r="AV391" s="10" t="s">
        <v>126</v>
      </c>
      <c r="AW391" s="10" t="s">
        <v>36</v>
      </c>
      <c r="AX391" s="10" t="s">
        <v>89</v>
      </c>
      <c r="AY391" s="240" t="s">
        <v>175</v>
      </c>
    </row>
    <row r="392" spans="2:65" s="1" customFormat="1" ht="25.5" customHeight="1">
      <c r="B392" s="47"/>
      <c r="C392" s="255" t="s">
        <v>975</v>
      </c>
      <c r="D392" s="255" t="s">
        <v>484</v>
      </c>
      <c r="E392" s="256" t="s">
        <v>976</v>
      </c>
      <c r="F392" s="257" t="s">
        <v>977</v>
      </c>
      <c r="G392" s="257"/>
      <c r="H392" s="257"/>
      <c r="I392" s="257"/>
      <c r="J392" s="258" t="s">
        <v>342</v>
      </c>
      <c r="K392" s="259">
        <v>1</v>
      </c>
      <c r="L392" s="260">
        <v>0</v>
      </c>
      <c r="M392" s="261"/>
      <c r="N392" s="262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46</v>
      </c>
      <c r="V392" s="48"/>
      <c r="W392" s="229">
        <f>V392*K392</f>
        <v>0</v>
      </c>
      <c r="X392" s="229">
        <v>0.032</v>
      </c>
      <c r="Y392" s="229">
        <f>X392*K392</f>
        <v>0.032</v>
      </c>
      <c r="Z392" s="229">
        <v>0</v>
      </c>
      <c r="AA392" s="230">
        <f>Z392*K392</f>
        <v>0</v>
      </c>
      <c r="AR392" s="23" t="s">
        <v>330</v>
      </c>
      <c r="AT392" s="23" t="s">
        <v>484</v>
      </c>
      <c r="AU392" s="23" t="s">
        <v>126</v>
      </c>
      <c r="AY392" s="23" t="s">
        <v>175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89</v>
      </c>
      <c r="BK392" s="143">
        <f>ROUND(L392*K392,2)</f>
        <v>0</v>
      </c>
      <c r="BL392" s="23" t="s">
        <v>289</v>
      </c>
      <c r="BM392" s="23" t="s">
        <v>978</v>
      </c>
    </row>
    <row r="393" spans="2:65" s="1" customFormat="1" ht="25.5" customHeight="1">
      <c r="B393" s="47"/>
      <c r="C393" s="220" t="s">
        <v>979</v>
      </c>
      <c r="D393" s="220" t="s">
        <v>177</v>
      </c>
      <c r="E393" s="221" t="s">
        <v>980</v>
      </c>
      <c r="F393" s="222" t="s">
        <v>981</v>
      </c>
      <c r="G393" s="222"/>
      <c r="H393" s="222"/>
      <c r="I393" s="222"/>
      <c r="J393" s="223" t="s">
        <v>793</v>
      </c>
      <c r="K393" s="224">
        <v>1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22</v>
      </c>
      <c r="U393" s="57" t="s">
        <v>46</v>
      </c>
      <c r="V393" s="48"/>
      <c r="W393" s="229">
        <f>V393*K393</f>
        <v>0</v>
      </c>
      <c r="X393" s="229">
        <v>0.00092</v>
      </c>
      <c r="Y393" s="229">
        <f>X393*K393</f>
        <v>0.00092</v>
      </c>
      <c r="Z393" s="229">
        <v>0</v>
      </c>
      <c r="AA393" s="230">
        <f>Z393*K393</f>
        <v>0</v>
      </c>
      <c r="AR393" s="23" t="s">
        <v>289</v>
      </c>
      <c r="AT393" s="23" t="s">
        <v>177</v>
      </c>
      <c r="AU393" s="23" t="s">
        <v>126</v>
      </c>
      <c r="AY393" s="23" t="s">
        <v>175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89</v>
      </c>
      <c r="BK393" s="143">
        <f>ROUND(L393*K393,2)</f>
        <v>0</v>
      </c>
      <c r="BL393" s="23" t="s">
        <v>289</v>
      </c>
      <c r="BM393" s="23" t="s">
        <v>982</v>
      </c>
    </row>
    <row r="394" spans="2:65" s="1" customFormat="1" ht="16.5" customHeight="1">
      <c r="B394" s="47"/>
      <c r="C394" s="220" t="s">
        <v>983</v>
      </c>
      <c r="D394" s="220" t="s">
        <v>177</v>
      </c>
      <c r="E394" s="221" t="s">
        <v>984</v>
      </c>
      <c r="F394" s="222" t="s">
        <v>985</v>
      </c>
      <c r="G394" s="222"/>
      <c r="H394" s="222"/>
      <c r="I394" s="222"/>
      <c r="J394" s="223" t="s">
        <v>342</v>
      </c>
      <c r="K394" s="224">
        <v>5</v>
      </c>
      <c r="L394" s="225">
        <v>0</v>
      </c>
      <c r="M394" s="226"/>
      <c r="N394" s="227">
        <f>ROUND(L394*K394,2)</f>
        <v>0</v>
      </c>
      <c r="O394" s="227"/>
      <c r="P394" s="227"/>
      <c r="Q394" s="227"/>
      <c r="R394" s="49"/>
      <c r="T394" s="228" t="s">
        <v>22</v>
      </c>
      <c r="U394" s="57" t="s">
        <v>46</v>
      </c>
      <c r="V394" s="48"/>
      <c r="W394" s="229">
        <f>V394*K394</f>
        <v>0</v>
      </c>
      <c r="X394" s="229">
        <v>0</v>
      </c>
      <c r="Y394" s="229">
        <f>X394*K394</f>
        <v>0</v>
      </c>
      <c r="Z394" s="229">
        <v>0</v>
      </c>
      <c r="AA394" s="230">
        <f>Z394*K394</f>
        <v>0</v>
      </c>
      <c r="AR394" s="23" t="s">
        <v>289</v>
      </c>
      <c r="AT394" s="23" t="s">
        <v>177</v>
      </c>
      <c r="AU394" s="23" t="s">
        <v>126</v>
      </c>
      <c r="AY394" s="23" t="s">
        <v>175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89</v>
      </c>
      <c r="BK394" s="143">
        <f>ROUND(L394*K394,2)</f>
        <v>0</v>
      </c>
      <c r="BL394" s="23" t="s">
        <v>289</v>
      </c>
      <c r="BM394" s="23" t="s">
        <v>986</v>
      </c>
    </row>
    <row r="395" spans="2:65" s="1" customFormat="1" ht="25.5" customHeight="1">
      <c r="B395" s="47"/>
      <c r="C395" s="255" t="s">
        <v>987</v>
      </c>
      <c r="D395" s="255" t="s">
        <v>484</v>
      </c>
      <c r="E395" s="256" t="s">
        <v>988</v>
      </c>
      <c r="F395" s="257" t="s">
        <v>989</v>
      </c>
      <c r="G395" s="257"/>
      <c r="H395" s="257"/>
      <c r="I395" s="257"/>
      <c r="J395" s="258" t="s">
        <v>342</v>
      </c>
      <c r="K395" s="259">
        <v>3</v>
      </c>
      <c r="L395" s="260">
        <v>0</v>
      </c>
      <c r="M395" s="261"/>
      <c r="N395" s="262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46</v>
      </c>
      <c r="V395" s="48"/>
      <c r="W395" s="229">
        <f>V395*K395</f>
        <v>0</v>
      </c>
      <c r="X395" s="229">
        <v>0.00045</v>
      </c>
      <c r="Y395" s="229">
        <f>X395*K395</f>
        <v>0.00135</v>
      </c>
      <c r="Z395" s="229">
        <v>0</v>
      </c>
      <c r="AA395" s="230">
        <f>Z395*K395</f>
        <v>0</v>
      </c>
      <c r="AR395" s="23" t="s">
        <v>330</v>
      </c>
      <c r="AT395" s="23" t="s">
        <v>484</v>
      </c>
      <c r="AU395" s="23" t="s">
        <v>126</v>
      </c>
      <c r="AY395" s="23" t="s">
        <v>175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89</v>
      </c>
      <c r="BK395" s="143">
        <f>ROUND(L395*K395,2)</f>
        <v>0</v>
      </c>
      <c r="BL395" s="23" t="s">
        <v>289</v>
      </c>
      <c r="BM395" s="23" t="s">
        <v>990</v>
      </c>
    </row>
    <row r="396" spans="2:65" s="1" customFormat="1" ht="25.5" customHeight="1">
      <c r="B396" s="47"/>
      <c r="C396" s="255" t="s">
        <v>991</v>
      </c>
      <c r="D396" s="255" t="s">
        <v>484</v>
      </c>
      <c r="E396" s="256" t="s">
        <v>992</v>
      </c>
      <c r="F396" s="257" t="s">
        <v>993</v>
      </c>
      <c r="G396" s="257"/>
      <c r="H396" s="257"/>
      <c r="I396" s="257"/>
      <c r="J396" s="258" t="s">
        <v>342</v>
      </c>
      <c r="K396" s="259">
        <v>1</v>
      </c>
      <c r="L396" s="260">
        <v>0</v>
      </c>
      <c r="M396" s="261"/>
      <c r="N396" s="262">
        <f>ROUND(L396*K396,2)</f>
        <v>0</v>
      </c>
      <c r="O396" s="227"/>
      <c r="P396" s="227"/>
      <c r="Q396" s="227"/>
      <c r="R396" s="49"/>
      <c r="T396" s="228" t="s">
        <v>22</v>
      </c>
      <c r="U396" s="57" t="s">
        <v>46</v>
      </c>
      <c r="V396" s="48"/>
      <c r="W396" s="229">
        <f>V396*K396</f>
        <v>0</v>
      </c>
      <c r="X396" s="229">
        <v>0.0022</v>
      </c>
      <c r="Y396" s="229">
        <f>X396*K396</f>
        <v>0.0022</v>
      </c>
      <c r="Z396" s="229">
        <v>0</v>
      </c>
      <c r="AA396" s="230">
        <f>Z396*K396</f>
        <v>0</v>
      </c>
      <c r="AR396" s="23" t="s">
        <v>330</v>
      </c>
      <c r="AT396" s="23" t="s">
        <v>484</v>
      </c>
      <c r="AU396" s="23" t="s">
        <v>126</v>
      </c>
      <c r="AY396" s="23" t="s">
        <v>175</v>
      </c>
      <c r="BE396" s="143">
        <f>IF(U396="základní",N396,0)</f>
        <v>0</v>
      </c>
      <c r="BF396" s="143">
        <f>IF(U396="snížená",N396,0)</f>
        <v>0</v>
      </c>
      <c r="BG396" s="143">
        <f>IF(U396="zákl. přenesená",N396,0)</f>
        <v>0</v>
      </c>
      <c r="BH396" s="143">
        <f>IF(U396="sníž. přenesená",N396,0)</f>
        <v>0</v>
      </c>
      <c r="BI396" s="143">
        <f>IF(U396="nulová",N396,0)</f>
        <v>0</v>
      </c>
      <c r="BJ396" s="23" t="s">
        <v>89</v>
      </c>
      <c r="BK396" s="143">
        <f>ROUND(L396*K396,2)</f>
        <v>0</v>
      </c>
      <c r="BL396" s="23" t="s">
        <v>289</v>
      </c>
      <c r="BM396" s="23" t="s">
        <v>994</v>
      </c>
    </row>
    <row r="397" spans="2:65" s="1" customFormat="1" ht="25.5" customHeight="1">
      <c r="B397" s="47"/>
      <c r="C397" s="255" t="s">
        <v>995</v>
      </c>
      <c r="D397" s="255" t="s">
        <v>484</v>
      </c>
      <c r="E397" s="256" t="s">
        <v>996</v>
      </c>
      <c r="F397" s="257" t="s">
        <v>997</v>
      </c>
      <c r="G397" s="257"/>
      <c r="H397" s="257"/>
      <c r="I397" s="257"/>
      <c r="J397" s="258" t="s">
        <v>342</v>
      </c>
      <c r="K397" s="259">
        <v>2</v>
      </c>
      <c r="L397" s="260">
        <v>0</v>
      </c>
      <c r="M397" s="261"/>
      <c r="N397" s="262">
        <f>ROUND(L397*K397,2)</f>
        <v>0</v>
      </c>
      <c r="O397" s="227"/>
      <c r="P397" s="227"/>
      <c r="Q397" s="227"/>
      <c r="R397" s="49"/>
      <c r="T397" s="228" t="s">
        <v>22</v>
      </c>
      <c r="U397" s="57" t="s">
        <v>46</v>
      </c>
      <c r="V397" s="48"/>
      <c r="W397" s="229">
        <f>V397*K397</f>
        <v>0</v>
      </c>
      <c r="X397" s="229">
        <v>0.0012</v>
      </c>
      <c r="Y397" s="229">
        <f>X397*K397</f>
        <v>0.0024</v>
      </c>
      <c r="Z397" s="229">
        <v>0</v>
      </c>
      <c r="AA397" s="230">
        <f>Z397*K397</f>
        <v>0</v>
      </c>
      <c r="AR397" s="23" t="s">
        <v>330</v>
      </c>
      <c r="AT397" s="23" t="s">
        <v>484</v>
      </c>
      <c r="AU397" s="23" t="s">
        <v>126</v>
      </c>
      <c r="AY397" s="23" t="s">
        <v>175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89</v>
      </c>
      <c r="BK397" s="143">
        <f>ROUND(L397*K397,2)</f>
        <v>0</v>
      </c>
      <c r="BL397" s="23" t="s">
        <v>289</v>
      </c>
      <c r="BM397" s="23" t="s">
        <v>998</v>
      </c>
    </row>
    <row r="398" spans="2:65" s="1" customFormat="1" ht="25.5" customHeight="1">
      <c r="B398" s="47"/>
      <c r="C398" s="255" t="s">
        <v>999</v>
      </c>
      <c r="D398" s="255" t="s">
        <v>484</v>
      </c>
      <c r="E398" s="256" t="s">
        <v>1000</v>
      </c>
      <c r="F398" s="257" t="s">
        <v>1001</v>
      </c>
      <c r="G398" s="257"/>
      <c r="H398" s="257"/>
      <c r="I398" s="257"/>
      <c r="J398" s="258" t="s">
        <v>342</v>
      </c>
      <c r="K398" s="259">
        <v>2</v>
      </c>
      <c r="L398" s="260">
        <v>0</v>
      </c>
      <c r="M398" s="261"/>
      <c r="N398" s="262">
        <f>ROUND(L398*K398,2)</f>
        <v>0</v>
      </c>
      <c r="O398" s="227"/>
      <c r="P398" s="227"/>
      <c r="Q398" s="227"/>
      <c r="R398" s="49"/>
      <c r="T398" s="228" t="s">
        <v>22</v>
      </c>
      <c r="U398" s="57" t="s">
        <v>46</v>
      </c>
      <c r="V398" s="48"/>
      <c r="W398" s="229">
        <f>V398*K398</f>
        <v>0</v>
      </c>
      <c r="X398" s="229">
        <v>0.0021</v>
      </c>
      <c r="Y398" s="229">
        <f>X398*K398</f>
        <v>0.0042</v>
      </c>
      <c r="Z398" s="229">
        <v>0</v>
      </c>
      <c r="AA398" s="230">
        <f>Z398*K398</f>
        <v>0</v>
      </c>
      <c r="AR398" s="23" t="s">
        <v>330</v>
      </c>
      <c r="AT398" s="23" t="s">
        <v>484</v>
      </c>
      <c r="AU398" s="23" t="s">
        <v>126</v>
      </c>
      <c r="AY398" s="23" t="s">
        <v>175</v>
      </c>
      <c r="BE398" s="143">
        <f>IF(U398="základní",N398,0)</f>
        <v>0</v>
      </c>
      <c r="BF398" s="143">
        <f>IF(U398="snížená",N398,0)</f>
        <v>0</v>
      </c>
      <c r="BG398" s="143">
        <f>IF(U398="zákl. přenesená",N398,0)</f>
        <v>0</v>
      </c>
      <c r="BH398" s="143">
        <f>IF(U398="sníž. přenesená",N398,0)</f>
        <v>0</v>
      </c>
      <c r="BI398" s="143">
        <f>IF(U398="nulová",N398,0)</f>
        <v>0</v>
      </c>
      <c r="BJ398" s="23" t="s">
        <v>89</v>
      </c>
      <c r="BK398" s="143">
        <f>ROUND(L398*K398,2)</f>
        <v>0</v>
      </c>
      <c r="BL398" s="23" t="s">
        <v>289</v>
      </c>
      <c r="BM398" s="23" t="s">
        <v>1002</v>
      </c>
    </row>
    <row r="399" spans="2:65" s="1" customFormat="1" ht="38.25" customHeight="1">
      <c r="B399" s="47"/>
      <c r="C399" s="220" t="s">
        <v>1003</v>
      </c>
      <c r="D399" s="220" t="s">
        <v>177</v>
      </c>
      <c r="E399" s="221" t="s">
        <v>1004</v>
      </c>
      <c r="F399" s="222" t="s">
        <v>1005</v>
      </c>
      <c r="G399" s="222"/>
      <c r="H399" s="222"/>
      <c r="I399" s="222"/>
      <c r="J399" s="223" t="s">
        <v>342</v>
      </c>
      <c r="K399" s="224">
        <v>3</v>
      </c>
      <c r="L399" s="225">
        <v>0</v>
      </c>
      <c r="M399" s="226"/>
      <c r="N399" s="227">
        <f>ROUND(L399*K399,2)</f>
        <v>0</v>
      </c>
      <c r="O399" s="227"/>
      <c r="P399" s="227"/>
      <c r="Q399" s="227"/>
      <c r="R399" s="49"/>
      <c r="T399" s="228" t="s">
        <v>22</v>
      </c>
      <c r="U399" s="57" t="s">
        <v>46</v>
      </c>
      <c r="V399" s="48"/>
      <c r="W399" s="229">
        <f>V399*K399</f>
        <v>0</v>
      </c>
      <c r="X399" s="229">
        <v>0</v>
      </c>
      <c r="Y399" s="229">
        <f>X399*K399</f>
        <v>0</v>
      </c>
      <c r="Z399" s="229">
        <v>0</v>
      </c>
      <c r="AA399" s="230">
        <f>Z399*K399</f>
        <v>0</v>
      </c>
      <c r="AR399" s="23" t="s">
        <v>289</v>
      </c>
      <c r="AT399" s="23" t="s">
        <v>177</v>
      </c>
      <c r="AU399" s="23" t="s">
        <v>126</v>
      </c>
      <c r="AY399" s="23" t="s">
        <v>175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89</v>
      </c>
      <c r="BK399" s="143">
        <f>ROUND(L399*K399,2)</f>
        <v>0</v>
      </c>
      <c r="BL399" s="23" t="s">
        <v>289</v>
      </c>
      <c r="BM399" s="23" t="s">
        <v>1006</v>
      </c>
    </row>
    <row r="400" spans="2:51" s="10" customFormat="1" ht="16.5" customHeight="1">
      <c r="B400" s="231"/>
      <c r="C400" s="232"/>
      <c r="D400" s="232"/>
      <c r="E400" s="233" t="s">
        <v>22</v>
      </c>
      <c r="F400" s="234" t="s">
        <v>1007</v>
      </c>
      <c r="G400" s="235"/>
      <c r="H400" s="235"/>
      <c r="I400" s="235"/>
      <c r="J400" s="232"/>
      <c r="K400" s="236">
        <v>3</v>
      </c>
      <c r="L400" s="232"/>
      <c r="M400" s="232"/>
      <c r="N400" s="232"/>
      <c r="O400" s="232"/>
      <c r="P400" s="232"/>
      <c r="Q400" s="232"/>
      <c r="R400" s="237"/>
      <c r="T400" s="238"/>
      <c r="U400" s="232"/>
      <c r="V400" s="232"/>
      <c r="W400" s="232"/>
      <c r="X400" s="232"/>
      <c r="Y400" s="232"/>
      <c r="Z400" s="232"/>
      <c r="AA400" s="239"/>
      <c r="AT400" s="240" t="s">
        <v>184</v>
      </c>
      <c r="AU400" s="240" t="s">
        <v>126</v>
      </c>
      <c r="AV400" s="10" t="s">
        <v>126</v>
      </c>
      <c r="AW400" s="10" t="s">
        <v>36</v>
      </c>
      <c r="AX400" s="10" t="s">
        <v>89</v>
      </c>
      <c r="AY400" s="240" t="s">
        <v>175</v>
      </c>
    </row>
    <row r="401" spans="2:65" s="1" customFormat="1" ht="25.5" customHeight="1">
      <c r="B401" s="47"/>
      <c r="C401" s="255" t="s">
        <v>1008</v>
      </c>
      <c r="D401" s="255" t="s">
        <v>484</v>
      </c>
      <c r="E401" s="256" t="s">
        <v>1009</v>
      </c>
      <c r="F401" s="257" t="s">
        <v>1010</v>
      </c>
      <c r="G401" s="257"/>
      <c r="H401" s="257"/>
      <c r="I401" s="257"/>
      <c r="J401" s="258" t="s">
        <v>202</v>
      </c>
      <c r="K401" s="259">
        <v>3</v>
      </c>
      <c r="L401" s="260">
        <v>0</v>
      </c>
      <c r="M401" s="261"/>
      <c r="N401" s="262">
        <f>ROUND(L401*K401,2)</f>
        <v>0</v>
      </c>
      <c r="O401" s="227"/>
      <c r="P401" s="227"/>
      <c r="Q401" s="227"/>
      <c r="R401" s="49"/>
      <c r="T401" s="228" t="s">
        <v>22</v>
      </c>
      <c r="U401" s="57" t="s">
        <v>46</v>
      </c>
      <c r="V401" s="48"/>
      <c r="W401" s="229">
        <f>V401*K401</f>
        <v>0</v>
      </c>
      <c r="X401" s="229">
        <v>0.005</v>
      </c>
      <c r="Y401" s="229">
        <f>X401*K401</f>
        <v>0.015</v>
      </c>
      <c r="Z401" s="229">
        <v>0</v>
      </c>
      <c r="AA401" s="230">
        <f>Z401*K401</f>
        <v>0</v>
      </c>
      <c r="AR401" s="23" t="s">
        <v>330</v>
      </c>
      <c r="AT401" s="23" t="s">
        <v>484</v>
      </c>
      <c r="AU401" s="23" t="s">
        <v>126</v>
      </c>
      <c r="AY401" s="23" t="s">
        <v>175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89</v>
      </c>
      <c r="BK401" s="143">
        <f>ROUND(L401*K401,2)</f>
        <v>0</v>
      </c>
      <c r="BL401" s="23" t="s">
        <v>289</v>
      </c>
      <c r="BM401" s="23" t="s">
        <v>1011</v>
      </c>
    </row>
    <row r="402" spans="2:65" s="1" customFormat="1" ht="25.5" customHeight="1">
      <c r="B402" s="47"/>
      <c r="C402" s="220" t="s">
        <v>1012</v>
      </c>
      <c r="D402" s="220" t="s">
        <v>177</v>
      </c>
      <c r="E402" s="221" t="s">
        <v>1013</v>
      </c>
      <c r="F402" s="222" t="s">
        <v>1014</v>
      </c>
      <c r="G402" s="222"/>
      <c r="H402" s="222"/>
      <c r="I402" s="222"/>
      <c r="J402" s="223" t="s">
        <v>741</v>
      </c>
      <c r="K402" s="271">
        <v>0</v>
      </c>
      <c r="L402" s="225">
        <v>0</v>
      </c>
      <c r="M402" s="226"/>
      <c r="N402" s="227">
        <f>ROUND(L402*K402,2)</f>
        <v>0</v>
      </c>
      <c r="O402" s="227"/>
      <c r="P402" s="227"/>
      <c r="Q402" s="227"/>
      <c r="R402" s="49"/>
      <c r="T402" s="228" t="s">
        <v>22</v>
      </c>
      <c r="U402" s="57" t="s">
        <v>46</v>
      </c>
      <c r="V402" s="48"/>
      <c r="W402" s="229">
        <f>V402*K402</f>
        <v>0</v>
      </c>
      <c r="X402" s="229">
        <v>0</v>
      </c>
      <c r="Y402" s="229">
        <f>X402*K402</f>
        <v>0</v>
      </c>
      <c r="Z402" s="229">
        <v>0</v>
      </c>
      <c r="AA402" s="230">
        <f>Z402*K402</f>
        <v>0</v>
      </c>
      <c r="AR402" s="23" t="s">
        <v>289</v>
      </c>
      <c r="AT402" s="23" t="s">
        <v>177</v>
      </c>
      <c r="AU402" s="23" t="s">
        <v>126</v>
      </c>
      <c r="AY402" s="23" t="s">
        <v>175</v>
      </c>
      <c r="BE402" s="143">
        <f>IF(U402="základní",N402,0)</f>
        <v>0</v>
      </c>
      <c r="BF402" s="143">
        <f>IF(U402="snížená",N402,0)</f>
        <v>0</v>
      </c>
      <c r="BG402" s="143">
        <f>IF(U402="zákl. přenesená",N402,0)</f>
        <v>0</v>
      </c>
      <c r="BH402" s="143">
        <f>IF(U402="sníž. přenesená",N402,0)</f>
        <v>0</v>
      </c>
      <c r="BI402" s="143">
        <f>IF(U402="nulová",N402,0)</f>
        <v>0</v>
      </c>
      <c r="BJ402" s="23" t="s">
        <v>89</v>
      </c>
      <c r="BK402" s="143">
        <f>ROUND(L402*K402,2)</f>
        <v>0</v>
      </c>
      <c r="BL402" s="23" t="s">
        <v>289</v>
      </c>
      <c r="BM402" s="23" t="s">
        <v>1015</v>
      </c>
    </row>
    <row r="403" spans="2:63" s="9" customFormat="1" ht="29.85" customHeight="1">
      <c r="B403" s="206"/>
      <c r="C403" s="207"/>
      <c r="D403" s="217" t="s">
        <v>149</v>
      </c>
      <c r="E403" s="217"/>
      <c r="F403" s="217"/>
      <c r="G403" s="217"/>
      <c r="H403" s="217"/>
      <c r="I403" s="217"/>
      <c r="J403" s="217"/>
      <c r="K403" s="217"/>
      <c r="L403" s="217"/>
      <c r="M403" s="217"/>
      <c r="N403" s="241">
        <f>BK403</f>
        <v>0</v>
      </c>
      <c r="O403" s="242"/>
      <c r="P403" s="242"/>
      <c r="Q403" s="242"/>
      <c r="R403" s="210"/>
      <c r="T403" s="211"/>
      <c r="U403" s="207"/>
      <c r="V403" s="207"/>
      <c r="W403" s="212">
        <f>SUM(W404:W422)</f>
        <v>0</v>
      </c>
      <c r="X403" s="207"/>
      <c r="Y403" s="212">
        <f>SUM(Y404:Y422)</f>
        <v>0.20888576000000003</v>
      </c>
      <c r="Z403" s="207"/>
      <c r="AA403" s="213">
        <f>SUM(AA404:AA422)</f>
        <v>0</v>
      </c>
      <c r="AR403" s="214" t="s">
        <v>126</v>
      </c>
      <c r="AT403" s="215" t="s">
        <v>80</v>
      </c>
      <c r="AU403" s="215" t="s">
        <v>89</v>
      </c>
      <c r="AY403" s="214" t="s">
        <v>175</v>
      </c>
      <c r="BK403" s="216">
        <f>SUM(BK404:BK422)</f>
        <v>0</v>
      </c>
    </row>
    <row r="404" spans="2:65" s="1" customFormat="1" ht="25.5" customHeight="1">
      <c r="B404" s="47"/>
      <c r="C404" s="220" t="s">
        <v>1016</v>
      </c>
      <c r="D404" s="220" t="s">
        <v>177</v>
      </c>
      <c r="E404" s="221" t="s">
        <v>1017</v>
      </c>
      <c r="F404" s="222" t="s">
        <v>1018</v>
      </c>
      <c r="G404" s="222"/>
      <c r="H404" s="222"/>
      <c r="I404" s="222"/>
      <c r="J404" s="223" t="s">
        <v>638</v>
      </c>
      <c r="K404" s="224">
        <v>2</v>
      </c>
      <c r="L404" s="225">
        <v>0</v>
      </c>
      <c r="M404" s="226"/>
      <c r="N404" s="227">
        <f>ROUND(L404*K404,2)</f>
        <v>0</v>
      </c>
      <c r="O404" s="227"/>
      <c r="P404" s="227"/>
      <c r="Q404" s="227"/>
      <c r="R404" s="49"/>
      <c r="T404" s="228" t="s">
        <v>22</v>
      </c>
      <c r="U404" s="57" t="s">
        <v>46</v>
      </c>
      <c r="V404" s="48"/>
      <c r="W404" s="229">
        <f>V404*K404</f>
        <v>0</v>
      </c>
      <c r="X404" s="229">
        <v>0.0004</v>
      </c>
      <c r="Y404" s="229">
        <f>X404*K404</f>
        <v>0.0008</v>
      </c>
      <c r="Z404" s="229">
        <v>0</v>
      </c>
      <c r="AA404" s="230">
        <f>Z404*K404</f>
        <v>0</v>
      </c>
      <c r="AR404" s="23" t="s">
        <v>289</v>
      </c>
      <c r="AT404" s="23" t="s">
        <v>177</v>
      </c>
      <c r="AU404" s="23" t="s">
        <v>126</v>
      </c>
      <c r="AY404" s="23" t="s">
        <v>175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89</v>
      </c>
      <c r="BK404" s="143">
        <f>ROUND(L404*K404,2)</f>
        <v>0</v>
      </c>
      <c r="BL404" s="23" t="s">
        <v>289</v>
      </c>
      <c r="BM404" s="23" t="s">
        <v>1019</v>
      </c>
    </row>
    <row r="405" spans="2:65" s="1" customFormat="1" ht="25.5" customHeight="1">
      <c r="B405" s="47"/>
      <c r="C405" s="220" t="s">
        <v>1020</v>
      </c>
      <c r="D405" s="220" t="s">
        <v>177</v>
      </c>
      <c r="E405" s="221" t="s">
        <v>1021</v>
      </c>
      <c r="F405" s="222" t="s">
        <v>1022</v>
      </c>
      <c r="G405" s="222"/>
      <c r="H405" s="222"/>
      <c r="I405" s="222"/>
      <c r="J405" s="223" t="s">
        <v>1023</v>
      </c>
      <c r="K405" s="224">
        <v>18.438</v>
      </c>
      <c r="L405" s="225">
        <v>0</v>
      </c>
      <c r="M405" s="226"/>
      <c r="N405" s="227">
        <f>ROUND(L405*K405,2)</f>
        <v>0</v>
      </c>
      <c r="O405" s="227"/>
      <c r="P405" s="227"/>
      <c r="Q405" s="227"/>
      <c r="R405" s="49"/>
      <c r="T405" s="228" t="s">
        <v>22</v>
      </c>
      <c r="U405" s="57" t="s">
        <v>46</v>
      </c>
      <c r="V405" s="48"/>
      <c r="W405" s="229">
        <f>V405*K405</f>
        <v>0</v>
      </c>
      <c r="X405" s="229">
        <v>7E-05</v>
      </c>
      <c r="Y405" s="229">
        <f>X405*K405</f>
        <v>0.00129066</v>
      </c>
      <c r="Z405" s="229">
        <v>0</v>
      </c>
      <c r="AA405" s="230">
        <f>Z405*K405</f>
        <v>0</v>
      </c>
      <c r="AR405" s="23" t="s">
        <v>289</v>
      </c>
      <c r="AT405" s="23" t="s">
        <v>177</v>
      </c>
      <c r="AU405" s="23" t="s">
        <v>126</v>
      </c>
      <c r="AY405" s="23" t="s">
        <v>175</v>
      </c>
      <c r="BE405" s="143">
        <f>IF(U405="základní",N405,0)</f>
        <v>0</v>
      </c>
      <c r="BF405" s="143">
        <f>IF(U405="snížená",N405,0)</f>
        <v>0</v>
      </c>
      <c r="BG405" s="143">
        <f>IF(U405="zákl. přenesená",N405,0)</f>
        <v>0</v>
      </c>
      <c r="BH405" s="143">
        <f>IF(U405="sníž. přenesená",N405,0)</f>
        <v>0</v>
      </c>
      <c r="BI405" s="143">
        <f>IF(U405="nulová",N405,0)</f>
        <v>0</v>
      </c>
      <c r="BJ405" s="23" t="s">
        <v>89</v>
      </c>
      <c r="BK405" s="143">
        <f>ROUND(L405*K405,2)</f>
        <v>0</v>
      </c>
      <c r="BL405" s="23" t="s">
        <v>289</v>
      </c>
      <c r="BM405" s="23" t="s">
        <v>1024</v>
      </c>
    </row>
    <row r="406" spans="2:51" s="10" customFormat="1" ht="16.5" customHeight="1">
      <c r="B406" s="231"/>
      <c r="C406" s="232"/>
      <c r="D406" s="232"/>
      <c r="E406" s="233" t="s">
        <v>22</v>
      </c>
      <c r="F406" s="234" t="s">
        <v>1025</v>
      </c>
      <c r="G406" s="235"/>
      <c r="H406" s="235"/>
      <c r="I406" s="235"/>
      <c r="J406" s="232"/>
      <c r="K406" s="236">
        <v>2.25</v>
      </c>
      <c r="L406" s="232"/>
      <c r="M406" s="232"/>
      <c r="N406" s="232"/>
      <c r="O406" s="232"/>
      <c r="P406" s="232"/>
      <c r="Q406" s="232"/>
      <c r="R406" s="237"/>
      <c r="T406" s="238"/>
      <c r="U406" s="232"/>
      <c r="V406" s="232"/>
      <c r="W406" s="232"/>
      <c r="X406" s="232"/>
      <c r="Y406" s="232"/>
      <c r="Z406" s="232"/>
      <c r="AA406" s="239"/>
      <c r="AT406" s="240" t="s">
        <v>184</v>
      </c>
      <c r="AU406" s="240" t="s">
        <v>126</v>
      </c>
      <c r="AV406" s="10" t="s">
        <v>126</v>
      </c>
      <c r="AW406" s="10" t="s">
        <v>36</v>
      </c>
      <c r="AX406" s="10" t="s">
        <v>81</v>
      </c>
      <c r="AY406" s="240" t="s">
        <v>175</v>
      </c>
    </row>
    <row r="407" spans="2:51" s="10" customFormat="1" ht="16.5" customHeight="1">
      <c r="B407" s="231"/>
      <c r="C407" s="232"/>
      <c r="D407" s="232"/>
      <c r="E407" s="233" t="s">
        <v>22</v>
      </c>
      <c r="F407" s="243" t="s">
        <v>1026</v>
      </c>
      <c r="G407" s="232"/>
      <c r="H407" s="232"/>
      <c r="I407" s="232"/>
      <c r="J407" s="232"/>
      <c r="K407" s="236">
        <v>1.698</v>
      </c>
      <c r="L407" s="232"/>
      <c r="M407" s="232"/>
      <c r="N407" s="232"/>
      <c r="O407" s="232"/>
      <c r="P407" s="232"/>
      <c r="Q407" s="232"/>
      <c r="R407" s="237"/>
      <c r="T407" s="238"/>
      <c r="U407" s="232"/>
      <c r="V407" s="232"/>
      <c r="W407" s="232"/>
      <c r="X407" s="232"/>
      <c r="Y407" s="232"/>
      <c r="Z407" s="232"/>
      <c r="AA407" s="239"/>
      <c r="AT407" s="240" t="s">
        <v>184</v>
      </c>
      <c r="AU407" s="240" t="s">
        <v>126</v>
      </c>
      <c r="AV407" s="10" t="s">
        <v>126</v>
      </c>
      <c r="AW407" s="10" t="s">
        <v>36</v>
      </c>
      <c r="AX407" s="10" t="s">
        <v>81</v>
      </c>
      <c r="AY407" s="240" t="s">
        <v>175</v>
      </c>
    </row>
    <row r="408" spans="2:51" s="10" customFormat="1" ht="25.5" customHeight="1">
      <c r="B408" s="231"/>
      <c r="C408" s="232"/>
      <c r="D408" s="232"/>
      <c r="E408" s="233" t="s">
        <v>22</v>
      </c>
      <c r="F408" s="243" t="s">
        <v>1027</v>
      </c>
      <c r="G408" s="232"/>
      <c r="H408" s="232"/>
      <c r="I408" s="232"/>
      <c r="J408" s="232"/>
      <c r="K408" s="236">
        <v>14.49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184</v>
      </c>
      <c r="AU408" s="240" t="s">
        <v>126</v>
      </c>
      <c r="AV408" s="10" t="s">
        <v>126</v>
      </c>
      <c r="AW408" s="10" t="s">
        <v>36</v>
      </c>
      <c r="AX408" s="10" t="s">
        <v>81</v>
      </c>
      <c r="AY408" s="240" t="s">
        <v>175</v>
      </c>
    </row>
    <row r="409" spans="2:51" s="11" customFormat="1" ht="16.5" customHeight="1">
      <c r="B409" s="244"/>
      <c r="C409" s="245"/>
      <c r="D409" s="245"/>
      <c r="E409" s="246" t="s">
        <v>22</v>
      </c>
      <c r="F409" s="247" t="s">
        <v>230</v>
      </c>
      <c r="G409" s="245"/>
      <c r="H409" s="245"/>
      <c r="I409" s="245"/>
      <c r="J409" s="245"/>
      <c r="K409" s="248">
        <v>18.438</v>
      </c>
      <c r="L409" s="245"/>
      <c r="M409" s="245"/>
      <c r="N409" s="245"/>
      <c r="O409" s="245"/>
      <c r="P409" s="245"/>
      <c r="Q409" s="245"/>
      <c r="R409" s="249"/>
      <c r="T409" s="250"/>
      <c r="U409" s="245"/>
      <c r="V409" s="245"/>
      <c r="W409" s="245"/>
      <c r="X409" s="245"/>
      <c r="Y409" s="245"/>
      <c r="Z409" s="245"/>
      <c r="AA409" s="251"/>
      <c r="AT409" s="252" t="s">
        <v>184</v>
      </c>
      <c r="AU409" s="252" t="s">
        <v>126</v>
      </c>
      <c r="AV409" s="11" t="s">
        <v>181</v>
      </c>
      <c r="AW409" s="11" t="s">
        <v>36</v>
      </c>
      <c r="AX409" s="11" t="s">
        <v>89</v>
      </c>
      <c r="AY409" s="252" t="s">
        <v>175</v>
      </c>
    </row>
    <row r="410" spans="2:65" s="1" customFormat="1" ht="25.5" customHeight="1">
      <c r="B410" s="47"/>
      <c r="C410" s="220" t="s">
        <v>1028</v>
      </c>
      <c r="D410" s="220" t="s">
        <v>177</v>
      </c>
      <c r="E410" s="221" t="s">
        <v>1029</v>
      </c>
      <c r="F410" s="222" t="s">
        <v>1030</v>
      </c>
      <c r="G410" s="222"/>
      <c r="H410" s="222"/>
      <c r="I410" s="222"/>
      <c r="J410" s="223" t="s">
        <v>1023</v>
      </c>
      <c r="K410" s="224">
        <v>169.23</v>
      </c>
      <c r="L410" s="225">
        <v>0</v>
      </c>
      <c r="M410" s="226"/>
      <c r="N410" s="227">
        <f>ROUND(L410*K410,2)</f>
        <v>0</v>
      </c>
      <c r="O410" s="227"/>
      <c r="P410" s="227"/>
      <c r="Q410" s="227"/>
      <c r="R410" s="49"/>
      <c r="T410" s="228" t="s">
        <v>22</v>
      </c>
      <c r="U410" s="57" t="s">
        <v>46</v>
      </c>
      <c r="V410" s="48"/>
      <c r="W410" s="229">
        <f>V410*K410</f>
        <v>0</v>
      </c>
      <c r="X410" s="229">
        <v>5E-05</v>
      </c>
      <c r="Y410" s="229">
        <f>X410*K410</f>
        <v>0.0084615</v>
      </c>
      <c r="Z410" s="229">
        <v>0</v>
      </c>
      <c r="AA410" s="230">
        <f>Z410*K410</f>
        <v>0</v>
      </c>
      <c r="AR410" s="23" t="s">
        <v>289</v>
      </c>
      <c r="AT410" s="23" t="s">
        <v>177</v>
      </c>
      <c r="AU410" s="23" t="s">
        <v>126</v>
      </c>
      <c r="AY410" s="23" t="s">
        <v>175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23" t="s">
        <v>89</v>
      </c>
      <c r="BK410" s="143">
        <f>ROUND(L410*K410,2)</f>
        <v>0</v>
      </c>
      <c r="BL410" s="23" t="s">
        <v>289</v>
      </c>
      <c r="BM410" s="23" t="s">
        <v>1031</v>
      </c>
    </row>
    <row r="411" spans="2:51" s="10" customFormat="1" ht="16.5" customHeight="1">
      <c r="B411" s="231"/>
      <c r="C411" s="232"/>
      <c r="D411" s="232"/>
      <c r="E411" s="233" t="s">
        <v>22</v>
      </c>
      <c r="F411" s="234" t="s">
        <v>1032</v>
      </c>
      <c r="G411" s="235"/>
      <c r="H411" s="235"/>
      <c r="I411" s="235"/>
      <c r="J411" s="232"/>
      <c r="K411" s="236">
        <v>61.95</v>
      </c>
      <c r="L411" s="232"/>
      <c r="M411" s="232"/>
      <c r="N411" s="232"/>
      <c r="O411" s="232"/>
      <c r="P411" s="232"/>
      <c r="Q411" s="232"/>
      <c r="R411" s="237"/>
      <c r="T411" s="238"/>
      <c r="U411" s="232"/>
      <c r="V411" s="232"/>
      <c r="W411" s="232"/>
      <c r="X411" s="232"/>
      <c r="Y411" s="232"/>
      <c r="Z411" s="232"/>
      <c r="AA411" s="239"/>
      <c r="AT411" s="240" t="s">
        <v>184</v>
      </c>
      <c r="AU411" s="240" t="s">
        <v>126</v>
      </c>
      <c r="AV411" s="10" t="s">
        <v>126</v>
      </c>
      <c r="AW411" s="10" t="s">
        <v>36</v>
      </c>
      <c r="AX411" s="10" t="s">
        <v>81</v>
      </c>
      <c r="AY411" s="240" t="s">
        <v>175</v>
      </c>
    </row>
    <row r="412" spans="2:51" s="10" customFormat="1" ht="16.5" customHeight="1">
      <c r="B412" s="231"/>
      <c r="C412" s="232"/>
      <c r="D412" s="232"/>
      <c r="E412" s="233" t="s">
        <v>22</v>
      </c>
      <c r="F412" s="243" t="s">
        <v>1033</v>
      </c>
      <c r="G412" s="232"/>
      <c r="H412" s="232"/>
      <c r="I412" s="232"/>
      <c r="J412" s="232"/>
      <c r="K412" s="236">
        <v>107.28</v>
      </c>
      <c r="L412" s="232"/>
      <c r="M412" s="232"/>
      <c r="N412" s="232"/>
      <c r="O412" s="232"/>
      <c r="P412" s="232"/>
      <c r="Q412" s="232"/>
      <c r="R412" s="237"/>
      <c r="T412" s="238"/>
      <c r="U412" s="232"/>
      <c r="V412" s="232"/>
      <c r="W412" s="232"/>
      <c r="X412" s="232"/>
      <c r="Y412" s="232"/>
      <c r="Z412" s="232"/>
      <c r="AA412" s="239"/>
      <c r="AT412" s="240" t="s">
        <v>184</v>
      </c>
      <c r="AU412" s="240" t="s">
        <v>126</v>
      </c>
      <c r="AV412" s="10" t="s">
        <v>126</v>
      </c>
      <c r="AW412" s="10" t="s">
        <v>36</v>
      </c>
      <c r="AX412" s="10" t="s">
        <v>81</v>
      </c>
      <c r="AY412" s="240" t="s">
        <v>175</v>
      </c>
    </row>
    <row r="413" spans="2:51" s="11" customFormat="1" ht="16.5" customHeight="1">
      <c r="B413" s="244"/>
      <c r="C413" s="245"/>
      <c r="D413" s="245"/>
      <c r="E413" s="246" t="s">
        <v>22</v>
      </c>
      <c r="F413" s="247" t="s">
        <v>230</v>
      </c>
      <c r="G413" s="245"/>
      <c r="H413" s="245"/>
      <c r="I413" s="245"/>
      <c r="J413" s="245"/>
      <c r="K413" s="248">
        <v>169.23</v>
      </c>
      <c r="L413" s="245"/>
      <c r="M413" s="245"/>
      <c r="N413" s="245"/>
      <c r="O413" s="245"/>
      <c r="P413" s="245"/>
      <c r="Q413" s="245"/>
      <c r="R413" s="249"/>
      <c r="T413" s="250"/>
      <c r="U413" s="245"/>
      <c r="V413" s="245"/>
      <c r="W413" s="245"/>
      <c r="X413" s="245"/>
      <c r="Y413" s="245"/>
      <c r="Z413" s="245"/>
      <c r="AA413" s="251"/>
      <c r="AT413" s="252" t="s">
        <v>184</v>
      </c>
      <c r="AU413" s="252" t="s">
        <v>126</v>
      </c>
      <c r="AV413" s="11" t="s">
        <v>181</v>
      </c>
      <c r="AW413" s="11" t="s">
        <v>36</v>
      </c>
      <c r="AX413" s="11" t="s">
        <v>89</v>
      </c>
      <c r="AY413" s="252" t="s">
        <v>175</v>
      </c>
    </row>
    <row r="414" spans="2:65" s="1" customFormat="1" ht="25.5" customHeight="1">
      <c r="B414" s="47"/>
      <c r="C414" s="255" t="s">
        <v>1034</v>
      </c>
      <c r="D414" s="255" t="s">
        <v>484</v>
      </c>
      <c r="E414" s="256" t="s">
        <v>1035</v>
      </c>
      <c r="F414" s="257" t="s">
        <v>1036</v>
      </c>
      <c r="G414" s="257"/>
      <c r="H414" s="257"/>
      <c r="I414" s="257"/>
      <c r="J414" s="258" t="s">
        <v>202</v>
      </c>
      <c r="K414" s="259">
        <v>5.22</v>
      </c>
      <c r="L414" s="260">
        <v>0</v>
      </c>
      <c r="M414" s="261"/>
      <c r="N414" s="262">
        <f>ROUND(L414*K414,2)</f>
        <v>0</v>
      </c>
      <c r="O414" s="227"/>
      <c r="P414" s="227"/>
      <c r="Q414" s="227"/>
      <c r="R414" s="49"/>
      <c r="T414" s="228" t="s">
        <v>22</v>
      </c>
      <c r="U414" s="57" t="s">
        <v>46</v>
      </c>
      <c r="V414" s="48"/>
      <c r="W414" s="229">
        <f>V414*K414</f>
        <v>0</v>
      </c>
      <c r="X414" s="229">
        <v>0.01788</v>
      </c>
      <c r="Y414" s="229">
        <f>X414*K414</f>
        <v>0.0933336</v>
      </c>
      <c r="Z414" s="229">
        <v>0</v>
      </c>
      <c r="AA414" s="230">
        <f>Z414*K414</f>
        <v>0</v>
      </c>
      <c r="AR414" s="23" t="s">
        <v>330</v>
      </c>
      <c r="AT414" s="23" t="s">
        <v>484</v>
      </c>
      <c r="AU414" s="23" t="s">
        <v>126</v>
      </c>
      <c r="AY414" s="23" t="s">
        <v>175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23" t="s">
        <v>89</v>
      </c>
      <c r="BK414" s="143">
        <f>ROUND(L414*K414,2)</f>
        <v>0</v>
      </c>
      <c r="BL414" s="23" t="s">
        <v>289</v>
      </c>
      <c r="BM414" s="23" t="s">
        <v>1037</v>
      </c>
    </row>
    <row r="415" spans="2:51" s="10" customFormat="1" ht="16.5" customHeight="1">
      <c r="B415" s="231"/>
      <c r="C415" s="232"/>
      <c r="D415" s="232"/>
      <c r="E415" s="233" t="s">
        <v>22</v>
      </c>
      <c r="F415" s="234" t="s">
        <v>1038</v>
      </c>
      <c r="G415" s="235"/>
      <c r="H415" s="235"/>
      <c r="I415" s="235"/>
      <c r="J415" s="232"/>
      <c r="K415" s="236">
        <v>5.22</v>
      </c>
      <c r="L415" s="232"/>
      <c r="M415" s="232"/>
      <c r="N415" s="232"/>
      <c r="O415" s="232"/>
      <c r="P415" s="232"/>
      <c r="Q415" s="232"/>
      <c r="R415" s="237"/>
      <c r="T415" s="238"/>
      <c r="U415" s="232"/>
      <c r="V415" s="232"/>
      <c r="W415" s="232"/>
      <c r="X415" s="232"/>
      <c r="Y415" s="232"/>
      <c r="Z415" s="232"/>
      <c r="AA415" s="239"/>
      <c r="AT415" s="240" t="s">
        <v>184</v>
      </c>
      <c r="AU415" s="240" t="s">
        <v>126</v>
      </c>
      <c r="AV415" s="10" t="s">
        <v>126</v>
      </c>
      <c r="AW415" s="10" t="s">
        <v>36</v>
      </c>
      <c r="AX415" s="10" t="s">
        <v>89</v>
      </c>
      <c r="AY415" s="240" t="s">
        <v>175</v>
      </c>
    </row>
    <row r="416" spans="2:65" s="1" customFormat="1" ht="25.5" customHeight="1">
      <c r="B416" s="47"/>
      <c r="C416" s="255" t="s">
        <v>1039</v>
      </c>
      <c r="D416" s="255" t="s">
        <v>484</v>
      </c>
      <c r="E416" s="256" t="s">
        <v>1040</v>
      </c>
      <c r="F416" s="257" t="s">
        <v>1041</v>
      </c>
      <c r="G416" s="257"/>
      <c r="H416" s="257"/>
      <c r="I416" s="257"/>
      <c r="J416" s="258" t="s">
        <v>253</v>
      </c>
      <c r="K416" s="259">
        <v>0.085</v>
      </c>
      <c r="L416" s="260">
        <v>0</v>
      </c>
      <c r="M416" s="261"/>
      <c r="N416" s="262">
        <f>ROUND(L416*K416,2)</f>
        <v>0</v>
      </c>
      <c r="O416" s="227"/>
      <c r="P416" s="227"/>
      <c r="Q416" s="227"/>
      <c r="R416" s="49"/>
      <c r="T416" s="228" t="s">
        <v>22</v>
      </c>
      <c r="U416" s="57" t="s">
        <v>46</v>
      </c>
      <c r="V416" s="48"/>
      <c r="W416" s="229">
        <f>V416*K416</f>
        <v>0</v>
      </c>
      <c r="X416" s="229">
        <v>1</v>
      </c>
      <c r="Y416" s="229">
        <f>X416*K416</f>
        <v>0.085</v>
      </c>
      <c r="Z416" s="229">
        <v>0</v>
      </c>
      <c r="AA416" s="230">
        <f>Z416*K416</f>
        <v>0</v>
      </c>
      <c r="AR416" s="23" t="s">
        <v>330</v>
      </c>
      <c r="AT416" s="23" t="s">
        <v>484</v>
      </c>
      <c r="AU416" s="23" t="s">
        <v>126</v>
      </c>
      <c r="AY416" s="23" t="s">
        <v>175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89</v>
      </c>
      <c r="BK416" s="143">
        <f>ROUND(L416*K416,2)</f>
        <v>0</v>
      </c>
      <c r="BL416" s="23" t="s">
        <v>289</v>
      </c>
      <c r="BM416" s="23" t="s">
        <v>1042</v>
      </c>
    </row>
    <row r="417" spans="2:51" s="10" customFormat="1" ht="16.5" customHeight="1">
      <c r="B417" s="231"/>
      <c r="C417" s="232"/>
      <c r="D417" s="232"/>
      <c r="E417" s="233" t="s">
        <v>22</v>
      </c>
      <c r="F417" s="234" t="s">
        <v>1043</v>
      </c>
      <c r="G417" s="235"/>
      <c r="H417" s="235"/>
      <c r="I417" s="235"/>
      <c r="J417" s="232"/>
      <c r="K417" s="236">
        <v>0.085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184</v>
      </c>
      <c r="AU417" s="240" t="s">
        <v>126</v>
      </c>
      <c r="AV417" s="10" t="s">
        <v>126</v>
      </c>
      <c r="AW417" s="10" t="s">
        <v>36</v>
      </c>
      <c r="AX417" s="10" t="s">
        <v>89</v>
      </c>
      <c r="AY417" s="240" t="s">
        <v>175</v>
      </c>
    </row>
    <row r="418" spans="2:65" s="1" customFormat="1" ht="25.5" customHeight="1">
      <c r="B418" s="47"/>
      <c r="C418" s="255" t="s">
        <v>1044</v>
      </c>
      <c r="D418" s="255" t="s">
        <v>484</v>
      </c>
      <c r="E418" s="256" t="s">
        <v>1045</v>
      </c>
      <c r="F418" s="257" t="s">
        <v>1046</v>
      </c>
      <c r="G418" s="257"/>
      <c r="H418" s="257"/>
      <c r="I418" s="257"/>
      <c r="J418" s="258" t="s">
        <v>253</v>
      </c>
      <c r="K418" s="259">
        <v>0.002</v>
      </c>
      <c r="L418" s="260">
        <v>0</v>
      </c>
      <c r="M418" s="261"/>
      <c r="N418" s="262">
        <f>ROUND(L418*K418,2)</f>
        <v>0</v>
      </c>
      <c r="O418" s="227"/>
      <c r="P418" s="227"/>
      <c r="Q418" s="227"/>
      <c r="R418" s="49"/>
      <c r="T418" s="228" t="s">
        <v>22</v>
      </c>
      <c r="U418" s="57" t="s">
        <v>46</v>
      </c>
      <c r="V418" s="48"/>
      <c r="W418" s="229">
        <f>V418*K418</f>
        <v>0</v>
      </c>
      <c r="X418" s="229">
        <v>1</v>
      </c>
      <c r="Y418" s="229">
        <f>X418*K418</f>
        <v>0.002</v>
      </c>
      <c r="Z418" s="229">
        <v>0</v>
      </c>
      <c r="AA418" s="230">
        <f>Z418*K418</f>
        <v>0</v>
      </c>
      <c r="AR418" s="23" t="s">
        <v>330</v>
      </c>
      <c r="AT418" s="23" t="s">
        <v>484</v>
      </c>
      <c r="AU418" s="23" t="s">
        <v>126</v>
      </c>
      <c r="AY418" s="23" t="s">
        <v>175</v>
      </c>
      <c r="BE418" s="143">
        <f>IF(U418="základní",N418,0)</f>
        <v>0</v>
      </c>
      <c r="BF418" s="143">
        <f>IF(U418="snížená",N418,0)</f>
        <v>0</v>
      </c>
      <c r="BG418" s="143">
        <f>IF(U418="zákl. přenesená",N418,0)</f>
        <v>0</v>
      </c>
      <c r="BH418" s="143">
        <f>IF(U418="sníž. přenesená",N418,0)</f>
        <v>0</v>
      </c>
      <c r="BI418" s="143">
        <f>IF(U418="nulová",N418,0)</f>
        <v>0</v>
      </c>
      <c r="BJ418" s="23" t="s">
        <v>89</v>
      </c>
      <c r="BK418" s="143">
        <f>ROUND(L418*K418,2)</f>
        <v>0</v>
      </c>
      <c r="BL418" s="23" t="s">
        <v>289</v>
      </c>
      <c r="BM418" s="23" t="s">
        <v>1047</v>
      </c>
    </row>
    <row r="419" spans="2:65" s="1" customFormat="1" ht="25.5" customHeight="1">
      <c r="B419" s="47"/>
      <c r="C419" s="255" t="s">
        <v>1048</v>
      </c>
      <c r="D419" s="255" t="s">
        <v>484</v>
      </c>
      <c r="E419" s="256" t="s">
        <v>1049</v>
      </c>
      <c r="F419" s="257" t="s">
        <v>1050</v>
      </c>
      <c r="G419" s="257"/>
      <c r="H419" s="257"/>
      <c r="I419" s="257"/>
      <c r="J419" s="258" t="s">
        <v>253</v>
      </c>
      <c r="K419" s="259">
        <v>0.015</v>
      </c>
      <c r="L419" s="260">
        <v>0</v>
      </c>
      <c r="M419" s="261"/>
      <c r="N419" s="262">
        <f>ROUND(L419*K419,2)</f>
        <v>0</v>
      </c>
      <c r="O419" s="227"/>
      <c r="P419" s="227"/>
      <c r="Q419" s="227"/>
      <c r="R419" s="49"/>
      <c r="T419" s="228" t="s">
        <v>22</v>
      </c>
      <c r="U419" s="57" t="s">
        <v>46</v>
      </c>
      <c r="V419" s="48"/>
      <c r="W419" s="229">
        <f>V419*K419</f>
        <v>0</v>
      </c>
      <c r="X419" s="229">
        <v>1</v>
      </c>
      <c r="Y419" s="229">
        <f>X419*K419</f>
        <v>0.015</v>
      </c>
      <c r="Z419" s="229">
        <v>0</v>
      </c>
      <c r="AA419" s="230">
        <f>Z419*K419</f>
        <v>0</v>
      </c>
      <c r="AR419" s="23" t="s">
        <v>330</v>
      </c>
      <c r="AT419" s="23" t="s">
        <v>484</v>
      </c>
      <c r="AU419" s="23" t="s">
        <v>126</v>
      </c>
      <c r="AY419" s="23" t="s">
        <v>175</v>
      </c>
      <c r="BE419" s="143">
        <f>IF(U419="základní",N419,0)</f>
        <v>0</v>
      </c>
      <c r="BF419" s="143">
        <f>IF(U419="snížená",N419,0)</f>
        <v>0</v>
      </c>
      <c r="BG419" s="143">
        <f>IF(U419="zákl. přenesená",N419,0)</f>
        <v>0</v>
      </c>
      <c r="BH419" s="143">
        <f>IF(U419="sníž. přenesená",N419,0)</f>
        <v>0</v>
      </c>
      <c r="BI419" s="143">
        <f>IF(U419="nulová",N419,0)</f>
        <v>0</v>
      </c>
      <c r="BJ419" s="23" t="s">
        <v>89</v>
      </c>
      <c r="BK419" s="143">
        <f>ROUND(L419*K419,2)</f>
        <v>0</v>
      </c>
      <c r="BL419" s="23" t="s">
        <v>289</v>
      </c>
      <c r="BM419" s="23" t="s">
        <v>1051</v>
      </c>
    </row>
    <row r="420" spans="2:51" s="10" customFormat="1" ht="25.5" customHeight="1">
      <c r="B420" s="231"/>
      <c r="C420" s="232"/>
      <c r="D420" s="232"/>
      <c r="E420" s="233" t="s">
        <v>22</v>
      </c>
      <c r="F420" s="234" t="s">
        <v>1052</v>
      </c>
      <c r="G420" s="235"/>
      <c r="H420" s="235"/>
      <c r="I420" s="235"/>
      <c r="J420" s="232"/>
      <c r="K420" s="236">
        <v>0.015</v>
      </c>
      <c r="L420" s="232"/>
      <c r="M420" s="232"/>
      <c r="N420" s="232"/>
      <c r="O420" s="232"/>
      <c r="P420" s="232"/>
      <c r="Q420" s="232"/>
      <c r="R420" s="237"/>
      <c r="T420" s="238"/>
      <c r="U420" s="232"/>
      <c r="V420" s="232"/>
      <c r="W420" s="232"/>
      <c r="X420" s="232"/>
      <c r="Y420" s="232"/>
      <c r="Z420" s="232"/>
      <c r="AA420" s="239"/>
      <c r="AT420" s="240" t="s">
        <v>184</v>
      </c>
      <c r="AU420" s="240" t="s">
        <v>126</v>
      </c>
      <c r="AV420" s="10" t="s">
        <v>126</v>
      </c>
      <c r="AW420" s="10" t="s">
        <v>36</v>
      </c>
      <c r="AX420" s="10" t="s">
        <v>89</v>
      </c>
      <c r="AY420" s="240" t="s">
        <v>175</v>
      </c>
    </row>
    <row r="421" spans="2:65" s="1" customFormat="1" ht="25.5" customHeight="1">
      <c r="B421" s="47"/>
      <c r="C421" s="255" t="s">
        <v>1053</v>
      </c>
      <c r="D421" s="255" t="s">
        <v>484</v>
      </c>
      <c r="E421" s="256" t="s">
        <v>1054</v>
      </c>
      <c r="F421" s="257" t="s">
        <v>1055</v>
      </c>
      <c r="G421" s="257"/>
      <c r="H421" s="257"/>
      <c r="I421" s="257"/>
      <c r="J421" s="258" t="s">
        <v>253</v>
      </c>
      <c r="K421" s="259">
        <v>0.003</v>
      </c>
      <c r="L421" s="260">
        <v>0</v>
      </c>
      <c r="M421" s="261"/>
      <c r="N421" s="262">
        <f>ROUND(L421*K421,2)</f>
        <v>0</v>
      </c>
      <c r="O421" s="227"/>
      <c r="P421" s="227"/>
      <c r="Q421" s="227"/>
      <c r="R421" s="49"/>
      <c r="T421" s="228" t="s">
        <v>22</v>
      </c>
      <c r="U421" s="57" t="s">
        <v>46</v>
      </c>
      <c r="V421" s="48"/>
      <c r="W421" s="229">
        <f>V421*K421</f>
        <v>0</v>
      </c>
      <c r="X421" s="229">
        <v>1</v>
      </c>
      <c r="Y421" s="229">
        <f>X421*K421</f>
        <v>0.003</v>
      </c>
      <c r="Z421" s="229">
        <v>0</v>
      </c>
      <c r="AA421" s="230">
        <f>Z421*K421</f>
        <v>0</v>
      </c>
      <c r="AR421" s="23" t="s">
        <v>330</v>
      </c>
      <c r="AT421" s="23" t="s">
        <v>484</v>
      </c>
      <c r="AU421" s="23" t="s">
        <v>126</v>
      </c>
      <c r="AY421" s="23" t="s">
        <v>175</v>
      </c>
      <c r="BE421" s="143">
        <f>IF(U421="základní",N421,0)</f>
        <v>0</v>
      </c>
      <c r="BF421" s="143">
        <f>IF(U421="snížená",N421,0)</f>
        <v>0</v>
      </c>
      <c r="BG421" s="143">
        <f>IF(U421="zákl. přenesená",N421,0)</f>
        <v>0</v>
      </c>
      <c r="BH421" s="143">
        <f>IF(U421="sníž. přenesená",N421,0)</f>
        <v>0</v>
      </c>
      <c r="BI421" s="143">
        <f>IF(U421="nulová",N421,0)</f>
        <v>0</v>
      </c>
      <c r="BJ421" s="23" t="s">
        <v>89</v>
      </c>
      <c r="BK421" s="143">
        <f>ROUND(L421*K421,2)</f>
        <v>0</v>
      </c>
      <c r="BL421" s="23" t="s">
        <v>289</v>
      </c>
      <c r="BM421" s="23" t="s">
        <v>1056</v>
      </c>
    </row>
    <row r="422" spans="2:65" s="1" customFormat="1" ht="25.5" customHeight="1">
      <c r="B422" s="47"/>
      <c r="C422" s="220" t="s">
        <v>1057</v>
      </c>
      <c r="D422" s="220" t="s">
        <v>177</v>
      </c>
      <c r="E422" s="221" t="s">
        <v>1058</v>
      </c>
      <c r="F422" s="222" t="s">
        <v>1059</v>
      </c>
      <c r="G422" s="222"/>
      <c r="H422" s="222"/>
      <c r="I422" s="222"/>
      <c r="J422" s="223" t="s">
        <v>741</v>
      </c>
      <c r="K422" s="271">
        <v>0</v>
      </c>
      <c r="L422" s="225">
        <v>0</v>
      </c>
      <c r="M422" s="226"/>
      <c r="N422" s="227">
        <f>ROUND(L422*K422,2)</f>
        <v>0</v>
      </c>
      <c r="O422" s="227"/>
      <c r="P422" s="227"/>
      <c r="Q422" s="227"/>
      <c r="R422" s="49"/>
      <c r="T422" s="228" t="s">
        <v>22</v>
      </c>
      <c r="U422" s="57" t="s">
        <v>46</v>
      </c>
      <c r="V422" s="48"/>
      <c r="W422" s="229">
        <f>V422*K422</f>
        <v>0</v>
      </c>
      <c r="X422" s="229">
        <v>0</v>
      </c>
      <c r="Y422" s="229">
        <f>X422*K422</f>
        <v>0</v>
      </c>
      <c r="Z422" s="229">
        <v>0</v>
      </c>
      <c r="AA422" s="230">
        <f>Z422*K422</f>
        <v>0</v>
      </c>
      <c r="AR422" s="23" t="s">
        <v>289</v>
      </c>
      <c r="AT422" s="23" t="s">
        <v>177</v>
      </c>
      <c r="AU422" s="23" t="s">
        <v>126</v>
      </c>
      <c r="AY422" s="23" t="s">
        <v>175</v>
      </c>
      <c r="BE422" s="143">
        <f>IF(U422="základní",N422,0)</f>
        <v>0</v>
      </c>
      <c r="BF422" s="143">
        <f>IF(U422="snížená",N422,0)</f>
        <v>0</v>
      </c>
      <c r="BG422" s="143">
        <f>IF(U422="zákl. přenesená",N422,0)</f>
        <v>0</v>
      </c>
      <c r="BH422" s="143">
        <f>IF(U422="sníž. přenesená",N422,0)</f>
        <v>0</v>
      </c>
      <c r="BI422" s="143">
        <f>IF(U422="nulová",N422,0)</f>
        <v>0</v>
      </c>
      <c r="BJ422" s="23" t="s">
        <v>89</v>
      </c>
      <c r="BK422" s="143">
        <f>ROUND(L422*K422,2)</f>
        <v>0</v>
      </c>
      <c r="BL422" s="23" t="s">
        <v>289</v>
      </c>
      <c r="BM422" s="23" t="s">
        <v>1060</v>
      </c>
    </row>
    <row r="423" spans="2:63" s="9" customFormat="1" ht="29.85" customHeight="1">
      <c r="B423" s="206"/>
      <c r="C423" s="207"/>
      <c r="D423" s="217" t="s">
        <v>150</v>
      </c>
      <c r="E423" s="217"/>
      <c r="F423" s="217"/>
      <c r="G423" s="217"/>
      <c r="H423" s="217"/>
      <c r="I423" s="217"/>
      <c r="J423" s="217"/>
      <c r="K423" s="217"/>
      <c r="L423" s="217"/>
      <c r="M423" s="217"/>
      <c r="N423" s="241">
        <f>BK423</f>
        <v>0</v>
      </c>
      <c r="O423" s="242"/>
      <c r="P423" s="242"/>
      <c r="Q423" s="242"/>
      <c r="R423" s="210"/>
      <c r="T423" s="211"/>
      <c r="U423" s="207"/>
      <c r="V423" s="207"/>
      <c r="W423" s="212">
        <f>SUM(W424:W435)</f>
        <v>0</v>
      </c>
      <c r="X423" s="207"/>
      <c r="Y423" s="212">
        <f>SUM(Y424:Y435)</f>
        <v>0.20290139999999998</v>
      </c>
      <c r="Z423" s="207"/>
      <c r="AA423" s="213">
        <f>SUM(AA424:AA435)</f>
        <v>0</v>
      </c>
      <c r="AR423" s="214" t="s">
        <v>126</v>
      </c>
      <c r="AT423" s="215" t="s">
        <v>80</v>
      </c>
      <c r="AU423" s="215" t="s">
        <v>89</v>
      </c>
      <c r="AY423" s="214" t="s">
        <v>175</v>
      </c>
      <c r="BK423" s="216">
        <f>SUM(BK424:BK435)</f>
        <v>0</v>
      </c>
    </row>
    <row r="424" spans="2:65" s="1" customFormat="1" ht="25.5" customHeight="1">
      <c r="B424" s="47"/>
      <c r="C424" s="220" t="s">
        <v>1061</v>
      </c>
      <c r="D424" s="220" t="s">
        <v>177</v>
      </c>
      <c r="E424" s="221" t="s">
        <v>1062</v>
      </c>
      <c r="F424" s="222" t="s">
        <v>1063</v>
      </c>
      <c r="G424" s="222"/>
      <c r="H424" s="222"/>
      <c r="I424" s="222"/>
      <c r="J424" s="223" t="s">
        <v>202</v>
      </c>
      <c r="K424" s="224">
        <v>10.32</v>
      </c>
      <c r="L424" s="225">
        <v>0</v>
      </c>
      <c r="M424" s="226"/>
      <c r="N424" s="227">
        <f>ROUND(L424*K424,2)</f>
        <v>0</v>
      </c>
      <c r="O424" s="227"/>
      <c r="P424" s="227"/>
      <c r="Q424" s="227"/>
      <c r="R424" s="49"/>
      <c r="T424" s="228" t="s">
        <v>22</v>
      </c>
      <c r="U424" s="57" t="s">
        <v>46</v>
      </c>
      <c r="V424" s="48"/>
      <c r="W424" s="229">
        <f>V424*K424</f>
        <v>0</v>
      </c>
      <c r="X424" s="229">
        <v>0.0002</v>
      </c>
      <c r="Y424" s="229">
        <f>X424*K424</f>
        <v>0.0020640000000000003</v>
      </c>
      <c r="Z424" s="229">
        <v>0</v>
      </c>
      <c r="AA424" s="230">
        <f>Z424*K424</f>
        <v>0</v>
      </c>
      <c r="AR424" s="23" t="s">
        <v>289</v>
      </c>
      <c r="AT424" s="23" t="s">
        <v>177</v>
      </c>
      <c r="AU424" s="23" t="s">
        <v>126</v>
      </c>
      <c r="AY424" s="23" t="s">
        <v>175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23" t="s">
        <v>89</v>
      </c>
      <c r="BK424" s="143">
        <f>ROUND(L424*K424,2)</f>
        <v>0</v>
      </c>
      <c r="BL424" s="23" t="s">
        <v>289</v>
      </c>
      <c r="BM424" s="23" t="s">
        <v>1064</v>
      </c>
    </row>
    <row r="425" spans="2:51" s="10" customFormat="1" ht="16.5" customHeight="1">
      <c r="B425" s="231"/>
      <c r="C425" s="232"/>
      <c r="D425" s="232"/>
      <c r="E425" s="233" t="s">
        <v>22</v>
      </c>
      <c r="F425" s="234" t="s">
        <v>1065</v>
      </c>
      <c r="G425" s="235"/>
      <c r="H425" s="235"/>
      <c r="I425" s="235"/>
      <c r="J425" s="232"/>
      <c r="K425" s="236">
        <v>7.54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184</v>
      </c>
      <c r="AU425" s="240" t="s">
        <v>126</v>
      </c>
      <c r="AV425" s="10" t="s">
        <v>126</v>
      </c>
      <c r="AW425" s="10" t="s">
        <v>36</v>
      </c>
      <c r="AX425" s="10" t="s">
        <v>81</v>
      </c>
      <c r="AY425" s="240" t="s">
        <v>175</v>
      </c>
    </row>
    <row r="426" spans="2:51" s="10" customFormat="1" ht="16.5" customHeight="1">
      <c r="B426" s="231"/>
      <c r="C426" s="232"/>
      <c r="D426" s="232"/>
      <c r="E426" s="233" t="s">
        <v>22</v>
      </c>
      <c r="F426" s="243" t="s">
        <v>1066</v>
      </c>
      <c r="G426" s="232"/>
      <c r="H426" s="232"/>
      <c r="I426" s="232"/>
      <c r="J426" s="232"/>
      <c r="K426" s="236">
        <v>2.78</v>
      </c>
      <c r="L426" s="232"/>
      <c r="M426" s="232"/>
      <c r="N426" s="232"/>
      <c r="O426" s="232"/>
      <c r="P426" s="232"/>
      <c r="Q426" s="232"/>
      <c r="R426" s="237"/>
      <c r="T426" s="238"/>
      <c r="U426" s="232"/>
      <c r="V426" s="232"/>
      <c r="W426" s="232"/>
      <c r="X426" s="232"/>
      <c r="Y426" s="232"/>
      <c r="Z426" s="232"/>
      <c r="AA426" s="239"/>
      <c r="AT426" s="240" t="s">
        <v>184</v>
      </c>
      <c r="AU426" s="240" t="s">
        <v>126</v>
      </c>
      <c r="AV426" s="10" t="s">
        <v>126</v>
      </c>
      <c r="AW426" s="10" t="s">
        <v>36</v>
      </c>
      <c r="AX426" s="10" t="s">
        <v>81</v>
      </c>
      <c r="AY426" s="240" t="s">
        <v>175</v>
      </c>
    </row>
    <row r="427" spans="2:51" s="11" customFormat="1" ht="16.5" customHeight="1">
      <c r="B427" s="244"/>
      <c r="C427" s="245"/>
      <c r="D427" s="245"/>
      <c r="E427" s="246" t="s">
        <v>22</v>
      </c>
      <c r="F427" s="247" t="s">
        <v>230</v>
      </c>
      <c r="G427" s="245"/>
      <c r="H427" s="245"/>
      <c r="I427" s="245"/>
      <c r="J427" s="245"/>
      <c r="K427" s="248">
        <v>10.32</v>
      </c>
      <c r="L427" s="245"/>
      <c r="M427" s="245"/>
      <c r="N427" s="245"/>
      <c r="O427" s="245"/>
      <c r="P427" s="245"/>
      <c r="Q427" s="245"/>
      <c r="R427" s="249"/>
      <c r="T427" s="250"/>
      <c r="U427" s="245"/>
      <c r="V427" s="245"/>
      <c r="W427" s="245"/>
      <c r="X427" s="245"/>
      <c r="Y427" s="245"/>
      <c r="Z427" s="245"/>
      <c r="AA427" s="251"/>
      <c r="AT427" s="252" t="s">
        <v>184</v>
      </c>
      <c r="AU427" s="252" t="s">
        <v>126</v>
      </c>
      <c r="AV427" s="11" t="s">
        <v>181</v>
      </c>
      <c r="AW427" s="11" t="s">
        <v>36</v>
      </c>
      <c r="AX427" s="11" t="s">
        <v>89</v>
      </c>
      <c r="AY427" s="252" t="s">
        <v>175</v>
      </c>
    </row>
    <row r="428" spans="2:65" s="1" customFormat="1" ht="38.25" customHeight="1">
      <c r="B428" s="47"/>
      <c r="C428" s="220" t="s">
        <v>1067</v>
      </c>
      <c r="D428" s="220" t="s">
        <v>177</v>
      </c>
      <c r="E428" s="221" t="s">
        <v>1068</v>
      </c>
      <c r="F428" s="222" t="s">
        <v>1069</v>
      </c>
      <c r="G428" s="222"/>
      <c r="H428" s="222"/>
      <c r="I428" s="222"/>
      <c r="J428" s="223" t="s">
        <v>180</v>
      </c>
      <c r="K428" s="224">
        <v>6.12</v>
      </c>
      <c r="L428" s="225">
        <v>0</v>
      </c>
      <c r="M428" s="226"/>
      <c r="N428" s="227">
        <f>ROUND(L428*K428,2)</f>
        <v>0</v>
      </c>
      <c r="O428" s="227"/>
      <c r="P428" s="227"/>
      <c r="Q428" s="227"/>
      <c r="R428" s="49"/>
      <c r="T428" s="228" t="s">
        <v>22</v>
      </c>
      <c r="U428" s="57" t="s">
        <v>46</v>
      </c>
      <c r="V428" s="48"/>
      <c r="W428" s="229">
        <f>V428*K428</f>
        <v>0</v>
      </c>
      <c r="X428" s="229">
        <v>0.00367</v>
      </c>
      <c r="Y428" s="229">
        <f>X428*K428</f>
        <v>0.022460400000000002</v>
      </c>
      <c r="Z428" s="229">
        <v>0</v>
      </c>
      <c r="AA428" s="230">
        <f>Z428*K428</f>
        <v>0</v>
      </c>
      <c r="AR428" s="23" t="s">
        <v>289</v>
      </c>
      <c r="AT428" s="23" t="s">
        <v>177</v>
      </c>
      <c r="AU428" s="23" t="s">
        <v>126</v>
      </c>
      <c r="AY428" s="23" t="s">
        <v>175</v>
      </c>
      <c r="BE428" s="143">
        <f>IF(U428="základní",N428,0)</f>
        <v>0</v>
      </c>
      <c r="BF428" s="143">
        <f>IF(U428="snížená",N428,0)</f>
        <v>0</v>
      </c>
      <c r="BG428" s="143">
        <f>IF(U428="zákl. přenesená",N428,0)</f>
        <v>0</v>
      </c>
      <c r="BH428" s="143">
        <f>IF(U428="sníž. přenesená",N428,0)</f>
        <v>0</v>
      </c>
      <c r="BI428" s="143">
        <f>IF(U428="nulová",N428,0)</f>
        <v>0</v>
      </c>
      <c r="BJ428" s="23" t="s">
        <v>89</v>
      </c>
      <c r="BK428" s="143">
        <f>ROUND(L428*K428,2)</f>
        <v>0</v>
      </c>
      <c r="BL428" s="23" t="s">
        <v>289</v>
      </c>
      <c r="BM428" s="23" t="s">
        <v>1070</v>
      </c>
    </row>
    <row r="429" spans="2:51" s="10" customFormat="1" ht="16.5" customHeight="1">
      <c r="B429" s="231"/>
      <c r="C429" s="232"/>
      <c r="D429" s="232"/>
      <c r="E429" s="233" t="s">
        <v>22</v>
      </c>
      <c r="F429" s="234" t="s">
        <v>1071</v>
      </c>
      <c r="G429" s="235"/>
      <c r="H429" s="235"/>
      <c r="I429" s="235"/>
      <c r="J429" s="232"/>
      <c r="K429" s="236">
        <v>5.34</v>
      </c>
      <c r="L429" s="232"/>
      <c r="M429" s="232"/>
      <c r="N429" s="232"/>
      <c r="O429" s="232"/>
      <c r="P429" s="232"/>
      <c r="Q429" s="232"/>
      <c r="R429" s="237"/>
      <c r="T429" s="238"/>
      <c r="U429" s="232"/>
      <c r="V429" s="232"/>
      <c r="W429" s="232"/>
      <c r="X429" s="232"/>
      <c r="Y429" s="232"/>
      <c r="Z429" s="232"/>
      <c r="AA429" s="239"/>
      <c r="AT429" s="240" t="s">
        <v>184</v>
      </c>
      <c r="AU429" s="240" t="s">
        <v>126</v>
      </c>
      <c r="AV429" s="10" t="s">
        <v>126</v>
      </c>
      <c r="AW429" s="10" t="s">
        <v>36</v>
      </c>
      <c r="AX429" s="10" t="s">
        <v>81</v>
      </c>
      <c r="AY429" s="240" t="s">
        <v>175</v>
      </c>
    </row>
    <row r="430" spans="2:51" s="10" customFormat="1" ht="16.5" customHeight="1">
      <c r="B430" s="231"/>
      <c r="C430" s="232"/>
      <c r="D430" s="232"/>
      <c r="E430" s="233" t="s">
        <v>22</v>
      </c>
      <c r="F430" s="243" t="s">
        <v>377</v>
      </c>
      <c r="G430" s="232"/>
      <c r="H430" s="232"/>
      <c r="I430" s="232"/>
      <c r="J430" s="232"/>
      <c r="K430" s="236">
        <v>0.78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184</v>
      </c>
      <c r="AU430" s="240" t="s">
        <v>126</v>
      </c>
      <c r="AV430" s="10" t="s">
        <v>126</v>
      </c>
      <c r="AW430" s="10" t="s">
        <v>36</v>
      </c>
      <c r="AX430" s="10" t="s">
        <v>81</v>
      </c>
      <c r="AY430" s="240" t="s">
        <v>175</v>
      </c>
    </row>
    <row r="431" spans="2:51" s="11" customFormat="1" ht="16.5" customHeight="1">
      <c r="B431" s="244"/>
      <c r="C431" s="245"/>
      <c r="D431" s="245"/>
      <c r="E431" s="246" t="s">
        <v>22</v>
      </c>
      <c r="F431" s="247" t="s">
        <v>230</v>
      </c>
      <c r="G431" s="245"/>
      <c r="H431" s="245"/>
      <c r="I431" s="245"/>
      <c r="J431" s="245"/>
      <c r="K431" s="248">
        <v>6.12</v>
      </c>
      <c r="L431" s="245"/>
      <c r="M431" s="245"/>
      <c r="N431" s="245"/>
      <c r="O431" s="245"/>
      <c r="P431" s="245"/>
      <c r="Q431" s="245"/>
      <c r="R431" s="249"/>
      <c r="T431" s="250"/>
      <c r="U431" s="245"/>
      <c r="V431" s="245"/>
      <c r="W431" s="245"/>
      <c r="X431" s="245"/>
      <c r="Y431" s="245"/>
      <c r="Z431" s="245"/>
      <c r="AA431" s="251"/>
      <c r="AT431" s="252" t="s">
        <v>184</v>
      </c>
      <c r="AU431" s="252" t="s">
        <v>126</v>
      </c>
      <c r="AV431" s="11" t="s">
        <v>181</v>
      </c>
      <c r="AW431" s="11" t="s">
        <v>36</v>
      </c>
      <c r="AX431" s="11" t="s">
        <v>89</v>
      </c>
      <c r="AY431" s="252" t="s">
        <v>175</v>
      </c>
    </row>
    <row r="432" spans="2:65" s="1" customFormat="1" ht="25.5" customHeight="1">
      <c r="B432" s="47"/>
      <c r="C432" s="255" t="s">
        <v>1072</v>
      </c>
      <c r="D432" s="255" t="s">
        <v>484</v>
      </c>
      <c r="E432" s="256" t="s">
        <v>1073</v>
      </c>
      <c r="F432" s="257" t="s">
        <v>1074</v>
      </c>
      <c r="G432" s="257"/>
      <c r="H432" s="257"/>
      <c r="I432" s="257"/>
      <c r="J432" s="258" t="s">
        <v>180</v>
      </c>
      <c r="K432" s="259">
        <v>9</v>
      </c>
      <c r="L432" s="260">
        <v>0</v>
      </c>
      <c r="M432" s="261"/>
      <c r="N432" s="262">
        <f>ROUND(L432*K432,2)</f>
        <v>0</v>
      </c>
      <c r="O432" s="227"/>
      <c r="P432" s="227"/>
      <c r="Q432" s="227"/>
      <c r="R432" s="49"/>
      <c r="T432" s="228" t="s">
        <v>22</v>
      </c>
      <c r="U432" s="57" t="s">
        <v>46</v>
      </c>
      <c r="V432" s="48"/>
      <c r="W432" s="229">
        <f>V432*K432</f>
        <v>0</v>
      </c>
      <c r="X432" s="229">
        <v>0.0192</v>
      </c>
      <c r="Y432" s="229">
        <f>X432*K432</f>
        <v>0.17279999999999998</v>
      </c>
      <c r="Z432" s="229">
        <v>0</v>
      </c>
      <c r="AA432" s="230">
        <f>Z432*K432</f>
        <v>0</v>
      </c>
      <c r="AR432" s="23" t="s">
        <v>330</v>
      </c>
      <c r="AT432" s="23" t="s">
        <v>484</v>
      </c>
      <c r="AU432" s="23" t="s">
        <v>126</v>
      </c>
      <c r="AY432" s="23" t="s">
        <v>175</v>
      </c>
      <c r="BE432" s="143">
        <f>IF(U432="základní",N432,0)</f>
        <v>0</v>
      </c>
      <c r="BF432" s="143">
        <f>IF(U432="snížená",N432,0)</f>
        <v>0</v>
      </c>
      <c r="BG432" s="143">
        <f>IF(U432="zákl. přenesená",N432,0)</f>
        <v>0</v>
      </c>
      <c r="BH432" s="143">
        <f>IF(U432="sníž. přenesená",N432,0)</f>
        <v>0</v>
      </c>
      <c r="BI432" s="143">
        <f>IF(U432="nulová",N432,0)</f>
        <v>0</v>
      </c>
      <c r="BJ432" s="23" t="s">
        <v>89</v>
      </c>
      <c r="BK432" s="143">
        <f>ROUND(L432*K432,2)</f>
        <v>0</v>
      </c>
      <c r="BL432" s="23" t="s">
        <v>289</v>
      </c>
      <c r="BM432" s="23" t="s">
        <v>1075</v>
      </c>
    </row>
    <row r="433" spans="2:65" s="1" customFormat="1" ht="25.5" customHeight="1">
      <c r="B433" s="47"/>
      <c r="C433" s="220" t="s">
        <v>1076</v>
      </c>
      <c r="D433" s="220" t="s">
        <v>177</v>
      </c>
      <c r="E433" s="221" t="s">
        <v>1077</v>
      </c>
      <c r="F433" s="222" t="s">
        <v>1078</v>
      </c>
      <c r="G433" s="222"/>
      <c r="H433" s="222"/>
      <c r="I433" s="222"/>
      <c r="J433" s="223" t="s">
        <v>180</v>
      </c>
      <c r="K433" s="224">
        <v>0.78</v>
      </c>
      <c r="L433" s="225">
        <v>0</v>
      </c>
      <c r="M433" s="226"/>
      <c r="N433" s="227">
        <f>ROUND(L433*K433,2)</f>
        <v>0</v>
      </c>
      <c r="O433" s="227"/>
      <c r="P433" s="227"/>
      <c r="Q433" s="227"/>
      <c r="R433" s="49"/>
      <c r="T433" s="228" t="s">
        <v>22</v>
      </c>
      <c r="U433" s="57" t="s">
        <v>46</v>
      </c>
      <c r="V433" s="48"/>
      <c r="W433" s="229">
        <f>V433*K433</f>
        <v>0</v>
      </c>
      <c r="X433" s="229">
        <v>0.00715</v>
      </c>
      <c r="Y433" s="229">
        <f>X433*K433</f>
        <v>0.005577</v>
      </c>
      <c r="Z433" s="229">
        <v>0</v>
      </c>
      <c r="AA433" s="230">
        <f>Z433*K433</f>
        <v>0</v>
      </c>
      <c r="AR433" s="23" t="s">
        <v>289</v>
      </c>
      <c r="AT433" s="23" t="s">
        <v>177</v>
      </c>
      <c r="AU433" s="23" t="s">
        <v>126</v>
      </c>
      <c r="AY433" s="23" t="s">
        <v>175</v>
      </c>
      <c r="BE433" s="143">
        <f>IF(U433="základní",N433,0)</f>
        <v>0</v>
      </c>
      <c r="BF433" s="143">
        <f>IF(U433="snížená",N433,0)</f>
        <v>0</v>
      </c>
      <c r="BG433" s="143">
        <f>IF(U433="zákl. přenesená",N433,0)</f>
        <v>0</v>
      </c>
      <c r="BH433" s="143">
        <f>IF(U433="sníž. přenesená",N433,0)</f>
        <v>0</v>
      </c>
      <c r="BI433" s="143">
        <f>IF(U433="nulová",N433,0)</f>
        <v>0</v>
      </c>
      <c r="BJ433" s="23" t="s">
        <v>89</v>
      </c>
      <c r="BK433" s="143">
        <f>ROUND(L433*K433,2)</f>
        <v>0</v>
      </c>
      <c r="BL433" s="23" t="s">
        <v>289</v>
      </c>
      <c r="BM433" s="23" t="s">
        <v>1079</v>
      </c>
    </row>
    <row r="434" spans="2:51" s="10" customFormat="1" ht="16.5" customHeight="1">
      <c r="B434" s="231"/>
      <c r="C434" s="232"/>
      <c r="D434" s="232"/>
      <c r="E434" s="233" t="s">
        <v>22</v>
      </c>
      <c r="F434" s="234" t="s">
        <v>1080</v>
      </c>
      <c r="G434" s="235"/>
      <c r="H434" s="235"/>
      <c r="I434" s="235"/>
      <c r="J434" s="232"/>
      <c r="K434" s="236">
        <v>0.78</v>
      </c>
      <c r="L434" s="232"/>
      <c r="M434" s="232"/>
      <c r="N434" s="232"/>
      <c r="O434" s="232"/>
      <c r="P434" s="232"/>
      <c r="Q434" s="232"/>
      <c r="R434" s="237"/>
      <c r="T434" s="238"/>
      <c r="U434" s="232"/>
      <c r="V434" s="232"/>
      <c r="W434" s="232"/>
      <c r="X434" s="232"/>
      <c r="Y434" s="232"/>
      <c r="Z434" s="232"/>
      <c r="AA434" s="239"/>
      <c r="AT434" s="240" t="s">
        <v>184</v>
      </c>
      <c r="AU434" s="240" t="s">
        <v>126</v>
      </c>
      <c r="AV434" s="10" t="s">
        <v>126</v>
      </c>
      <c r="AW434" s="10" t="s">
        <v>36</v>
      </c>
      <c r="AX434" s="10" t="s">
        <v>89</v>
      </c>
      <c r="AY434" s="240" t="s">
        <v>175</v>
      </c>
    </row>
    <row r="435" spans="2:65" s="1" customFormat="1" ht="25.5" customHeight="1">
      <c r="B435" s="47"/>
      <c r="C435" s="220" t="s">
        <v>1081</v>
      </c>
      <c r="D435" s="220" t="s">
        <v>177</v>
      </c>
      <c r="E435" s="221" t="s">
        <v>1082</v>
      </c>
      <c r="F435" s="222" t="s">
        <v>1083</v>
      </c>
      <c r="G435" s="222"/>
      <c r="H435" s="222"/>
      <c r="I435" s="222"/>
      <c r="J435" s="223" t="s">
        <v>741</v>
      </c>
      <c r="K435" s="271">
        <v>0</v>
      </c>
      <c r="L435" s="225">
        <v>0</v>
      </c>
      <c r="M435" s="226"/>
      <c r="N435" s="227">
        <f>ROUND(L435*K435,2)</f>
        <v>0</v>
      </c>
      <c r="O435" s="227"/>
      <c r="P435" s="227"/>
      <c r="Q435" s="227"/>
      <c r="R435" s="49"/>
      <c r="T435" s="228" t="s">
        <v>22</v>
      </c>
      <c r="U435" s="57" t="s">
        <v>46</v>
      </c>
      <c r="V435" s="48"/>
      <c r="W435" s="229">
        <f>V435*K435</f>
        <v>0</v>
      </c>
      <c r="X435" s="229">
        <v>0</v>
      </c>
      <c r="Y435" s="229">
        <f>X435*K435</f>
        <v>0</v>
      </c>
      <c r="Z435" s="229">
        <v>0</v>
      </c>
      <c r="AA435" s="230">
        <f>Z435*K435</f>
        <v>0</v>
      </c>
      <c r="AR435" s="23" t="s">
        <v>289</v>
      </c>
      <c r="AT435" s="23" t="s">
        <v>177</v>
      </c>
      <c r="AU435" s="23" t="s">
        <v>126</v>
      </c>
      <c r="AY435" s="23" t="s">
        <v>175</v>
      </c>
      <c r="BE435" s="143">
        <f>IF(U435="základní",N435,0)</f>
        <v>0</v>
      </c>
      <c r="BF435" s="143">
        <f>IF(U435="snížená",N435,0)</f>
        <v>0</v>
      </c>
      <c r="BG435" s="143">
        <f>IF(U435="zákl. přenesená",N435,0)</f>
        <v>0</v>
      </c>
      <c r="BH435" s="143">
        <f>IF(U435="sníž. přenesená",N435,0)</f>
        <v>0</v>
      </c>
      <c r="BI435" s="143">
        <f>IF(U435="nulová",N435,0)</f>
        <v>0</v>
      </c>
      <c r="BJ435" s="23" t="s">
        <v>89</v>
      </c>
      <c r="BK435" s="143">
        <f>ROUND(L435*K435,2)</f>
        <v>0</v>
      </c>
      <c r="BL435" s="23" t="s">
        <v>289</v>
      </c>
      <c r="BM435" s="23" t="s">
        <v>1084</v>
      </c>
    </row>
    <row r="436" spans="2:63" s="9" customFormat="1" ht="29.85" customHeight="1">
      <c r="B436" s="206"/>
      <c r="C436" s="207"/>
      <c r="D436" s="217" t="s">
        <v>151</v>
      </c>
      <c r="E436" s="217"/>
      <c r="F436" s="217"/>
      <c r="G436" s="217"/>
      <c r="H436" s="217"/>
      <c r="I436" s="217"/>
      <c r="J436" s="217"/>
      <c r="K436" s="217"/>
      <c r="L436" s="217"/>
      <c r="M436" s="217"/>
      <c r="N436" s="241">
        <f>BK436</f>
        <v>0</v>
      </c>
      <c r="O436" s="242"/>
      <c r="P436" s="242"/>
      <c r="Q436" s="242"/>
      <c r="R436" s="210"/>
      <c r="T436" s="211"/>
      <c r="U436" s="207"/>
      <c r="V436" s="207"/>
      <c r="W436" s="212">
        <f>SUM(W437:W441)</f>
        <v>0</v>
      </c>
      <c r="X436" s="207"/>
      <c r="Y436" s="212">
        <f>SUM(Y437:Y441)</f>
        <v>0.1715425</v>
      </c>
      <c r="Z436" s="207"/>
      <c r="AA436" s="213">
        <f>SUM(AA437:AA441)</f>
        <v>0</v>
      </c>
      <c r="AR436" s="214" t="s">
        <v>126</v>
      </c>
      <c r="AT436" s="215" t="s">
        <v>80</v>
      </c>
      <c r="AU436" s="215" t="s">
        <v>89</v>
      </c>
      <c r="AY436" s="214" t="s">
        <v>175</v>
      </c>
      <c r="BK436" s="216">
        <f>SUM(BK437:BK441)</f>
        <v>0</v>
      </c>
    </row>
    <row r="437" spans="2:65" s="1" customFormat="1" ht="25.5" customHeight="1">
      <c r="B437" s="47"/>
      <c r="C437" s="220" t="s">
        <v>1085</v>
      </c>
      <c r="D437" s="220" t="s">
        <v>177</v>
      </c>
      <c r="E437" s="221" t="s">
        <v>1086</v>
      </c>
      <c r="F437" s="222" t="s">
        <v>1087</v>
      </c>
      <c r="G437" s="222"/>
      <c r="H437" s="222"/>
      <c r="I437" s="222"/>
      <c r="J437" s="223" t="s">
        <v>180</v>
      </c>
      <c r="K437" s="224">
        <v>26.65</v>
      </c>
      <c r="L437" s="225">
        <v>0</v>
      </c>
      <c r="M437" s="226"/>
      <c r="N437" s="227">
        <f>ROUND(L437*K437,2)</f>
        <v>0</v>
      </c>
      <c r="O437" s="227"/>
      <c r="P437" s="227"/>
      <c r="Q437" s="227"/>
      <c r="R437" s="49"/>
      <c r="T437" s="228" t="s">
        <v>22</v>
      </c>
      <c r="U437" s="57" t="s">
        <v>46</v>
      </c>
      <c r="V437" s="48"/>
      <c r="W437" s="229">
        <f>V437*K437</f>
        <v>0</v>
      </c>
      <c r="X437" s="229">
        <v>0.00455</v>
      </c>
      <c r="Y437" s="229">
        <f>X437*K437</f>
        <v>0.1212575</v>
      </c>
      <c r="Z437" s="229">
        <v>0</v>
      </c>
      <c r="AA437" s="230">
        <f>Z437*K437</f>
        <v>0</v>
      </c>
      <c r="AR437" s="23" t="s">
        <v>289</v>
      </c>
      <c r="AT437" s="23" t="s">
        <v>177</v>
      </c>
      <c r="AU437" s="23" t="s">
        <v>126</v>
      </c>
      <c r="AY437" s="23" t="s">
        <v>175</v>
      </c>
      <c r="BE437" s="143">
        <f>IF(U437="základní",N437,0)</f>
        <v>0</v>
      </c>
      <c r="BF437" s="143">
        <f>IF(U437="snížená",N437,0)</f>
        <v>0</v>
      </c>
      <c r="BG437" s="143">
        <f>IF(U437="zákl. přenesená",N437,0)</f>
        <v>0</v>
      </c>
      <c r="BH437" s="143">
        <f>IF(U437="sníž. přenesená",N437,0)</f>
        <v>0</v>
      </c>
      <c r="BI437" s="143">
        <f>IF(U437="nulová",N437,0)</f>
        <v>0</v>
      </c>
      <c r="BJ437" s="23" t="s">
        <v>89</v>
      </c>
      <c r="BK437" s="143">
        <f>ROUND(L437*K437,2)</f>
        <v>0</v>
      </c>
      <c r="BL437" s="23" t="s">
        <v>289</v>
      </c>
      <c r="BM437" s="23" t="s">
        <v>1088</v>
      </c>
    </row>
    <row r="438" spans="2:51" s="10" customFormat="1" ht="16.5" customHeight="1">
      <c r="B438" s="231"/>
      <c r="C438" s="232"/>
      <c r="D438" s="232"/>
      <c r="E438" s="233" t="s">
        <v>22</v>
      </c>
      <c r="F438" s="234" t="s">
        <v>1089</v>
      </c>
      <c r="G438" s="235"/>
      <c r="H438" s="235"/>
      <c r="I438" s="235"/>
      <c r="J438" s="232"/>
      <c r="K438" s="236">
        <v>26.65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184</v>
      </c>
      <c r="AU438" s="240" t="s">
        <v>126</v>
      </c>
      <c r="AV438" s="10" t="s">
        <v>126</v>
      </c>
      <c r="AW438" s="10" t="s">
        <v>36</v>
      </c>
      <c r="AX438" s="10" t="s">
        <v>89</v>
      </c>
      <c r="AY438" s="240" t="s">
        <v>175</v>
      </c>
    </row>
    <row r="439" spans="2:65" s="1" customFormat="1" ht="16.5" customHeight="1">
      <c r="B439" s="47"/>
      <c r="C439" s="220" t="s">
        <v>1090</v>
      </c>
      <c r="D439" s="220" t="s">
        <v>177</v>
      </c>
      <c r="E439" s="221" t="s">
        <v>1091</v>
      </c>
      <c r="F439" s="222" t="s">
        <v>1092</v>
      </c>
      <c r="G439" s="222"/>
      <c r="H439" s="222"/>
      <c r="I439" s="222"/>
      <c r="J439" s="223" t="s">
        <v>180</v>
      </c>
      <c r="K439" s="224">
        <v>26.65</v>
      </c>
      <c r="L439" s="225">
        <v>0</v>
      </c>
      <c r="M439" s="226"/>
      <c r="N439" s="227">
        <f>ROUND(L439*K439,2)</f>
        <v>0</v>
      </c>
      <c r="O439" s="227"/>
      <c r="P439" s="227"/>
      <c r="Q439" s="227"/>
      <c r="R439" s="49"/>
      <c r="T439" s="228" t="s">
        <v>22</v>
      </c>
      <c r="U439" s="57" t="s">
        <v>46</v>
      </c>
      <c r="V439" s="48"/>
      <c r="W439" s="229">
        <f>V439*K439</f>
        <v>0</v>
      </c>
      <c r="X439" s="229">
        <v>0.0005</v>
      </c>
      <c r="Y439" s="229">
        <f>X439*K439</f>
        <v>0.013325</v>
      </c>
      <c r="Z439" s="229">
        <v>0</v>
      </c>
      <c r="AA439" s="230">
        <f>Z439*K439</f>
        <v>0</v>
      </c>
      <c r="AR439" s="23" t="s">
        <v>289</v>
      </c>
      <c r="AT439" s="23" t="s">
        <v>177</v>
      </c>
      <c r="AU439" s="23" t="s">
        <v>126</v>
      </c>
      <c r="AY439" s="23" t="s">
        <v>175</v>
      </c>
      <c r="BE439" s="143">
        <f>IF(U439="základní",N439,0)</f>
        <v>0</v>
      </c>
      <c r="BF439" s="143">
        <f>IF(U439="snížená",N439,0)</f>
        <v>0</v>
      </c>
      <c r="BG439" s="143">
        <f>IF(U439="zákl. přenesená",N439,0)</f>
        <v>0</v>
      </c>
      <c r="BH439" s="143">
        <f>IF(U439="sníž. přenesená",N439,0)</f>
        <v>0</v>
      </c>
      <c r="BI439" s="143">
        <f>IF(U439="nulová",N439,0)</f>
        <v>0</v>
      </c>
      <c r="BJ439" s="23" t="s">
        <v>89</v>
      </c>
      <c r="BK439" s="143">
        <f>ROUND(L439*K439,2)</f>
        <v>0</v>
      </c>
      <c r="BL439" s="23" t="s">
        <v>289</v>
      </c>
      <c r="BM439" s="23" t="s">
        <v>1093</v>
      </c>
    </row>
    <row r="440" spans="2:65" s="1" customFormat="1" ht="38.25" customHeight="1">
      <c r="B440" s="47"/>
      <c r="C440" s="255" t="s">
        <v>1094</v>
      </c>
      <c r="D440" s="255" t="s">
        <v>484</v>
      </c>
      <c r="E440" s="256" t="s">
        <v>1095</v>
      </c>
      <c r="F440" s="257" t="s">
        <v>1096</v>
      </c>
      <c r="G440" s="257"/>
      <c r="H440" s="257"/>
      <c r="I440" s="257"/>
      <c r="J440" s="258" t="s">
        <v>180</v>
      </c>
      <c r="K440" s="259">
        <v>28</v>
      </c>
      <c r="L440" s="260">
        <v>0</v>
      </c>
      <c r="M440" s="261"/>
      <c r="N440" s="262">
        <f>ROUND(L440*K440,2)</f>
        <v>0</v>
      </c>
      <c r="O440" s="227"/>
      <c r="P440" s="227"/>
      <c r="Q440" s="227"/>
      <c r="R440" s="49"/>
      <c r="T440" s="228" t="s">
        <v>22</v>
      </c>
      <c r="U440" s="57" t="s">
        <v>46</v>
      </c>
      <c r="V440" s="48"/>
      <c r="W440" s="229">
        <f>V440*K440</f>
        <v>0</v>
      </c>
      <c r="X440" s="229">
        <v>0.00132</v>
      </c>
      <c r="Y440" s="229">
        <f>X440*K440</f>
        <v>0.03696</v>
      </c>
      <c r="Z440" s="229">
        <v>0</v>
      </c>
      <c r="AA440" s="230">
        <f>Z440*K440</f>
        <v>0</v>
      </c>
      <c r="AR440" s="23" t="s">
        <v>330</v>
      </c>
      <c r="AT440" s="23" t="s">
        <v>484</v>
      </c>
      <c r="AU440" s="23" t="s">
        <v>126</v>
      </c>
      <c r="AY440" s="23" t="s">
        <v>175</v>
      </c>
      <c r="BE440" s="143">
        <f>IF(U440="základní",N440,0)</f>
        <v>0</v>
      </c>
      <c r="BF440" s="143">
        <f>IF(U440="snížená",N440,0)</f>
        <v>0</v>
      </c>
      <c r="BG440" s="143">
        <f>IF(U440="zákl. přenesená",N440,0)</f>
        <v>0</v>
      </c>
      <c r="BH440" s="143">
        <f>IF(U440="sníž. přenesená",N440,0)</f>
        <v>0</v>
      </c>
      <c r="BI440" s="143">
        <f>IF(U440="nulová",N440,0)</f>
        <v>0</v>
      </c>
      <c r="BJ440" s="23" t="s">
        <v>89</v>
      </c>
      <c r="BK440" s="143">
        <f>ROUND(L440*K440,2)</f>
        <v>0</v>
      </c>
      <c r="BL440" s="23" t="s">
        <v>289</v>
      </c>
      <c r="BM440" s="23" t="s">
        <v>1097</v>
      </c>
    </row>
    <row r="441" spans="2:65" s="1" customFormat="1" ht="25.5" customHeight="1">
      <c r="B441" s="47"/>
      <c r="C441" s="220" t="s">
        <v>1098</v>
      </c>
      <c r="D441" s="220" t="s">
        <v>177</v>
      </c>
      <c r="E441" s="221" t="s">
        <v>1099</v>
      </c>
      <c r="F441" s="222" t="s">
        <v>1100</v>
      </c>
      <c r="G441" s="222"/>
      <c r="H441" s="222"/>
      <c r="I441" s="222"/>
      <c r="J441" s="223" t="s">
        <v>741</v>
      </c>
      <c r="K441" s="271">
        <v>0</v>
      </c>
      <c r="L441" s="225">
        <v>0</v>
      </c>
      <c r="M441" s="226"/>
      <c r="N441" s="227">
        <f>ROUND(L441*K441,2)</f>
        <v>0</v>
      </c>
      <c r="O441" s="227"/>
      <c r="P441" s="227"/>
      <c r="Q441" s="227"/>
      <c r="R441" s="49"/>
      <c r="T441" s="228" t="s">
        <v>22</v>
      </c>
      <c r="U441" s="57" t="s">
        <v>46</v>
      </c>
      <c r="V441" s="48"/>
      <c r="W441" s="229">
        <f>V441*K441</f>
        <v>0</v>
      </c>
      <c r="X441" s="229">
        <v>0</v>
      </c>
      <c r="Y441" s="229">
        <f>X441*K441</f>
        <v>0</v>
      </c>
      <c r="Z441" s="229">
        <v>0</v>
      </c>
      <c r="AA441" s="230">
        <f>Z441*K441</f>
        <v>0</v>
      </c>
      <c r="AR441" s="23" t="s">
        <v>289</v>
      </c>
      <c r="AT441" s="23" t="s">
        <v>177</v>
      </c>
      <c r="AU441" s="23" t="s">
        <v>126</v>
      </c>
      <c r="AY441" s="23" t="s">
        <v>175</v>
      </c>
      <c r="BE441" s="143">
        <f>IF(U441="základní",N441,0)</f>
        <v>0</v>
      </c>
      <c r="BF441" s="143">
        <f>IF(U441="snížená",N441,0)</f>
        <v>0</v>
      </c>
      <c r="BG441" s="143">
        <f>IF(U441="zákl. přenesená",N441,0)</f>
        <v>0</v>
      </c>
      <c r="BH441" s="143">
        <f>IF(U441="sníž. přenesená",N441,0)</f>
        <v>0</v>
      </c>
      <c r="BI441" s="143">
        <f>IF(U441="nulová",N441,0)</f>
        <v>0</v>
      </c>
      <c r="BJ441" s="23" t="s">
        <v>89</v>
      </c>
      <c r="BK441" s="143">
        <f>ROUND(L441*K441,2)</f>
        <v>0</v>
      </c>
      <c r="BL441" s="23" t="s">
        <v>289</v>
      </c>
      <c r="BM441" s="23" t="s">
        <v>1101</v>
      </c>
    </row>
    <row r="442" spans="2:63" s="9" customFormat="1" ht="29.85" customHeight="1">
      <c r="B442" s="206"/>
      <c r="C442" s="207"/>
      <c r="D442" s="217" t="s">
        <v>393</v>
      </c>
      <c r="E442" s="217"/>
      <c r="F442" s="217"/>
      <c r="G442" s="217"/>
      <c r="H442" s="217"/>
      <c r="I442" s="217"/>
      <c r="J442" s="217"/>
      <c r="K442" s="217"/>
      <c r="L442" s="217"/>
      <c r="M442" s="217"/>
      <c r="N442" s="241">
        <f>BK442</f>
        <v>0</v>
      </c>
      <c r="O442" s="242"/>
      <c r="P442" s="242"/>
      <c r="Q442" s="242"/>
      <c r="R442" s="210"/>
      <c r="T442" s="211"/>
      <c r="U442" s="207"/>
      <c r="V442" s="207"/>
      <c r="W442" s="212">
        <f>SUM(W443:W448)</f>
        <v>0</v>
      </c>
      <c r="X442" s="207"/>
      <c r="Y442" s="212">
        <f>SUM(Y443:Y448)</f>
        <v>0.18592930000000002</v>
      </c>
      <c r="Z442" s="207"/>
      <c r="AA442" s="213">
        <f>SUM(AA443:AA448)</f>
        <v>0</v>
      </c>
      <c r="AR442" s="214" t="s">
        <v>126</v>
      </c>
      <c r="AT442" s="215" t="s">
        <v>80</v>
      </c>
      <c r="AU442" s="215" t="s">
        <v>89</v>
      </c>
      <c r="AY442" s="214" t="s">
        <v>175</v>
      </c>
      <c r="BK442" s="216">
        <f>SUM(BK443:BK448)</f>
        <v>0</v>
      </c>
    </row>
    <row r="443" spans="2:65" s="1" customFormat="1" ht="38.25" customHeight="1">
      <c r="B443" s="47"/>
      <c r="C443" s="220" t="s">
        <v>1102</v>
      </c>
      <c r="D443" s="220" t="s">
        <v>177</v>
      </c>
      <c r="E443" s="221" t="s">
        <v>1103</v>
      </c>
      <c r="F443" s="222" t="s">
        <v>1104</v>
      </c>
      <c r="G443" s="222"/>
      <c r="H443" s="222"/>
      <c r="I443" s="222"/>
      <c r="J443" s="223" t="s">
        <v>180</v>
      </c>
      <c r="K443" s="224">
        <v>11.217</v>
      </c>
      <c r="L443" s="225">
        <v>0</v>
      </c>
      <c r="M443" s="226"/>
      <c r="N443" s="227">
        <f>ROUND(L443*K443,2)</f>
        <v>0</v>
      </c>
      <c r="O443" s="227"/>
      <c r="P443" s="227"/>
      <c r="Q443" s="227"/>
      <c r="R443" s="49"/>
      <c r="T443" s="228" t="s">
        <v>22</v>
      </c>
      <c r="U443" s="57" t="s">
        <v>46</v>
      </c>
      <c r="V443" s="48"/>
      <c r="W443" s="229">
        <f>V443*K443</f>
        <v>0</v>
      </c>
      <c r="X443" s="229">
        <v>0.0029</v>
      </c>
      <c r="Y443" s="229">
        <f>X443*K443</f>
        <v>0.0325293</v>
      </c>
      <c r="Z443" s="229">
        <v>0</v>
      </c>
      <c r="AA443" s="230">
        <f>Z443*K443</f>
        <v>0</v>
      </c>
      <c r="AR443" s="23" t="s">
        <v>289</v>
      </c>
      <c r="AT443" s="23" t="s">
        <v>177</v>
      </c>
      <c r="AU443" s="23" t="s">
        <v>126</v>
      </c>
      <c r="AY443" s="23" t="s">
        <v>175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23" t="s">
        <v>89</v>
      </c>
      <c r="BK443" s="143">
        <f>ROUND(L443*K443,2)</f>
        <v>0</v>
      </c>
      <c r="BL443" s="23" t="s">
        <v>289</v>
      </c>
      <c r="BM443" s="23" t="s">
        <v>1105</v>
      </c>
    </row>
    <row r="444" spans="2:51" s="10" customFormat="1" ht="16.5" customHeight="1">
      <c r="B444" s="231"/>
      <c r="C444" s="232"/>
      <c r="D444" s="232"/>
      <c r="E444" s="233" t="s">
        <v>22</v>
      </c>
      <c r="F444" s="234" t="s">
        <v>1106</v>
      </c>
      <c r="G444" s="235"/>
      <c r="H444" s="235"/>
      <c r="I444" s="235"/>
      <c r="J444" s="232"/>
      <c r="K444" s="236">
        <v>5.166</v>
      </c>
      <c r="L444" s="232"/>
      <c r="M444" s="232"/>
      <c r="N444" s="232"/>
      <c r="O444" s="232"/>
      <c r="P444" s="232"/>
      <c r="Q444" s="232"/>
      <c r="R444" s="237"/>
      <c r="T444" s="238"/>
      <c r="U444" s="232"/>
      <c r="V444" s="232"/>
      <c r="W444" s="232"/>
      <c r="X444" s="232"/>
      <c r="Y444" s="232"/>
      <c r="Z444" s="232"/>
      <c r="AA444" s="239"/>
      <c r="AT444" s="240" t="s">
        <v>184</v>
      </c>
      <c r="AU444" s="240" t="s">
        <v>126</v>
      </c>
      <c r="AV444" s="10" t="s">
        <v>126</v>
      </c>
      <c r="AW444" s="10" t="s">
        <v>36</v>
      </c>
      <c r="AX444" s="10" t="s">
        <v>81</v>
      </c>
      <c r="AY444" s="240" t="s">
        <v>175</v>
      </c>
    </row>
    <row r="445" spans="2:51" s="10" customFormat="1" ht="16.5" customHeight="1">
      <c r="B445" s="231"/>
      <c r="C445" s="232"/>
      <c r="D445" s="232"/>
      <c r="E445" s="233" t="s">
        <v>22</v>
      </c>
      <c r="F445" s="243" t="s">
        <v>1107</v>
      </c>
      <c r="G445" s="232"/>
      <c r="H445" s="232"/>
      <c r="I445" s="232"/>
      <c r="J445" s="232"/>
      <c r="K445" s="236">
        <v>6.051</v>
      </c>
      <c r="L445" s="232"/>
      <c r="M445" s="232"/>
      <c r="N445" s="232"/>
      <c r="O445" s="232"/>
      <c r="P445" s="232"/>
      <c r="Q445" s="232"/>
      <c r="R445" s="237"/>
      <c r="T445" s="238"/>
      <c r="U445" s="232"/>
      <c r="V445" s="232"/>
      <c r="W445" s="232"/>
      <c r="X445" s="232"/>
      <c r="Y445" s="232"/>
      <c r="Z445" s="232"/>
      <c r="AA445" s="239"/>
      <c r="AT445" s="240" t="s">
        <v>184</v>
      </c>
      <c r="AU445" s="240" t="s">
        <v>126</v>
      </c>
      <c r="AV445" s="10" t="s">
        <v>126</v>
      </c>
      <c r="AW445" s="10" t="s">
        <v>36</v>
      </c>
      <c r="AX445" s="10" t="s">
        <v>81</v>
      </c>
      <c r="AY445" s="240" t="s">
        <v>175</v>
      </c>
    </row>
    <row r="446" spans="2:51" s="11" customFormat="1" ht="16.5" customHeight="1">
      <c r="B446" s="244"/>
      <c r="C446" s="245"/>
      <c r="D446" s="245"/>
      <c r="E446" s="246" t="s">
        <v>22</v>
      </c>
      <c r="F446" s="247" t="s">
        <v>230</v>
      </c>
      <c r="G446" s="245"/>
      <c r="H446" s="245"/>
      <c r="I446" s="245"/>
      <c r="J446" s="245"/>
      <c r="K446" s="248">
        <v>11.217</v>
      </c>
      <c r="L446" s="245"/>
      <c r="M446" s="245"/>
      <c r="N446" s="245"/>
      <c r="O446" s="245"/>
      <c r="P446" s="245"/>
      <c r="Q446" s="245"/>
      <c r="R446" s="249"/>
      <c r="T446" s="250"/>
      <c r="U446" s="245"/>
      <c r="V446" s="245"/>
      <c r="W446" s="245"/>
      <c r="X446" s="245"/>
      <c r="Y446" s="245"/>
      <c r="Z446" s="245"/>
      <c r="AA446" s="251"/>
      <c r="AT446" s="252" t="s">
        <v>184</v>
      </c>
      <c r="AU446" s="252" t="s">
        <v>126</v>
      </c>
      <c r="AV446" s="11" t="s">
        <v>181</v>
      </c>
      <c r="AW446" s="11" t="s">
        <v>36</v>
      </c>
      <c r="AX446" s="11" t="s">
        <v>89</v>
      </c>
      <c r="AY446" s="252" t="s">
        <v>175</v>
      </c>
    </row>
    <row r="447" spans="2:65" s="1" customFormat="1" ht="25.5" customHeight="1">
      <c r="B447" s="47"/>
      <c r="C447" s="255" t="s">
        <v>1108</v>
      </c>
      <c r="D447" s="255" t="s">
        <v>484</v>
      </c>
      <c r="E447" s="256" t="s">
        <v>1109</v>
      </c>
      <c r="F447" s="257" t="s">
        <v>1110</v>
      </c>
      <c r="G447" s="257"/>
      <c r="H447" s="257"/>
      <c r="I447" s="257"/>
      <c r="J447" s="258" t="s">
        <v>180</v>
      </c>
      <c r="K447" s="259">
        <v>13</v>
      </c>
      <c r="L447" s="260">
        <v>0</v>
      </c>
      <c r="M447" s="261"/>
      <c r="N447" s="262">
        <f>ROUND(L447*K447,2)</f>
        <v>0</v>
      </c>
      <c r="O447" s="227"/>
      <c r="P447" s="227"/>
      <c r="Q447" s="227"/>
      <c r="R447" s="49"/>
      <c r="T447" s="228" t="s">
        <v>22</v>
      </c>
      <c r="U447" s="57" t="s">
        <v>46</v>
      </c>
      <c r="V447" s="48"/>
      <c r="W447" s="229">
        <f>V447*K447</f>
        <v>0</v>
      </c>
      <c r="X447" s="229">
        <v>0.0118</v>
      </c>
      <c r="Y447" s="229">
        <f>X447*K447</f>
        <v>0.1534</v>
      </c>
      <c r="Z447" s="229">
        <v>0</v>
      </c>
      <c r="AA447" s="230">
        <f>Z447*K447</f>
        <v>0</v>
      </c>
      <c r="AR447" s="23" t="s">
        <v>330</v>
      </c>
      <c r="AT447" s="23" t="s">
        <v>484</v>
      </c>
      <c r="AU447" s="23" t="s">
        <v>126</v>
      </c>
      <c r="AY447" s="23" t="s">
        <v>175</v>
      </c>
      <c r="BE447" s="143">
        <f>IF(U447="základní",N447,0)</f>
        <v>0</v>
      </c>
      <c r="BF447" s="143">
        <f>IF(U447="snížená",N447,0)</f>
        <v>0</v>
      </c>
      <c r="BG447" s="143">
        <f>IF(U447="zákl. přenesená",N447,0)</f>
        <v>0</v>
      </c>
      <c r="BH447" s="143">
        <f>IF(U447="sníž. přenesená",N447,0)</f>
        <v>0</v>
      </c>
      <c r="BI447" s="143">
        <f>IF(U447="nulová",N447,0)</f>
        <v>0</v>
      </c>
      <c r="BJ447" s="23" t="s">
        <v>89</v>
      </c>
      <c r="BK447" s="143">
        <f>ROUND(L447*K447,2)</f>
        <v>0</v>
      </c>
      <c r="BL447" s="23" t="s">
        <v>289</v>
      </c>
      <c r="BM447" s="23" t="s">
        <v>1111</v>
      </c>
    </row>
    <row r="448" spans="2:65" s="1" customFormat="1" ht="25.5" customHeight="1">
      <c r="B448" s="47"/>
      <c r="C448" s="220" t="s">
        <v>1112</v>
      </c>
      <c r="D448" s="220" t="s">
        <v>177</v>
      </c>
      <c r="E448" s="221" t="s">
        <v>1113</v>
      </c>
      <c r="F448" s="222" t="s">
        <v>1114</v>
      </c>
      <c r="G448" s="222"/>
      <c r="H448" s="222"/>
      <c r="I448" s="222"/>
      <c r="J448" s="223" t="s">
        <v>741</v>
      </c>
      <c r="K448" s="271">
        <v>0</v>
      </c>
      <c r="L448" s="225">
        <v>0</v>
      </c>
      <c r="M448" s="226"/>
      <c r="N448" s="227">
        <f>ROUND(L448*K448,2)</f>
        <v>0</v>
      </c>
      <c r="O448" s="227"/>
      <c r="P448" s="227"/>
      <c r="Q448" s="227"/>
      <c r="R448" s="49"/>
      <c r="T448" s="228" t="s">
        <v>22</v>
      </c>
      <c r="U448" s="57" t="s">
        <v>46</v>
      </c>
      <c r="V448" s="48"/>
      <c r="W448" s="229">
        <f>V448*K448</f>
        <v>0</v>
      </c>
      <c r="X448" s="229">
        <v>0</v>
      </c>
      <c r="Y448" s="229">
        <f>X448*K448</f>
        <v>0</v>
      </c>
      <c r="Z448" s="229">
        <v>0</v>
      </c>
      <c r="AA448" s="230">
        <f>Z448*K448</f>
        <v>0</v>
      </c>
      <c r="AR448" s="23" t="s">
        <v>289</v>
      </c>
      <c r="AT448" s="23" t="s">
        <v>177</v>
      </c>
      <c r="AU448" s="23" t="s">
        <v>126</v>
      </c>
      <c r="AY448" s="23" t="s">
        <v>175</v>
      </c>
      <c r="BE448" s="143">
        <f>IF(U448="základní",N448,0)</f>
        <v>0</v>
      </c>
      <c r="BF448" s="143">
        <f>IF(U448="snížená",N448,0)</f>
        <v>0</v>
      </c>
      <c r="BG448" s="143">
        <f>IF(U448="zákl. přenesená",N448,0)</f>
        <v>0</v>
      </c>
      <c r="BH448" s="143">
        <f>IF(U448="sníž. přenesená",N448,0)</f>
        <v>0</v>
      </c>
      <c r="BI448" s="143">
        <f>IF(U448="nulová",N448,0)</f>
        <v>0</v>
      </c>
      <c r="BJ448" s="23" t="s">
        <v>89</v>
      </c>
      <c r="BK448" s="143">
        <f>ROUND(L448*K448,2)</f>
        <v>0</v>
      </c>
      <c r="BL448" s="23" t="s">
        <v>289</v>
      </c>
      <c r="BM448" s="23" t="s">
        <v>1115</v>
      </c>
    </row>
    <row r="449" spans="2:63" s="9" customFormat="1" ht="29.85" customHeight="1">
      <c r="B449" s="206"/>
      <c r="C449" s="207"/>
      <c r="D449" s="217" t="s">
        <v>394</v>
      </c>
      <c r="E449" s="217"/>
      <c r="F449" s="217"/>
      <c r="G449" s="217"/>
      <c r="H449" s="217"/>
      <c r="I449" s="217"/>
      <c r="J449" s="217"/>
      <c r="K449" s="217"/>
      <c r="L449" s="217"/>
      <c r="M449" s="217"/>
      <c r="N449" s="241">
        <f>BK449</f>
        <v>0</v>
      </c>
      <c r="O449" s="242"/>
      <c r="P449" s="242"/>
      <c r="Q449" s="242"/>
      <c r="R449" s="210"/>
      <c r="T449" s="211"/>
      <c r="U449" s="207"/>
      <c r="V449" s="207"/>
      <c r="W449" s="212">
        <f>SUM(W450:W455)</f>
        <v>0</v>
      </c>
      <c r="X449" s="207"/>
      <c r="Y449" s="212">
        <f>SUM(Y450:Y455)</f>
        <v>0.02190402</v>
      </c>
      <c r="Z449" s="207"/>
      <c r="AA449" s="213">
        <f>SUM(AA450:AA455)</f>
        <v>0</v>
      </c>
      <c r="AR449" s="214" t="s">
        <v>126</v>
      </c>
      <c r="AT449" s="215" t="s">
        <v>80</v>
      </c>
      <c r="AU449" s="215" t="s">
        <v>89</v>
      </c>
      <c r="AY449" s="214" t="s">
        <v>175</v>
      </c>
      <c r="BK449" s="216">
        <f>SUM(BK450:BK455)</f>
        <v>0</v>
      </c>
    </row>
    <row r="450" spans="2:65" s="1" customFormat="1" ht="38.25" customHeight="1">
      <c r="B450" s="47"/>
      <c r="C450" s="220" t="s">
        <v>1116</v>
      </c>
      <c r="D450" s="220" t="s">
        <v>177</v>
      </c>
      <c r="E450" s="221" t="s">
        <v>1117</v>
      </c>
      <c r="F450" s="222" t="s">
        <v>1118</v>
      </c>
      <c r="G450" s="222"/>
      <c r="H450" s="222"/>
      <c r="I450" s="222"/>
      <c r="J450" s="223" t="s">
        <v>180</v>
      </c>
      <c r="K450" s="224">
        <v>12</v>
      </c>
      <c r="L450" s="225">
        <v>0</v>
      </c>
      <c r="M450" s="226"/>
      <c r="N450" s="227">
        <f>ROUND(L450*K450,2)</f>
        <v>0</v>
      </c>
      <c r="O450" s="227"/>
      <c r="P450" s="227"/>
      <c r="Q450" s="227"/>
      <c r="R450" s="49"/>
      <c r="T450" s="228" t="s">
        <v>22</v>
      </c>
      <c r="U450" s="57" t="s">
        <v>46</v>
      </c>
      <c r="V450" s="48"/>
      <c r="W450" s="229">
        <f>V450*K450</f>
        <v>0</v>
      </c>
      <c r="X450" s="229">
        <v>0.00037</v>
      </c>
      <c r="Y450" s="229">
        <f>X450*K450</f>
        <v>0.0044399999999999995</v>
      </c>
      <c r="Z450" s="229">
        <v>0</v>
      </c>
      <c r="AA450" s="230">
        <f>Z450*K450</f>
        <v>0</v>
      </c>
      <c r="AR450" s="23" t="s">
        <v>289</v>
      </c>
      <c r="AT450" s="23" t="s">
        <v>177</v>
      </c>
      <c r="AU450" s="23" t="s">
        <v>126</v>
      </c>
      <c r="AY450" s="23" t="s">
        <v>175</v>
      </c>
      <c r="BE450" s="143">
        <f>IF(U450="základní",N450,0)</f>
        <v>0</v>
      </c>
      <c r="BF450" s="143">
        <f>IF(U450="snížená",N450,0)</f>
        <v>0</v>
      </c>
      <c r="BG450" s="143">
        <f>IF(U450="zákl. přenesená",N450,0)</f>
        <v>0</v>
      </c>
      <c r="BH450" s="143">
        <f>IF(U450="sníž. přenesená",N450,0)</f>
        <v>0</v>
      </c>
      <c r="BI450" s="143">
        <f>IF(U450="nulová",N450,0)</f>
        <v>0</v>
      </c>
      <c r="BJ450" s="23" t="s">
        <v>89</v>
      </c>
      <c r="BK450" s="143">
        <f>ROUND(L450*K450,2)</f>
        <v>0</v>
      </c>
      <c r="BL450" s="23" t="s">
        <v>289</v>
      </c>
      <c r="BM450" s="23" t="s">
        <v>1119</v>
      </c>
    </row>
    <row r="451" spans="2:51" s="10" customFormat="1" ht="16.5" customHeight="1">
      <c r="B451" s="231"/>
      <c r="C451" s="232"/>
      <c r="D451" s="232"/>
      <c r="E451" s="233" t="s">
        <v>22</v>
      </c>
      <c r="F451" s="234" t="s">
        <v>1120</v>
      </c>
      <c r="G451" s="235"/>
      <c r="H451" s="235"/>
      <c r="I451" s="235"/>
      <c r="J451" s="232"/>
      <c r="K451" s="236">
        <v>12</v>
      </c>
      <c r="L451" s="232"/>
      <c r="M451" s="232"/>
      <c r="N451" s="232"/>
      <c r="O451" s="232"/>
      <c r="P451" s="232"/>
      <c r="Q451" s="232"/>
      <c r="R451" s="237"/>
      <c r="T451" s="238"/>
      <c r="U451" s="232"/>
      <c r="V451" s="232"/>
      <c r="W451" s="232"/>
      <c r="X451" s="232"/>
      <c r="Y451" s="232"/>
      <c r="Z451" s="232"/>
      <c r="AA451" s="239"/>
      <c r="AT451" s="240" t="s">
        <v>184</v>
      </c>
      <c r="AU451" s="240" t="s">
        <v>126</v>
      </c>
      <c r="AV451" s="10" t="s">
        <v>126</v>
      </c>
      <c r="AW451" s="10" t="s">
        <v>36</v>
      </c>
      <c r="AX451" s="10" t="s">
        <v>89</v>
      </c>
      <c r="AY451" s="240" t="s">
        <v>175</v>
      </c>
    </row>
    <row r="452" spans="2:65" s="1" customFormat="1" ht="25.5" customHeight="1">
      <c r="B452" s="47"/>
      <c r="C452" s="220" t="s">
        <v>1121</v>
      </c>
      <c r="D452" s="220" t="s">
        <v>177</v>
      </c>
      <c r="E452" s="221" t="s">
        <v>1122</v>
      </c>
      <c r="F452" s="222" t="s">
        <v>1123</v>
      </c>
      <c r="G452" s="222"/>
      <c r="H452" s="222"/>
      <c r="I452" s="222"/>
      <c r="J452" s="223" t="s">
        <v>180</v>
      </c>
      <c r="K452" s="224">
        <v>20.307</v>
      </c>
      <c r="L452" s="225">
        <v>0</v>
      </c>
      <c r="M452" s="226"/>
      <c r="N452" s="227">
        <f>ROUND(L452*K452,2)</f>
        <v>0</v>
      </c>
      <c r="O452" s="227"/>
      <c r="P452" s="227"/>
      <c r="Q452" s="227"/>
      <c r="R452" s="49"/>
      <c r="T452" s="228" t="s">
        <v>22</v>
      </c>
      <c r="U452" s="57" t="s">
        <v>46</v>
      </c>
      <c r="V452" s="48"/>
      <c r="W452" s="229">
        <f>V452*K452</f>
        <v>0</v>
      </c>
      <c r="X452" s="229">
        <v>0</v>
      </c>
      <c r="Y452" s="229">
        <f>X452*K452</f>
        <v>0</v>
      </c>
      <c r="Z452" s="229">
        <v>0</v>
      </c>
      <c r="AA452" s="230">
        <f>Z452*K452</f>
        <v>0</v>
      </c>
      <c r="AR452" s="23" t="s">
        <v>289</v>
      </c>
      <c r="AT452" s="23" t="s">
        <v>177</v>
      </c>
      <c r="AU452" s="23" t="s">
        <v>126</v>
      </c>
      <c r="AY452" s="23" t="s">
        <v>175</v>
      </c>
      <c r="BE452" s="143">
        <f>IF(U452="základní",N452,0)</f>
        <v>0</v>
      </c>
      <c r="BF452" s="143">
        <f>IF(U452="snížená",N452,0)</f>
        <v>0</v>
      </c>
      <c r="BG452" s="143">
        <f>IF(U452="zákl. přenesená",N452,0)</f>
        <v>0</v>
      </c>
      <c r="BH452" s="143">
        <f>IF(U452="sníž. přenesená",N452,0)</f>
        <v>0</v>
      </c>
      <c r="BI452" s="143">
        <f>IF(U452="nulová",N452,0)</f>
        <v>0</v>
      </c>
      <c r="BJ452" s="23" t="s">
        <v>89</v>
      </c>
      <c r="BK452" s="143">
        <f>ROUND(L452*K452,2)</f>
        <v>0</v>
      </c>
      <c r="BL452" s="23" t="s">
        <v>289</v>
      </c>
      <c r="BM452" s="23" t="s">
        <v>1124</v>
      </c>
    </row>
    <row r="453" spans="2:51" s="10" customFormat="1" ht="25.5" customHeight="1">
      <c r="B453" s="231"/>
      <c r="C453" s="232"/>
      <c r="D453" s="232"/>
      <c r="E453" s="233" t="s">
        <v>22</v>
      </c>
      <c r="F453" s="234" t="s">
        <v>1125</v>
      </c>
      <c r="G453" s="235"/>
      <c r="H453" s="235"/>
      <c r="I453" s="235"/>
      <c r="J453" s="232"/>
      <c r="K453" s="236">
        <v>20.307</v>
      </c>
      <c r="L453" s="232"/>
      <c r="M453" s="232"/>
      <c r="N453" s="232"/>
      <c r="O453" s="232"/>
      <c r="P453" s="232"/>
      <c r="Q453" s="232"/>
      <c r="R453" s="237"/>
      <c r="T453" s="238"/>
      <c r="U453" s="232"/>
      <c r="V453" s="232"/>
      <c r="W453" s="232"/>
      <c r="X453" s="232"/>
      <c r="Y453" s="232"/>
      <c r="Z453" s="232"/>
      <c r="AA453" s="239"/>
      <c r="AT453" s="240" t="s">
        <v>184</v>
      </c>
      <c r="AU453" s="240" t="s">
        <v>126</v>
      </c>
      <c r="AV453" s="10" t="s">
        <v>126</v>
      </c>
      <c r="AW453" s="10" t="s">
        <v>36</v>
      </c>
      <c r="AX453" s="10" t="s">
        <v>89</v>
      </c>
      <c r="AY453" s="240" t="s">
        <v>175</v>
      </c>
    </row>
    <row r="454" spans="2:65" s="1" customFormat="1" ht="38.25" customHeight="1">
      <c r="B454" s="47"/>
      <c r="C454" s="220" t="s">
        <v>1126</v>
      </c>
      <c r="D454" s="220" t="s">
        <v>177</v>
      </c>
      <c r="E454" s="221" t="s">
        <v>1127</v>
      </c>
      <c r="F454" s="222" t="s">
        <v>1128</v>
      </c>
      <c r="G454" s="222"/>
      <c r="H454" s="222"/>
      <c r="I454" s="222"/>
      <c r="J454" s="223" t="s">
        <v>180</v>
      </c>
      <c r="K454" s="224">
        <v>20.307</v>
      </c>
      <c r="L454" s="225">
        <v>0</v>
      </c>
      <c r="M454" s="226"/>
      <c r="N454" s="227">
        <f>ROUND(L454*K454,2)</f>
        <v>0</v>
      </c>
      <c r="O454" s="227"/>
      <c r="P454" s="227"/>
      <c r="Q454" s="227"/>
      <c r="R454" s="49"/>
      <c r="T454" s="228" t="s">
        <v>22</v>
      </c>
      <c r="U454" s="57" t="s">
        <v>46</v>
      </c>
      <c r="V454" s="48"/>
      <c r="W454" s="229">
        <f>V454*K454</f>
        <v>0</v>
      </c>
      <c r="X454" s="229">
        <v>0.00014</v>
      </c>
      <c r="Y454" s="229">
        <f>X454*K454</f>
        <v>0.0028429799999999997</v>
      </c>
      <c r="Z454" s="229">
        <v>0</v>
      </c>
      <c r="AA454" s="230">
        <f>Z454*K454</f>
        <v>0</v>
      </c>
      <c r="AR454" s="23" t="s">
        <v>289</v>
      </c>
      <c r="AT454" s="23" t="s">
        <v>177</v>
      </c>
      <c r="AU454" s="23" t="s">
        <v>126</v>
      </c>
      <c r="AY454" s="23" t="s">
        <v>175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23" t="s">
        <v>89</v>
      </c>
      <c r="BK454" s="143">
        <f>ROUND(L454*K454,2)</f>
        <v>0</v>
      </c>
      <c r="BL454" s="23" t="s">
        <v>289</v>
      </c>
      <c r="BM454" s="23" t="s">
        <v>1129</v>
      </c>
    </row>
    <row r="455" spans="2:65" s="1" customFormat="1" ht="25.5" customHeight="1">
      <c r="B455" s="47"/>
      <c r="C455" s="220" t="s">
        <v>1130</v>
      </c>
      <c r="D455" s="220" t="s">
        <v>177</v>
      </c>
      <c r="E455" s="221" t="s">
        <v>1131</v>
      </c>
      <c r="F455" s="222" t="s">
        <v>1132</v>
      </c>
      <c r="G455" s="222"/>
      <c r="H455" s="222"/>
      <c r="I455" s="222"/>
      <c r="J455" s="223" t="s">
        <v>180</v>
      </c>
      <c r="K455" s="224">
        <v>20.307</v>
      </c>
      <c r="L455" s="225">
        <v>0</v>
      </c>
      <c r="M455" s="226"/>
      <c r="N455" s="227">
        <f>ROUND(L455*K455,2)</f>
        <v>0</v>
      </c>
      <c r="O455" s="227"/>
      <c r="P455" s="227"/>
      <c r="Q455" s="227"/>
      <c r="R455" s="49"/>
      <c r="T455" s="228" t="s">
        <v>22</v>
      </c>
      <c r="U455" s="57" t="s">
        <v>46</v>
      </c>
      <c r="V455" s="48"/>
      <c r="W455" s="229">
        <f>V455*K455</f>
        <v>0</v>
      </c>
      <c r="X455" s="229">
        <v>0.00072</v>
      </c>
      <c r="Y455" s="229">
        <f>X455*K455</f>
        <v>0.01462104</v>
      </c>
      <c r="Z455" s="229">
        <v>0</v>
      </c>
      <c r="AA455" s="230">
        <f>Z455*K455</f>
        <v>0</v>
      </c>
      <c r="AR455" s="23" t="s">
        <v>289</v>
      </c>
      <c r="AT455" s="23" t="s">
        <v>177</v>
      </c>
      <c r="AU455" s="23" t="s">
        <v>126</v>
      </c>
      <c r="AY455" s="23" t="s">
        <v>175</v>
      </c>
      <c r="BE455" s="143">
        <f>IF(U455="základní",N455,0)</f>
        <v>0</v>
      </c>
      <c r="BF455" s="143">
        <f>IF(U455="snížená",N455,0)</f>
        <v>0</v>
      </c>
      <c r="BG455" s="143">
        <f>IF(U455="zákl. přenesená",N455,0)</f>
        <v>0</v>
      </c>
      <c r="BH455" s="143">
        <f>IF(U455="sníž. přenesená",N455,0)</f>
        <v>0</v>
      </c>
      <c r="BI455" s="143">
        <f>IF(U455="nulová",N455,0)</f>
        <v>0</v>
      </c>
      <c r="BJ455" s="23" t="s">
        <v>89</v>
      </c>
      <c r="BK455" s="143">
        <f>ROUND(L455*K455,2)</f>
        <v>0</v>
      </c>
      <c r="BL455" s="23" t="s">
        <v>289</v>
      </c>
      <c r="BM455" s="23" t="s">
        <v>1133</v>
      </c>
    </row>
    <row r="456" spans="2:63" s="9" customFormat="1" ht="29.85" customHeight="1">
      <c r="B456" s="206"/>
      <c r="C456" s="207"/>
      <c r="D456" s="217" t="s">
        <v>395</v>
      </c>
      <c r="E456" s="217"/>
      <c r="F456" s="217"/>
      <c r="G456" s="217"/>
      <c r="H456" s="217"/>
      <c r="I456" s="217"/>
      <c r="J456" s="217"/>
      <c r="K456" s="217"/>
      <c r="L456" s="217"/>
      <c r="M456" s="217"/>
      <c r="N456" s="241">
        <f>BK456</f>
        <v>0</v>
      </c>
      <c r="O456" s="242"/>
      <c r="P456" s="242"/>
      <c r="Q456" s="242"/>
      <c r="R456" s="210"/>
      <c r="T456" s="211"/>
      <c r="U456" s="207"/>
      <c r="V456" s="207"/>
      <c r="W456" s="212">
        <f>SUM(W457:W464)</f>
        <v>0</v>
      </c>
      <c r="X456" s="207"/>
      <c r="Y456" s="212">
        <f>SUM(Y457:Y464)</f>
        <v>0.06133165</v>
      </c>
      <c r="Z456" s="207"/>
      <c r="AA456" s="213">
        <f>SUM(AA457:AA464)</f>
        <v>0</v>
      </c>
      <c r="AR456" s="214" t="s">
        <v>126</v>
      </c>
      <c r="AT456" s="215" t="s">
        <v>80</v>
      </c>
      <c r="AU456" s="215" t="s">
        <v>89</v>
      </c>
      <c r="AY456" s="214" t="s">
        <v>175</v>
      </c>
      <c r="BK456" s="216">
        <f>SUM(BK457:BK464)</f>
        <v>0</v>
      </c>
    </row>
    <row r="457" spans="2:65" s="1" customFormat="1" ht="38.25" customHeight="1">
      <c r="B457" s="47"/>
      <c r="C457" s="220" t="s">
        <v>1134</v>
      </c>
      <c r="D457" s="220" t="s">
        <v>177</v>
      </c>
      <c r="E457" s="221" t="s">
        <v>1135</v>
      </c>
      <c r="F457" s="222" t="s">
        <v>1136</v>
      </c>
      <c r="G457" s="222"/>
      <c r="H457" s="222"/>
      <c r="I457" s="222"/>
      <c r="J457" s="223" t="s">
        <v>180</v>
      </c>
      <c r="K457" s="224">
        <v>125.169</v>
      </c>
      <c r="L457" s="225">
        <v>0</v>
      </c>
      <c r="M457" s="226"/>
      <c r="N457" s="227">
        <f>ROUND(L457*K457,2)</f>
        <v>0</v>
      </c>
      <c r="O457" s="227"/>
      <c r="P457" s="227"/>
      <c r="Q457" s="227"/>
      <c r="R457" s="49"/>
      <c r="T457" s="228" t="s">
        <v>22</v>
      </c>
      <c r="U457" s="57" t="s">
        <v>46</v>
      </c>
      <c r="V457" s="48"/>
      <c r="W457" s="229">
        <f>V457*K457</f>
        <v>0</v>
      </c>
      <c r="X457" s="229">
        <v>0.0002</v>
      </c>
      <c r="Y457" s="229">
        <f>X457*K457</f>
        <v>0.025033800000000002</v>
      </c>
      <c r="Z457" s="229">
        <v>0</v>
      </c>
      <c r="AA457" s="230">
        <f>Z457*K457</f>
        <v>0</v>
      </c>
      <c r="AR457" s="23" t="s">
        <v>289</v>
      </c>
      <c r="AT457" s="23" t="s">
        <v>177</v>
      </c>
      <c r="AU457" s="23" t="s">
        <v>126</v>
      </c>
      <c r="AY457" s="23" t="s">
        <v>175</v>
      </c>
      <c r="BE457" s="143">
        <f>IF(U457="základní",N457,0)</f>
        <v>0</v>
      </c>
      <c r="BF457" s="143">
        <f>IF(U457="snížená",N457,0)</f>
        <v>0</v>
      </c>
      <c r="BG457" s="143">
        <f>IF(U457="zákl. přenesená",N457,0)</f>
        <v>0</v>
      </c>
      <c r="BH457" s="143">
        <f>IF(U457="sníž. přenesená",N457,0)</f>
        <v>0</v>
      </c>
      <c r="BI457" s="143">
        <f>IF(U457="nulová",N457,0)</f>
        <v>0</v>
      </c>
      <c r="BJ457" s="23" t="s">
        <v>89</v>
      </c>
      <c r="BK457" s="143">
        <f>ROUND(L457*K457,2)</f>
        <v>0</v>
      </c>
      <c r="BL457" s="23" t="s">
        <v>289</v>
      </c>
      <c r="BM457" s="23" t="s">
        <v>1137</v>
      </c>
    </row>
    <row r="458" spans="2:51" s="10" customFormat="1" ht="25.5" customHeight="1">
      <c r="B458" s="231"/>
      <c r="C458" s="232"/>
      <c r="D458" s="232"/>
      <c r="E458" s="233" t="s">
        <v>22</v>
      </c>
      <c r="F458" s="234" t="s">
        <v>1138</v>
      </c>
      <c r="G458" s="235"/>
      <c r="H458" s="235"/>
      <c r="I458" s="235"/>
      <c r="J458" s="232"/>
      <c r="K458" s="236">
        <v>27.491</v>
      </c>
      <c r="L458" s="232"/>
      <c r="M458" s="232"/>
      <c r="N458" s="232"/>
      <c r="O458" s="232"/>
      <c r="P458" s="232"/>
      <c r="Q458" s="232"/>
      <c r="R458" s="237"/>
      <c r="T458" s="238"/>
      <c r="U458" s="232"/>
      <c r="V458" s="232"/>
      <c r="W458" s="232"/>
      <c r="X458" s="232"/>
      <c r="Y458" s="232"/>
      <c r="Z458" s="232"/>
      <c r="AA458" s="239"/>
      <c r="AT458" s="240" t="s">
        <v>184</v>
      </c>
      <c r="AU458" s="240" t="s">
        <v>126</v>
      </c>
      <c r="AV458" s="10" t="s">
        <v>126</v>
      </c>
      <c r="AW458" s="10" t="s">
        <v>36</v>
      </c>
      <c r="AX458" s="10" t="s">
        <v>81</v>
      </c>
      <c r="AY458" s="240" t="s">
        <v>175</v>
      </c>
    </row>
    <row r="459" spans="2:51" s="10" customFormat="1" ht="38.25" customHeight="1">
      <c r="B459" s="231"/>
      <c r="C459" s="232"/>
      <c r="D459" s="232"/>
      <c r="E459" s="233" t="s">
        <v>22</v>
      </c>
      <c r="F459" s="243" t="s">
        <v>1139</v>
      </c>
      <c r="G459" s="232"/>
      <c r="H459" s="232"/>
      <c r="I459" s="232"/>
      <c r="J459" s="232"/>
      <c r="K459" s="236">
        <v>60.911</v>
      </c>
      <c r="L459" s="232"/>
      <c r="M459" s="232"/>
      <c r="N459" s="232"/>
      <c r="O459" s="232"/>
      <c r="P459" s="232"/>
      <c r="Q459" s="232"/>
      <c r="R459" s="237"/>
      <c r="T459" s="238"/>
      <c r="U459" s="232"/>
      <c r="V459" s="232"/>
      <c r="W459" s="232"/>
      <c r="X459" s="232"/>
      <c r="Y459" s="232"/>
      <c r="Z459" s="232"/>
      <c r="AA459" s="239"/>
      <c r="AT459" s="240" t="s">
        <v>184</v>
      </c>
      <c r="AU459" s="240" t="s">
        <v>126</v>
      </c>
      <c r="AV459" s="10" t="s">
        <v>126</v>
      </c>
      <c r="AW459" s="10" t="s">
        <v>36</v>
      </c>
      <c r="AX459" s="10" t="s">
        <v>81</v>
      </c>
      <c r="AY459" s="240" t="s">
        <v>175</v>
      </c>
    </row>
    <row r="460" spans="2:51" s="10" customFormat="1" ht="16.5" customHeight="1">
      <c r="B460" s="231"/>
      <c r="C460" s="232"/>
      <c r="D460" s="232"/>
      <c r="E460" s="233" t="s">
        <v>22</v>
      </c>
      <c r="F460" s="243" t="s">
        <v>1140</v>
      </c>
      <c r="G460" s="232"/>
      <c r="H460" s="232"/>
      <c r="I460" s="232"/>
      <c r="J460" s="232"/>
      <c r="K460" s="236">
        <v>17.025</v>
      </c>
      <c r="L460" s="232"/>
      <c r="M460" s="232"/>
      <c r="N460" s="232"/>
      <c r="O460" s="232"/>
      <c r="P460" s="232"/>
      <c r="Q460" s="232"/>
      <c r="R460" s="237"/>
      <c r="T460" s="238"/>
      <c r="U460" s="232"/>
      <c r="V460" s="232"/>
      <c r="W460" s="232"/>
      <c r="X460" s="232"/>
      <c r="Y460" s="232"/>
      <c r="Z460" s="232"/>
      <c r="AA460" s="239"/>
      <c r="AT460" s="240" t="s">
        <v>184</v>
      </c>
      <c r="AU460" s="240" t="s">
        <v>126</v>
      </c>
      <c r="AV460" s="10" t="s">
        <v>126</v>
      </c>
      <c r="AW460" s="10" t="s">
        <v>36</v>
      </c>
      <c r="AX460" s="10" t="s">
        <v>81</v>
      </c>
      <c r="AY460" s="240" t="s">
        <v>175</v>
      </c>
    </row>
    <row r="461" spans="2:51" s="10" customFormat="1" ht="25.5" customHeight="1">
      <c r="B461" s="231"/>
      <c r="C461" s="232"/>
      <c r="D461" s="232"/>
      <c r="E461" s="233" t="s">
        <v>22</v>
      </c>
      <c r="F461" s="243" t="s">
        <v>1141</v>
      </c>
      <c r="G461" s="232"/>
      <c r="H461" s="232"/>
      <c r="I461" s="232"/>
      <c r="J461" s="232"/>
      <c r="K461" s="236">
        <v>3.39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184</v>
      </c>
      <c r="AU461" s="240" t="s">
        <v>126</v>
      </c>
      <c r="AV461" s="10" t="s">
        <v>126</v>
      </c>
      <c r="AW461" s="10" t="s">
        <v>36</v>
      </c>
      <c r="AX461" s="10" t="s">
        <v>81</v>
      </c>
      <c r="AY461" s="240" t="s">
        <v>175</v>
      </c>
    </row>
    <row r="462" spans="2:51" s="10" customFormat="1" ht="38.25" customHeight="1">
      <c r="B462" s="231"/>
      <c r="C462" s="232"/>
      <c r="D462" s="232"/>
      <c r="E462" s="233" t="s">
        <v>22</v>
      </c>
      <c r="F462" s="243" t="s">
        <v>1142</v>
      </c>
      <c r="G462" s="232"/>
      <c r="H462" s="232"/>
      <c r="I462" s="232"/>
      <c r="J462" s="232"/>
      <c r="K462" s="236">
        <v>16.352</v>
      </c>
      <c r="L462" s="232"/>
      <c r="M462" s="232"/>
      <c r="N462" s="232"/>
      <c r="O462" s="232"/>
      <c r="P462" s="232"/>
      <c r="Q462" s="232"/>
      <c r="R462" s="237"/>
      <c r="T462" s="238"/>
      <c r="U462" s="232"/>
      <c r="V462" s="232"/>
      <c r="W462" s="232"/>
      <c r="X462" s="232"/>
      <c r="Y462" s="232"/>
      <c r="Z462" s="232"/>
      <c r="AA462" s="239"/>
      <c r="AT462" s="240" t="s">
        <v>184</v>
      </c>
      <c r="AU462" s="240" t="s">
        <v>126</v>
      </c>
      <c r="AV462" s="10" t="s">
        <v>126</v>
      </c>
      <c r="AW462" s="10" t="s">
        <v>36</v>
      </c>
      <c r="AX462" s="10" t="s">
        <v>81</v>
      </c>
      <c r="AY462" s="240" t="s">
        <v>175</v>
      </c>
    </row>
    <row r="463" spans="2:51" s="11" customFormat="1" ht="16.5" customHeight="1">
      <c r="B463" s="244"/>
      <c r="C463" s="245"/>
      <c r="D463" s="245"/>
      <c r="E463" s="246" t="s">
        <v>22</v>
      </c>
      <c r="F463" s="247" t="s">
        <v>230</v>
      </c>
      <c r="G463" s="245"/>
      <c r="H463" s="245"/>
      <c r="I463" s="245"/>
      <c r="J463" s="245"/>
      <c r="K463" s="248">
        <v>125.169</v>
      </c>
      <c r="L463" s="245"/>
      <c r="M463" s="245"/>
      <c r="N463" s="245"/>
      <c r="O463" s="245"/>
      <c r="P463" s="245"/>
      <c r="Q463" s="245"/>
      <c r="R463" s="249"/>
      <c r="T463" s="250"/>
      <c r="U463" s="245"/>
      <c r="V463" s="245"/>
      <c r="W463" s="245"/>
      <c r="X463" s="245"/>
      <c r="Y463" s="245"/>
      <c r="Z463" s="245"/>
      <c r="AA463" s="251"/>
      <c r="AT463" s="252" t="s">
        <v>184</v>
      </c>
      <c r="AU463" s="252" t="s">
        <v>126</v>
      </c>
      <c r="AV463" s="11" t="s">
        <v>181</v>
      </c>
      <c r="AW463" s="11" t="s">
        <v>36</v>
      </c>
      <c r="AX463" s="11" t="s">
        <v>89</v>
      </c>
      <c r="AY463" s="252" t="s">
        <v>175</v>
      </c>
    </row>
    <row r="464" spans="2:65" s="1" customFormat="1" ht="38.25" customHeight="1">
      <c r="B464" s="47"/>
      <c r="C464" s="220" t="s">
        <v>1143</v>
      </c>
      <c r="D464" s="220" t="s">
        <v>177</v>
      </c>
      <c r="E464" s="221" t="s">
        <v>1144</v>
      </c>
      <c r="F464" s="222" t="s">
        <v>1145</v>
      </c>
      <c r="G464" s="222"/>
      <c r="H464" s="222"/>
      <c r="I464" s="222"/>
      <c r="J464" s="223" t="s">
        <v>180</v>
      </c>
      <c r="K464" s="224">
        <v>125.165</v>
      </c>
      <c r="L464" s="225">
        <v>0</v>
      </c>
      <c r="M464" s="226"/>
      <c r="N464" s="227">
        <f>ROUND(L464*K464,2)</f>
        <v>0</v>
      </c>
      <c r="O464" s="227"/>
      <c r="P464" s="227"/>
      <c r="Q464" s="227"/>
      <c r="R464" s="49"/>
      <c r="T464" s="228" t="s">
        <v>22</v>
      </c>
      <c r="U464" s="57" t="s">
        <v>46</v>
      </c>
      <c r="V464" s="48"/>
      <c r="W464" s="229">
        <f>V464*K464</f>
        <v>0</v>
      </c>
      <c r="X464" s="229">
        <v>0.00029</v>
      </c>
      <c r="Y464" s="229">
        <f>X464*K464</f>
        <v>0.03629785</v>
      </c>
      <c r="Z464" s="229">
        <v>0</v>
      </c>
      <c r="AA464" s="230">
        <f>Z464*K464</f>
        <v>0</v>
      </c>
      <c r="AR464" s="23" t="s">
        <v>289</v>
      </c>
      <c r="AT464" s="23" t="s">
        <v>177</v>
      </c>
      <c r="AU464" s="23" t="s">
        <v>126</v>
      </c>
      <c r="AY464" s="23" t="s">
        <v>175</v>
      </c>
      <c r="BE464" s="143">
        <f>IF(U464="základní",N464,0)</f>
        <v>0</v>
      </c>
      <c r="BF464" s="143">
        <f>IF(U464="snížená",N464,0)</f>
        <v>0</v>
      </c>
      <c r="BG464" s="143">
        <f>IF(U464="zákl. přenesená",N464,0)</f>
        <v>0</v>
      </c>
      <c r="BH464" s="143">
        <f>IF(U464="sníž. přenesená",N464,0)</f>
        <v>0</v>
      </c>
      <c r="BI464" s="143">
        <f>IF(U464="nulová",N464,0)</f>
        <v>0</v>
      </c>
      <c r="BJ464" s="23" t="s">
        <v>89</v>
      </c>
      <c r="BK464" s="143">
        <f>ROUND(L464*K464,2)</f>
        <v>0</v>
      </c>
      <c r="BL464" s="23" t="s">
        <v>289</v>
      </c>
      <c r="BM464" s="23" t="s">
        <v>1146</v>
      </c>
    </row>
    <row r="465" spans="2:63" s="1" customFormat="1" ht="49.9" customHeight="1">
      <c r="B465" s="47"/>
      <c r="C465" s="48"/>
      <c r="D465" s="208" t="s">
        <v>381</v>
      </c>
      <c r="E465" s="48"/>
      <c r="F465" s="48"/>
      <c r="G465" s="48"/>
      <c r="H465" s="48"/>
      <c r="I465" s="48"/>
      <c r="J465" s="48"/>
      <c r="K465" s="48"/>
      <c r="L465" s="48"/>
      <c r="M465" s="48"/>
      <c r="N465" s="253">
        <f>BK465</f>
        <v>0</v>
      </c>
      <c r="O465" s="254"/>
      <c r="P465" s="254"/>
      <c r="Q465" s="254"/>
      <c r="R465" s="49"/>
      <c r="T465" s="194"/>
      <c r="U465" s="73"/>
      <c r="V465" s="73"/>
      <c r="W465" s="73"/>
      <c r="X465" s="73"/>
      <c r="Y465" s="73"/>
      <c r="Z465" s="73"/>
      <c r="AA465" s="75"/>
      <c r="AT465" s="23" t="s">
        <v>80</v>
      </c>
      <c r="AU465" s="23" t="s">
        <v>81</v>
      </c>
      <c r="AY465" s="23" t="s">
        <v>382</v>
      </c>
      <c r="BK465" s="143">
        <v>0</v>
      </c>
    </row>
    <row r="466" spans="2:18" s="1" customFormat="1" ht="6.95" customHeight="1">
      <c r="B466" s="76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8"/>
    </row>
  </sheetData>
  <sheetProtection password="CC35" sheet="1" objects="1" scenarios="1" formatColumns="0" formatRows="0"/>
  <mergeCells count="75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L123:Q123"/>
    <mergeCell ref="C129:Q129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4:I264"/>
    <mergeCell ref="F265:I265"/>
    <mergeCell ref="F266:I266"/>
    <mergeCell ref="F267:I267"/>
    <mergeCell ref="L267:M267"/>
    <mergeCell ref="N267:Q267"/>
    <mergeCell ref="F269:I269"/>
    <mergeCell ref="L269:M269"/>
    <mergeCell ref="N269:Q269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F287:I287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F311:I311"/>
    <mergeCell ref="F312:I312"/>
    <mergeCell ref="F313:I313"/>
    <mergeCell ref="L313:M313"/>
    <mergeCell ref="N313:Q313"/>
    <mergeCell ref="F314:I314"/>
    <mergeCell ref="L314:M314"/>
    <mergeCell ref="N314:Q314"/>
    <mergeCell ref="F315:I315"/>
    <mergeCell ref="F316:I316"/>
    <mergeCell ref="L316:M316"/>
    <mergeCell ref="N316:Q316"/>
    <mergeCell ref="F317:I317"/>
    <mergeCell ref="L317:M317"/>
    <mergeCell ref="N317:Q317"/>
    <mergeCell ref="F318:I318"/>
    <mergeCell ref="F319:I319"/>
    <mergeCell ref="L319:M319"/>
    <mergeCell ref="N319:Q319"/>
    <mergeCell ref="F320:I320"/>
    <mergeCell ref="F321:I321"/>
    <mergeCell ref="F322:I322"/>
    <mergeCell ref="F323:I323"/>
    <mergeCell ref="L323:M323"/>
    <mergeCell ref="N323:Q323"/>
    <mergeCell ref="F325:I325"/>
    <mergeCell ref="L325:M325"/>
    <mergeCell ref="N325:Q325"/>
    <mergeCell ref="F327:I327"/>
    <mergeCell ref="L327:M327"/>
    <mergeCell ref="N327:Q327"/>
    <mergeCell ref="F329:I329"/>
    <mergeCell ref="L329:M329"/>
    <mergeCell ref="N329:Q329"/>
    <mergeCell ref="F331:I331"/>
    <mergeCell ref="L331:M331"/>
    <mergeCell ref="N331:Q331"/>
    <mergeCell ref="F332:I332"/>
    <mergeCell ref="F333:I333"/>
    <mergeCell ref="F334:I334"/>
    <mergeCell ref="F335:I335"/>
    <mergeCell ref="L335:M335"/>
    <mergeCell ref="N335:Q335"/>
    <mergeCell ref="F336:I336"/>
    <mergeCell ref="F337:I337"/>
    <mergeCell ref="L337:M337"/>
    <mergeCell ref="N337:Q337"/>
    <mergeCell ref="F338:I338"/>
    <mergeCell ref="F339:I339"/>
    <mergeCell ref="L339:M339"/>
    <mergeCell ref="N339:Q339"/>
    <mergeCell ref="F340:I340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7:I347"/>
    <mergeCell ref="L347:M347"/>
    <mergeCell ref="N347:Q347"/>
    <mergeCell ref="F349:I349"/>
    <mergeCell ref="L349:M349"/>
    <mergeCell ref="N349:Q349"/>
    <mergeCell ref="F350:I350"/>
    <mergeCell ref="L350:M350"/>
    <mergeCell ref="N350:Q350"/>
    <mergeCell ref="F351:I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F375:I37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F401:I401"/>
    <mergeCell ref="L401:M401"/>
    <mergeCell ref="N401:Q401"/>
    <mergeCell ref="F402:I402"/>
    <mergeCell ref="L402:M402"/>
    <mergeCell ref="N402:Q402"/>
    <mergeCell ref="F404:I404"/>
    <mergeCell ref="L404:M404"/>
    <mergeCell ref="N404:Q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L419:M419"/>
    <mergeCell ref="N419:Q419"/>
    <mergeCell ref="F420:I420"/>
    <mergeCell ref="F421:I421"/>
    <mergeCell ref="L421:M421"/>
    <mergeCell ref="N421:Q421"/>
    <mergeCell ref="F422:I422"/>
    <mergeCell ref="L422:M422"/>
    <mergeCell ref="N422:Q422"/>
    <mergeCell ref="F424:I424"/>
    <mergeCell ref="L424:M424"/>
    <mergeCell ref="N424:Q424"/>
    <mergeCell ref="F425:I425"/>
    <mergeCell ref="F426:I426"/>
    <mergeCell ref="F427:I427"/>
    <mergeCell ref="F428:I428"/>
    <mergeCell ref="L428:M428"/>
    <mergeCell ref="N428:Q428"/>
    <mergeCell ref="F429:I429"/>
    <mergeCell ref="F430:I430"/>
    <mergeCell ref="F431:I431"/>
    <mergeCell ref="F432:I432"/>
    <mergeCell ref="L432:M432"/>
    <mergeCell ref="N432:Q432"/>
    <mergeCell ref="F433:I433"/>
    <mergeCell ref="L433:M433"/>
    <mergeCell ref="N433:Q433"/>
    <mergeCell ref="F434:I434"/>
    <mergeCell ref="F435:I435"/>
    <mergeCell ref="L435:M435"/>
    <mergeCell ref="N435:Q435"/>
    <mergeCell ref="F437:I437"/>
    <mergeCell ref="L437:M437"/>
    <mergeCell ref="N437:Q437"/>
    <mergeCell ref="F438:I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3:I443"/>
    <mergeCell ref="L443:M443"/>
    <mergeCell ref="N443:Q443"/>
    <mergeCell ref="F444:I444"/>
    <mergeCell ref="F445:I445"/>
    <mergeCell ref="F446:I446"/>
    <mergeCell ref="F447:I447"/>
    <mergeCell ref="L447:M447"/>
    <mergeCell ref="N447:Q447"/>
    <mergeCell ref="F448:I448"/>
    <mergeCell ref="L448:M448"/>
    <mergeCell ref="N448:Q448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F454:I454"/>
    <mergeCell ref="L454:M454"/>
    <mergeCell ref="N454:Q454"/>
    <mergeCell ref="F455:I455"/>
    <mergeCell ref="L455:M455"/>
    <mergeCell ref="N455:Q455"/>
    <mergeCell ref="F457:I457"/>
    <mergeCell ref="L457:M457"/>
    <mergeCell ref="N457:Q457"/>
    <mergeCell ref="F458:I458"/>
    <mergeCell ref="F459:I459"/>
    <mergeCell ref="F460:I460"/>
    <mergeCell ref="F461:I461"/>
    <mergeCell ref="F462:I462"/>
    <mergeCell ref="F463:I463"/>
    <mergeCell ref="F464:I464"/>
    <mergeCell ref="L464:M464"/>
    <mergeCell ref="N464:Q464"/>
    <mergeCell ref="N140:Q140"/>
    <mergeCell ref="N141:Q141"/>
    <mergeCell ref="N142:Q142"/>
    <mergeCell ref="N157:Q157"/>
    <mergeCell ref="N185:Q185"/>
    <mergeCell ref="N200:Q200"/>
    <mergeCell ref="N208:Q208"/>
    <mergeCell ref="N254:Q254"/>
    <mergeCell ref="N268:Q268"/>
    <mergeCell ref="N270:Q270"/>
    <mergeCell ref="N271:Q271"/>
    <mergeCell ref="N288:Q288"/>
    <mergeCell ref="N301:Q301"/>
    <mergeCell ref="N324:Q324"/>
    <mergeCell ref="N326:Q326"/>
    <mergeCell ref="N328:Q328"/>
    <mergeCell ref="N330:Q330"/>
    <mergeCell ref="N348:Q348"/>
    <mergeCell ref="N355:Q355"/>
    <mergeCell ref="N370:Q370"/>
    <mergeCell ref="N403:Q403"/>
    <mergeCell ref="N423:Q423"/>
    <mergeCell ref="N436:Q436"/>
    <mergeCell ref="N442:Q442"/>
    <mergeCell ref="N449:Q449"/>
    <mergeCell ref="N456:Q456"/>
    <mergeCell ref="N465:Q46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1147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">
        <v>22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30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">
        <v>22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">
        <v>22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35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">
        <v>22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">
        <v>38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39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">
        <v>40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(SUM(BE96:BE103)+SUM(BE121:BE154))</f>
        <v>0</v>
      </c>
      <c r="I32" s="48"/>
      <c r="J32" s="48"/>
      <c r="K32" s="48"/>
      <c r="L32" s="48"/>
      <c r="M32" s="163">
        <f>ROUND((SUM(BE96:BE103)+SUM(BE121:BE154)),2)*F32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(SUM(BF96:BF103)+SUM(BF121:BF154))</f>
        <v>0</v>
      </c>
      <c r="I33" s="48"/>
      <c r="J33" s="48"/>
      <c r="K33" s="48"/>
      <c r="L33" s="48"/>
      <c r="M33" s="163">
        <f>ROUND((SUM(BF96:BF103)+SUM(BF121:BF154)),2)*F33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(SUM(BG96:BG103)+SUM(BG121:BG154))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(SUM(BH96:BH103)+SUM(BH121:BH154))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(SUM(BI96:BI103)+SUM(BI121:BI154))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574-03 - Venkovní úpravy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136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384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N131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1148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N138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387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N149</f>
        <v>0</v>
      </c>
      <c r="O93" s="183"/>
      <c r="P93" s="183"/>
      <c r="Q93" s="183"/>
      <c r="R93" s="184"/>
      <c r="T93" s="185"/>
      <c r="U93" s="185"/>
    </row>
    <row r="94" spans="2:21" s="7" customFormat="1" ht="14.85" customHeight="1">
      <c r="B94" s="182"/>
      <c r="C94" s="183"/>
      <c r="D94" s="137" t="s">
        <v>1149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N153</f>
        <v>0</v>
      </c>
      <c r="O94" s="183"/>
      <c r="P94" s="183"/>
      <c r="Q94" s="183"/>
      <c r="R94" s="184"/>
      <c r="T94" s="185"/>
      <c r="U94" s="185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152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6"/>
      <c r="P96" s="186"/>
      <c r="Q96" s="186"/>
      <c r="R96" s="49"/>
      <c r="T96" s="187"/>
      <c r="U96" s="188" t="s">
        <v>45</v>
      </c>
    </row>
    <row r="97" spans="2:65" s="1" customFormat="1" ht="18" customHeight="1">
      <c r="B97" s="47"/>
      <c r="C97" s="48"/>
      <c r="D97" s="144" t="s">
        <v>153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154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89</v>
      </c>
      <c r="BK97" s="189"/>
      <c r="BL97" s="189"/>
      <c r="BM97" s="189"/>
    </row>
    <row r="98" spans="2:65" s="1" customFormat="1" ht="18" customHeight="1">
      <c r="B98" s="47"/>
      <c r="C98" s="48"/>
      <c r="D98" s="144" t="s">
        <v>155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154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89</v>
      </c>
      <c r="BK98" s="189"/>
      <c r="BL98" s="189"/>
      <c r="BM98" s="189"/>
    </row>
    <row r="99" spans="2:65" s="1" customFormat="1" ht="18" customHeight="1">
      <c r="B99" s="47"/>
      <c r="C99" s="48"/>
      <c r="D99" s="144" t="s">
        <v>156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154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pans="2:65" s="1" customFormat="1" ht="18" customHeight="1">
      <c r="B100" s="47"/>
      <c r="C100" s="48"/>
      <c r="D100" s="144" t="s">
        <v>157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154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pans="2:65" s="1" customFormat="1" ht="18" customHeight="1">
      <c r="B101" s="47"/>
      <c r="C101" s="48"/>
      <c r="D101" s="144" t="s">
        <v>158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154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pans="2:65" s="1" customFormat="1" ht="18" customHeight="1">
      <c r="B102" s="47"/>
      <c r="C102" s="48"/>
      <c r="D102" s="137" t="s">
        <v>159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4"/>
      <c r="U102" s="195" t="s">
        <v>46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160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89</v>
      </c>
      <c r="BK102" s="189"/>
      <c r="BL102" s="189"/>
      <c r="BM102" s="189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120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161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Stavební úpravy objektu čp.113, Markoušovice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128</v>
      </c>
      <c r="D113" s="48"/>
      <c r="E113" s="48"/>
      <c r="F113" s="88" t="str">
        <f>F7</f>
        <v>574-03 - Venkovní úpravy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24</v>
      </c>
      <c r="D115" s="48"/>
      <c r="E115" s="48"/>
      <c r="F115" s="34" t="str">
        <f>F9</f>
        <v xml:space="preserve"> </v>
      </c>
      <c r="G115" s="48"/>
      <c r="H115" s="48"/>
      <c r="I115" s="48"/>
      <c r="J115" s="48"/>
      <c r="K115" s="39" t="s">
        <v>26</v>
      </c>
      <c r="L115" s="48"/>
      <c r="M115" s="91" t="str">
        <f>IF(O9="","",O9)</f>
        <v>14. 6. 2018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28</v>
      </c>
      <c r="D117" s="48"/>
      <c r="E117" s="48"/>
      <c r="F117" s="34" t="str">
        <f>E12</f>
        <v>Královéhradecký kraj</v>
      </c>
      <c r="G117" s="48"/>
      <c r="H117" s="48"/>
      <c r="I117" s="48"/>
      <c r="J117" s="48"/>
      <c r="K117" s="39" t="s">
        <v>34</v>
      </c>
      <c r="L117" s="48"/>
      <c r="M117" s="34" t="str">
        <f>E18</f>
        <v>Ing.Petr Košťál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32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37</v>
      </c>
      <c r="L118" s="48"/>
      <c r="M118" s="34" t="str">
        <f>E21</f>
        <v>Martina Škopová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6"/>
      <c r="C120" s="197" t="s">
        <v>162</v>
      </c>
      <c r="D120" s="198" t="s">
        <v>163</v>
      </c>
      <c r="E120" s="198" t="s">
        <v>63</v>
      </c>
      <c r="F120" s="198" t="s">
        <v>164</v>
      </c>
      <c r="G120" s="198"/>
      <c r="H120" s="198"/>
      <c r="I120" s="198"/>
      <c r="J120" s="198" t="s">
        <v>165</v>
      </c>
      <c r="K120" s="198" t="s">
        <v>166</v>
      </c>
      <c r="L120" s="198" t="s">
        <v>167</v>
      </c>
      <c r="M120" s="198"/>
      <c r="N120" s="198" t="s">
        <v>133</v>
      </c>
      <c r="O120" s="198"/>
      <c r="P120" s="198"/>
      <c r="Q120" s="199"/>
      <c r="R120" s="200"/>
      <c r="T120" s="107" t="s">
        <v>168</v>
      </c>
      <c r="U120" s="108" t="s">
        <v>45</v>
      </c>
      <c r="V120" s="108" t="s">
        <v>169</v>
      </c>
      <c r="W120" s="108" t="s">
        <v>170</v>
      </c>
      <c r="X120" s="108" t="s">
        <v>171</v>
      </c>
      <c r="Y120" s="108" t="s">
        <v>172</v>
      </c>
      <c r="Z120" s="108" t="s">
        <v>173</v>
      </c>
      <c r="AA120" s="109" t="s">
        <v>174</v>
      </c>
    </row>
    <row r="121" spans="2:63" s="1" customFormat="1" ht="29.25" customHeight="1">
      <c r="B121" s="47"/>
      <c r="C121" s="111" t="s">
        <v>130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1">
        <f>BK121</f>
        <v>0</v>
      </c>
      <c r="O121" s="202"/>
      <c r="P121" s="202"/>
      <c r="Q121" s="202"/>
      <c r="R121" s="49"/>
      <c r="T121" s="110"/>
      <c r="U121" s="68"/>
      <c r="V121" s="68"/>
      <c r="W121" s="203">
        <f>W122+W155</f>
        <v>0</v>
      </c>
      <c r="X121" s="68"/>
      <c r="Y121" s="203">
        <f>Y122+Y155</f>
        <v>9.28322</v>
      </c>
      <c r="Z121" s="68"/>
      <c r="AA121" s="204">
        <f>AA122+AA155</f>
        <v>0</v>
      </c>
      <c r="AT121" s="23" t="s">
        <v>80</v>
      </c>
      <c r="AU121" s="23" t="s">
        <v>135</v>
      </c>
      <c r="BK121" s="205">
        <f>BK122+BK155</f>
        <v>0</v>
      </c>
    </row>
    <row r="122" spans="2:63" s="9" customFormat="1" ht="37.4" customHeight="1">
      <c r="B122" s="206"/>
      <c r="C122" s="207"/>
      <c r="D122" s="208" t="s">
        <v>136</v>
      </c>
      <c r="E122" s="208"/>
      <c r="F122" s="208"/>
      <c r="G122" s="208"/>
      <c r="H122" s="208"/>
      <c r="I122" s="208"/>
      <c r="J122" s="208"/>
      <c r="K122" s="208"/>
      <c r="L122" s="208"/>
      <c r="M122" s="208"/>
      <c r="N122" s="209">
        <f>BK122</f>
        <v>0</v>
      </c>
      <c r="O122" s="179"/>
      <c r="P122" s="179"/>
      <c r="Q122" s="179"/>
      <c r="R122" s="210"/>
      <c r="T122" s="211"/>
      <c r="U122" s="207"/>
      <c r="V122" s="207"/>
      <c r="W122" s="212">
        <f>W123+W131+W138+W149</f>
        <v>0</v>
      </c>
      <c r="X122" s="207"/>
      <c r="Y122" s="212">
        <f>Y123+Y131+Y138+Y149</f>
        <v>9.28322</v>
      </c>
      <c r="Z122" s="207"/>
      <c r="AA122" s="213">
        <f>AA123+AA131+AA138+AA149</f>
        <v>0</v>
      </c>
      <c r="AR122" s="214" t="s">
        <v>89</v>
      </c>
      <c r="AT122" s="215" t="s">
        <v>80</v>
      </c>
      <c r="AU122" s="215" t="s">
        <v>81</v>
      </c>
      <c r="AY122" s="214" t="s">
        <v>175</v>
      </c>
      <c r="BK122" s="216">
        <f>BK123+BK131+BK138+BK149</f>
        <v>0</v>
      </c>
    </row>
    <row r="123" spans="2:63" s="9" customFormat="1" ht="19.9" customHeight="1">
      <c r="B123" s="206"/>
      <c r="C123" s="207"/>
      <c r="D123" s="217" t="s">
        <v>137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7"/>
      <c r="V123" s="207"/>
      <c r="W123" s="212">
        <f>SUM(W124:W130)</f>
        <v>0</v>
      </c>
      <c r="X123" s="207"/>
      <c r="Y123" s="212">
        <f>SUM(Y124:Y130)</f>
        <v>0</v>
      </c>
      <c r="Z123" s="207"/>
      <c r="AA123" s="213">
        <f>SUM(AA124:AA130)</f>
        <v>0</v>
      </c>
      <c r="AR123" s="214" t="s">
        <v>89</v>
      </c>
      <c r="AT123" s="215" t="s">
        <v>80</v>
      </c>
      <c r="AU123" s="215" t="s">
        <v>89</v>
      </c>
      <c r="AY123" s="214" t="s">
        <v>175</v>
      </c>
      <c r="BK123" s="216">
        <f>SUM(BK124:BK130)</f>
        <v>0</v>
      </c>
    </row>
    <row r="124" spans="2:65" s="1" customFormat="1" ht="25.5" customHeight="1">
      <c r="B124" s="47"/>
      <c r="C124" s="220" t="s">
        <v>89</v>
      </c>
      <c r="D124" s="220" t="s">
        <v>177</v>
      </c>
      <c r="E124" s="221" t="s">
        <v>1150</v>
      </c>
      <c r="F124" s="222" t="s">
        <v>1151</v>
      </c>
      <c r="G124" s="222"/>
      <c r="H124" s="222"/>
      <c r="I124" s="222"/>
      <c r="J124" s="223" t="s">
        <v>1152</v>
      </c>
      <c r="K124" s="224">
        <v>1.5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46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181</v>
      </c>
      <c r="AT124" s="23" t="s">
        <v>177</v>
      </c>
      <c r="AU124" s="23" t="s">
        <v>126</v>
      </c>
      <c r="AY124" s="23" t="s">
        <v>175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89</v>
      </c>
      <c r="BK124" s="143">
        <f>ROUND(L124*K124,2)</f>
        <v>0</v>
      </c>
      <c r="BL124" s="23" t="s">
        <v>181</v>
      </c>
      <c r="BM124" s="23" t="s">
        <v>1153</v>
      </c>
    </row>
    <row r="125" spans="2:51" s="10" customFormat="1" ht="16.5" customHeight="1">
      <c r="B125" s="231"/>
      <c r="C125" s="232"/>
      <c r="D125" s="232"/>
      <c r="E125" s="233" t="s">
        <v>22</v>
      </c>
      <c r="F125" s="234" t="s">
        <v>1154</v>
      </c>
      <c r="G125" s="235"/>
      <c r="H125" s="235"/>
      <c r="I125" s="235"/>
      <c r="J125" s="232"/>
      <c r="K125" s="236">
        <v>1.5</v>
      </c>
      <c r="L125" s="232"/>
      <c r="M125" s="232"/>
      <c r="N125" s="232"/>
      <c r="O125" s="232"/>
      <c r="P125" s="232"/>
      <c r="Q125" s="232"/>
      <c r="R125" s="237"/>
      <c r="T125" s="238"/>
      <c r="U125" s="232"/>
      <c r="V125" s="232"/>
      <c r="W125" s="232"/>
      <c r="X125" s="232"/>
      <c r="Y125" s="232"/>
      <c r="Z125" s="232"/>
      <c r="AA125" s="239"/>
      <c r="AT125" s="240" t="s">
        <v>184</v>
      </c>
      <c r="AU125" s="240" t="s">
        <v>126</v>
      </c>
      <c r="AV125" s="10" t="s">
        <v>126</v>
      </c>
      <c r="AW125" s="10" t="s">
        <v>36</v>
      </c>
      <c r="AX125" s="10" t="s">
        <v>89</v>
      </c>
      <c r="AY125" s="240" t="s">
        <v>175</v>
      </c>
    </row>
    <row r="126" spans="2:65" s="1" customFormat="1" ht="38.25" customHeight="1">
      <c r="B126" s="47"/>
      <c r="C126" s="220" t="s">
        <v>277</v>
      </c>
      <c r="D126" s="220" t="s">
        <v>177</v>
      </c>
      <c r="E126" s="221" t="s">
        <v>396</v>
      </c>
      <c r="F126" s="222" t="s">
        <v>397</v>
      </c>
      <c r="G126" s="222"/>
      <c r="H126" s="222"/>
      <c r="I126" s="222"/>
      <c r="J126" s="223" t="s">
        <v>207</v>
      </c>
      <c r="K126" s="224">
        <v>2.4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46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181</v>
      </c>
      <c r="AT126" s="23" t="s">
        <v>177</v>
      </c>
      <c r="AU126" s="23" t="s">
        <v>126</v>
      </c>
      <c r="AY126" s="23" t="s">
        <v>175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89</v>
      </c>
      <c r="BK126" s="143">
        <f>ROUND(L126*K126,2)</f>
        <v>0</v>
      </c>
      <c r="BL126" s="23" t="s">
        <v>181</v>
      </c>
      <c r="BM126" s="23" t="s">
        <v>1155</v>
      </c>
    </row>
    <row r="127" spans="2:51" s="10" customFormat="1" ht="16.5" customHeight="1">
      <c r="B127" s="231"/>
      <c r="C127" s="232"/>
      <c r="D127" s="232"/>
      <c r="E127" s="233" t="s">
        <v>22</v>
      </c>
      <c r="F127" s="234" t="s">
        <v>1156</v>
      </c>
      <c r="G127" s="235"/>
      <c r="H127" s="235"/>
      <c r="I127" s="235"/>
      <c r="J127" s="232"/>
      <c r="K127" s="236">
        <v>2.4</v>
      </c>
      <c r="L127" s="232"/>
      <c r="M127" s="232"/>
      <c r="N127" s="232"/>
      <c r="O127" s="232"/>
      <c r="P127" s="232"/>
      <c r="Q127" s="232"/>
      <c r="R127" s="237"/>
      <c r="T127" s="238"/>
      <c r="U127" s="232"/>
      <c r="V127" s="232"/>
      <c r="W127" s="232"/>
      <c r="X127" s="232"/>
      <c r="Y127" s="232"/>
      <c r="Z127" s="232"/>
      <c r="AA127" s="239"/>
      <c r="AT127" s="240" t="s">
        <v>184</v>
      </c>
      <c r="AU127" s="240" t="s">
        <v>126</v>
      </c>
      <c r="AV127" s="10" t="s">
        <v>126</v>
      </c>
      <c r="AW127" s="10" t="s">
        <v>36</v>
      </c>
      <c r="AX127" s="10" t="s">
        <v>89</v>
      </c>
      <c r="AY127" s="240" t="s">
        <v>175</v>
      </c>
    </row>
    <row r="128" spans="2:65" s="1" customFormat="1" ht="38.25" customHeight="1">
      <c r="B128" s="47"/>
      <c r="C128" s="220" t="s">
        <v>126</v>
      </c>
      <c r="D128" s="220" t="s">
        <v>177</v>
      </c>
      <c r="E128" s="221" t="s">
        <v>1157</v>
      </c>
      <c r="F128" s="222" t="s">
        <v>1158</v>
      </c>
      <c r="G128" s="222"/>
      <c r="H128" s="222"/>
      <c r="I128" s="222"/>
      <c r="J128" s="223" t="s">
        <v>207</v>
      </c>
      <c r="K128" s="224">
        <v>3.9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46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181</v>
      </c>
      <c r="AT128" s="23" t="s">
        <v>177</v>
      </c>
      <c r="AU128" s="23" t="s">
        <v>126</v>
      </c>
      <c r="AY128" s="23" t="s">
        <v>175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89</v>
      </c>
      <c r="BK128" s="143">
        <f>ROUND(L128*K128,2)</f>
        <v>0</v>
      </c>
      <c r="BL128" s="23" t="s">
        <v>181</v>
      </c>
      <c r="BM128" s="23" t="s">
        <v>1159</v>
      </c>
    </row>
    <row r="129" spans="2:65" s="1" customFormat="1" ht="38.25" customHeight="1">
      <c r="B129" s="47"/>
      <c r="C129" s="220" t="s">
        <v>250</v>
      </c>
      <c r="D129" s="220" t="s">
        <v>177</v>
      </c>
      <c r="E129" s="221" t="s">
        <v>1160</v>
      </c>
      <c r="F129" s="222" t="s">
        <v>1161</v>
      </c>
      <c r="G129" s="222"/>
      <c r="H129" s="222"/>
      <c r="I129" s="222"/>
      <c r="J129" s="223" t="s">
        <v>180</v>
      </c>
      <c r="K129" s="224">
        <v>19.5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46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181</v>
      </c>
      <c r="AT129" s="23" t="s">
        <v>177</v>
      </c>
      <c r="AU129" s="23" t="s">
        <v>126</v>
      </c>
      <c r="AY129" s="23" t="s">
        <v>175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89</v>
      </c>
      <c r="BK129" s="143">
        <f>ROUND(L129*K129,2)</f>
        <v>0</v>
      </c>
      <c r="BL129" s="23" t="s">
        <v>181</v>
      </c>
      <c r="BM129" s="23" t="s">
        <v>1162</v>
      </c>
    </row>
    <row r="130" spans="2:51" s="10" customFormat="1" ht="16.5" customHeight="1">
      <c r="B130" s="231"/>
      <c r="C130" s="232"/>
      <c r="D130" s="232"/>
      <c r="E130" s="233" t="s">
        <v>22</v>
      </c>
      <c r="F130" s="234" t="s">
        <v>1163</v>
      </c>
      <c r="G130" s="235"/>
      <c r="H130" s="235"/>
      <c r="I130" s="235"/>
      <c r="J130" s="232"/>
      <c r="K130" s="236">
        <v>19.5</v>
      </c>
      <c r="L130" s="232"/>
      <c r="M130" s="232"/>
      <c r="N130" s="232"/>
      <c r="O130" s="232"/>
      <c r="P130" s="232"/>
      <c r="Q130" s="232"/>
      <c r="R130" s="237"/>
      <c r="T130" s="238"/>
      <c r="U130" s="232"/>
      <c r="V130" s="232"/>
      <c r="W130" s="232"/>
      <c r="X130" s="232"/>
      <c r="Y130" s="232"/>
      <c r="Z130" s="232"/>
      <c r="AA130" s="239"/>
      <c r="AT130" s="240" t="s">
        <v>184</v>
      </c>
      <c r="AU130" s="240" t="s">
        <v>126</v>
      </c>
      <c r="AV130" s="10" t="s">
        <v>126</v>
      </c>
      <c r="AW130" s="10" t="s">
        <v>36</v>
      </c>
      <c r="AX130" s="10" t="s">
        <v>89</v>
      </c>
      <c r="AY130" s="240" t="s">
        <v>175</v>
      </c>
    </row>
    <row r="131" spans="2:63" s="9" customFormat="1" ht="29.85" customHeight="1">
      <c r="B131" s="206"/>
      <c r="C131" s="207"/>
      <c r="D131" s="217" t="s">
        <v>384</v>
      </c>
      <c r="E131" s="217"/>
      <c r="F131" s="217"/>
      <c r="G131" s="217"/>
      <c r="H131" s="217"/>
      <c r="I131" s="217"/>
      <c r="J131" s="217"/>
      <c r="K131" s="217"/>
      <c r="L131" s="217"/>
      <c r="M131" s="217"/>
      <c r="N131" s="218">
        <f>BK131</f>
        <v>0</v>
      </c>
      <c r="O131" s="219"/>
      <c r="P131" s="219"/>
      <c r="Q131" s="219"/>
      <c r="R131" s="210"/>
      <c r="T131" s="211"/>
      <c r="U131" s="207"/>
      <c r="V131" s="207"/>
      <c r="W131" s="212">
        <f>SUM(W132:W137)</f>
        <v>0</v>
      </c>
      <c r="X131" s="207"/>
      <c r="Y131" s="212">
        <f>SUM(Y132:Y137)</f>
        <v>4.75697</v>
      </c>
      <c r="Z131" s="207"/>
      <c r="AA131" s="213">
        <f>SUM(AA132:AA137)</f>
        <v>0</v>
      </c>
      <c r="AR131" s="214" t="s">
        <v>89</v>
      </c>
      <c r="AT131" s="215" t="s">
        <v>80</v>
      </c>
      <c r="AU131" s="215" t="s">
        <v>89</v>
      </c>
      <c r="AY131" s="214" t="s">
        <v>175</v>
      </c>
      <c r="BK131" s="216">
        <f>SUM(BK132:BK137)</f>
        <v>0</v>
      </c>
    </row>
    <row r="132" spans="2:65" s="1" customFormat="1" ht="38.25" customHeight="1">
      <c r="B132" s="47"/>
      <c r="C132" s="220" t="s">
        <v>367</v>
      </c>
      <c r="D132" s="220" t="s">
        <v>177</v>
      </c>
      <c r="E132" s="221" t="s">
        <v>1164</v>
      </c>
      <c r="F132" s="222" t="s">
        <v>1165</v>
      </c>
      <c r="G132" s="222"/>
      <c r="H132" s="222"/>
      <c r="I132" s="222"/>
      <c r="J132" s="223" t="s">
        <v>207</v>
      </c>
      <c r="K132" s="224">
        <v>1.68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46</v>
      </c>
      <c r="V132" s="48"/>
      <c r="W132" s="229">
        <f>V132*K132</f>
        <v>0</v>
      </c>
      <c r="X132" s="229">
        <v>2.16</v>
      </c>
      <c r="Y132" s="229">
        <f>X132*K132</f>
        <v>3.6288</v>
      </c>
      <c r="Z132" s="229">
        <v>0</v>
      </c>
      <c r="AA132" s="230">
        <f>Z132*K132</f>
        <v>0</v>
      </c>
      <c r="AR132" s="23" t="s">
        <v>181</v>
      </c>
      <c r="AT132" s="23" t="s">
        <v>177</v>
      </c>
      <c r="AU132" s="23" t="s">
        <v>126</v>
      </c>
      <c r="AY132" s="23" t="s">
        <v>175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89</v>
      </c>
      <c r="BK132" s="143">
        <f>ROUND(L132*K132,2)</f>
        <v>0</v>
      </c>
      <c r="BL132" s="23" t="s">
        <v>181</v>
      </c>
      <c r="BM132" s="23" t="s">
        <v>1166</v>
      </c>
    </row>
    <row r="133" spans="2:51" s="10" customFormat="1" ht="16.5" customHeight="1">
      <c r="B133" s="231"/>
      <c r="C133" s="232"/>
      <c r="D133" s="232"/>
      <c r="E133" s="233" t="s">
        <v>22</v>
      </c>
      <c r="F133" s="234" t="s">
        <v>1167</v>
      </c>
      <c r="G133" s="235"/>
      <c r="H133" s="235"/>
      <c r="I133" s="235"/>
      <c r="J133" s="232"/>
      <c r="K133" s="236">
        <v>1.68</v>
      </c>
      <c r="L133" s="232"/>
      <c r="M133" s="232"/>
      <c r="N133" s="232"/>
      <c r="O133" s="232"/>
      <c r="P133" s="232"/>
      <c r="Q133" s="232"/>
      <c r="R133" s="237"/>
      <c r="T133" s="238"/>
      <c r="U133" s="232"/>
      <c r="V133" s="232"/>
      <c r="W133" s="232"/>
      <c r="X133" s="232"/>
      <c r="Y133" s="232"/>
      <c r="Z133" s="232"/>
      <c r="AA133" s="239"/>
      <c r="AT133" s="240" t="s">
        <v>184</v>
      </c>
      <c r="AU133" s="240" t="s">
        <v>126</v>
      </c>
      <c r="AV133" s="10" t="s">
        <v>126</v>
      </c>
      <c r="AW133" s="10" t="s">
        <v>36</v>
      </c>
      <c r="AX133" s="10" t="s">
        <v>89</v>
      </c>
      <c r="AY133" s="240" t="s">
        <v>175</v>
      </c>
    </row>
    <row r="134" spans="2:65" s="1" customFormat="1" ht="25.5" customHeight="1">
      <c r="B134" s="47"/>
      <c r="C134" s="220" t="s">
        <v>11</v>
      </c>
      <c r="D134" s="220" t="s">
        <v>177</v>
      </c>
      <c r="E134" s="221" t="s">
        <v>1168</v>
      </c>
      <c r="F134" s="222" t="s">
        <v>1169</v>
      </c>
      <c r="G134" s="222"/>
      <c r="H134" s="222"/>
      <c r="I134" s="222"/>
      <c r="J134" s="223" t="s">
        <v>207</v>
      </c>
      <c r="K134" s="224">
        <v>0.5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46</v>
      </c>
      <c r="V134" s="48"/>
      <c r="W134" s="229">
        <f>V134*K134</f>
        <v>0</v>
      </c>
      <c r="X134" s="229">
        <v>2.25634</v>
      </c>
      <c r="Y134" s="229">
        <f>X134*K134</f>
        <v>1.12817</v>
      </c>
      <c r="Z134" s="229">
        <v>0</v>
      </c>
      <c r="AA134" s="230">
        <f>Z134*K134</f>
        <v>0</v>
      </c>
      <c r="AR134" s="23" t="s">
        <v>181</v>
      </c>
      <c r="AT134" s="23" t="s">
        <v>177</v>
      </c>
      <c r="AU134" s="23" t="s">
        <v>126</v>
      </c>
      <c r="AY134" s="23" t="s">
        <v>175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89</v>
      </c>
      <c r="BK134" s="143">
        <f>ROUND(L134*K134,2)</f>
        <v>0</v>
      </c>
      <c r="BL134" s="23" t="s">
        <v>181</v>
      </c>
      <c r="BM134" s="23" t="s">
        <v>1170</v>
      </c>
    </row>
    <row r="135" spans="2:51" s="10" customFormat="1" ht="16.5" customHeight="1">
      <c r="B135" s="231"/>
      <c r="C135" s="232"/>
      <c r="D135" s="232"/>
      <c r="E135" s="233" t="s">
        <v>22</v>
      </c>
      <c r="F135" s="234" t="s">
        <v>1171</v>
      </c>
      <c r="G135" s="235"/>
      <c r="H135" s="235"/>
      <c r="I135" s="235"/>
      <c r="J135" s="232"/>
      <c r="K135" s="236">
        <v>0.36</v>
      </c>
      <c r="L135" s="232"/>
      <c r="M135" s="232"/>
      <c r="N135" s="232"/>
      <c r="O135" s="232"/>
      <c r="P135" s="232"/>
      <c r="Q135" s="232"/>
      <c r="R135" s="237"/>
      <c r="T135" s="238"/>
      <c r="U135" s="232"/>
      <c r="V135" s="232"/>
      <c r="W135" s="232"/>
      <c r="X135" s="232"/>
      <c r="Y135" s="232"/>
      <c r="Z135" s="232"/>
      <c r="AA135" s="239"/>
      <c r="AT135" s="240" t="s">
        <v>184</v>
      </c>
      <c r="AU135" s="240" t="s">
        <v>126</v>
      </c>
      <c r="AV135" s="10" t="s">
        <v>126</v>
      </c>
      <c r="AW135" s="10" t="s">
        <v>36</v>
      </c>
      <c r="AX135" s="10" t="s">
        <v>81</v>
      </c>
      <c r="AY135" s="240" t="s">
        <v>175</v>
      </c>
    </row>
    <row r="136" spans="2:51" s="10" customFormat="1" ht="16.5" customHeight="1">
      <c r="B136" s="231"/>
      <c r="C136" s="232"/>
      <c r="D136" s="232"/>
      <c r="E136" s="233" t="s">
        <v>22</v>
      </c>
      <c r="F136" s="243" t="s">
        <v>1172</v>
      </c>
      <c r="G136" s="232"/>
      <c r="H136" s="232"/>
      <c r="I136" s="232"/>
      <c r="J136" s="232"/>
      <c r="K136" s="236">
        <v>0.14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184</v>
      </c>
      <c r="AU136" s="240" t="s">
        <v>126</v>
      </c>
      <c r="AV136" s="10" t="s">
        <v>126</v>
      </c>
      <c r="AW136" s="10" t="s">
        <v>36</v>
      </c>
      <c r="AX136" s="10" t="s">
        <v>81</v>
      </c>
      <c r="AY136" s="240" t="s">
        <v>175</v>
      </c>
    </row>
    <row r="137" spans="2:51" s="11" customFormat="1" ht="16.5" customHeight="1">
      <c r="B137" s="244"/>
      <c r="C137" s="245"/>
      <c r="D137" s="245"/>
      <c r="E137" s="246" t="s">
        <v>22</v>
      </c>
      <c r="F137" s="247" t="s">
        <v>230</v>
      </c>
      <c r="G137" s="245"/>
      <c r="H137" s="245"/>
      <c r="I137" s="245"/>
      <c r="J137" s="245"/>
      <c r="K137" s="248">
        <v>0.5</v>
      </c>
      <c r="L137" s="245"/>
      <c r="M137" s="245"/>
      <c r="N137" s="245"/>
      <c r="O137" s="245"/>
      <c r="P137" s="245"/>
      <c r="Q137" s="245"/>
      <c r="R137" s="249"/>
      <c r="T137" s="250"/>
      <c r="U137" s="245"/>
      <c r="V137" s="245"/>
      <c r="W137" s="245"/>
      <c r="X137" s="245"/>
      <c r="Y137" s="245"/>
      <c r="Z137" s="245"/>
      <c r="AA137" s="251"/>
      <c r="AT137" s="252" t="s">
        <v>184</v>
      </c>
      <c r="AU137" s="252" t="s">
        <v>126</v>
      </c>
      <c r="AV137" s="11" t="s">
        <v>181</v>
      </c>
      <c r="AW137" s="11" t="s">
        <v>36</v>
      </c>
      <c r="AX137" s="11" t="s">
        <v>89</v>
      </c>
      <c r="AY137" s="252" t="s">
        <v>175</v>
      </c>
    </row>
    <row r="138" spans="2:63" s="9" customFormat="1" ht="29.85" customHeight="1">
      <c r="B138" s="206"/>
      <c r="C138" s="207"/>
      <c r="D138" s="217" t="s">
        <v>1148</v>
      </c>
      <c r="E138" s="217"/>
      <c r="F138" s="217"/>
      <c r="G138" s="217"/>
      <c r="H138" s="217"/>
      <c r="I138" s="217"/>
      <c r="J138" s="217"/>
      <c r="K138" s="217"/>
      <c r="L138" s="217"/>
      <c r="M138" s="217"/>
      <c r="N138" s="218">
        <f>BK138</f>
        <v>0</v>
      </c>
      <c r="O138" s="219"/>
      <c r="P138" s="219"/>
      <c r="Q138" s="219"/>
      <c r="R138" s="210"/>
      <c r="T138" s="211"/>
      <c r="U138" s="207"/>
      <c r="V138" s="207"/>
      <c r="W138" s="212">
        <f>SUM(W139:W148)</f>
        <v>0</v>
      </c>
      <c r="X138" s="207"/>
      <c r="Y138" s="212">
        <f>SUM(Y139:Y148)</f>
        <v>3.9765000000000006</v>
      </c>
      <c r="Z138" s="207"/>
      <c r="AA138" s="213">
        <f>SUM(AA139:AA148)</f>
        <v>0</v>
      </c>
      <c r="AR138" s="214" t="s">
        <v>89</v>
      </c>
      <c r="AT138" s="215" t="s">
        <v>80</v>
      </c>
      <c r="AU138" s="215" t="s">
        <v>89</v>
      </c>
      <c r="AY138" s="214" t="s">
        <v>175</v>
      </c>
      <c r="BK138" s="216">
        <f>SUM(BK139:BK148)</f>
        <v>0</v>
      </c>
    </row>
    <row r="139" spans="2:65" s="1" customFormat="1" ht="25.5" customHeight="1">
      <c r="B139" s="47"/>
      <c r="C139" s="220" t="s">
        <v>181</v>
      </c>
      <c r="D139" s="220" t="s">
        <v>177</v>
      </c>
      <c r="E139" s="221" t="s">
        <v>1173</v>
      </c>
      <c r="F139" s="222" t="s">
        <v>1174</v>
      </c>
      <c r="G139" s="222"/>
      <c r="H139" s="222"/>
      <c r="I139" s="222"/>
      <c r="J139" s="223" t="s">
        <v>180</v>
      </c>
      <c r="K139" s="224">
        <v>8.4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46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181</v>
      </c>
      <c r="AT139" s="23" t="s">
        <v>177</v>
      </c>
      <c r="AU139" s="23" t="s">
        <v>126</v>
      </c>
      <c r="AY139" s="23" t="s">
        <v>175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89</v>
      </c>
      <c r="BK139" s="143">
        <f>ROUND(L139*K139,2)</f>
        <v>0</v>
      </c>
      <c r="BL139" s="23" t="s">
        <v>181</v>
      </c>
      <c r="BM139" s="23" t="s">
        <v>1175</v>
      </c>
    </row>
    <row r="140" spans="2:51" s="10" customFormat="1" ht="16.5" customHeight="1">
      <c r="B140" s="231"/>
      <c r="C140" s="232"/>
      <c r="D140" s="232"/>
      <c r="E140" s="233" t="s">
        <v>22</v>
      </c>
      <c r="F140" s="234" t="s">
        <v>1176</v>
      </c>
      <c r="G140" s="235"/>
      <c r="H140" s="235"/>
      <c r="I140" s="235"/>
      <c r="J140" s="232"/>
      <c r="K140" s="236">
        <v>8.4</v>
      </c>
      <c r="L140" s="232"/>
      <c r="M140" s="232"/>
      <c r="N140" s="232"/>
      <c r="O140" s="232"/>
      <c r="P140" s="232"/>
      <c r="Q140" s="232"/>
      <c r="R140" s="237"/>
      <c r="T140" s="238"/>
      <c r="U140" s="232"/>
      <c r="V140" s="232"/>
      <c r="W140" s="232"/>
      <c r="X140" s="232"/>
      <c r="Y140" s="232"/>
      <c r="Z140" s="232"/>
      <c r="AA140" s="239"/>
      <c r="AT140" s="240" t="s">
        <v>184</v>
      </c>
      <c r="AU140" s="240" t="s">
        <v>126</v>
      </c>
      <c r="AV140" s="10" t="s">
        <v>126</v>
      </c>
      <c r="AW140" s="10" t="s">
        <v>36</v>
      </c>
      <c r="AX140" s="10" t="s">
        <v>89</v>
      </c>
      <c r="AY140" s="240" t="s">
        <v>175</v>
      </c>
    </row>
    <row r="141" spans="2:65" s="1" customFormat="1" ht="38.25" customHeight="1">
      <c r="B141" s="47"/>
      <c r="C141" s="220" t="s">
        <v>264</v>
      </c>
      <c r="D141" s="220" t="s">
        <v>177</v>
      </c>
      <c r="E141" s="221" t="s">
        <v>1177</v>
      </c>
      <c r="F141" s="222" t="s">
        <v>1178</v>
      </c>
      <c r="G141" s="222"/>
      <c r="H141" s="222"/>
      <c r="I141" s="222"/>
      <c r="J141" s="223" t="s">
        <v>180</v>
      </c>
      <c r="K141" s="224">
        <v>8.4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46</v>
      </c>
      <c r="V141" s="48"/>
      <c r="W141" s="229">
        <f>V141*K141</f>
        <v>0</v>
      </c>
      <c r="X141" s="229">
        <v>0.08425</v>
      </c>
      <c r="Y141" s="229">
        <f>X141*K141</f>
        <v>0.7077000000000001</v>
      </c>
      <c r="Z141" s="229">
        <v>0</v>
      </c>
      <c r="AA141" s="230">
        <f>Z141*K141</f>
        <v>0</v>
      </c>
      <c r="AR141" s="23" t="s">
        <v>181</v>
      </c>
      <c r="AT141" s="23" t="s">
        <v>177</v>
      </c>
      <c r="AU141" s="23" t="s">
        <v>126</v>
      </c>
      <c r="AY141" s="23" t="s">
        <v>175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89</v>
      </c>
      <c r="BK141" s="143">
        <f>ROUND(L141*K141,2)</f>
        <v>0</v>
      </c>
      <c r="BL141" s="23" t="s">
        <v>181</v>
      </c>
      <c r="BM141" s="23" t="s">
        <v>1179</v>
      </c>
    </row>
    <row r="142" spans="2:51" s="10" customFormat="1" ht="16.5" customHeight="1">
      <c r="B142" s="231"/>
      <c r="C142" s="232"/>
      <c r="D142" s="232"/>
      <c r="E142" s="233" t="s">
        <v>22</v>
      </c>
      <c r="F142" s="234" t="s">
        <v>1176</v>
      </c>
      <c r="G142" s="235"/>
      <c r="H142" s="235"/>
      <c r="I142" s="235"/>
      <c r="J142" s="232"/>
      <c r="K142" s="236">
        <v>8.4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184</v>
      </c>
      <c r="AU142" s="240" t="s">
        <v>126</v>
      </c>
      <c r="AV142" s="10" t="s">
        <v>126</v>
      </c>
      <c r="AW142" s="10" t="s">
        <v>36</v>
      </c>
      <c r="AX142" s="10" t="s">
        <v>89</v>
      </c>
      <c r="AY142" s="240" t="s">
        <v>175</v>
      </c>
    </row>
    <row r="143" spans="2:65" s="1" customFormat="1" ht="25.5" customHeight="1">
      <c r="B143" s="47"/>
      <c r="C143" s="255" t="s">
        <v>268</v>
      </c>
      <c r="D143" s="255" t="s">
        <v>484</v>
      </c>
      <c r="E143" s="256" t="s">
        <v>1180</v>
      </c>
      <c r="F143" s="257" t="s">
        <v>1181</v>
      </c>
      <c r="G143" s="257"/>
      <c r="H143" s="257"/>
      <c r="I143" s="257"/>
      <c r="J143" s="258" t="s">
        <v>180</v>
      </c>
      <c r="K143" s="259">
        <v>10</v>
      </c>
      <c r="L143" s="260">
        <v>0</v>
      </c>
      <c r="M143" s="261"/>
      <c r="N143" s="262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46</v>
      </c>
      <c r="V143" s="48"/>
      <c r="W143" s="229">
        <f>V143*K143</f>
        <v>0</v>
      </c>
      <c r="X143" s="229">
        <v>0.13</v>
      </c>
      <c r="Y143" s="229">
        <f>X143*K143</f>
        <v>1.3</v>
      </c>
      <c r="Z143" s="229">
        <v>0</v>
      </c>
      <c r="AA143" s="230">
        <f>Z143*K143</f>
        <v>0</v>
      </c>
      <c r="AR143" s="23" t="s">
        <v>487</v>
      </c>
      <c r="AT143" s="23" t="s">
        <v>484</v>
      </c>
      <c r="AU143" s="23" t="s">
        <v>126</v>
      </c>
      <c r="AY143" s="23" t="s">
        <v>175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89</v>
      </c>
      <c r="BK143" s="143">
        <f>ROUND(L143*K143,2)</f>
        <v>0</v>
      </c>
      <c r="BL143" s="23" t="s">
        <v>181</v>
      </c>
      <c r="BM143" s="23" t="s">
        <v>1182</v>
      </c>
    </row>
    <row r="144" spans="2:65" s="1" customFormat="1" ht="38.25" customHeight="1">
      <c r="B144" s="47"/>
      <c r="C144" s="220" t="s">
        <v>240</v>
      </c>
      <c r="D144" s="220" t="s">
        <v>177</v>
      </c>
      <c r="E144" s="221" t="s">
        <v>1183</v>
      </c>
      <c r="F144" s="222" t="s">
        <v>1184</v>
      </c>
      <c r="G144" s="222"/>
      <c r="H144" s="222"/>
      <c r="I144" s="222"/>
      <c r="J144" s="223" t="s">
        <v>180</v>
      </c>
      <c r="K144" s="224">
        <v>8.8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46</v>
      </c>
      <c r="V144" s="48"/>
      <c r="W144" s="229">
        <f>V144*K144</f>
        <v>0</v>
      </c>
      <c r="X144" s="229">
        <v>0.101</v>
      </c>
      <c r="Y144" s="229">
        <f>X144*K144</f>
        <v>0.8888000000000001</v>
      </c>
      <c r="Z144" s="229">
        <v>0</v>
      </c>
      <c r="AA144" s="230">
        <f>Z144*K144</f>
        <v>0</v>
      </c>
      <c r="AR144" s="23" t="s">
        <v>181</v>
      </c>
      <c r="AT144" s="23" t="s">
        <v>177</v>
      </c>
      <c r="AU144" s="23" t="s">
        <v>126</v>
      </c>
      <c r="AY144" s="23" t="s">
        <v>175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89</v>
      </c>
      <c r="BK144" s="143">
        <f>ROUND(L144*K144,2)</f>
        <v>0</v>
      </c>
      <c r="BL144" s="23" t="s">
        <v>181</v>
      </c>
      <c r="BM144" s="23" t="s">
        <v>1185</v>
      </c>
    </row>
    <row r="145" spans="2:51" s="10" customFormat="1" ht="16.5" customHeight="1">
      <c r="B145" s="231"/>
      <c r="C145" s="232"/>
      <c r="D145" s="232"/>
      <c r="E145" s="233" t="s">
        <v>22</v>
      </c>
      <c r="F145" s="234" t="s">
        <v>1186</v>
      </c>
      <c r="G145" s="235"/>
      <c r="H145" s="235"/>
      <c r="I145" s="235"/>
      <c r="J145" s="232"/>
      <c r="K145" s="236">
        <v>5.1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184</v>
      </c>
      <c r="AU145" s="240" t="s">
        <v>126</v>
      </c>
      <c r="AV145" s="10" t="s">
        <v>126</v>
      </c>
      <c r="AW145" s="10" t="s">
        <v>36</v>
      </c>
      <c r="AX145" s="10" t="s">
        <v>81</v>
      </c>
      <c r="AY145" s="240" t="s">
        <v>175</v>
      </c>
    </row>
    <row r="146" spans="2:51" s="10" customFormat="1" ht="16.5" customHeight="1">
      <c r="B146" s="231"/>
      <c r="C146" s="232"/>
      <c r="D146" s="232"/>
      <c r="E146" s="233" t="s">
        <v>22</v>
      </c>
      <c r="F146" s="243" t="s">
        <v>1187</v>
      </c>
      <c r="G146" s="232"/>
      <c r="H146" s="232"/>
      <c r="I146" s="232"/>
      <c r="J146" s="232"/>
      <c r="K146" s="236">
        <v>3.7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184</v>
      </c>
      <c r="AU146" s="240" t="s">
        <v>126</v>
      </c>
      <c r="AV146" s="10" t="s">
        <v>126</v>
      </c>
      <c r="AW146" s="10" t="s">
        <v>36</v>
      </c>
      <c r="AX146" s="10" t="s">
        <v>81</v>
      </c>
      <c r="AY146" s="240" t="s">
        <v>175</v>
      </c>
    </row>
    <row r="147" spans="2:51" s="11" customFormat="1" ht="16.5" customHeight="1">
      <c r="B147" s="244"/>
      <c r="C147" s="245"/>
      <c r="D147" s="245"/>
      <c r="E147" s="246" t="s">
        <v>22</v>
      </c>
      <c r="F147" s="247" t="s">
        <v>230</v>
      </c>
      <c r="G147" s="245"/>
      <c r="H147" s="245"/>
      <c r="I147" s="245"/>
      <c r="J147" s="245"/>
      <c r="K147" s="248">
        <v>8.8</v>
      </c>
      <c r="L147" s="245"/>
      <c r="M147" s="245"/>
      <c r="N147" s="245"/>
      <c r="O147" s="245"/>
      <c r="P147" s="245"/>
      <c r="Q147" s="245"/>
      <c r="R147" s="249"/>
      <c r="T147" s="250"/>
      <c r="U147" s="245"/>
      <c r="V147" s="245"/>
      <c r="W147" s="245"/>
      <c r="X147" s="245"/>
      <c r="Y147" s="245"/>
      <c r="Z147" s="245"/>
      <c r="AA147" s="251"/>
      <c r="AT147" s="252" t="s">
        <v>184</v>
      </c>
      <c r="AU147" s="252" t="s">
        <v>126</v>
      </c>
      <c r="AV147" s="11" t="s">
        <v>181</v>
      </c>
      <c r="AW147" s="11" t="s">
        <v>36</v>
      </c>
      <c r="AX147" s="11" t="s">
        <v>89</v>
      </c>
      <c r="AY147" s="252" t="s">
        <v>175</v>
      </c>
    </row>
    <row r="148" spans="2:65" s="1" customFormat="1" ht="25.5" customHeight="1">
      <c r="B148" s="47"/>
      <c r="C148" s="255" t="s">
        <v>210</v>
      </c>
      <c r="D148" s="255" t="s">
        <v>484</v>
      </c>
      <c r="E148" s="256" t="s">
        <v>1188</v>
      </c>
      <c r="F148" s="257" t="s">
        <v>1189</v>
      </c>
      <c r="G148" s="257"/>
      <c r="H148" s="257"/>
      <c r="I148" s="257"/>
      <c r="J148" s="258" t="s">
        <v>180</v>
      </c>
      <c r="K148" s="259">
        <v>6</v>
      </c>
      <c r="L148" s="260">
        <v>0</v>
      </c>
      <c r="M148" s="261"/>
      <c r="N148" s="262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46</v>
      </c>
      <c r="V148" s="48"/>
      <c r="W148" s="229">
        <f>V148*K148</f>
        <v>0</v>
      </c>
      <c r="X148" s="229">
        <v>0.18</v>
      </c>
      <c r="Y148" s="229">
        <f>X148*K148</f>
        <v>1.08</v>
      </c>
      <c r="Z148" s="229">
        <v>0</v>
      </c>
      <c r="AA148" s="230">
        <f>Z148*K148</f>
        <v>0</v>
      </c>
      <c r="AR148" s="23" t="s">
        <v>487</v>
      </c>
      <c r="AT148" s="23" t="s">
        <v>484</v>
      </c>
      <c r="AU148" s="23" t="s">
        <v>126</v>
      </c>
      <c r="AY148" s="23" t="s">
        <v>175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89</v>
      </c>
      <c r="BK148" s="143">
        <f>ROUND(L148*K148,2)</f>
        <v>0</v>
      </c>
      <c r="BL148" s="23" t="s">
        <v>181</v>
      </c>
      <c r="BM148" s="23" t="s">
        <v>1190</v>
      </c>
    </row>
    <row r="149" spans="2:63" s="9" customFormat="1" ht="29.85" customHeight="1">
      <c r="B149" s="206"/>
      <c r="C149" s="207"/>
      <c r="D149" s="217" t="s">
        <v>387</v>
      </c>
      <c r="E149" s="217"/>
      <c r="F149" s="217"/>
      <c r="G149" s="217"/>
      <c r="H149" s="217"/>
      <c r="I149" s="217"/>
      <c r="J149" s="217"/>
      <c r="K149" s="217"/>
      <c r="L149" s="217"/>
      <c r="M149" s="217"/>
      <c r="N149" s="241">
        <f>BK149</f>
        <v>0</v>
      </c>
      <c r="O149" s="242"/>
      <c r="P149" s="242"/>
      <c r="Q149" s="242"/>
      <c r="R149" s="210"/>
      <c r="T149" s="211"/>
      <c r="U149" s="207"/>
      <c r="V149" s="207"/>
      <c r="W149" s="212">
        <f>W150+SUM(W151:W153)</f>
        <v>0</v>
      </c>
      <c r="X149" s="207"/>
      <c r="Y149" s="212">
        <f>Y150+SUM(Y151:Y153)</f>
        <v>0.5497500000000001</v>
      </c>
      <c r="Z149" s="207"/>
      <c r="AA149" s="213">
        <f>AA150+SUM(AA151:AA153)</f>
        <v>0</v>
      </c>
      <c r="AR149" s="214" t="s">
        <v>89</v>
      </c>
      <c r="AT149" s="215" t="s">
        <v>80</v>
      </c>
      <c r="AU149" s="215" t="s">
        <v>89</v>
      </c>
      <c r="AY149" s="214" t="s">
        <v>175</v>
      </c>
      <c r="BK149" s="216">
        <f>BK150+SUM(BK151:BK153)</f>
        <v>0</v>
      </c>
    </row>
    <row r="150" spans="2:65" s="1" customFormat="1" ht="25.5" customHeight="1">
      <c r="B150" s="47"/>
      <c r="C150" s="220" t="s">
        <v>487</v>
      </c>
      <c r="D150" s="220" t="s">
        <v>177</v>
      </c>
      <c r="E150" s="221" t="s">
        <v>1191</v>
      </c>
      <c r="F150" s="222" t="s">
        <v>1192</v>
      </c>
      <c r="G150" s="222"/>
      <c r="H150" s="222"/>
      <c r="I150" s="222"/>
      <c r="J150" s="223" t="s">
        <v>202</v>
      </c>
      <c r="K150" s="224">
        <v>5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46</v>
      </c>
      <c r="V150" s="48"/>
      <c r="W150" s="229">
        <f>V150*K150</f>
        <v>0</v>
      </c>
      <c r="X150" s="229">
        <v>0.10095</v>
      </c>
      <c r="Y150" s="229">
        <f>X150*K150</f>
        <v>0.50475</v>
      </c>
      <c r="Z150" s="229">
        <v>0</v>
      </c>
      <c r="AA150" s="230">
        <f>Z150*K150</f>
        <v>0</v>
      </c>
      <c r="AR150" s="23" t="s">
        <v>181</v>
      </c>
      <c r="AT150" s="23" t="s">
        <v>177</v>
      </c>
      <c r="AU150" s="23" t="s">
        <v>126</v>
      </c>
      <c r="AY150" s="23" t="s">
        <v>175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89</v>
      </c>
      <c r="BK150" s="143">
        <f>ROUND(L150*K150,2)</f>
        <v>0</v>
      </c>
      <c r="BL150" s="23" t="s">
        <v>181</v>
      </c>
      <c r="BM150" s="23" t="s">
        <v>1193</v>
      </c>
    </row>
    <row r="151" spans="2:51" s="10" customFormat="1" ht="16.5" customHeight="1">
      <c r="B151" s="231"/>
      <c r="C151" s="232"/>
      <c r="D151" s="232"/>
      <c r="E151" s="233" t="s">
        <v>22</v>
      </c>
      <c r="F151" s="234" t="s">
        <v>1194</v>
      </c>
      <c r="G151" s="235"/>
      <c r="H151" s="235"/>
      <c r="I151" s="235"/>
      <c r="J151" s="232"/>
      <c r="K151" s="236">
        <v>5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184</v>
      </c>
      <c r="AU151" s="240" t="s">
        <v>126</v>
      </c>
      <c r="AV151" s="10" t="s">
        <v>126</v>
      </c>
      <c r="AW151" s="10" t="s">
        <v>36</v>
      </c>
      <c r="AX151" s="10" t="s">
        <v>89</v>
      </c>
      <c r="AY151" s="240" t="s">
        <v>175</v>
      </c>
    </row>
    <row r="152" spans="2:65" s="1" customFormat="1" ht="25.5" customHeight="1">
      <c r="B152" s="47"/>
      <c r="C152" s="255" t="s">
        <v>282</v>
      </c>
      <c r="D152" s="255" t="s">
        <v>484</v>
      </c>
      <c r="E152" s="256" t="s">
        <v>1195</v>
      </c>
      <c r="F152" s="257" t="s">
        <v>1196</v>
      </c>
      <c r="G152" s="257"/>
      <c r="H152" s="257"/>
      <c r="I152" s="257"/>
      <c r="J152" s="258" t="s">
        <v>342</v>
      </c>
      <c r="K152" s="259">
        <v>5</v>
      </c>
      <c r="L152" s="260">
        <v>0</v>
      </c>
      <c r="M152" s="261"/>
      <c r="N152" s="262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46</v>
      </c>
      <c r="V152" s="48"/>
      <c r="W152" s="229">
        <f>V152*K152</f>
        <v>0</v>
      </c>
      <c r="X152" s="229">
        <v>0.009</v>
      </c>
      <c r="Y152" s="229">
        <f>X152*K152</f>
        <v>0.045</v>
      </c>
      <c r="Z152" s="229">
        <v>0</v>
      </c>
      <c r="AA152" s="230">
        <f>Z152*K152</f>
        <v>0</v>
      </c>
      <c r="AR152" s="23" t="s">
        <v>487</v>
      </c>
      <c r="AT152" s="23" t="s">
        <v>484</v>
      </c>
      <c r="AU152" s="23" t="s">
        <v>126</v>
      </c>
      <c r="AY152" s="23" t="s">
        <v>175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89</v>
      </c>
      <c r="BK152" s="143">
        <f>ROUND(L152*K152,2)</f>
        <v>0</v>
      </c>
      <c r="BL152" s="23" t="s">
        <v>181</v>
      </c>
      <c r="BM152" s="23" t="s">
        <v>1197</v>
      </c>
    </row>
    <row r="153" spans="2:63" s="9" customFormat="1" ht="22.3" customHeight="1">
      <c r="B153" s="206"/>
      <c r="C153" s="207"/>
      <c r="D153" s="217" t="s">
        <v>1149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41">
        <f>BK153</f>
        <v>0</v>
      </c>
      <c r="O153" s="242"/>
      <c r="P153" s="242"/>
      <c r="Q153" s="242"/>
      <c r="R153" s="210"/>
      <c r="T153" s="211"/>
      <c r="U153" s="207"/>
      <c r="V153" s="207"/>
      <c r="W153" s="212">
        <f>W154</f>
        <v>0</v>
      </c>
      <c r="X153" s="207"/>
      <c r="Y153" s="212">
        <f>Y154</f>
        <v>0</v>
      </c>
      <c r="Z153" s="207"/>
      <c r="AA153" s="213">
        <f>AA154</f>
        <v>0</v>
      </c>
      <c r="AR153" s="214" t="s">
        <v>89</v>
      </c>
      <c r="AT153" s="215" t="s">
        <v>80</v>
      </c>
      <c r="AU153" s="215" t="s">
        <v>126</v>
      </c>
      <c r="AY153" s="214" t="s">
        <v>175</v>
      </c>
      <c r="BK153" s="216">
        <f>BK154</f>
        <v>0</v>
      </c>
    </row>
    <row r="154" spans="2:65" s="1" customFormat="1" ht="25.5" customHeight="1">
      <c r="B154" s="47"/>
      <c r="C154" s="220" t="s">
        <v>260</v>
      </c>
      <c r="D154" s="220" t="s">
        <v>177</v>
      </c>
      <c r="E154" s="221" t="s">
        <v>1198</v>
      </c>
      <c r="F154" s="222" t="s">
        <v>1199</v>
      </c>
      <c r="G154" s="222"/>
      <c r="H154" s="222"/>
      <c r="I154" s="222"/>
      <c r="J154" s="223" t="s">
        <v>253</v>
      </c>
      <c r="K154" s="224">
        <v>9.283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46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181</v>
      </c>
      <c r="AT154" s="23" t="s">
        <v>177</v>
      </c>
      <c r="AU154" s="23" t="s">
        <v>250</v>
      </c>
      <c r="AY154" s="23" t="s">
        <v>175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89</v>
      </c>
      <c r="BK154" s="143">
        <f>ROUND(L154*K154,2)</f>
        <v>0</v>
      </c>
      <c r="BL154" s="23" t="s">
        <v>181</v>
      </c>
      <c r="BM154" s="23" t="s">
        <v>1200</v>
      </c>
    </row>
    <row r="155" spans="2:63" s="1" customFormat="1" ht="49.9" customHeight="1">
      <c r="B155" s="47"/>
      <c r="C155" s="48"/>
      <c r="D155" s="208" t="s">
        <v>381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253">
        <f>BK155</f>
        <v>0</v>
      </c>
      <c r="O155" s="254"/>
      <c r="P155" s="254"/>
      <c r="Q155" s="254"/>
      <c r="R155" s="49"/>
      <c r="T155" s="194"/>
      <c r="U155" s="73"/>
      <c r="V155" s="73"/>
      <c r="W155" s="73"/>
      <c r="X155" s="73"/>
      <c r="Y155" s="73"/>
      <c r="Z155" s="73"/>
      <c r="AA155" s="75"/>
      <c r="AT155" s="23" t="s">
        <v>80</v>
      </c>
      <c r="AU155" s="23" t="s">
        <v>81</v>
      </c>
      <c r="AY155" s="23" t="s">
        <v>382</v>
      </c>
      <c r="BK155" s="143">
        <v>0</v>
      </c>
    </row>
    <row r="156" spans="2:18" s="1" customFormat="1" ht="6.95" customHeight="1"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8"/>
    </row>
  </sheetData>
  <sheetProtection password="CC35" sheet="1" objects="1" scenarios="1" formatColumns="0" formatRows="0"/>
  <mergeCells count="13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F137:I137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50:I150"/>
    <mergeCell ref="L150:M150"/>
    <mergeCell ref="N150:Q150"/>
    <mergeCell ref="F151:I151"/>
    <mergeCell ref="F152:I152"/>
    <mergeCell ref="L152:M152"/>
    <mergeCell ref="N152:Q152"/>
    <mergeCell ref="F154:I154"/>
    <mergeCell ref="L154:M154"/>
    <mergeCell ref="N154:Q154"/>
    <mergeCell ref="N121:Q121"/>
    <mergeCell ref="N122:Q122"/>
    <mergeCell ref="N123:Q123"/>
    <mergeCell ref="N131:Q131"/>
    <mergeCell ref="N138:Q138"/>
    <mergeCell ref="N149:Q149"/>
    <mergeCell ref="N153:Q153"/>
    <mergeCell ref="N155:Q15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1201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>Královéhradecký kraj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>Ing.Petr Košťál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>01724100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>Martina Škopová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>CZ6862280062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N92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(SUM(BE92:BE99)+SUM(BE117:BE135))</f>
        <v>0</v>
      </c>
      <c r="I32" s="48"/>
      <c r="J32" s="48"/>
      <c r="K32" s="48"/>
      <c r="L32" s="48"/>
      <c r="M32" s="163">
        <f>ROUND((SUM(BE92:BE99)+SUM(BE117:BE135)),2)*F32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(SUM(BF92:BF99)+SUM(BF117:BF135))</f>
        <v>0</v>
      </c>
      <c r="I33" s="48"/>
      <c r="J33" s="48"/>
      <c r="K33" s="48"/>
      <c r="L33" s="48"/>
      <c r="M33" s="163">
        <f>ROUND((SUM(BF92:BF99)+SUM(BF117:BF135)),2)*F33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(SUM(BG92:BG99)+SUM(BG117:BG135))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(SUM(BH92:BH99)+SUM(BH117:BH135))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(SUM(BI92:BI99)+SUM(BI117:BI135))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574-04.. - Vytápění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N117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142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N118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1202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N119</f>
        <v>0</v>
      </c>
      <c r="O90" s="183"/>
      <c r="P90" s="183"/>
      <c r="Q90" s="183"/>
      <c r="R90" s="184"/>
      <c r="T90" s="185"/>
      <c r="U90" s="185"/>
    </row>
    <row r="91" spans="2:21" s="1" customFormat="1" ht="21.8" customHeight="1"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  <c r="T91" s="172"/>
      <c r="U91" s="172"/>
    </row>
    <row r="92" spans="2:21" s="1" customFormat="1" ht="29.25" customHeight="1">
      <c r="B92" s="47"/>
      <c r="C92" s="174" t="s">
        <v>152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175">
        <f>ROUND(N93+N94+N95+N96+N97+N98,2)</f>
        <v>0</v>
      </c>
      <c r="O92" s="186"/>
      <c r="P92" s="186"/>
      <c r="Q92" s="186"/>
      <c r="R92" s="49"/>
      <c r="T92" s="187"/>
      <c r="U92" s="188" t="s">
        <v>45</v>
      </c>
    </row>
    <row r="93" spans="2:65" s="1" customFormat="1" ht="18" customHeight="1">
      <c r="B93" s="47"/>
      <c r="C93" s="48"/>
      <c r="D93" s="144" t="s">
        <v>153</v>
      </c>
      <c r="E93" s="137"/>
      <c r="F93" s="137"/>
      <c r="G93" s="137"/>
      <c r="H93" s="137"/>
      <c r="I93" s="48"/>
      <c r="J93" s="48"/>
      <c r="K93" s="48"/>
      <c r="L93" s="48"/>
      <c r="M93" s="48"/>
      <c r="N93" s="138">
        <f>ROUND(N88*T93,2)</f>
        <v>0</v>
      </c>
      <c r="O93" s="139"/>
      <c r="P93" s="139"/>
      <c r="Q93" s="139"/>
      <c r="R93" s="49"/>
      <c r="S93" s="189"/>
      <c r="T93" s="190"/>
      <c r="U93" s="191" t="s">
        <v>46</v>
      </c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92" t="s">
        <v>154</v>
      </c>
      <c r="AZ93" s="189"/>
      <c r="BA93" s="189"/>
      <c r="BB93" s="189"/>
      <c r="BC93" s="189"/>
      <c r="BD93" s="189"/>
      <c r="BE93" s="193">
        <f>IF(U93="základní",N93,0)</f>
        <v>0</v>
      </c>
      <c r="BF93" s="193">
        <f>IF(U93="snížená",N93,0)</f>
        <v>0</v>
      </c>
      <c r="BG93" s="193">
        <f>IF(U93="zákl. přenesená",N93,0)</f>
        <v>0</v>
      </c>
      <c r="BH93" s="193">
        <f>IF(U93="sníž. přenesená",N93,0)</f>
        <v>0</v>
      </c>
      <c r="BI93" s="193">
        <f>IF(U93="nulová",N93,0)</f>
        <v>0</v>
      </c>
      <c r="BJ93" s="192" t="s">
        <v>89</v>
      </c>
      <c r="BK93" s="189"/>
      <c r="BL93" s="189"/>
      <c r="BM93" s="189"/>
    </row>
    <row r="94" spans="2:65" s="1" customFormat="1" ht="18" customHeight="1">
      <c r="B94" s="47"/>
      <c r="C94" s="48"/>
      <c r="D94" s="144" t="s">
        <v>155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89"/>
      <c r="T94" s="190"/>
      <c r="U94" s="191" t="s">
        <v>46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92" t="s">
        <v>154</v>
      </c>
      <c r="AZ94" s="189"/>
      <c r="BA94" s="189"/>
      <c r="BB94" s="189"/>
      <c r="BC94" s="189"/>
      <c r="BD94" s="189"/>
      <c r="BE94" s="193">
        <f>IF(U94="základní",N94,0)</f>
        <v>0</v>
      </c>
      <c r="BF94" s="193">
        <f>IF(U94="snížená",N94,0)</f>
        <v>0</v>
      </c>
      <c r="BG94" s="193">
        <f>IF(U94="zákl. přenesená",N94,0)</f>
        <v>0</v>
      </c>
      <c r="BH94" s="193">
        <f>IF(U94="sníž. přenesená",N94,0)</f>
        <v>0</v>
      </c>
      <c r="BI94" s="193">
        <f>IF(U94="nulová",N94,0)</f>
        <v>0</v>
      </c>
      <c r="BJ94" s="192" t="s">
        <v>89</v>
      </c>
      <c r="BK94" s="189"/>
      <c r="BL94" s="189"/>
      <c r="BM94" s="189"/>
    </row>
    <row r="95" spans="2:65" s="1" customFormat="1" ht="18" customHeight="1">
      <c r="B95" s="47"/>
      <c r="C95" s="48"/>
      <c r="D95" s="144" t="s">
        <v>156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46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154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89</v>
      </c>
      <c r="BK95" s="189"/>
      <c r="BL95" s="189"/>
      <c r="BM95" s="189"/>
    </row>
    <row r="96" spans="2:65" s="1" customFormat="1" ht="18" customHeight="1">
      <c r="B96" s="47"/>
      <c r="C96" s="48"/>
      <c r="D96" s="144" t="s">
        <v>157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0"/>
      <c r="U96" s="191" t="s">
        <v>46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154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89</v>
      </c>
      <c r="BK96" s="189"/>
      <c r="BL96" s="189"/>
      <c r="BM96" s="189"/>
    </row>
    <row r="97" spans="2:65" s="1" customFormat="1" ht="18" customHeight="1">
      <c r="B97" s="47"/>
      <c r="C97" s="48"/>
      <c r="D97" s="144" t="s">
        <v>158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154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89</v>
      </c>
      <c r="BK97" s="189"/>
      <c r="BL97" s="189"/>
      <c r="BM97" s="189"/>
    </row>
    <row r="98" spans="2:65" s="1" customFormat="1" ht="18" customHeight="1">
      <c r="B98" s="47"/>
      <c r="C98" s="48"/>
      <c r="D98" s="137" t="s">
        <v>159</v>
      </c>
      <c r="E98" s="48"/>
      <c r="F98" s="48"/>
      <c r="G98" s="48"/>
      <c r="H98" s="48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4"/>
      <c r="U98" s="195" t="s">
        <v>48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160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126</v>
      </c>
      <c r="BK98" s="189"/>
      <c r="BL98" s="189"/>
      <c r="BM98" s="189"/>
    </row>
    <row r="99" spans="2:21" s="1" customFormat="1" ht="13.5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pans="2:21" s="1" customFormat="1" ht="29.25" customHeight="1">
      <c r="B100" s="47"/>
      <c r="C100" s="151" t="s">
        <v>120</v>
      </c>
      <c r="D100" s="152"/>
      <c r="E100" s="152"/>
      <c r="F100" s="152"/>
      <c r="G100" s="152"/>
      <c r="H100" s="152"/>
      <c r="I100" s="152"/>
      <c r="J100" s="152"/>
      <c r="K100" s="152"/>
      <c r="L100" s="153">
        <f>ROUND(SUM(N88+N92),2)</f>
        <v>0</v>
      </c>
      <c r="M100" s="153"/>
      <c r="N100" s="153"/>
      <c r="O100" s="153"/>
      <c r="P100" s="153"/>
      <c r="Q100" s="153"/>
      <c r="R100" s="49"/>
      <c r="T100" s="172"/>
      <c r="U100" s="172"/>
    </row>
    <row r="101" spans="2:21" s="1" customFormat="1" ht="6.95" customHeight="1"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8"/>
      <c r="T101" s="172"/>
      <c r="U101" s="172"/>
    </row>
    <row r="105" spans="2:18" s="1" customFormat="1" ht="6.95" customHeight="1"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</row>
    <row r="106" spans="2:18" s="1" customFormat="1" ht="36.95" customHeight="1">
      <c r="B106" s="47"/>
      <c r="C106" s="28" t="s">
        <v>161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pans="2:18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2:18" s="1" customFormat="1" ht="30" customHeight="1">
      <c r="B108" s="47"/>
      <c r="C108" s="39" t="s">
        <v>19</v>
      </c>
      <c r="D108" s="48"/>
      <c r="E108" s="48"/>
      <c r="F108" s="156" t="str">
        <f>F6</f>
        <v>Stavební úpravy objektu čp.113, Markoušovice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8"/>
      <c r="R108" s="49"/>
    </row>
    <row r="109" spans="2:18" s="1" customFormat="1" ht="36.95" customHeight="1">
      <c r="B109" s="47"/>
      <c r="C109" s="86" t="s">
        <v>128</v>
      </c>
      <c r="D109" s="48"/>
      <c r="E109" s="48"/>
      <c r="F109" s="88" t="str">
        <f>F7</f>
        <v>574-04.. - Vytápění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6.9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18" customHeight="1">
      <c r="B111" s="47"/>
      <c r="C111" s="39" t="s">
        <v>24</v>
      </c>
      <c r="D111" s="48"/>
      <c r="E111" s="48"/>
      <c r="F111" s="34" t="str">
        <f>F9</f>
        <v xml:space="preserve"> </v>
      </c>
      <c r="G111" s="48"/>
      <c r="H111" s="48"/>
      <c r="I111" s="48"/>
      <c r="J111" s="48"/>
      <c r="K111" s="39" t="s">
        <v>26</v>
      </c>
      <c r="L111" s="48"/>
      <c r="M111" s="91" t="str">
        <f>IF(O9="","",O9)</f>
        <v>14. 6. 2018</v>
      </c>
      <c r="N111" s="91"/>
      <c r="O111" s="91"/>
      <c r="P111" s="91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13.5">
      <c r="B113" s="47"/>
      <c r="C113" s="39" t="s">
        <v>28</v>
      </c>
      <c r="D113" s="48"/>
      <c r="E113" s="48"/>
      <c r="F113" s="34" t="str">
        <f>E12</f>
        <v>Královéhradecký kraj</v>
      </c>
      <c r="G113" s="48"/>
      <c r="H113" s="48"/>
      <c r="I113" s="48"/>
      <c r="J113" s="48"/>
      <c r="K113" s="39" t="s">
        <v>34</v>
      </c>
      <c r="L113" s="48"/>
      <c r="M113" s="34" t="str">
        <f>E18</f>
        <v>Ing.Petr Košťál</v>
      </c>
      <c r="N113" s="34"/>
      <c r="O113" s="34"/>
      <c r="P113" s="34"/>
      <c r="Q113" s="34"/>
      <c r="R113" s="49"/>
    </row>
    <row r="114" spans="2:18" s="1" customFormat="1" ht="14.4" customHeight="1">
      <c r="B114" s="47"/>
      <c r="C114" s="39" t="s">
        <v>32</v>
      </c>
      <c r="D114" s="48"/>
      <c r="E114" s="48"/>
      <c r="F114" s="34" t="str">
        <f>IF(E15="","",E15)</f>
        <v>Vyplň údaj</v>
      </c>
      <c r="G114" s="48"/>
      <c r="H114" s="48"/>
      <c r="I114" s="48"/>
      <c r="J114" s="48"/>
      <c r="K114" s="39" t="s">
        <v>37</v>
      </c>
      <c r="L114" s="48"/>
      <c r="M114" s="34" t="str">
        <f>E21</f>
        <v>Martina Škopová</v>
      </c>
      <c r="N114" s="34"/>
      <c r="O114" s="34"/>
      <c r="P114" s="34"/>
      <c r="Q114" s="34"/>
      <c r="R114" s="49"/>
    </row>
    <row r="115" spans="2:18" s="1" customFormat="1" ht="10.3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27" s="8" customFormat="1" ht="29.25" customHeight="1">
      <c r="B116" s="196"/>
      <c r="C116" s="197" t="s">
        <v>162</v>
      </c>
      <c r="D116" s="198" t="s">
        <v>163</v>
      </c>
      <c r="E116" s="198" t="s">
        <v>63</v>
      </c>
      <c r="F116" s="198" t="s">
        <v>164</v>
      </c>
      <c r="G116" s="198"/>
      <c r="H116" s="198"/>
      <c r="I116" s="198"/>
      <c r="J116" s="198" t="s">
        <v>165</v>
      </c>
      <c r="K116" s="198" t="s">
        <v>166</v>
      </c>
      <c r="L116" s="198" t="s">
        <v>167</v>
      </c>
      <c r="M116" s="198"/>
      <c r="N116" s="198" t="s">
        <v>133</v>
      </c>
      <c r="O116" s="198"/>
      <c r="P116" s="198"/>
      <c r="Q116" s="199"/>
      <c r="R116" s="200"/>
      <c r="T116" s="107" t="s">
        <v>168</v>
      </c>
      <c r="U116" s="108" t="s">
        <v>45</v>
      </c>
      <c r="V116" s="108" t="s">
        <v>169</v>
      </c>
      <c r="W116" s="108" t="s">
        <v>170</v>
      </c>
      <c r="X116" s="108" t="s">
        <v>171</v>
      </c>
      <c r="Y116" s="108" t="s">
        <v>172</v>
      </c>
      <c r="Z116" s="108" t="s">
        <v>173</v>
      </c>
      <c r="AA116" s="109" t="s">
        <v>174</v>
      </c>
    </row>
    <row r="117" spans="2:63" s="1" customFormat="1" ht="29.25" customHeight="1">
      <c r="B117" s="47"/>
      <c r="C117" s="111" t="s">
        <v>130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201">
        <f>BK117</f>
        <v>0</v>
      </c>
      <c r="O117" s="202"/>
      <c r="P117" s="202"/>
      <c r="Q117" s="202"/>
      <c r="R117" s="49"/>
      <c r="T117" s="110"/>
      <c r="U117" s="68"/>
      <c r="V117" s="68"/>
      <c r="W117" s="203">
        <f>W118+W136</f>
        <v>0</v>
      </c>
      <c r="X117" s="68"/>
      <c r="Y117" s="203">
        <f>Y118+Y136</f>
        <v>0</v>
      </c>
      <c r="Z117" s="68"/>
      <c r="AA117" s="204">
        <f>AA118+AA136</f>
        <v>0</v>
      </c>
      <c r="AT117" s="23" t="s">
        <v>80</v>
      </c>
      <c r="AU117" s="23" t="s">
        <v>135</v>
      </c>
      <c r="BK117" s="205">
        <f>BK118+BK136</f>
        <v>0</v>
      </c>
    </row>
    <row r="118" spans="2:63" s="9" customFormat="1" ht="37.4" customHeight="1">
      <c r="B118" s="206"/>
      <c r="C118" s="207"/>
      <c r="D118" s="208" t="s">
        <v>142</v>
      </c>
      <c r="E118" s="208"/>
      <c r="F118" s="208"/>
      <c r="G118" s="208"/>
      <c r="H118" s="208"/>
      <c r="I118" s="208"/>
      <c r="J118" s="208"/>
      <c r="K118" s="208"/>
      <c r="L118" s="208"/>
      <c r="M118" s="208"/>
      <c r="N118" s="209">
        <f>BK118</f>
        <v>0</v>
      </c>
      <c r="O118" s="179"/>
      <c r="P118" s="179"/>
      <c r="Q118" s="179"/>
      <c r="R118" s="210"/>
      <c r="T118" s="211"/>
      <c r="U118" s="207"/>
      <c r="V118" s="207"/>
      <c r="W118" s="212">
        <f>W119</f>
        <v>0</v>
      </c>
      <c r="X118" s="207"/>
      <c r="Y118" s="212">
        <f>Y119</f>
        <v>0</v>
      </c>
      <c r="Z118" s="207"/>
      <c r="AA118" s="213">
        <f>AA119</f>
        <v>0</v>
      </c>
      <c r="AR118" s="214" t="s">
        <v>126</v>
      </c>
      <c r="AT118" s="215" t="s">
        <v>80</v>
      </c>
      <c r="AU118" s="215" t="s">
        <v>81</v>
      </c>
      <c r="AY118" s="214" t="s">
        <v>175</v>
      </c>
      <c r="BK118" s="216">
        <f>BK119</f>
        <v>0</v>
      </c>
    </row>
    <row r="119" spans="2:63" s="9" customFormat="1" ht="19.9" customHeight="1">
      <c r="B119" s="206"/>
      <c r="C119" s="207"/>
      <c r="D119" s="217" t="s">
        <v>1202</v>
      </c>
      <c r="E119" s="217"/>
      <c r="F119" s="217"/>
      <c r="G119" s="217"/>
      <c r="H119" s="217"/>
      <c r="I119" s="217"/>
      <c r="J119" s="217"/>
      <c r="K119" s="217"/>
      <c r="L119" s="217"/>
      <c r="M119" s="217"/>
      <c r="N119" s="218">
        <f>BK119</f>
        <v>0</v>
      </c>
      <c r="O119" s="219"/>
      <c r="P119" s="219"/>
      <c r="Q119" s="219"/>
      <c r="R119" s="210"/>
      <c r="T119" s="211"/>
      <c r="U119" s="207"/>
      <c r="V119" s="207"/>
      <c r="W119" s="212">
        <f>SUM(W120:W135)</f>
        <v>0</v>
      </c>
      <c r="X119" s="207"/>
      <c r="Y119" s="212">
        <f>SUM(Y120:Y135)</f>
        <v>0</v>
      </c>
      <c r="Z119" s="207"/>
      <c r="AA119" s="213">
        <f>SUM(AA120:AA135)</f>
        <v>0</v>
      </c>
      <c r="AR119" s="214" t="s">
        <v>126</v>
      </c>
      <c r="AT119" s="215" t="s">
        <v>80</v>
      </c>
      <c r="AU119" s="215" t="s">
        <v>89</v>
      </c>
      <c r="AY119" s="214" t="s">
        <v>175</v>
      </c>
      <c r="BK119" s="216">
        <f>SUM(BK120:BK135)</f>
        <v>0</v>
      </c>
    </row>
    <row r="120" spans="2:65" s="1" customFormat="1" ht="25.5" customHeight="1">
      <c r="B120" s="47"/>
      <c r="C120" s="220" t="s">
        <v>81</v>
      </c>
      <c r="D120" s="220" t="s">
        <v>177</v>
      </c>
      <c r="E120" s="221" t="s">
        <v>1203</v>
      </c>
      <c r="F120" s="222" t="s">
        <v>1204</v>
      </c>
      <c r="G120" s="222"/>
      <c r="H120" s="222"/>
      <c r="I120" s="222"/>
      <c r="J120" s="223" t="s">
        <v>202</v>
      </c>
      <c r="K120" s="224">
        <v>22</v>
      </c>
      <c r="L120" s="225">
        <v>0</v>
      </c>
      <c r="M120" s="226"/>
      <c r="N120" s="227">
        <f>ROUND(L120*K120,2)</f>
        <v>0</v>
      </c>
      <c r="O120" s="227"/>
      <c r="P120" s="227"/>
      <c r="Q120" s="227"/>
      <c r="R120" s="49"/>
      <c r="T120" s="228" t="s">
        <v>22</v>
      </c>
      <c r="U120" s="57" t="s">
        <v>46</v>
      </c>
      <c r="V120" s="48"/>
      <c r="W120" s="229">
        <f>V120*K120</f>
        <v>0</v>
      </c>
      <c r="X120" s="229">
        <v>0</v>
      </c>
      <c r="Y120" s="229">
        <f>X120*K120</f>
        <v>0</v>
      </c>
      <c r="Z120" s="229">
        <v>0</v>
      </c>
      <c r="AA120" s="230">
        <f>Z120*K120</f>
        <v>0</v>
      </c>
      <c r="AR120" s="23" t="s">
        <v>289</v>
      </c>
      <c r="AT120" s="23" t="s">
        <v>177</v>
      </c>
      <c r="AU120" s="23" t="s">
        <v>126</v>
      </c>
      <c r="AY120" s="23" t="s">
        <v>175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23" t="s">
        <v>89</v>
      </c>
      <c r="BK120" s="143">
        <f>ROUND(L120*K120,2)</f>
        <v>0</v>
      </c>
      <c r="BL120" s="23" t="s">
        <v>289</v>
      </c>
      <c r="BM120" s="23" t="s">
        <v>126</v>
      </c>
    </row>
    <row r="121" spans="2:65" s="1" customFormat="1" ht="25.5" customHeight="1">
      <c r="B121" s="47"/>
      <c r="C121" s="220" t="s">
        <v>81</v>
      </c>
      <c r="D121" s="220" t="s">
        <v>177</v>
      </c>
      <c r="E121" s="221" t="s">
        <v>1205</v>
      </c>
      <c r="F121" s="222" t="s">
        <v>1206</v>
      </c>
      <c r="G121" s="222"/>
      <c r="H121" s="222"/>
      <c r="I121" s="222"/>
      <c r="J121" s="223" t="s">
        <v>202</v>
      </c>
      <c r="K121" s="224">
        <v>20</v>
      </c>
      <c r="L121" s="225">
        <v>0</v>
      </c>
      <c r="M121" s="226"/>
      <c r="N121" s="227">
        <f>ROUND(L121*K121,2)</f>
        <v>0</v>
      </c>
      <c r="O121" s="227"/>
      <c r="P121" s="227"/>
      <c r="Q121" s="227"/>
      <c r="R121" s="49"/>
      <c r="T121" s="228" t="s">
        <v>22</v>
      </c>
      <c r="U121" s="57" t="s">
        <v>46</v>
      </c>
      <c r="V121" s="48"/>
      <c r="W121" s="229">
        <f>V121*K121</f>
        <v>0</v>
      </c>
      <c r="X121" s="229">
        <v>0</v>
      </c>
      <c r="Y121" s="229">
        <f>X121*K121</f>
        <v>0</v>
      </c>
      <c r="Z121" s="229">
        <v>0</v>
      </c>
      <c r="AA121" s="230">
        <f>Z121*K121</f>
        <v>0</v>
      </c>
      <c r="AR121" s="23" t="s">
        <v>289</v>
      </c>
      <c r="AT121" s="23" t="s">
        <v>177</v>
      </c>
      <c r="AU121" s="23" t="s">
        <v>126</v>
      </c>
      <c r="AY121" s="23" t="s">
        <v>175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89</v>
      </c>
      <c r="BK121" s="143">
        <f>ROUND(L121*K121,2)</f>
        <v>0</v>
      </c>
      <c r="BL121" s="23" t="s">
        <v>289</v>
      </c>
      <c r="BM121" s="23" t="s">
        <v>181</v>
      </c>
    </row>
    <row r="122" spans="2:65" s="1" customFormat="1" ht="25.5" customHeight="1">
      <c r="B122" s="47"/>
      <c r="C122" s="220" t="s">
        <v>81</v>
      </c>
      <c r="D122" s="220" t="s">
        <v>177</v>
      </c>
      <c r="E122" s="221" t="s">
        <v>1207</v>
      </c>
      <c r="F122" s="222" t="s">
        <v>1208</v>
      </c>
      <c r="G122" s="222"/>
      <c r="H122" s="222"/>
      <c r="I122" s="222"/>
      <c r="J122" s="223" t="s">
        <v>342</v>
      </c>
      <c r="K122" s="224">
        <v>1</v>
      </c>
      <c r="L122" s="225">
        <v>0</v>
      </c>
      <c r="M122" s="226"/>
      <c r="N122" s="227">
        <f>ROUND(L122*K122,2)</f>
        <v>0</v>
      </c>
      <c r="O122" s="227"/>
      <c r="P122" s="227"/>
      <c r="Q122" s="227"/>
      <c r="R122" s="49"/>
      <c r="T122" s="228" t="s">
        <v>22</v>
      </c>
      <c r="U122" s="57" t="s">
        <v>46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289</v>
      </c>
      <c r="AT122" s="23" t="s">
        <v>177</v>
      </c>
      <c r="AU122" s="23" t="s">
        <v>126</v>
      </c>
      <c r="AY122" s="23" t="s">
        <v>175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89</v>
      </c>
      <c r="BK122" s="143">
        <f>ROUND(L122*K122,2)</f>
        <v>0</v>
      </c>
      <c r="BL122" s="23" t="s">
        <v>289</v>
      </c>
      <c r="BM122" s="23" t="s">
        <v>240</v>
      </c>
    </row>
    <row r="123" spans="2:65" s="1" customFormat="1" ht="25.5" customHeight="1">
      <c r="B123" s="47"/>
      <c r="C123" s="220" t="s">
        <v>81</v>
      </c>
      <c r="D123" s="220" t="s">
        <v>177</v>
      </c>
      <c r="E123" s="221" t="s">
        <v>1209</v>
      </c>
      <c r="F123" s="222" t="s">
        <v>1210</v>
      </c>
      <c r="G123" s="222"/>
      <c r="H123" s="222"/>
      <c r="I123" s="222"/>
      <c r="J123" s="223" t="s">
        <v>342</v>
      </c>
      <c r="K123" s="224">
        <v>1</v>
      </c>
      <c r="L123" s="225">
        <v>0</v>
      </c>
      <c r="M123" s="226"/>
      <c r="N123" s="227">
        <f>ROUND(L123*K123,2)</f>
        <v>0</v>
      </c>
      <c r="O123" s="227"/>
      <c r="P123" s="227"/>
      <c r="Q123" s="227"/>
      <c r="R123" s="49"/>
      <c r="T123" s="228" t="s">
        <v>22</v>
      </c>
      <c r="U123" s="57" t="s">
        <v>46</v>
      </c>
      <c r="V123" s="48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3" t="s">
        <v>289</v>
      </c>
      <c r="AT123" s="23" t="s">
        <v>177</v>
      </c>
      <c r="AU123" s="23" t="s">
        <v>126</v>
      </c>
      <c r="AY123" s="23" t="s">
        <v>175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89</v>
      </c>
      <c r="BK123" s="143">
        <f>ROUND(L123*K123,2)</f>
        <v>0</v>
      </c>
      <c r="BL123" s="23" t="s">
        <v>289</v>
      </c>
      <c r="BM123" s="23" t="s">
        <v>487</v>
      </c>
    </row>
    <row r="124" spans="2:65" s="1" customFormat="1" ht="25.5" customHeight="1">
      <c r="B124" s="47"/>
      <c r="C124" s="220" t="s">
        <v>81</v>
      </c>
      <c r="D124" s="220" t="s">
        <v>177</v>
      </c>
      <c r="E124" s="221" t="s">
        <v>1211</v>
      </c>
      <c r="F124" s="222" t="s">
        <v>1212</v>
      </c>
      <c r="G124" s="222"/>
      <c r="H124" s="222"/>
      <c r="I124" s="222"/>
      <c r="J124" s="223" t="s">
        <v>342</v>
      </c>
      <c r="K124" s="224">
        <v>1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46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289</v>
      </c>
      <c r="AT124" s="23" t="s">
        <v>177</v>
      </c>
      <c r="AU124" s="23" t="s">
        <v>126</v>
      </c>
      <c r="AY124" s="23" t="s">
        <v>175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89</v>
      </c>
      <c r="BK124" s="143">
        <f>ROUND(L124*K124,2)</f>
        <v>0</v>
      </c>
      <c r="BL124" s="23" t="s">
        <v>289</v>
      </c>
      <c r="BM124" s="23" t="s">
        <v>260</v>
      </c>
    </row>
    <row r="125" spans="2:65" s="1" customFormat="1" ht="25.5" customHeight="1">
      <c r="B125" s="47"/>
      <c r="C125" s="220" t="s">
        <v>81</v>
      </c>
      <c r="D125" s="220" t="s">
        <v>177</v>
      </c>
      <c r="E125" s="221" t="s">
        <v>1213</v>
      </c>
      <c r="F125" s="222" t="s">
        <v>1214</v>
      </c>
      <c r="G125" s="222"/>
      <c r="H125" s="222"/>
      <c r="I125" s="222"/>
      <c r="J125" s="223" t="s">
        <v>342</v>
      </c>
      <c r="K125" s="224">
        <v>1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46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289</v>
      </c>
      <c r="AT125" s="23" t="s">
        <v>177</v>
      </c>
      <c r="AU125" s="23" t="s">
        <v>126</v>
      </c>
      <c r="AY125" s="23" t="s">
        <v>175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89</v>
      </c>
      <c r="BK125" s="143">
        <f>ROUND(L125*K125,2)</f>
        <v>0</v>
      </c>
      <c r="BL125" s="23" t="s">
        <v>289</v>
      </c>
      <c r="BM125" s="23" t="s">
        <v>268</v>
      </c>
    </row>
    <row r="126" spans="2:65" s="1" customFormat="1" ht="38.25" customHeight="1">
      <c r="B126" s="47"/>
      <c r="C126" s="220" t="s">
        <v>81</v>
      </c>
      <c r="D126" s="220" t="s">
        <v>177</v>
      </c>
      <c r="E126" s="221" t="s">
        <v>1215</v>
      </c>
      <c r="F126" s="222" t="s">
        <v>1216</v>
      </c>
      <c r="G126" s="222"/>
      <c r="H126" s="222"/>
      <c r="I126" s="222"/>
      <c r="J126" s="223" t="s">
        <v>342</v>
      </c>
      <c r="K126" s="224">
        <v>3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46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289</v>
      </c>
      <c r="AT126" s="23" t="s">
        <v>177</v>
      </c>
      <c r="AU126" s="23" t="s">
        <v>126</v>
      </c>
      <c r="AY126" s="23" t="s">
        <v>175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89</v>
      </c>
      <c r="BK126" s="143">
        <f>ROUND(L126*K126,2)</f>
        <v>0</v>
      </c>
      <c r="BL126" s="23" t="s">
        <v>289</v>
      </c>
      <c r="BM126" s="23" t="s">
        <v>367</v>
      </c>
    </row>
    <row r="127" spans="2:65" s="1" customFormat="1" ht="25.5" customHeight="1">
      <c r="B127" s="47"/>
      <c r="C127" s="220" t="s">
        <v>81</v>
      </c>
      <c r="D127" s="220" t="s">
        <v>177</v>
      </c>
      <c r="E127" s="221" t="s">
        <v>1217</v>
      </c>
      <c r="F127" s="222" t="s">
        <v>1218</v>
      </c>
      <c r="G127" s="222"/>
      <c r="H127" s="222"/>
      <c r="I127" s="222"/>
      <c r="J127" s="223" t="s">
        <v>342</v>
      </c>
      <c r="K127" s="224">
        <v>3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46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289</v>
      </c>
      <c r="AT127" s="23" t="s">
        <v>177</v>
      </c>
      <c r="AU127" s="23" t="s">
        <v>126</v>
      </c>
      <c r="AY127" s="23" t="s">
        <v>175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89</v>
      </c>
      <c r="BK127" s="143">
        <f>ROUND(L127*K127,2)</f>
        <v>0</v>
      </c>
      <c r="BL127" s="23" t="s">
        <v>289</v>
      </c>
      <c r="BM127" s="23" t="s">
        <v>289</v>
      </c>
    </row>
    <row r="128" spans="2:65" s="1" customFormat="1" ht="25.5" customHeight="1">
      <c r="B128" s="47"/>
      <c r="C128" s="220" t="s">
        <v>81</v>
      </c>
      <c r="D128" s="220" t="s">
        <v>177</v>
      </c>
      <c r="E128" s="221" t="s">
        <v>1219</v>
      </c>
      <c r="F128" s="222" t="s">
        <v>1220</v>
      </c>
      <c r="G128" s="222"/>
      <c r="H128" s="222"/>
      <c r="I128" s="222"/>
      <c r="J128" s="223" t="s">
        <v>342</v>
      </c>
      <c r="K128" s="224">
        <v>3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46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289</v>
      </c>
      <c r="AT128" s="23" t="s">
        <v>177</v>
      </c>
      <c r="AU128" s="23" t="s">
        <v>126</v>
      </c>
      <c r="AY128" s="23" t="s">
        <v>175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89</v>
      </c>
      <c r="BK128" s="143">
        <f>ROUND(L128*K128,2)</f>
        <v>0</v>
      </c>
      <c r="BL128" s="23" t="s">
        <v>289</v>
      </c>
      <c r="BM128" s="23" t="s">
        <v>311</v>
      </c>
    </row>
    <row r="129" spans="2:65" s="1" customFormat="1" ht="25.5" customHeight="1">
      <c r="B129" s="47"/>
      <c r="C129" s="220" t="s">
        <v>81</v>
      </c>
      <c r="D129" s="220" t="s">
        <v>177</v>
      </c>
      <c r="E129" s="221" t="s">
        <v>1221</v>
      </c>
      <c r="F129" s="222" t="s">
        <v>1222</v>
      </c>
      <c r="G129" s="222"/>
      <c r="H129" s="222"/>
      <c r="I129" s="222"/>
      <c r="J129" s="223" t="s">
        <v>202</v>
      </c>
      <c r="K129" s="224">
        <v>42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46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289</v>
      </c>
      <c r="AT129" s="23" t="s">
        <v>177</v>
      </c>
      <c r="AU129" s="23" t="s">
        <v>126</v>
      </c>
      <c r="AY129" s="23" t="s">
        <v>175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89</v>
      </c>
      <c r="BK129" s="143">
        <f>ROUND(L129*K129,2)</f>
        <v>0</v>
      </c>
      <c r="BL129" s="23" t="s">
        <v>289</v>
      </c>
      <c r="BM129" s="23" t="s">
        <v>320</v>
      </c>
    </row>
    <row r="130" spans="2:65" s="1" customFormat="1" ht="38.25" customHeight="1">
      <c r="B130" s="47"/>
      <c r="C130" s="220" t="s">
        <v>81</v>
      </c>
      <c r="D130" s="220" t="s">
        <v>177</v>
      </c>
      <c r="E130" s="221" t="s">
        <v>1223</v>
      </c>
      <c r="F130" s="222" t="s">
        <v>1224</v>
      </c>
      <c r="G130" s="222"/>
      <c r="H130" s="222"/>
      <c r="I130" s="222"/>
      <c r="J130" s="223" t="s">
        <v>202</v>
      </c>
      <c r="K130" s="224">
        <v>2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46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289</v>
      </c>
      <c r="AT130" s="23" t="s">
        <v>177</v>
      </c>
      <c r="AU130" s="23" t="s">
        <v>126</v>
      </c>
      <c r="AY130" s="23" t="s">
        <v>175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89</v>
      </c>
      <c r="BK130" s="143">
        <f>ROUND(L130*K130,2)</f>
        <v>0</v>
      </c>
      <c r="BL130" s="23" t="s">
        <v>289</v>
      </c>
      <c r="BM130" s="23" t="s">
        <v>214</v>
      </c>
    </row>
    <row r="131" spans="2:65" s="1" customFormat="1" ht="25.5" customHeight="1">
      <c r="B131" s="47"/>
      <c r="C131" s="220" t="s">
        <v>81</v>
      </c>
      <c r="D131" s="220" t="s">
        <v>177</v>
      </c>
      <c r="E131" s="221" t="s">
        <v>1225</v>
      </c>
      <c r="F131" s="222" t="s">
        <v>1226</v>
      </c>
      <c r="G131" s="222"/>
      <c r="H131" s="222"/>
      <c r="I131" s="222"/>
      <c r="J131" s="223" t="s">
        <v>342</v>
      </c>
      <c r="K131" s="224">
        <v>2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46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289</v>
      </c>
      <c r="AT131" s="23" t="s">
        <v>177</v>
      </c>
      <c r="AU131" s="23" t="s">
        <v>126</v>
      </c>
      <c r="AY131" s="23" t="s">
        <v>175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89</v>
      </c>
      <c r="BK131" s="143">
        <f>ROUND(L131*K131,2)</f>
        <v>0</v>
      </c>
      <c r="BL131" s="23" t="s">
        <v>289</v>
      </c>
      <c r="BM131" s="23" t="s">
        <v>286</v>
      </c>
    </row>
    <row r="132" spans="2:65" s="1" customFormat="1" ht="25.5" customHeight="1">
      <c r="B132" s="47"/>
      <c r="C132" s="220" t="s">
        <v>81</v>
      </c>
      <c r="D132" s="220" t="s">
        <v>177</v>
      </c>
      <c r="E132" s="221" t="s">
        <v>1227</v>
      </c>
      <c r="F132" s="222" t="s">
        <v>1228</v>
      </c>
      <c r="G132" s="222"/>
      <c r="H132" s="222"/>
      <c r="I132" s="222"/>
      <c r="J132" s="223" t="s">
        <v>342</v>
      </c>
      <c r="K132" s="224">
        <v>1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46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289</v>
      </c>
      <c r="AT132" s="23" t="s">
        <v>177</v>
      </c>
      <c r="AU132" s="23" t="s">
        <v>126</v>
      </c>
      <c r="AY132" s="23" t="s">
        <v>175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89</v>
      </c>
      <c r="BK132" s="143">
        <f>ROUND(L132*K132,2)</f>
        <v>0</v>
      </c>
      <c r="BL132" s="23" t="s">
        <v>289</v>
      </c>
      <c r="BM132" s="23" t="s">
        <v>224</v>
      </c>
    </row>
    <row r="133" spans="2:65" s="1" customFormat="1" ht="25.5" customHeight="1">
      <c r="B133" s="47"/>
      <c r="C133" s="220" t="s">
        <v>81</v>
      </c>
      <c r="D133" s="220" t="s">
        <v>177</v>
      </c>
      <c r="E133" s="221" t="s">
        <v>1229</v>
      </c>
      <c r="F133" s="222" t="s">
        <v>1230</v>
      </c>
      <c r="G133" s="222"/>
      <c r="H133" s="222"/>
      <c r="I133" s="222"/>
      <c r="J133" s="223" t="s">
        <v>741</v>
      </c>
      <c r="K133" s="271">
        <v>0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46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289</v>
      </c>
      <c r="AT133" s="23" t="s">
        <v>177</v>
      </c>
      <c r="AU133" s="23" t="s">
        <v>126</v>
      </c>
      <c r="AY133" s="23" t="s">
        <v>175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89</v>
      </c>
      <c r="BK133" s="143">
        <f>ROUND(L133*K133,2)</f>
        <v>0</v>
      </c>
      <c r="BL133" s="23" t="s">
        <v>289</v>
      </c>
      <c r="BM133" s="23" t="s">
        <v>219</v>
      </c>
    </row>
    <row r="134" spans="2:65" s="1" customFormat="1" ht="25.5" customHeight="1">
      <c r="B134" s="47"/>
      <c r="C134" s="220" t="s">
        <v>81</v>
      </c>
      <c r="D134" s="220" t="s">
        <v>177</v>
      </c>
      <c r="E134" s="221" t="s">
        <v>1231</v>
      </c>
      <c r="F134" s="222" t="s">
        <v>1232</v>
      </c>
      <c r="G134" s="222"/>
      <c r="H134" s="222"/>
      <c r="I134" s="222"/>
      <c r="J134" s="223" t="s">
        <v>741</v>
      </c>
      <c r="K134" s="271">
        <v>0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46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289</v>
      </c>
      <c r="AT134" s="23" t="s">
        <v>177</v>
      </c>
      <c r="AU134" s="23" t="s">
        <v>126</v>
      </c>
      <c r="AY134" s="23" t="s">
        <v>175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89</v>
      </c>
      <c r="BK134" s="143">
        <f>ROUND(L134*K134,2)</f>
        <v>0</v>
      </c>
      <c r="BL134" s="23" t="s">
        <v>289</v>
      </c>
      <c r="BM134" s="23" t="s">
        <v>357</v>
      </c>
    </row>
    <row r="135" spans="2:65" s="1" customFormat="1" ht="16.5" customHeight="1">
      <c r="B135" s="47"/>
      <c r="C135" s="220" t="s">
        <v>81</v>
      </c>
      <c r="D135" s="220" t="s">
        <v>177</v>
      </c>
      <c r="E135" s="221" t="s">
        <v>1233</v>
      </c>
      <c r="F135" s="222" t="s">
        <v>1234</v>
      </c>
      <c r="G135" s="222"/>
      <c r="H135" s="222"/>
      <c r="I135" s="222"/>
      <c r="J135" s="223" t="s">
        <v>1235</v>
      </c>
      <c r="K135" s="224">
        <v>15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46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289</v>
      </c>
      <c r="AT135" s="23" t="s">
        <v>177</v>
      </c>
      <c r="AU135" s="23" t="s">
        <v>126</v>
      </c>
      <c r="AY135" s="23" t="s">
        <v>175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89</v>
      </c>
      <c r="BK135" s="143">
        <f>ROUND(L135*K135,2)</f>
        <v>0</v>
      </c>
      <c r="BL135" s="23" t="s">
        <v>289</v>
      </c>
      <c r="BM135" s="23" t="s">
        <v>330</v>
      </c>
    </row>
    <row r="136" spans="2:63" s="1" customFormat="1" ht="49.9" customHeight="1">
      <c r="B136" s="47"/>
      <c r="C136" s="48"/>
      <c r="D136" s="208" t="s">
        <v>381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253">
        <f>BK136</f>
        <v>0</v>
      </c>
      <c r="O136" s="254"/>
      <c r="P136" s="254"/>
      <c r="Q136" s="254"/>
      <c r="R136" s="49"/>
      <c r="T136" s="194"/>
      <c r="U136" s="73"/>
      <c r="V136" s="73"/>
      <c r="W136" s="73"/>
      <c r="X136" s="73"/>
      <c r="Y136" s="73"/>
      <c r="Z136" s="73"/>
      <c r="AA136" s="75"/>
      <c r="AT136" s="23" t="s">
        <v>80</v>
      </c>
      <c r="AU136" s="23" t="s">
        <v>81</v>
      </c>
      <c r="AY136" s="23" t="s">
        <v>382</v>
      </c>
      <c r="BK136" s="143">
        <v>0</v>
      </c>
    </row>
    <row r="137" spans="2:18" s="1" customFormat="1" ht="6.95" customHeigh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8"/>
    </row>
  </sheetData>
  <sheetProtection password="CC35" sheet="1" objects="1" scenarios="1" formatColumns="0" formatRows="0"/>
  <mergeCells count="1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N117:Q117"/>
    <mergeCell ref="N118:Q118"/>
    <mergeCell ref="N119:Q119"/>
    <mergeCell ref="N136:Q136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7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1236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>Královéhradecký kraj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>Ing.Petr Košťál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>01724100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>Martina Škopová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>CZ6862280062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N102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(SUM(BE102:BE109)+SUM(BE127:BE374))</f>
        <v>0</v>
      </c>
      <c r="I32" s="48"/>
      <c r="J32" s="48"/>
      <c r="K32" s="48"/>
      <c r="L32" s="48"/>
      <c r="M32" s="163">
        <f>ROUND((SUM(BE102:BE109)+SUM(BE127:BE374)),2)*F32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(SUM(BF102:BF109)+SUM(BF127:BF374))</f>
        <v>0</v>
      </c>
      <c r="I33" s="48"/>
      <c r="J33" s="48"/>
      <c r="K33" s="48"/>
      <c r="L33" s="48"/>
      <c r="M33" s="163">
        <f>ROUND((SUM(BF102:BF109)+SUM(BF127:BF374)),2)*F33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(SUM(BG102:BG109)+SUM(BG127:BG374))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(SUM(BH102:BH109)+SUM(BH127:BH374))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(SUM(BI102:BI109)+SUM(BI127:BI374))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574-05 - Rozšíření kapacity základní školy, rekonstrukce kuchyně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N127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1237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N128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1238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N129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1239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N151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1240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N215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1241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N255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1242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N262</f>
        <v>0</v>
      </c>
      <c r="O94" s="183"/>
      <c r="P94" s="183"/>
      <c r="Q94" s="183"/>
      <c r="R94" s="184"/>
      <c r="T94" s="185"/>
      <c r="U94" s="185"/>
    </row>
    <row r="95" spans="2:21" s="6" customFormat="1" ht="24.95" customHeight="1">
      <c r="B95" s="176"/>
      <c r="C95" s="177"/>
      <c r="D95" s="178" t="s">
        <v>1243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N264</f>
        <v>0</v>
      </c>
      <c r="O95" s="177"/>
      <c r="P95" s="177"/>
      <c r="Q95" s="177"/>
      <c r="R95" s="180"/>
      <c r="T95" s="181"/>
      <c r="U95" s="181"/>
    </row>
    <row r="96" spans="2:21" s="7" customFormat="1" ht="19.9" customHeight="1">
      <c r="B96" s="182"/>
      <c r="C96" s="183"/>
      <c r="D96" s="137" t="s">
        <v>1244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N265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1245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N277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1246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N299</f>
        <v>0</v>
      </c>
      <c r="O98" s="183"/>
      <c r="P98" s="183"/>
      <c r="Q98" s="183"/>
      <c r="R98" s="184"/>
      <c r="T98" s="185"/>
      <c r="U98" s="185"/>
    </row>
    <row r="99" spans="2:21" s="7" customFormat="1" ht="19.9" customHeight="1">
      <c r="B99" s="182"/>
      <c r="C99" s="183"/>
      <c r="D99" s="137" t="s">
        <v>1247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N324</f>
        <v>0</v>
      </c>
      <c r="O99" s="183"/>
      <c r="P99" s="183"/>
      <c r="Q99" s="183"/>
      <c r="R99" s="184"/>
      <c r="T99" s="185"/>
      <c r="U99" s="185"/>
    </row>
    <row r="100" spans="2:21" s="7" customFormat="1" ht="19.9" customHeight="1">
      <c r="B100" s="182"/>
      <c r="C100" s="183"/>
      <c r="D100" s="137" t="s">
        <v>1248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N350</f>
        <v>0</v>
      </c>
      <c r="O100" s="183"/>
      <c r="P100" s="183"/>
      <c r="Q100" s="183"/>
      <c r="R100" s="184"/>
      <c r="T100" s="185"/>
      <c r="U100" s="185"/>
    </row>
    <row r="101" spans="2:21" s="1" customFormat="1" ht="21.8" customHeigh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T101" s="172"/>
      <c r="U101" s="172"/>
    </row>
    <row r="102" spans="2:21" s="1" customFormat="1" ht="29.25" customHeight="1">
      <c r="B102" s="47"/>
      <c r="C102" s="174" t="s">
        <v>152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175">
        <f>ROUND(N103+N104+N105+N106+N107+N108,2)</f>
        <v>0</v>
      </c>
      <c r="O102" s="186"/>
      <c r="P102" s="186"/>
      <c r="Q102" s="186"/>
      <c r="R102" s="49"/>
      <c r="T102" s="187"/>
      <c r="U102" s="188" t="s">
        <v>45</v>
      </c>
    </row>
    <row r="103" spans="2:65" s="1" customFormat="1" ht="18" customHeight="1">
      <c r="B103" s="47"/>
      <c r="C103" s="48"/>
      <c r="D103" s="144" t="s">
        <v>153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46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154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89</v>
      </c>
      <c r="BK103" s="189"/>
      <c r="BL103" s="189"/>
      <c r="BM103" s="189"/>
    </row>
    <row r="104" spans="2:65" s="1" customFormat="1" ht="18" customHeight="1">
      <c r="B104" s="47"/>
      <c r="C104" s="48"/>
      <c r="D104" s="144" t="s">
        <v>1249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46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154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89</v>
      </c>
      <c r="BK104" s="189"/>
      <c r="BL104" s="189"/>
      <c r="BM104" s="189"/>
    </row>
    <row r="105" spans="2:65" s="1" customFormat="1" ht="18" customHeight="1">
      <c r="B105" s="47"/>
      <c r="C105" s="48"/>
      <c r="D105" s="144" t="s">
        <v>156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46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154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89</v>
      </c>
      <c r="BK105" s="189"/>
      <c r="BL105" s="189"/>
      <c r="BM105" s="189"/>
    </row>
    <row r="106" spans="2:65" s="1" customFormat="1" ht="18" customHeight="1">
      <c r="B106" s="47"/>
      <c r="C106" s="48"/>
      <c r="D106" s="144" t="s">
        <v>157</v>
      </c>
      <c r="E106" s="137"/>
      <c r="F106" s="137"/>
      <c r="G106" s="137"/>
      <c r="H106" s="137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0"/>
      <c r="U106" s="191" t="s">
        <v>46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154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89</v>
      </c>
      <c r="BK106" s="189"/>
      <c r="BL106" s="189"/>
      <c r="BM106" s="189"/>
    </row>
    <row r="107" spans="2:65" s="1" customFormat="1" ht="18" customHeight="1">
      <c r="B107" s="47"/>
      <c r="C107" s="48"/>
      <c r="D107" s="144" t="s">
        <v>158</v>
      </c>
      <c r="E107" s="137"/>
      <c r="F107" s="137"/>
      <c r="G107" s="137"/>
      <c r="H107" s="137"/>
      <c r="I107" s="48"/>
      <c r="J107" s="48"/>
      <c r="K107" s="48"/>
      <c r="L107" s="48"/>
      <c r="M107" s="48"/>
      <c r="N107" s="138">
        <f>ROUND(N88*T107,2)</f>
        <v>0</v>
      </c>
      <c r="O107" s="139"/>
      <c r="P107" s="139"/>
      <c r="Q107" s="139"/>
      <c r="R107" s="49"/>
      <c r="S107" s="189"/>
      <c r="T107" s="190"/>
      <c r="U107" s="191" t="s">
        <v>46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92" t="s">
        <v>154</v>
      </c>
      <c r="AZ107" s="189"/>
      <c r="BA107" s="189"/>
      <c r="BB107" s="189"/>
      <c r="BC107" s="189"/>
      <c r="BD107" s="189"/>
      <c r="BE107" s="193">
        <f>IF(U107="základní",N107,0)</f>
        <v>0</v>
      </c>
      <c r="BF107" s="193">
        <f>IF(U107="snížená",N107,0)</f>
        <v>0</v>
      </c>
      <c r="BG107" s="193">
        <f>IF(U107="zákl. přenesená",N107,0)</f>
        <v>0</v>
      </c>
      <c r="BH107" s="193">
        <f>IF(U107="sníž. přenesená",N107,0)</f>
        <v>0</v>
      </c>
      <c r="BI107" s="193">
        <f>IF(U107="nulová",N107,0)</f>
        <v>0</v>
      </c>
      <c r="BJ107" s="192" t="s">
        <v>89</v>
      </c>
      <c r="BK107" s="189"/>
      <c r="BL107" s="189"/>
      <c r="BM107" s="189"/>
    </row>
    <row r="108" spans="2:65" s="1" customFormat="1" ht="18" customHeight="1">
      <c r="B108" s="47"/>
      <c r="C108" s="48"/>
      <c r="D108" s="137" t="s">
        <v>159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138">
        <f>ROUND(N88*T108,2)</f>
        <v>0</v>
      </c>
      <c r="O108" s="139"/>
      <c r="P108" s="139"/>
      <c r="Q108" s="139"/>
      <c r="R108" s="49"/>
      <c r="S108" s="189"/>
      <c r="T108" s="194"/>
      <c r="U108" s="195" t="s">
        <v>46</v>
      </c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92" t="s">
        <v>160</v>
      </c>
      <c r="AZ108" s="189"/>
      <c r="BA108" s="189"/>
      <c r="BB108" s="189"/>
      <c r="BC108" s="189"/>
      <c r="BD108" s="189"/>
      <c r="BE108" s="193">
        <f>IF(U108="základní",N108,0)</f>
        <v>0</v>
      </c>
      <c r="BF108" s="193">
        <f>IF(U108="snížená",N108,0)</f>
        <v>0</v>
      </c>
      <c r="BG108" s="193">
        <f>IF(U108="zákl. přenesená",N108,0)</f>
        <v>0</v>
      </c>
      <c r="BH108" s="193">
        <f>IF(U108="sníž. přenesená",N108,0)</f>
        <v>0</v>
      </c>
      <c r="BI108" s="193">
        <f>IF(U108="nulová",N108,0)</f>
        <v>0</v>
      </c>
      <c r="BJ108" s="192" t="s">
        <v>89</v>
      </c>
      <c r="BK108" s="189"/>
      <c r="BL108" s="189"/>
      <c r="BM108" s="189"/>
    </row>
    <row r="109" spans="2:21" s="1" customFormat="1" ht="13.5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  <c r="T109" s="172"/>
      <c r="U109" s="172"/>
    </row>
    <row r="110" spans="2:21" s="1" customFormat="1" ht="29.25" customHeight="1">
      <c r="B110" s="47"/>
      <c r="C110" s="151" t="s">
        <v>120</v>
      </c>
      <c r="D110" s="152"/>
      <c r="E110" s="152"/>
      <c r="F110" s="152"/>
      <c r="G110" s="152"/>
      <c r="H110" s="152"/>
      <c r="I110" s="152"/>
      <c r="J110" s="152"/>
      <c r="K110" s="152"/>
      <c r="L110" s="153">
        <f>ROUND(SUM(N88+N102),2)</f>
        <v>0</v>
      </c>
      <c r="M110" s="153"/>
      <c r="N110" s="153"/>
      <c r="O110" s="153"/>
      <c r="P110" s="153"/>
      <c r="Q110" s="153"/>
      <c r="R110" s="49"/>
      <c r="T110" s="172"/>
      <c r="U110" s="172"/>
    </row>
    <row r="111" spans="2:21" s="1" customFormat="1" ht="6.95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/>
      <c r="T111" s="172"/>
      <c r="U111" s="172"/>
    </row>
    <row r="115" spans="2:18" s="1" customFormat="1" ht="6.95" customHeight="1"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1"/>
    </row>
    <row r="116" spans="2:18" s="1" customFormat="1" ht="36.95" customHeight="1">
      <c r="B116" s="47"/>
      <c r="C116" s="28" t="s">
        <v>161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6.95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18" s="1" customFormat="1" ht="30" customHeight="1">
      <c r="B118" s="47"/>
      <c r="C118" s="39" t="s">
        <v>19</v>
      </c>
      <c r="D118" s="48"/>
      <c r="E118" s="48"/>
      <c r="F118" s="156" t="str">
        <f>F6</f>
        <v>Stavební úpravy objektu čp.113, Markoušovice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8"/>
      <c r="R118" s="49"/>
    </row>
    <row r="119" spans="2:18" s="1" customFormat="1" ht="36.95" customHeight="1">
      <c r="B119" s="47"/>
      <c r="C119" s="86" t="s">
        <v>128</v>
      </c>
      <c r="D119" s="48"/>
      <c r="E119" s="48"/>
      <c r="F119" s="88" t="str">
        <f>F7</f>
        <v>574-05 - Rozšíření kapacity základní školy, rekonstrukce kuchyně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1" customFormat="1" ht="6.95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18" customHeight="1">
      <c r="B121" s="47"/>
      <c r="C121" s="39" t="s">
        <v>24</v>
      </c>
      <c r="D121" s="48"/>
      <c r="E121" s="48"/>
      <c r="F121" s="34" t="str">
        <f>F9</f>
        <v xml:space="preserve"> </v>
      </c>
      <c r="G121" s="48"/>
      <c r="H121" s="48"/>
      <c r="I121" s="48"/>
      <c r="J121" s="48"/>
      <c r="K121" s="39" t="s">
        <v>26</v>
      </c>
      <c r="L121" s="48"/>
      <c r="M121" s="91" t="str">
        <f>IF(O9="","",O9)</f>
        <v>14. 6. 2018</v>
      </c>
      <c r="N121" s="91"/>
      <c r="O121" s="91"/>
      <c r="P121" s="91"/>
      <c r="Q121" s="48"/>
      <c r="R121" s="49"/>
    </row>
    <row r="122" spans="2:18" s="1" customFormat="1" ht="6.9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2:18" s="1" customFormat="1" ht="13.5">
      <c r="B123" s="47"/>
      <c r="C123" s="39" t="s">
        <v>28</v>
      </c>
      <c r="D123" s="48"/>
      <c r="E123" s="48"/>
      <c r="F123" s="34" t="str">
        <f>E12</f>
        <v>Královéhradecký kraj</v>
      </c>
      <c r="G123" s="48"/>
      <c r="H123" s="48"/>
      <c r="I123" s="48"/>
      <c r="J123" s="48"/>
      <c r="K123" s="39" t="s">
        <v>34</v>
      </c>
      <c r="L123" s="48"/>
      <c r="M123" s="34" t="str">
        <f>E18</f>
        <v>Ing.Petr Košťál</v>
      </c>
      <c r="N123" s="34"/>
      <c r="O123" s="34"/>
      <c r="P123" s="34"/>
      <c r="Q123" s="34"/>
      <c r="R123" s="49"/>
    </row>
    <row r="124" spans="2:18" s="1" customFormat="1" ht="14.4" customHeight="1">
      <c r="B124" s="47"/>
      <c r="C124" s="39" t="s">
        <v>32</v>
      </c>
      <c r="D124" s="48"/>
      <c r="E124" s="48"/>
      <c r="F124" s="34" t="str">
        <f>IF(E15="","",E15)</f>
        <v>Vyplň údaj</v>
      </c>
      <c r="G124" s="48"/>
      <c r="H124" s="48"/>
      <c r="I124" s="48"/>
      <c r="J124" s="48"/>
      <c r="K124" s="39" t="s">
        <v>37</v>
      </c>
      <c r="L124" s="48"/>
      <c r="M124" s="34" t="str">
        <f>E21</f>
        <v>Martina Škopová</v>
      </c>
      <c r="N124" s="34"/>
      <c r="O124" s="34"/>
      <c r="P124" s="34"/>
      <c r="Q124" s="34"/>
      <c r="R124" s="49"/>
    </row>
    <row r="125" spans="2:18" s="1" customFormat="1" ht="10.3" customHeight="1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9"/>
    </row>
    <row r="126" spans="2:27" s="8" customFormat="1" ht="29.25" customHeight="1">
      <c r="B126" s="196"/>
      <c r="C126" s="197" t="s">
        <v>162</v>
      </c>
      <c r="D126" s="198" t="s">
        <v>163</v>
      </c>
      <c r="E126" s="198" t="s">
        <v>63</v>
      </c>
      <c r="F126" s="198" t="s">
        <v>164</v>
      </c>
      <c r="G126" s="198"/>
      <c r="H126" s="198"/>
      <c r="I126" s="198"/>
      <c r="J126" s="198" t="s">
        <v>165</v>
      </c>
      <c r="K126" s="198" t="s">
        <v>166</v>
      </c>
      <c r="L126" s="198" t="s">
        <v>167</v>
      </c>
      <c r="M126" s="198"/>
      <c r="N126" s="198" t="s">
        <v>133</v>
      </c>
      <c r="O126" s="198"/>
      <c r="P126" s="198"/>
      <c r="Q126" s="199"/>
      <c r="R126" s="200"/>
      <c r="T126" s="107" t="s">
        <v>168</v>
      </c>
      <c r="U126" s="108" t="s">
        <v>45</v>
      </c>
      <c r="V126" s="108" t="s">
        <v>169</v>
      </c>
      <c r="W126" s="108" t="s">
        <v>170</v>
      </c>
      <c r="X126" s="108" t="s">
        <v>171</v>
      </c>
      <c r="Y126" s="108" t="s">
        <v>172</v>
      </c>
      <c r="Z126" s="108" t="s">
        <v>173</v>
      </c>
      <c r="AA126" s="109" t="s">
        <v>174</v>
      </c>
    </row>
    <row r="127" spans="2:63" s="1" customFormat="1" ht="29.25" customHeight="1">
      <c r="B127" s="47"/>
      <c r="C127" s="111" t="s">
        <v>130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201">
        <f>BK127</f>
        <v>0</v>
      </c>
      <c r="O127" s="202"/>
      <c r="P127" s="202"/>
      <c r="Q127" s="202"/>
      <c r="R127" s="49"/>
      <c r="T127" s="110"/>
      <c r="U127" s="68"/>
      <c r="V127" s="68"/>
      <c r="W127" s="203">
        <f>W128+W264+W375</f>
        <v>0</v>
      </c>
      <c r="X127" s="68"/>
      <c r="Y127" s="203">
        <f>Y128+Y264+Y375</f>
        <v>17.98801143</v>
      </c>
      <c r="Z127" s="68"/>
      <c r="AA127" s="204">
        <f>AA128+AA264+AA375</f>
        <v>27.44610795</v>
      </c>
      <c r="AT127" s="23" t="s">
        <v>80</v>
      </c>
      <c r="AU127" s="23" t="s">
        <v>135</v>
      </c>
      <c r="BK127" s="205">
        <f>BK128+BK264+BK375</f>
        <v>0</v>
      </c>
    </row>
    <row r="128" spans="2:63" s="9" customFormat="1" ht="37.4" customHeight="1">
      <c r="B128" s="206"/>
      <c r="C128" s="207"/>
      <c r="D128" s="208" t="s">
        <v>1237</v>
      </c>
      <c r="E128" s="208"/>
      <c r="F128" s="208"/>
      <c r="G128" s="208"/>
      <c r="H128" s="208"/>
      <c r="I128" s="208"/>
      <c r="J128" s="208"/>
      <c r="K128" s="208"/>
      <c r="L128" s="208"/>
      <c r="M128" s="208"/>
      <c r="N128" s="209">
        <f>BK128</f>
        <v>0</v>
      </c>
      <c r="O128" s="179"/>
      <c r="P128" s="179"/>
      <c r="Q128" s="179"/>
      <c r="R128" s="210"/>
      <c r="T128" s="211"/>
      <c r="U128" s="207"/>
      <c r="V128" s="207"/>
      <c r="W128" s="212">
        <f>W129+W151+W215+W255+W262</f>
        <v>0</v>
      </c>
      <c r="X128" s="207"/>
      <c r="Y128" s="212">
        <f>Y129+Y151+Y215+Y255+Y262</f>
        <v>12.47951214</v>
      </c>
      <c r="Z128" s="207"/>
      <c r="AA128" s="213">
        <f>AA129+AA151+AA215+AA255+AA262</f>
        <v>15.404825</v>
      </c>
      <c r="AR128" s="214" t="s">
        <v>89</v>
      </c>
      <c r="AT128" s="215" t="s">
        <v>80</v>
      </c>
      <c r="AU128" s="215" t="s">
        <v>81</v>
      </c>
      <c r="AY128" s="214" t="s">
        <v>175</v>
      </c>
      <c r="BK128" s="216">
        <f>BK129+BK151+BK215+BK255+BK262</f>
        <v>0</v>
      </c>
    </row>
    <row r="129" spans="2:63" s="9" customFormat="1" ht="19.9" customHeight="1">
      <c r="B129" s="206"/>
      <c r="C129" s="207"/>
      <c r="D129" s="217" t="s">
        <v>1238</v>
      </c>
      <c r="E129" s="217"/>
      <c r="F129" s="217"/>
      <c r="G129" s="217"/>
      <c r="H129" s="217"/>
      <c r="I129" s="217"/>
      <c r="J129" s="217"/>
      <c r="K129" s="217"/>
      <c r="L129" s="217"/>
      <c r="M129" s="217"/>
      <c r="N129" s="218">
        <f>BK129</f>
        <v>0</v>
      </c>
      <c r="O129" s="219"/>
      <c r="P129" s="219"/>
      <c r="Q129" s="219"/>
      <c r="R129" s="210"/>
      <c r="T129" s="211"/>
      <c r="U129" s="207"/>
      <c r="V129" s="207"/>
      <c r="W129" s="212">
        <f>SUM(W130:W150)</f>
        <v>0</v>
      </c>
      <c r="X129" s="207"/>
      <c r="Y129" s="212">
        <f>SUM(Y130:Y150)</f>
        <v>1.09984126</v>
      </c>
      <c r="Z129" s="207"/>
      <c r="AA129" s="213">
        <f>SUM(AA130:AA150)</f>
        <v>0</v>
      </c>
      <c r="AR129" s="214" t="s">
        <v>89</v>
      </c>
      <c r="AT129" s="215" t="s">
        <v>80</v>
      </c>
      <c r="AU129" s="215" t="s">
        <v>89</v>
      </c>
      <c r="AY129" s="214" t="s">
        <v>175</v>
      </c>
      <c r="BK129" s="216">
        <f>SUM(BK130:BK150)</f>
        <v>0</v>
      </c>
    </row>
    <row r="130" spans="2:65" s="1" customFormat="1" ht="25.5" customHeight="1">
      <c r="B130" s="47"/>
      <c r="C130" s="220" t="s">
        <v>89</v>
      </c>
      <c r="D130" s="220" t="s">
        <v>177</v>
      </c>
      <c r="E130" s="221" t="s">
        <v>1250</v>
      </c>
      <c r="F130" s="222" t="s">
        <v>1251</v>
      </c>
      <c r="G130" s="222"/>
      <c r="H130" s="222"/>
      <c r="I130" s="222"/>
      <c r="J130" s="223" t="s">
        <v>253</v>
      </c>
      <c r="K130" s="224">
        <v>0.158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46</v>
      </c>
      <c r="V130" s="48"/>
      <c r="W130" s="229">
        <f>V130*K130</f>
        <v>0</v>
      </c>
      <c r="X130" s="229">
        <v>1.09</v>
      </c>
      <c r="Y130" s="229">
        <f>X130*K130</f>
        <v>0.17222</v>
      </c>
      <c r="Z130" s="229">
        <v>0</v>
      </c>
      <c r="AA130" s="230">
        <f>Z130*K130</f>
        <v>0</v>
      </c>
      <c r="AR130" s="23" t="s">
        <v>181</v>
      </c>
      <c r="AT130" s="23" t="s">
        <v>177</v>
      </c>
      <c r="AU130" s="23" t="s">
        <v>126</v>
      </c>
      <c r="AY130" s="23" t="s">
        <v>175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89</v>
      </c>
      <c r="BK130" s="143">
        <f>ROUND(L130*K130,2)</f>
        <v>0</v>
      </c>
      <c r="BL130" s="23" t="s">
        <v>181</v>
      </c>
      <c r="BM130" s="23" t="s">
        <v>1252</v>
      </c>
    </row>
    <row r="131" spans="2:51" s="10" customFormat="1" ht="16.5" customHeight="1">
      <c r="B131" s="231"/>
      <c r="C131" s="232"/>
      <c r="D131" s="232"/>
      <c r="E131" s="233" t="s">
        <v>22</v>
      </c>
      <c r="F131" s="234" t="s">
        <v>1253</v>
      </c>
      <c r="G131" s="235"/>
      <c r="H131" s="235"/>
      <c r="I131" s="235"/>
      <c r="J131" s="232"/>
      <c r="K131" s="236">
        <v>0.043</v>
      </c>
      <c r="L131" s="232"/>
      <c r="M131" s="232"/>
      <c r="N131" s="232"/>
      <c r="O131" s="232"/>
      <c r="P131" s="232"/>
      <c r="Q131" s="232"/>
      <c r="R131" s="237"/>
      <c r="T131" s="238"/>
      <c r="U131" s="232"/>
      <c r="V131" s="232"/>
      <c r="W131" s="232"/>
      <c r="X131" s="232"/>
      <c r="Y131" s="232"/>
      <c r="Z131" s="232"/>
      <c r="AA131" s="239"/>
      <c r="AT131" s="240" t="s">
        <v>184</v>
      </c>
      <c r="AU131" s="240" t="s">
        <v>126</v>
      </c>
      <c r="AV131" s="10" t="s">
        <v>126</v>
      </c>
      <c r="AW131" s="10" t="s">
        <v>36</v>
      </c>
      <c r="AX131" s="10" t="s">
        <v>81</v>
      </c>
      <c r="AY131" s="240" t="s">
        <v>175</v>
      </c>
    </row>
    <row r="132" spans="2:51" s="10" customFormat="1" ht="16.5" customHeight="1">
      <c r="B132" s="231"/>
      <c r="C132" s="232"/>
      <c r="D132" s="232"/>
      <c r="E132" s="233" t="s">
        <v>22</v>
      </c>
      <c r="F132" s="243" t="s">
        <v>1254</v>
      </c>
      <c r="G132" s="232"/>
      <c r="H132" s="232"/>
      <c r="I132" s="232"/>
      <c r="J132" s="232"/>
      <c r="K132" s="236">
        <v>0.115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184</v>
      </c>
      <c r="AU132" s="240" t="s">
        <v>126</v>
      </c>
      <c r="AV132" s="10" t="s">
        <v>126</v>
      </c>
      <c r="AW132" s="10" t="s">
        <v>36</v>
      </c>
      <c r="AX132" s="10" t="s">
        <v>81</v>
      </c>
      <c r="AY132" s="240" t="s">
        <v>175</v>
      </c>
    </row>
    <row r="133" spans="2:51" s="11" customFormat="1" ht="16.5" customHeight="1">
      <c r="B133" s="244"/>
      <c r="C133" s="245"/>
      <c r="D133" s="245"/>
      <c r="E133" s="246" t="s">
        <v>22</v>
      </c>
      <c r="F133" s="247" t="s">
        <v>230</v>
      </c>
      <c r="G133" s="245"/>
      <c r="H133" s="245"/>
      <c r="I133" s="245"/>
      <c r="J133" s="245"/>
      <c r="K133" s="248">
        <v>0.158</v>
      </c>
      <c r="L133" s="245"/>
      <c r="M133" s="245"/>
      <c r="N133" s="245"/>
      <c r="O133" s="245"/>
      <c r="P133" s="245"/>
      <c r="Q133" s="245"/>
      <c r="R133" s="249"/>
      <c r="T133" s="250"/>
      <c r="U133" s="245"/>
      <c r="V133" s="245"/>
      <c r="W133" s="245"/>
      <c r="X133" s="245"/>
      <c r="Y133" s="245"/>
      <c r="Z133" s="245"/>
      <c r="AA133" s="251"/>
      <c r="AT133" s="252" t="s">
        <v>184</v>
      </c>
      <c r="AU133" s="252" t="s">
        <v>126</v>
      </c>
      <c r="AV133" s="11" t="s">
        <v>181</v>
      </c>
      <c r="AW133" s="11" t="s">
        <v>36</v>
      </c>
      <c r="AX133" s="11" t="s">
        <v>89</v>
      </c>
      <c r="AY133" s="252" t="s">
        <v>175</v>
      </c>
    </row>
    <row r="134" spans="2:65" s="1" customFormat="1" ht="25.5" customHeight="1">
      <c r="B134" s="47"/>
      <c r="C134" s="255" t="s">
        <v>126</v>
      </c>
      <c r="D134" s="255" t="s">
        <v>484</v>
      </c>
      <c r="E134" s="256" t="s">
        <v>1255</v>
      </c>
      <c r="F134" s="257" t="s">
        <v>1256</v>
      </c>
      <c r="G134" s="257"/>
      <c r="H134" s="257"/>
      <c r="I134" s="257"/>
      <c r="J134" s="258" t="s">
        <v>253</v>
      </c>
      <c r="K134" s="259">
        <v>0.043</v>
      </c>
      <c r="L134" s="260">
        <v>0</v>
      </c>
      <c r="M134" s="261"/>
      <c r="N134" s="262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46</v>
      </c>
      <c r="V134" s="48"/>
      <c r="W134" s="229">
        <f>V134*K134</f>
        <v>0</v>
      </c>
      <c r="X134" s="229">
        <v>1</v>
      </c>
      <c r="Y134" s="229">
        <f>X134*K134</f>
        <v>0.043</v>
      </c>
      <c r="Z134" s="229">
        <v>0</v>
      </c>
      <c r="AA134" s="230">
        <f>Z134*K134</f>
        <v>0</v>
      </c>
      <c r="AR134" s="23" t="s">
        <v>487</v>
      </c>
      <c r="AT134" s="23" t="s">
        <v>484</v>
      </c>
      <c r="AU134" s="23" t="s">
        <v>126</v>
      </c>
      <c r="AY134" s="23" t="s">
        <v>175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89</v>
      </c>
      <c r="BK134" s="143">
        <f>ROUND(L134*K134,2)</f>
        <v>0</v>
      </c>
      <c r="BL134" s="23" t="s">
        <v>181</v>
      </c>
      <c r="BM134" s="23" t="s">
        <v>1257</v>
      </c>
    </row>
    <row r="135" spans="2:51" s="10" customFormat="1" ht="16.5" customHeight="1">
      <c r="B135" s="231"/>
      <c r="C135" s="232"/>
      <c r="D135" s="232"/>
      <c r="E135" s="233" t="s">
        <v>22</v>
      </c>
      <c r="F135" s="234" t="s">
        <v>1253</v>
      </c>
      <c r="G135" s="235"/>
      <c r="H135" s="235"/>
      <c r="I135" s="235"/>
      <c r="J135" s="232"/>
      <c r="K135" s="236">
        <v>0.043</v>
      </c>
      <c r="L135" s="232"/>
      <c r="M135" s="232"/>
      <c r="N135" s="232"/>
      <c r="O135" s="232"/>
      <c r="P135" s="232"/>
      <c r="Q135" s="232"/>
      <c r="R135" s="237"/>
      <c r="T135" s="238"/>
      <c r="U135" s="232"/>
      <c r="V135" s="232"/>
      <c r="W135" s="232"/>
      <c r="X135" s="232"/>
      <c r="Y135" s="232"/>
      <c r="Z135" s="232"/>
      <c r="AA135" s="239"/>
      <c r="AT135" s="240" t="s">
        <v>184</v>
      </c>
      <c r="AU135" s="240" t="s">
        <v>126</v>
      </c>
      <c r="AV135" s="10" t="s">
        <v>126</v>
      </c>
      <c r="AW135" s="10" t="s">
        <v>36</v>
      </c>
      <c r="AX135" s="10" t="s">
        <v>81</v>
      </c>
      <c r="AY135" s="240" t="s">
        <v>175</v>
      </c>
    </row>
    <row r="136" spans="2:51" s="11" customFormat="1" ht="16.5" customHeight="1">
      <c r="B136" s="244"/>
      <c r="C136" s="245"/>
      <c r="D136" s="245"/>
      <c r="E136" s="246" t="s">
        <v>22</v>
      </c>
      <c r="F136" s="247" t="s">
        <v>230</v>
      </c>
      <c r="G136" s="245"/>
      <c r="H136" s="245"/>
      <c r="I136" s="245"/>
      <c r="J136" s="245"/>
      <c r="K136" s="248">
        <v>0.043</v>
      </c>
      <c r="L136" s="245"/>
      <c r="M136" s="245"/>
      <c r="N136" s="245"/>
      <c r="O136" s="245"/>
      <c r="P136" s="245"/>
      <c r="Q136" s="245"/>
      <c r="R136" s="249"/>
      <c r="T136" s="250"/>
      <c r="U136" s="245"/>
      <c r="V136" s="245"/>
      <c r="W136" s="245"/>
      <c r="X136" s="245"/>
      <c r="Y136" s="245"/>
      <c r="Z136" s="245"/>
      <c r="AA136" s="251"/>
      <c r="AT136" s="252" t="s">
        <v>184</v>
      </c>
      <c r="AU136" s="252" t="s">
        <v>126</v>
      </c>
      <c r="AV136" s="11" t="s">
        <v>181</v>
      </c>
      <c r="AW136" s="11" t="s">
        <v>36</v>
      </c>
      <c r="AX136" s="11" t="s">
        <v>89</v>
      </c>
      <c r="AY136" s="252" t="s">
        <v>175</v>
      </c>
    </row>
    <row r="137" spans="2:65" s="1" customFormat="1" ht="25.5" customHeight="1">
      <c r="B137" s="47"/>
      <c r="C137" s="255" t="s">
        <v>250</v>
      </c>
      <c r="D137" s="255" t="s">
        <v>484</v>
      </c>
      <c r="E137" s="256" t="s">
        <v>1258</v>
      </c>
      <c r="F137" s="257" t="s">
        <v>1259</v>
      </c>
      <c r="G137" s="257"/>
      <c r="H137" s="257"/>
      <c r="I137" s="257"/>
      <c r="J137" s="258" t="s">
        <v>253</v>
      </c>
      <c r="K137" s="259">
        <v>0.115</v>
      </c>
      <c r="L137" s="260">
        <v>0</v>
      </c>
      <c r="M137" s="261"/>
      <c r="N137" s="262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46</v>
      </c>
      <c r="V137" s="48"/>
      <c r="W137" s="229">
        <f>V137*K137</f>
        <v>0</v>
      </c>
      <c r="X137" s="229">
        <v>1</v>
      </c>
      <c r="Y137" s="229">
        <f>X137*K137</f>
        <v>0.115</v>
      </c>
      <c r="Z137" s="229">
        <v>0</v>
      </c>
      <c r="AA137" s="230">
        <f>Z137*K137</f>
        <v>0</v>
      </c>
      <c r="AR137" s="23" t="s">
        <v>487</v>
      </c>
      <c r="AT137" s="23" t="s">
        <v>484</v>
      </c>
      <c r="AU137" s="23" t="s">
        <v>126</v>
      </c>
      <c r="AY137" s="23" t="s">
        <v>175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89</v>
      </c>
      <c r="BK137" s="143">
        <f>ROUND(L137*K137,2)</f>
        <v>0</v>
      </c>
      <c r="BL137" s="23" t="s">
        <v>181</v>
      </c>
      <c r="BM137" s="23" t="s">
        <v>1260</v>
      </c>
    </row>
    <row r="138" spans="2:51" s="10" customFormat="1" ht="16.5" customHeight="1">
      <c r="B138" s="231"/>
      <c r="C138" s="232"/>
      <c r="D138" s="232"/>
      <c r="E138" s="233" t="s">
        <v>22</v>
      </c>
      <c r="F138" s="234" t="s">
        <v>1254</v>
      </c>
      <c r="G138" s="235"/>
      <c r="H138" s="235"/>
      <c r="I138" s="235"/>
      <c r="J138" s="232"/>
      <c r="K138" s="236">
        <v>0.115</v>
      </c>
      <c r="L138" s="232"/>
      <c r="M138" s="232"/>
      <c r="N138" s="232"/>
      <c r="O138" s="232"/>
      <c r="P138" s="232"/>
      <c r="Q138" s="232"/>
      <c r="R138" s="237"/>
      <c r="T138" s="238"/>
      <c r="U138" s="232"/>
      <c r="V138" s="232"/>
      <c r="W138" s="232"/>
      <c r="X138" s="232"/>
      <c r="Y138" s="232"/>
      <c r="Z138" s="232"/>
      <c r="AA138" s="239"/>
      <c r="AT138" s="240" t="s">
        <v>184</v>
      </c>
      <c r="AU138" s="240" t="s">
        <v>126</v>
      </c>
      <c r="AV138" s="10" t="s">
        <v>126</v>
      </c>
      <c r="AW138" s="10" t="s">
        <v>36</v>
      </c>
      <c r="AX138" s="10" t="s">
        <v>81</v>
      </c>
      <c r="AY138" s="240" t="s">
        <v>175</v>
      </c>
    </row>
    <row r="139" spans="2:51" s="11" customFormat="1" ht="16.5" customHeight="1">
      <c r="B139" s="244"/>
      <c r="C139" s="245"/>
      <c r="D139" s="245"/>
      <c r="E139" s="246" t="s">
        <v>22</v>
      </c>
      <c r="F139" s="247" t="s">
        <v>230</v>
      </c>
      <c r="G139" s="245"/>
      <c r="H139" s="245"/>
      <c r="I139" s="245"/>
      <c r="J139" s="245"/>
      <c r="K139" s="248">
        <v>0.115</v>
      </c>
      <c r="L139" s="245"/>
      <c r="M139" s="245"/>
      <c r="N139" s="245"/>
      <c r="O139" s="245"/>
      <c r="P139" s="245"/>
      <c r="Q139" s="245"/>
      <c r="R139" s="249"/>
      <c r="T139" s="250"/>
      <c r="U139" s="245"/>
      <c r="V139" s="245"/>
      <c r="W139" s="245"/>
      <c r="X139" s="245"/>
      <c r="Y139" s="245"/>
      <c r="Z139" s="245"/>
      <c r="AA139" s="251"/>
      <c r="AT139" s="252" t="s">
        <v>184</v>
      </c>
      <c r="AU139" s="252" t="s">
        <v>126</v>
      </c>
      <c r="AV139" s="11" t="s">
        <v>181</v>
      </c>
      <c r="AW139" s="11" t="s">
        <v>36</v>
      </c>
      <c r="AX139" s="11" t="s">
        <v>89</v>
      </c>
      <c r="AY139" s="252" t="s">
        <v>175</v>
      </c>
    </row>
    <row r="140" spans="2:65" s="1" customFormat="1" ht="38.25" customHeight="1">
      <c r="B140" s="47"/>
      <c r="C140" s="220" t="s">
        <v>245</v>
      </c>
      <c r="D140" s="220" t="s">
        <v>177</v>
      </c>
      <c r="E140" s="221" t="s">
        <v>1261</v>
      </c>
      <c r="F140" s="222" t="s">
        <v>1262</v>
      </c>
      <c r="G140" s="222"/>
      <c r="H140" s="222"/>
      <c r="I140" s="222"/>
      <c r="J140" s="223" t="s">
        <v>180</v>
      </c>
      <c r="K140" s="224">
        <v>1.058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46</v>
      </c>
      <c r="V140" s="48"/>
      <c r="W140" s="229">
        <f>V140*K140</f>
        <v>0</v>
      </c>
      <c r="X140" s="229">
        <v>0.10212</v>
      </c>
      <c r="Y140" s="229">
        <f>X140*K140</f>
        <v>0.10804296000000001</v>
      </c>
      <c r="Z140" s="229">
        <v>0</v>
      </c>
      <c r="AA140" s="230">
        <f>Z140*K140</f>
        <v>0</v>
      </c>
      <c r="AR140" s="23" t="s">
        <v>181</v>
      </c>
      <c r="AT140" s="23" t="s">
        <v>177</v>
      </c>
      <c r="AU140" s="23" t="s">
        <v>126</v>
      </c>
      <c r="AY140" s="23" t="s">
        <v>175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89</v>
      </c>
      <c r="BK140" s="143">
        <f>ROUND(L140*K140,2)</f>
        <v>0</v>
      </c>
      <c r="BL140" s="23" t="s">
        <v>181</v>
      </c>
      <c r="BM140" s="23" t="s">
        <v>1263</v>
      </c>
    </row>
    <row r="141" spans="2:51" s="12" customFormat="1" ht="16.5" customHeight="1">
      <c r="B141" s="263"/>
      <c r="C141" s="264"/>
      <c r="D141" s="264"/>
      <c r="E141" s="265" t="s">
        <v>22</v>
      </c>
      <c r="F141" s="272" t="s">
        <v>1264</v>
      </c>
      <c r="G141" s="273"/>
      <c r="H141" s="273"/>
      <c r="I141" s="273"/>
      <c r="J141" s="264"/>
      <c r="K141" s="265" t="s">
        <v>22</v>
      </c>
      <c r="L141" s="264"/>
      <c r="M141" s="264"/>
      <c r="N141" s="264"/>
      <c r="O141" s="264"/>
      <c r="P141" s="264"/>
      <c r="Q141" s="264"/>
      <c r="R141" s="267"/>
      <c r="T141" s="268"/>
      <c r="U141" s="264"/>
      <c r="V141" s="264"/>
      <c r="W141" s="264"/>
      <c r="X141" s="264"/>
      <c r="Y141" s="264"/>
      <c r="Z141" s="264"/>
      <c r="AA141" s="269"/>
      <c r="AT141" s="270" t="s">
        <v>184</v>
      </c>
      <c r="AU141" s="270" t="s">
        <v>126</v>
      </c>
      <c r="AV141" s="12" t="s">
        <v>89</v>
      </c>
      <c r="AW141" s="12" t="s">
        <v>36</v>
      </c>
      <c r="AX141" s="12" t="s">
        <v>81</v>
      </c>
      <c r="AY141" s="270" t="s">
        <v>175</v>
      </c>
    </row>
    <row r="142" spans="2:51" s="10" customFormat="1" ht="16.5" customHeight="1">
      <c r="B142" s="231"/>
      <c r="C142" s="232"/>
      <c r="D142" s="232"/>
      <c r="E142" s="233" t="s">
        <v>22</v>
      </c>
      <c r="F142" s="243" t="s">
        <v>1265</v>
      </c>
      <c r="G142" s="232"/>
      <c r="H142" s="232"/>
      <c r="I142" s="232"/>
      <c r="J142" s="232"/>
      <c r="K142" s="236">
        <v>1.058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184</v>
      </c>
      <c r="AU142" s="240" t="s">
        <v>126</v>
      </c>
      <c r="AV142" s="10" t="s">
        <v>126</v>
      </c>
      <c r="AW142" s="10" t="s">
        <v>36</v>
      </c>
      <c r="AX142" s="10" t="s">
        <v>81</v>
      </c>
      <c r="AY142" s="240" t="s">
        <v>175</v>
      </c>
    </row>
    <row r="143" spans="2:51" s="11" customFormat="1" ht="16.5" customHeight="1">
      <c r="B143" s="244"/>
      <c r="C143" s="245"/>
      <c r="D143" s="245"/>
      <c r="E143" s="246" t="s">
        <v>22</v>
      </c>
      <c r="F143" s="247" t="s">
        <v>230</v>
      </c>
      <c r="G143" s="245"/>
      <c r="H143" s="245"/>
      <c r="I143" s="245"/>
      <c r="J143" s="245"/>
      <c r="K143" s="248">
        <v>1.058</v>
      </c>
      <c r="L143" s="245"/>
      <c r="M143" s="245"/>
      <c r="N143" s="245"/>
      <c r="O143" s="245"/>
      <c r="P143" s="245"/>
      <c r="Q143" s="245"/>
      <c r="R143" s="249"/>
      <c r="T143" s="250"/>
      <c r="U143" s="245"/>
      <c r="V143" s="245"/>
      <c r="W143" s="245"/>
      <c r="X143" s="245"/>
      <c r="Y143" s="245"/>
      <c r="Z143" s="245"/>
      <c r="AA143" s="251"/>
      <c r="AT143" s="252" t="s">
        <v>184</v>
      </c>
      <c r="AU143" s="252" t="s">
        <v>126</v>
      </c>
      <c r="AV143" s="11" t="s">
        <v>181</v>
      </c>
      <c r="AW143" s="11" t="s">
        <v>36</v>
      </c>
      <c r="AX143" s="11" t="s">
        <v>89</v>
      </c>
      <c r="AY143" s="252" t="s">
        <v>175</v>
      </c>
    </row>
    <row r="144" spans="2:65" s="1" customFormat="1" ht="25.5" customHeight="1">
      <c r="B144" s="47"/>
      <c r="C144" s="220" t="s">
        <v>240</v>
      </c>
      <c r="D144" s="220" t="s">
        <v>177</v>
      </c>
      <c r="E144" s="221" t="s">
        <v>1266</v>
      </c>
      <c r="F144" s="222" t="s">
        <v>1267</v>
      </c>
      <c r="G144" s="222"/>
      <c r="H144" s="222"/>
      <c r="I144" s="222"/>
      <c r="J144" s="223" t="s">
        <v>180</v>
      </c>
      <c r="K144" s="224">
        <v>1.6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46</v>
      </c>
      <c r="V144" s="48"/>
      <c r="W144" s="229">
        <f>V144*K144</f>
        <v>0</v>
      </c>
      <c r="X144" s="229">
        <v>0.10891</v>
      </c>
      <c r="Y144" s="229">
        <f>X144*K144</f>
        <v>0.17425600000000002</v>
      </c>
      <c r="Z144" s="229">
        <v>0</v>
      </c>
      <c r="AA144" s="230">
        <f>Z144*K144</f>
        <v>0</v>
      </c>
      <c r="AR144" s="23" t="s">
        <v>181</v>
      </c>
      <c r="AT144" s="23" t="s">
        <v>177</v>
      </c>
      <c r="AU144" s="23" t="s">
        <v>126</v>
      </c>
      <c r="AY144" s="23" t="s">
        <v>175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89</v>
      </c>
      <c r="BK144" s="143">
        <f>ROUND(L144*K144,2)</f>
        <v>0</v>
      </c>
      <c r="BL144" s="23" t="s">
        <v>181</v>
      </c>
      <c r="BM144" s="23" t="s">
        <v>1268</v>
      </c>
    </row>
    <row r="145" spans="2:51" s="10" customFormat="1" ht="16.5" customHeight="1">
      <c r="B145" s="231"/>
      <c r="C145" s="232"/>
      <c r="D145" s="232"/>
      <c r="E145" s="233" t="s">
        <v>22</v>
      </c>
      <c r="F145" s="234" t="s">
        <v>1269</v>
      </c>
      <c r="G145" s="235"/>
      <c r="H145" s="235"/>
      <c r="I145" s="235"/>
      <c r="J145" s="232"/>
      <c r="K145" s="236">
        <v>1.6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184</v>
      </c>
      <c r="AU145" s="240" t="s">
        <v>126</v>
      </c>
      <c r="AV145" s="10" t="s">
        <v>126</v>
      </c>
      <c r="AW145" s="10" t="s">
        <v>36</v>
      </c>
      <c r="AX145" s="10" t="s">
        <v>81</v>
      </c>
      <c r="AY145" s="240" t="s">
        <v>175</v>
      </c>
    </row>
    <row r="146" spans="2:51" s="11" customFormat="1" ht="16.5" customHeight="1">
      <c r="B146" s="244"/>
      <c r="C146" s="245"/>
      <c r="D146" s="245"/>
      <c r="E146" s="246" t="s">
        <v>22</v>
      </c>
      <c r="F146" s="247" t="s">
        <v>230</v>
      </c>
      <c r="G146" s="245"/>
      <c r="H146" s="245"/>
      <c r="I146" s="245"/>
      <c r="J146" s="245"/>
      <c r="K146" s="248">
        <v>1.6</v>
      </c>
      <c r="L146" s="245"/>
      <c r="M146" s="245"/>
      <c r="N146" s="245"/>
      <c r="O146" s="245"/>
      <c r="P146" s="245"/>
      <c r="Q146" s="245"/>
      <c r="R146" s="249"/>
      <c r="T146" s="250"/>
      <c r="U146" s="245"/>
      <c r="V146" s="245"/>
      <c r="W146" s="245"/>
      <c r="X146" s="245"/>
      <c r="Y146" s="245"/>
      <c r="Z146" s="245"/>
      <c r="AA146" s="251"/>
      <c r="AT146" s="252" t="s">
        <v>184</v>
      </c>
      <c r="AU146" s="252" t="s">
        <v>126</v>
      </c>
      <c r="AV146" s="11" t="s">
        <v>181</v>
      </c>
      <c r="AW146" s="11" t="s">
        <v>36</v>
      </c>
      <c r="AX146" s="11" t="s">
        <v>89</v>
      </c>
      <c r="AY146" s="252" t="s">
        <v>175</v>
      </c>
    </row>
    <row r="147" spans="2:65" s="1" customFormat="1" ht="25.5" customHeight="1">
      <c r="B147" s="47"/>
      <c r="C147" s="220" t="s">
        <v>181</v>
      </c>
      <c r="D147" s="220" t="s">
        <v>177</v>
      </c>
      <c r="E147" s="221" t="s">
        <v>1270</v>
      </c>
      <c r="F147" s="222" t="s">
        <v>1271</v>
      </c>
      <c r="G147" s="222"/>
      <c r="H147" s="222"/>
      <c r="I147" s="222"/>
      <c r="J147" s="223" t="s">
        <v>180</v>
      </c>
      <c r="K147" s="224">
        <v>2.735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46</v>
      </c>
      <c r="V147" s="48"/>
      <c r="W147" s="229">
        <f>V147*K147</f>
        <v>0</v>
      </c>
      <c r="X147" s="229">
        <v>0.17818</v>
      </c>
      <c r="Y147" s="229">
        <f>X147*K147</f>
        <v>0.4873223</v>
      </c>
      <c r="Z147" s="229">
        <v>0</v>
      </c>
      <c r="AA147" s="230">
        <f>Z147*K147</f>
        <v>0</v>
      </c>
      <c r="AR147" s="23" t="s">
        <v>181</v>
      </c>
      <c r="AT147" s="23" t="s">
        <v>177</v>
      </c>
      <c r="AU147" s="23" t="s">
        <v>126</v>
      </c>
      <c r="AY147" s="23" t="s">
        <v>175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89</v>
      </c>
      <c r="BK147" s="143">
        <f>ROUND(L147*K147,2)</f>
        <v>0</v>
      </c>
      <c r="BL147" s="23" t="s">
        <v>181</v>
      </c>
      <c r="BM147" s="23" t="s">
        <v>1272</v>
      </c>
    </row>
    <row r="148" spans="2:51" s="10" customFormat="1" ht="16.5" customHeight="1">
      <c r="B148" s="231"/>
      <c r="C148" s="232"/>
      <c r="D148" s="232"/>
      <c r="E148" s="233" t="s">
        <v>22</v>
      </c>
      <c r="F148" s="234" t="s">
        <v>1273</v>
      </c>
      <c r="G148" s="235"/>
      <c r="H148" s="235"/>
      <c r="I148" s="235"/>
      <c r="J148" s="232"/>
      <c r="K148" s="236">
        <v>0.975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184</v>
      </c>
      <c r="AU148" s="240" t="s">
        <v>126</v>
      </c>
      <c r="AV148" s="10" t="s">
        <v>126</v>
      </c>
      <c r="AW148" s="10" t="s">
        <v>36</v>
      </c>
      <c r="AX148" s="10" t="s">
        <v>81</v>
      </c>
      <c r="AY148" s="240" t="s">
        <v>175</v>
      </c>
    </row>
    <row r="149" spans="2:51" s="10" customFormat="1" ht="16.5" customHeight="1">
      <c r="B149" s="231"/>
      <c r="C149" s="232"/>
      <c r="D149" s="232"/>
      <c r="E149" s="233" t="s">
        <v>22</v>
      </c>
      <c r="F149" s="243" t="s">
        <v>1274</v>
      </c>
      <c r="G149" s="232"/>
      <c r="H149" s="232"/>
      <c r="I149" s="232"/>
      <c r="J149" s="232"/>
      <c r="K149" s="236">
        <v>1.76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184</v>
      </c>
      <c r="AU149" s="240" t="s">
        <v>126</v>
      </c>
      <c r="AV149" s="10" t="s">
        <v>126</v>
      </c>
      <c r="AW149" s="10" t="s">
        <v>36</v>
      </c>
      <c r="AX149" s="10" t="s">
        <v>81</v>
      </c>
      <c r="AY149" s="240" t="s">
        <v>175</v>
      </c>
    </row>
    <row r="150" spans="2:51" s="11" customFormat="1" ht="16.5" customHeight="1">
      <c r="B150" s="244"/>
      <c r="C150" s="245"/>
      <c r="D150" s="245"/>
      <c r="E150" s="246" t="s">
        <v>22</v>
      </c>
      <c r="F150" s="247" t="s">
        <v>230</v>
      </c>
      <c r="G150" s="245"/>
      <c r="H150" s="245"/>
      <c r="I150" s="245"/>
      <c r="J150" s="245"/>
      <c r="K150" s="248">
        <v>2.735</v>
      </c>
      <c r="L150" s="245"/>
      <c r="M150" s="245"/>
      <c r="N150" s="245"/>
      <c r="O150" s="245"/>
      <c r="P150" s="245"/>
      <c r="Q150" s="245"/>
      <c r="R150" s="249"/>
      <c r="T150" s="250"/>
      <c r="U150" s="245"/>
      <c r="V150" s="245"/>
      <c r="W150" s="245"/>
      <c r="X150" s="245"/>
      <c r="Y150" s="245"/>
      <c r="Z150" s="245"/>
      <c r="AA150" s="251"/>
      <c r="AT150" s="252" t="s">
        <v>184</v>
      </c>
      <c r="AU150" s="252" t="s">
        <v>126</v>
      </c>
      <c r="AV150" s="11" t="s">
        <v>181</v>
      </c>
      <c r="AW150" s="11" t="s">
        <v>36</v>
      </c>
      <c r="AX150" s="11" t="s">
        <v>89</v>
      </c>
      <c r="AY150" s="252" t="s">
        <v>175</v>
      </c>
    </row>
    <row r="151" spans="2:63" s="9" customFormat="1" ht="29.85" customHeight="1">
      <c r="B151" s="206"/>
      <c r="C151" s="207"/>
      <c r="D151" s="217" t="s">
        <v>1239</v>
      </c>
      <c r="E151" s="217"/>
      <c r="F151" s="217"/>
      <c r="G151" s="217"/>
      <c r="H151" s="217"/>
      <c r="I151" s="217"/>
      <c r="J151" s="217"/>
      <c r="K151" s="217"/>
      <c r="L151" s="217"/>
      <c r="M151" s="217"/>
      <c r="N151" s="218">
        <f>BK151</f>
        <v>0</v>
      </c>
      <c r="O151" s="219"/>
      <c r="P151" s="219"/>
      <c r="Q151" s="219"/>
      <c r="R151" s="210"/>
      <c r="T151" s="211"/>
      <c r="U151" s="207"/>
      <c r="V151" s="207"/>
      <c r="W151" s="212">
        <f>SUM(W152:W214)</f>
        <v>0</v>
      </c>
      <c r="X151" s="207"/>
      <c r="Y151" s="212">
        <f>SUM(Y152:Y214)</f>
        <v>11.36617328</v>
      </c>
      <c r="Z151" s="207"/>
      <c r="AA151" s="213">
        <f>SUM(AA152:AA214)</f>
        <v>0</v>
      </c>
      <c r="AR151" s="214" t="s">
        <v>89</v>
      </c>
      <c r="AT151" s="215" t="s">
        <v>80</v>
      </c>
      <c r="AU151" s="215" t="s">
        <v>89</v>
      </c>
      <c r="AY151" s="214" t="s">
        <v>175</v>
      </c>
      <c r="BK151" s="216">
        <f>SUM(BK152:BK214)</f>
        <v>0</v>
      </c>
    </row>
    <row r="152" spans="2:65" s="1" customFormat="1" ht="25.5" customHeight="1">
      <c r="B152" s="47"/>
      <c r="C152" s="220" t="s">
        <v>210</v>
      </c>
      <c r="D152" s="220" t="s">
        <v>177</v>
      </c>
      <c r="E152" s="221" t="s">
        <v>1275</v>
      </c>
      <c r="F152" s="222" t="s">
        <v>1276</v>
      </c>
      <c r="G152" s="222"/>
      <c r="H152" s="222"/>
      <c r="I152" s="222"/>
      <c r="J152" s="223" t="s">
        <v>180</v>
      </c>
      <c r="K152" s="224">
        <v>13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46</v>
      </c>
      <c r="V152" s="48"/>
      <c r="W152" s="229">
        <f>V152*K152</f>
        <v>0</v>
      </c>
      <c r="X152" s="229">
        <v>0.00391</v>
      </c>
      <c r="Y152" s="229">
        <f>X152*K152</f>
        <v>0.05083</v>
      </c>
      <c r="Z152" s="229">
        <v>0</v>
      </c>
      <c r="AA152" s="230">
        <f>Z152*K152</f>
        <v>0</v>
      </c>
      <c r="AR152" s="23" t="s">
        <v>181</v>
      </c>
      <c r="AT152" s="23" t="s">
        <v>177</v>
      </c>
      <c r="AU152" s="23" t="s">
        <v>126</v>
      </c>
      <c r="AY152" s="23" t="s">
        <v>175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89</v>
      </c>
      <c r="BK152" s="143">
        <f>ROUND(L152*K152,2)</f>
        <v>0</v>
      </c>
      <c r="BL152" s="23" t="s">
        <v>181</v>
      </c>
      <c r="BM152" s="23" t="s">
        <v>1277</v>
      </c>
    </row>
    <row r="153" spans="2:51" s="10" customFormat="1" ht="16.5" customHeight="1">
      <c r="B153" s="231"/>
      <c r="C153" s="232"/>
      <c r="D153" s="232"/>
      <c r="E153" s="233" t="s">
        <v>22</v>
      </c>
      <c r="F153" s="234" t="s">
        <v>1278</v>
      </c>
      <c r="G153" s="235"/>
      <c r="H153" s="235"/>
      <c r="I153" s="235"/>
      <c r="J153" s="232"/>
      <c r="K153" s="236">
        <v>5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184</v>
      </c>
      <c r="AU153" s="240" t="s">
        <v>126</v>
      </c>
      <c r="AV153" s="10" t="s">
        <v>126</v>
      </c>
      <c r="AW153" s="10" t="s">
        <v>36</v>
      </c>
      <c r="AX153" s="10" t="s">
        <v>81</v>
      </c>
      <c r="AY153" s="240" t="s">
        <v>175</v>
      </c>
    </row>
    <row r="154" spans="2:51" s="10" customFormat="1" ht="16.5" customHeight="1">
      <c r="B154" s="231"/>
      <c r="C154" s="232"/>
      <c r="D154" s="232"/>
      <c r="E154" s="233" t="s">
        <v>22</v>
      </c>
      <c r="F154" s="243" t="s">
        <v>1279</v>
      </c>
      <c r="G154" s="232"/>
      <c r="H154" s="232"/>
      <c r="I154" s="232"/>
      <c r="J154" s="232"/>
      <c r="K154" s="236">
        <v>5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184</v>
      </c>
      <c r="AU154" s="240" t="s">
        <v>126</v>
      </c>
      <c r="AV154" s="10" t="s">
        <v>126</v>
      </c>
      <c r="AW154" s="10" t="s">
        <v>36</v>
      </c>
      <c r="AX154" s="10" t="s">
        <v>81</v>
      </c>
      <c r="AY154" s="240" t="s">
        <v>175</v>
      </c>
    </row>
    <row r="155" spans="2:51" s="10" customFormat="1" ht="16.5" customHeight="1">
      <c r="B155" s="231"/>
      <c r="C155" s="232"/>
      <c r="D155" s="232"/>
      <c r="E155" s="233" t="s">
        <v>22</v>
      </c>
      <c r="F155" s="243" t="s">
        <v>1280</v>
      </c>
      <c r="G155" s="232"/>
      <c r="H155" s="232"/>
      <c r="I155" s="232"/>
      <c r="J155" s="232"/>
      <c r="K155" s="236">
        <v>3</v>
      </c>
      <c r="L155" s="232"/>
      <c r="M155" s="232"/>
      <c r="N155" s="232"/>
      <c r="O155" s="232"/>
      <c r="P155" s="232"/>
      <c r="Q155" s="232"/>
      <c r="R155" s="237"/>
      <c r="T155" s="238"/>
      <c r="U155" s="232"/>
      <c r="V155" s="232"/>
      <c r="W155" s="232"/>
      <c r="X155" s="232"/>
      <c r="Y155" s="232"/>
      <c r="Z155" s="232"/>
      <c r="AA155" s="239"/>
      <c r="AT155" s="240" t="s">
        <v>184</v>
      </c>
      <c r="AU155" s="240" t="s">
        <v>126</v>
      </c>
      <c r="AV155" s="10" t="s">
        <v>126</v>
      </c>
      <c r="AW155" s="10" t="s">
        <v>36</v>
      </c>
      <c r="AX155" s="10" t="s">
        <v>81</v>
      </c>
      <c r="AY155" s="240" t="s">
        <v>175</v>
      </c>
    </row>
    <row r="156" spans="2:51" s="11" customFormat="1" ht="16.5" customHeight="1">
      <c r="B156" s="244"/>
      <c r="C156" s="245"/>
      <c r="D156" s="245"/>
      <c r="E156" s="246" t="s">
        <v>22</v>
      </c>
      <c r="F156" s="247" t="s">
        <v>230</v>
      </c>
      <c r="G156" s="245"/>
      <c r="H156" s="245"/>
      <c r="I156" s="245"/>
      <c r="J156" s="245"/>
      <c r="K156" s="248">
        <v>13</v>
      </c>
      <c r="L156" s="245"/>
      <c r="M156" s="245"/>
      <c r="N156" s="245"/>
      <c r="O156" s="245"/>
      <c r="P156" s="245"/>
      <c r="Q156" s="245"/>
      <c r="R156" s="249"/>
      <c r="T156" s="250"/>
      <c r="U156" s="245"/>
      <c r="V156" s="245"/>
      <c r="W156" s="245"/>
      <c r="X156" s="245"/>
      <c r="Y156" s="245"/>
      <c r="Z156" s="245"/>
      <c r="AA156" s="251"/>
      <c r="AT156" s="252" t="s">
        <v>184</v>
      </c>
      <c r="AU156" s="252" t="s">
        <v>126</v>
      </c>
      <c r="AV156" s="11" t="s">
        <v>181</v>
      </c>
      <c r="AW156" s="11" t="s">
        <v>36</v>
      </c>
      <c r="AX156" s="11" t="s">
        <v>89</v>
      </c>
      <c r="AY156" s="252" t="s">
        <v>175</v>
      </c>
    </row>
    <row r="157" spans="2:65" s="1" customFormat="1" ht="51" customHeight="1">
      <c r="B157" s="47"/>
      <c r="C157" s="220" t="s">
        <v>487</v>
      </c>
      <c r="D157" s="220" t="s">
        <v>177</v>
      </c>
      <c r="E157" s="221" t="s">
        <v>1281</v>
      </c>
      <c r="F157" s="222" t="s">
        <v>1282</v>
      </c>
      <c r="G157" s="222"/>
      <c r="H157" s="222"/>
      <c r="I157" s="222"/>
      <c r="J157" s="223" t="s">
        <v>180</v>
      </c>
      <c r="K157" s="224">
        <v>76.09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46</v>
      </c>
      <c r="V157" s="48"/>
      <c r="W157" s="229">
        <f>V157*K157</f>
        <v>0</v>
      </c>
      <c r="X157" s="229">
        <v>0.0154</v>
      </c>
      <c r="Y157" s="229">
        <f>X157*K157</f>
        <v>1.171786</v>
      </c>
      <c r="Z157" s="229">
        <v>0</v>
      </c>
      <c r="AA157" s="230">
        <f>Z157*K157</f>
        <v>0</v>
      </c>
      <c r="AR157" s="23" t="s">
        <v>181</v>
      </c>
      <c r="AT157" s="23" t="s">
        <v>177</v>
      </c>
      <c r="AU157" s="23" t="s">
        <v>126</v>
      </c>
      <c r="AY157" s="23" t="s">
        <v>175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89</v>
      </c>
      <c r="BK157" s="143">
        <f>ROUND(L157*K157,2)</f>
        <v>0</v>
      </c>
      <c r="BL157" s="23" t="s">
        <v>181</v>
      </c>
      <c r="BM157" s="23" t="s">
        <v>1283</v>
      </c>
    </row>
    <row r="158" spans="2:51" s="10" customFormat="1" ht="16.5" customHeight="1">
      <c r="B158" s="231"/>
      <c r="C158" s="232"/>
      <c r="D158" s="232"/>
      <c r="E158" s="233" t="s">
        <v>22</v>
      </c>
      <c r="F158" s="234" t="s">
        <v>1284</v>
      </c>
      <c r="G158" s="235"/>
      <c r="H158" s="235"/>
      <c r="I158" s="235"/>
      <c r="J158" s="232"/>
      <c r="K158" s="236">
        <v>42.84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184</v>
      </c>
      <c r="AU158" s="240" t="s">
        <v>126</v>
      </c>
      <c r="AV158" s="10" t="s">
        <v>126</v>
      </c>
      <c r="AW158" s="10" t="s">
        <v>36</v>
      </c>
      <c r="AX158" s="10" t="s">
        <v>81</v>
      </c>
      <c r="AY158" s="240" t="s">
        <v>175</v>
      </c>
    </row>
    <row r="159" spans="2:51" s="10" customFormat="1" ht="16.5" customHeight="1">
      <c r="B159" s="231"/>
      <c r="C159" s="232"/>
      <c r="D159" s="232"/>
      <c r="E159" s="233" t="s">
        <v>22</v>
      </c>
      <c r="F159" s="243" t="s">
        <v>1285</v>
      </c>
      <c r="G159" s="232"/>
      <c r="H159" s="232"/>
      <c r="I159" s="232"/>
      <c r="J159" s="232"/>
      <c r="K159" s="236">
        <v>27.36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184</v>
      </c>
      <c r="AU159" s="240" t="s">
        <v>126</v>
      </c>
      <c r="AV159" s="10" t="s">
        <v>126</v>
      </c>
      <c r="AW159" s="10" t="s">
        <v>36</v>
      </c>
      <c r="AX159" s="10" t="s">
        <v>81</v>
      </c>
      <c r="AY159" s="240" t="s">
        <v>175</v>
      </c>
    </row>
    <row r="160" spans="2:51" s="12" customFormat="1" ht="16.5" customHeight="1">
      <c r="B160" s="263"/>
      <c r="C160" s="264"/>
      <c r="D160" s="264"/>
      <c r="E160" s="265" t="s">
        <v>22</v>
      </c>
      <c r="F160" s="266" t="s">
        <v>1286</v>
      </c>
      <c r="G160" s="264"/>
      <c r="H160" s="264"/>
      <c r="I160" s="264"/>
      <c r="J160" s="264"/>
      <c r="K160" s="265" t="s">
        <v>22</v>
      </c>
      <c r="L160" s="264"/>
      <c r="M160" s="264"/>
      <c r="N160" s="264"/>
      <c r="O160" s="264"/>
      <c r="P160" s="264"/>
      <c r="Q160" s="264"/>
      <c r="R160" s="267"/>
      <c r="T160" s="268"/>
      <c r="U160" s="264"/>
      <c r="V160" s="264"/>
      <c r="W160" s="264"/>
      <c r="X160" s="264"/>
      <c r="Y160" s="264"/>
      <c r="Z160" s="264"/>
      <c r="AA160" s="269"/>
      <c r="AT160" s="270" t="s">
        <v>184</v>
      </c>
      <c r="AU160" s="270" t="s">
        <v>126</v>
      </c>
      <c r="AV160" s="12" t="s">
        <v>89</v>
      </c>
      <c r="AW160" s="12" t="s">
        <v>36</v>
      </c>
      <c r="AX160" s="12" t="s">
        <v>81</v>
      </c>
      <c r="AY160" s="270" t="s">
        <v>175</v>
      </c>
    </row>
    <row r="161" spans="2:51" s="10" customFormat="1" ht="16.5" customHeight="1">
      <c r="B161" s="231"/>
      <c r="C161" s="232"/>
      <c r="D161" s="232"/>
      <c r="E161" s="233" t="s">
        <v>22</v>
      </c>
      <c r="F161" s="243" t="s">
        <v>1287</v>
      </c>
      <c r="G161" s="232"/>
      <c r="H161" s="232"/>
      <c r="I161" s="232"/>
      <c r="J161" s="232"/>
      <c r="K161" s="236">
        <v>3.04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184</v>
      </c>
      <c r="AU161" s="240" t="s">
        <v>126</v>
      </c>
      <c r="AV161" s="10" t="s">
        <v>126</v>
      </c>
      <c r="AW161" s="10" t="s">
        <v>36</v>
      </c>
      <c r="AX161" s="10" t="s">
        <v>81</v>
      </c>
      <c r="AY161" s="240" t="s">
        <v>175</v>
      </c>
    </row>
    <row r="162" spans="2:51" s="10" customFormat="1" ht="16.5" customHeight="1">
      <c r="B162" s="231"/>
      <c r="C162" s="232"/>
      <c r="D162" s="232"/>
      <c r="E162" s="233" t="s">
        <v>22</v>
      </c>
      <c r="F162" s="243" t="s">
        <v>1288</v>
      </c>
      <c r="G162" s="232"/>
      <c r="H162" s="232"/>
      <c r="I162" s="232"/>
      <c r="J162" s="232"/>
      <c r="K162" s="236">
        <v>2.85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184</v>
      </c>
      <c r="AU162" s="240" t="s">
        <v>126</v>
      </c>
      <c r="AV162" s="10" t="s">
        <v>126</v>
      </c>
      <c r="AW162" s="10" t="s">
        <v>36</v>
      </c>
      <c r="AX162" s="10" t="s">
        <v>81</v>
      </c>
      <c r="AY162" s="240" t="s">
        <v>175</v>
      </c>
    </row>
    <row r="163" spans="2:51" s="11" customFormat="1" ht="16.5" customHeight="1">
      <c r="B163" s="244"/>
      <c r="C163" s="245"/>
      <c r="D163" s="245"/>
      <c r="E163" s="246" t="s">
        <v>22</v>
      </c>
      <c r="F163" s="247" t="s">
        <v>230</v>
      </c>
      <c r="G163" s="245"/>
      <c r="H163" s="245"/>
      <c r="I163" s="245"/>
      <c r="J163" s="245"/>
      <c r="K163" s="248">
        <v>76.09</v>
      </c>
      <c r="L163" s="245"/>
      <c r="M163" s="245"/>
      <c r="N163" s="245"/>
      <c r="O163" s="245"/>
      <c r="P163" s="245"/>
      <c r="Q163" s="245"/>
      <c r="R163" s="249"/>
      <c r="T163" s="250"/>
      <c r="U163" s="245"/>
      <c r="V163" s="245"/>
      <c r="W163" s="245"/>
      <c r="X163" s="245"/>
      <c r="Y163" s="245"/>
      <c r="Z163" s="245"/>
      <c r="AA163" s="251"/>
      <c r="AT163" s="252" t="s">
        <v>184</v>
      </c>
      <c r="AU163" s="252" t="s">
        <v>126</v>
      </c>
      <c r="AV163" s="11" t="s">
        <v>181</v>
      </c>
      <c r="AW163" s="11" t="s">
        <v>36</v>
      </c>
      <c r="AX163" s="11" t="s">
        <v>89</v>
      </c>
      <c r="AY163" s="252" t="s">
        <v>175</v>
      </c>
    </row>
    <row r="164" spans="2:65" s="1" customFormat="1" ht="25.5" customHeight="1">
      <c r="B164" s="47"/>
      <c r="C164" s="220" t="s">
        <v>282</v>
      </c>
      <c r="D164" s="220" t="s">
        <v>177</v>
      </c>
      <c r="E164" s="221" t="s">
        <v>533</v>
      </c>
      <c r="F164" s="222" t="s">
        <v>1289</v>
      </c>
      <c r="G164" s="222"/>
      <c r="H164" s="222"/>
      <c r="I164" s="222"/>
      <c r="J164" s="223" t="s">
        <v>180</v>
      </c>
      <c r="K164" s="224">
        <v>137.975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46</v>
      </c>
      <c r="V164" s="48"/>
      <c r="W164" s="229">
        <f>V164*K164</f>
        <v>0</v>
      </c>
      <c r="X164" s="229">
        <v>0.00026</v>
      </c>
      <c r="Y164" s="229">
        <f>X164*K164</f>
        <v>0.035873499999999996</v>
      </c>
      <c r="Z164" s="229">
        <v>0</v>
      </c>
      <c r="AA164" s="230">
        <f>Z164*K164</f>
        <v>0</v>
      </c>
      <c r="AR164" s="23" t="s">
        <v>181</v>
      </c>
      <c r="AT164" s="23" t="s">
        <v>177</v>
      </c>
      <c r="AU164" s="23" t="s">
        <v>126</v>
      </c>
      <c r="AY164" s="23" t="s">
        <v>175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89</v>
      </c>
      <c r="BK164" s="143">
        <f>ROUND(L164*K164,2)</f>
        <v>0</v>
      </c>
      <c r="BL164" s="23" t="s">
        <v>181</v>
      </c>
      <c r="BM164" s="23" t="s">
        <v>1290</v>
      </c>
    </row>
    <row r="165" spans="2:51" s="10" customFormat="1" ht="16.5" customHeight="1">
      <c r="B165" s="231"/>
      <c r="C165" s="232"/>
      <c r="D165" s="232"/>
      <c r="E165" s="233" t="s">
        <v>22</v>
      </c>
      <c r="F165" s="234" t="s">
        <v>1291</v>
      </c>
      <c r="G165" s="235"/>
      <c r="H165" s="235"/>
      <c r="I165" s="235"/>
      <c r="J165" s="232"/>
      <c r="K165" s="236">
        <v>59.57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184</v>
      </c>
      <c r="AU165" s="240" t="s">
        <v>126</v>
      </c>
      <c r="AV165" s="10" t="s">
        <v>126</v>
      </c>
      <c r="AW165" s="10" t="s">
        <v>36</v>
      </c>
      <c r="AX165" s="10" t="s">
        <v>81</v>
      </c>
      <c r="AY165" s="240" t="s">
        <v>175</v>
      </c>
    </row>
    <row r="166" spans="2:51" s="10" customFormat="1" ht="16.5" customHeight="1">
      <c r="B166" s="231"/>
      <c r="C166" s="232"/>
      <c r="D166" s="232"/>
      <c r="E166" s="233" t="s">
        <v>22</v>
      </c>
      <c r="F166" s="243" t="s">
        <v>1292</v>
      </c>
      <c r="G166" s="232"/>
      <c r="H166" s="232"/>
      <c r="I166" s="232"/>
      <c r="J166" s="232"/>
      <c r="K166" s="236">
        <v>5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184</v>
      </c>
      <c r="AU166" s="240" t="s">
        <v>126</v>
      </c>
      <c r="AV166" s="10" t="s">
        <v>126</v>
      </c>
      <c r="AW166" s="10" t="s">
        <v>36</v>
      </c>
      <c r="AX166" s="10" t="s">
        <v>81</v>
      </c>
      <c r="AY166" s="240" t="s">
        <v>175</v>
      </c>
    </row>
    <row r="167" spans="2:51" s="10" customFormat="1" ht="16.5" customHeight="1">
      <c r="B167" s="231"/>
      <c r="C167" s="232"/>
      <c r="D167" s="232"/>
      <c r="E167" s="233" t="s">
        <v>22</v>
      </c>
      <c r="F167" s="243" t="s">
        <v>1284</v>
      </c>
      <c r="G167" s="232"/>
      <c r="H167" s="232"/>
      <c r="I167" s="232"/>
      <c r="J167" s="232"/>
      <c r="K167" s="236">
        <v>42.84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184</v>
      </c>
      <c r="AU167" s="240" t="s">
        <v>126</v>
      </c>
      <c r="AV167" s="10" t="s">
        <v>126</v>
      </c>
      <c r="AW167" s="10" t="s">
        <v>36</v>
      </c>
      <c r="AX167" s="10" t="s">
        <v>81</v>
      </c>
      <c r="AY167" s="240" t="s">
        <v>175</v>
      </c>
    </row>
    <row r="168" spans="2:51" s="10" customFormat="1" ht="16.5" customHeight="1">
      <c r="B168" s="231"/>
      <c r="C168" s="232"/>
      <c r="D168" s="232"/>
      <c r="E168" s="233" t="s">
        <v>22</v>
      </c>
      <c r="F168" s="243" t="s">
        <v>1293</v>
      </c>
      <c r="G168" s="232"/>
      <c r="H168" s="232"/>
      <c r="I168" s="232"/>
      <c r="J168" s="232"/>
      <c r="K168" s="236">
        <v>15.84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184</v>
      </c>
      <c r="AU168" s="240" t="s">
        <v>126</v>
      </c>
      <c r="AV168" s="10" t="s">
        <v>126</v>
      </c>
      <c r="AW168" s="10" t="s">
        <v>36</v>
      </c>
      <c r="AX168" s="10" t="s">
        <v>81</v>
      </c>
      <c r="AY168" s="240" t="s">
        <v>175</v>
      </c>
    </row>
    <row r="169" spans="2:51" s="12" customFormat="1" ht="16.5" customHeight="1">
      <c r="B169" s="263"/>
      <c r="C169" s="264"/>
      <c r="D169" s="264"/>
      <c r="E169" s="265" t="s">
        <v>22</v>
      </c>
      <c r="F169" s="266" t="s">
        <v>1286</v>
      </c>
      <c r="G169" s="264"/>
      <c r="H169" s="264"/>
      <c r="I169" s="264"/>
      <c r="J169" s="264"/>
      <c r="K169" s="265" t="s">
        <v>22</v>
      </c>
      <c r="L169" s="264"/>
      <c r="M169" s="264"/>
      <c r="N169" s="264"/>
      <c r="O169" s="264"/>
      <c r="P169" s="264"/>
      <c r="Q169" s="264"/>
      <c r="R169" s="267"/>
      <c r="T169" s="268"/>
      <c r="U169" s="264"/>
      <c r="V169" s="264"/>
      <c r="W169" s="264"/>
      <c r="X169" s="264"/>
      <c r="Y169" s="264"/>
      <c r="Z169" s="264"/>
      <c r="AA169" s="269"/>
      <c r="AT169" s="270" t="s">
        <v>184</v>
      </c>
      <c r="AU169" s="270" t="s">
        <v>126</v>
      </c>
      <c r="AV169" s="12" t="s">
        <v>89</v>
      </c>
      <c r="AW169" s="12" t="s">
        <v>36</v>
      </c>
      <c r="AX169" s="12" t="s">
        <v>81</v>
      </c>
      <c r="AY169" s="270" t="s">
        <v>175</v>
      </c>
    </row>
    <row r="170" spans="2:51" s="10" customFormat="1" ht="16.5" customHeight="1">
      <c r="B170" s="231"/>
      <c r="C170" s="232"/>
      <c r="D170" s="232"/>
      <c r="E170" s="233" t="s">
        <v>22</v>
      </c>
      <c r="F170" s="243" t="s">
        <v>1294</v>
      </c>
      <c r="G170" s="232"/>
      <c r="H170" s="232"/>
      <c r="I170" s="232"/>
      <c r="J170" s="232"/>
      <c r="K170" s="236">
        <v>7.6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184</v>
      </c>
      <c r="AU170" s="240" t="s">
        <v>126</v>
      </c>
      <c r="AV170" s="10" t="s">
        <v>126</v>
      </c>
      <c r="AW170" s="10" t="s">
        <v>36</v>
      </c>
      <c r="AX170" s="10" t="s">
        <v>81</v>
      </c>
      <c r="AY170" s="240" t="s">
        <v>175</v>
      </c>
    </row>
    <row r="171" spans="2:51" s="10" customFormat="1" ht="16.5" customHeight="1">
      <c r="B171" s="231"/>
      <c r="C171" s="232"/>
      <c r="D171" s="232"/>
      <c r="E171" s="233" t="s">
        <v>22</v>
      </c>
      <c r="F171" s="243" t="s">
        <v>1295</v>
      </c>
      <c r="G171" s="232"/>
      <c r="H171" s="232"/>
      <c r="I171" s="232"/>
      <c r="J171" s="232"/>
      <c r="K171" s="236">
        <v>7.125</v>
      </c>
      <c r="L171" s="232"/>
      <c r="M171" s="232"/>
      <c r="N171" s="232"/>
      <c r="O171" s="232"/>
      <c r="P171" s="232"/>
      <c r="Q171" s="232"/>
      <c r="R171" s="237"/>
      <c r="T171" s="238"/>
      <c r="U171" s="232"/>
      <c r="V171" s="232"/>
      <c r="W171" s="232"/>
      <c r="X171" s="232"/>
      <c r="Y171" s="232"/>
      <c r="Z171" s="232"/>
      <c r="AA171" s="239"/>
      <c r="AT171" s="240" t="s">
        <v>184</v>
      </c>
      <c r="AU171" s="240" t="s">
        <v>126</v>
      </c>
      <c r="AV171" s="10" t="s">
        <v>126</v>
      </c>
      <c r="AW171" s="10" t="s">
        <v>36</v>
      </c>
      <c r="AX171" s="10" t="s">
        <v>81</v>
      </c>
      <c r="AY171" s="240" t="s">
        <v>175</v>
      </c>
    </row>
    <row r="172" spans="2:51" s="11" customFormat="1" ht="16.5" customHeight="1">
      <c r="B172" s="244"/>
      <c r="C172" s="245"/>
      <c r="D172" s="245"/>
      <c r="E172" s="246" t="s">
        <v>22</v>
      </c>
      <c r="F172" s="247" t="s">
        <v>230</v>
      </c>
      <c r="G172" s="245"/>
      <c r="H172" s="245"/>
      <c r="I172" s="245"/>
      <c r="J172" s="245"/>
      <c r="K172" s="248">
        <v>137.975</v>
      </c>
      <c r="L172" s="245"/>
      <c r="M172" s="245"/>
      <c r="N172" s="245"/>
      <c r="O172" s="245"/>
      <c r="P172" s="245"/>
      <c r="Q172" s="245"/>
      <c r="R172" s="249"/>
      <c r="T172" s="250"/>
      <c r="U172" s="245"/>
      <c r="V172" s="245"/>
      <c r="W172" s="245"/>
      <c r="X172" s="245"/>
      <c r="Y172" s="245"/>
      <c r="Z172" s="245"/>
      <c r="AA172" s="251"/>
      <c r="AT172" s="252" t="s">
        <v>184</v>
      </c>
      <c r="AU172" s="252" t="s">
        <v>126</v>
      </c>
      <c r="AV172" s="11" t="s">
        <v>181</v>
      </c>
      <c r="AW172" s="11" t="s">
        <v>36</v>
      </c>
      <c r="AX172" s="11" t="s">
        <v>89</v>
      </c>
      <c r="AY172" s="252" t="s">
        <v>175</v>
      </c>
    </row>
    <row r="173" spans="2:65" s="1" customFormat="1" ht="51" customHeight="1">
      <c r="B173" s="47"/>
      <c r="C173" s="220" t="s">
        <v>260</v>
      </c>
      <c r="D173" s="220" t="s">
        <v>177</v>
      </c>
      <c r="E173" s="221" t="s">
        <v>538</v>
      </c>
      <c r="F173" s="222" t="s">
        <v>1296</v>
      </c>
      <c r="G173" s="222"/>
      <c r="H173" s="222"/>
      <c r="I173" s="222"/>
      <c r="J173" s="223" t="s">
        <v>180</v>
      </c>
      <c r="K173" s="224">
        <v>64.57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46</v>
      </c>
      <c r="V173" s="48"/>
      <c r="W173" s="229">
        <f>V173*K173</f>
        <v>0</v>
      </c>
      <c r="X173" s="229">
        <v>0.00438</v>
      </c>
      <c r="Y173" s="229">
        <f>X173*K173</f>
        <v>0.2828166</v>
      </c>
      <c r="Z173" s="229">
        <v>0</v>
      </c>
      <c r="AA173" s="230">
        <f>Z173*K173</f>
        <v>0</v>
      </c>
      <c r="AR173" s="23" t="s">
        <v>181</v>
      </c>
      <c r="AT173" s="23" t="s">
        <v>177</v>
      </c>
      <c r="AU173" s="23" t="s">
        <v>126</v>
      </c>
      <c r="AY173" s="23" t="s">
        <v>175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89</v>
      </c>
      <c r="BK173" s="143">
        <f>ROUND(L173*K173,2)</f>
        <v>0</v>
      </c>
      <c r="BL173" s="23" t="s">
        <v>181</v>
      </c>
      <c r="BM173" s="23" t="s">
        <v>1297</v>
      </c>
    </row>
    <row r="174" spans="2:51" s="10" customFormat="1" ht="16.5" customHeight="1">
      <c r="B174" s="231"/>
      <c r="C174" s="232"/>
      <c r="D174" s="232"/>
      <c r="E174" s="233" t="s">
        <v>22</v>
      </c>
      <c r="F174" s="234" t="s">
        <v>1291</v>
      </c>
      <c r="G174" s="235"/>
      <c r="H174" s="235"/>
      <c r="I174" s="235"/>
      <c r="J174" s="232"/>
      <c r="K174" s="236">
        <v>59.57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184</v>
      </c>
      <c r="AU174" s="240" t="s">
        <v>126</v>
      </c>
      <c r="AV174" s="10" t="s">
        <v>126</v>
      </c>
      <c r="AW174" s="10" t="s">
        <v>36</v>
      </c>
      <c r="AX174" s="10" t="s">
        <v>81</v>
      </c>
      <c r="AY174" s="240" t="s">
        <v>175</v>
      </c>
    </row>
    <row r="175" spans="2:51" s="10" customFormat="1" ht="16.5" customHeight="1">
      <c r="B175" s="231"/>
      <c r="C175" s="232"/>
      <c r="D175" s="232"/>
      <c r="E175" s="233" t="s">
        <v>22</v>
      </c>
      <c r="F175" s="243" t="s">
        <v>1292</v>
      </c>
      <c r="G175" s="232"/>
      <c r="H175" s="232"/>
      <c r="I175" s="232"/>
      <c r="J175" s="232"/>
      <c r="K175" s="236">
        <v>5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184</v>
      </c>
      <c r="AU175" s="240" t="s">
        <v>126</v>
      </c>
      <c r="AV175" s="10" t="s">
        <v>126</v>
      </c>
      <c r="AW175" s="10" t="s">
        <v>36</v>
      </c>
      <c r="AX175" s="10" t="s">
        <v>81</v>
      </c>
      <c r="AY175" s="240" t="s">
        <v>175</v>
      </c>
    </row>
    <row r="176" spans="2:51" s="11" customFormat="1" ht="16.5" customHeight="1">
      <c r="B176" s="244"/>
      <c r="C176" s="245"/>
      <c r="D176" s="245"/>
      <c r="E176" s="246" t="s">
        <v>22</v>
      </c>
      <c r="F176" s="247" t="s">
        <v>230</v>
      </c>
      <c r="G176" s="245"/>
      <c r="H176" s="245"/>
      <c r="I176" s="245"/>
      <c r="J176" s="245"/>
      <c r="K176" s="248">
        <v>64.57</v>
      </c>
      <c r="L176" s="245"/>
      <c r="M176" s="245"/>
      <c r="N176" s="245"/>
      <c r="O176" s="245"/>
      <c r="P176" s="245"/>
      <c r="Q176" s="245"/>
      <c r="R176" s="249"/>
      <c r="T176" s="250"/>
      <c r="U176" s="245"/>
      <c r="V176" s="245"/>
      <c r="W176" s="245"/>
      <c r="X176" s="245"/>
      <c r="Y176" s="245"/>
      <c r="Z176" s="245"/>
      <c r="AA176" s="251"/>
      <c r="AT176" s="252" t="s">
        <v>184</v>
      </c>
      <c r="AU176" s="252" t="s">
        <v>126</v>
      </c>
      <c r="AV176" s="11" t="s">
        <v>181</v>
      </c>
      <c r="AW176" s="11" t="s">
        <v>36</v>
      </c>
      <c r="AX176" s="11" t="s">
        <v>89</v>
      </c>
      <c r="AY176" s="252" t="s">
        <v>175</v>
      </c>
    </row>
    <row r="177" spans="2:65" s="1" customFormat="1" ht="25.5" customHeight="1">
      <c r="B177" s="47"/>
      <c r="C177" s="220" t="s">
        <v>264</v>
      </c>
      <c r="D177" s="220" t="s">
        <v>177</v>
      </c>
      <c r="E177" s="221" t="s">
        <v>1298</v>
      </c>
      <c r="F177" s="222" t="s">
        <v>1299</v>
      </c>
      <c r="G177" s="222"/>
      <c r="H177" s="222"/>
      <c r="I177" s="222"/>
      <c r="J177" s="223" t="s">
        <v>180</v>
      </c>
      <c r="K177" s="224">
        <v>78.295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46</v>
      </c>
      <c r="V177" s="48"/>
      <c r="W177" s="229">
        <f>V177*K177</f>
        <v>0</v>
      </c>
      <c r="X177" s="229">
        <v>0.00391</v>
      </c>
      <c r="Y177" s="229">
        <f>X177*K177</f>
        <v>0.30613345000000003</v>
      </c>
      <c r="Z177" s="229">
        <v>0</v>
      </c>
      <c r="AA177" s="230">
        <f>Z177*K177</f>
        <v>0</v>
      </c>
      <c r="AR177" s="23" t="s">
        <v>181</v>
      </c>
      <c r="AT177" s="23" t="s">
        <v>177</v>
      </c>
      <c r="AU177" s="23" t="s">
        <v>126</v>
      </c>
      <c r="AY177" s="23" t="s">
        <v>175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89</v>
      </c>
      <c r="BK177" s="143">
        <f>ROUND(L177*K177,2)</f>
        <v>0</v>
      </c>
      <c r="BL177" s="23" t="s">
        <v>181</v>
      </c>
      <c r="BM177" s="23" t="s">
        <v>1300</v>
      </c>
    </row>
    <row r="178" spans="2:51" s="10" customFormat="1" ht="16.5" customHeight="1">
      <c r="B178" s="231"/>
      <c r="C178" s="232"/>
      <c r="D178" s="232"/>
      <c r="E178" s="233" t="s">
        <v>22</v>
      </c>
      <c r="F178" s="234" t="s">
        <v>1291</v>
      </c>
      <c r="G178" s="235"/>
      <c r="H178" s="235"/>
      <c r="I178" s="235"/>
      <c r="J178" s="232"/>
      <c r="K178" s="236">
        <v>59.57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184</v>
      </c>
      <c r="AU178" s="240" t="s">
        <v>126</v>
      </c>
      <c r="AV178" s="10" t="s">
        <v>126</v>
      </c>
      <c r="AW178" s="10" t="s">
        <v>36</v>
      </c>
      <c r="AX178" s="10" t="s">
        <v>81</v>
      </c>
      <c r="AY178" s="240" t="s">
        <v>175</v>
      </c>
    </row>
    <row r="179" spans="2:51" s="10" customFormat="1" ht="16.5" customHeight="1">
      <c r="B179" s="231"/>
      <c r="C179" s="232"/>
      <c r="D179" s="232"/>
      <c r="E179" s="233" t="s">
        <v>22</v>
      </c>
      <c r="F179" s="243" t="s">
        <v>1301</v>
      </c>
      <c r="G179" s="232"/>
      <c r="H179" s="232"/>
      <c r="I179" s="232"/>
      <c r="J179" s="232"/>
      <c r="K179" s="236">
        <v>2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184</v>
      </c>
      <c r="AU179" s="240" t="s">
        <v>126</v>
      </c>
      <c r="AV179" s="10" t="s">
        <v>126</v>
      </c>
      <c r="AW179" s="10" t="s">
        <v>36</v>
      </c>
      <c r="AX179" s="10" t="s">
        <v>81</v>
      </c>
      <c r="AY179" s="240" t="s">
        <v>175</v>
      </c>
    </row>
    <row r="180" spans="2:51" s="10" customFormat="1" ht="16.5" customHeight="1">
      <c r="B180" s="231"/>
      <c r="C180" s="232"/>
      <c r="D180" s="232"/>
      <c r="E180" s="233" t="s">
        <v>22</v>
      </c>
      <c r="F180" s="243" t="s">
        <v>1302</v>
      </c>
      <c r="G180" s="232"/>
      <c r="H180" s="232"/>
      <c r="I180" s="232"/>
      <c r="J180" s="232"/>
      <c r="K180" s="236">
        <v>2</v>
      </c>
      <c r="L180" s="232"/>
      <c r="M180" s="232"/>
      <c r="N180" s="232"/>
      <c r="O180" s="232"/>
      <c r="P180" s="232"/>
      <c r="Q180" s="232"/>
      <c r="R180" s="237"/>
      <c r="T180" s="238"/>
      <c r="U180" s="232"/>
      <c r="V180" s="232"/>
      <c r="W180" s="232"/>
      <c r="X180" s="232"/>
      <c r="Y180" s="232"/>
      <c r="Z180" s="232"/>
      <c r="AA180" s="239"/>
      <c r="AT180" s="240" t="s">
        <v>184</v>
      </c>
      <c r="AU180" s="240" t="s">
        <v>126</v>
      </c>
      <c r="AV180" s="10" t="s">
        <v>126</v>
      </c>
      <c r="AW180" s="10" t="s">
        <v>36</v>
      </c>
      <c r="AX180" s="10" t="s">
        <v>81</v>
      </c>
      <c r="AY180" s="240" t="s">
        <v>175</v>
      </c>
    </row>
    <row r="181" spans="2:51" s="12" customFormat="1" ht="16.5" customHeight="1">
      <c r="B181" s="263"/>
      <c r="C181" s="264"/>
      <c r="D181" s="264"/>
      <c r="E181" s="265" t="s">
        <v>22</v>
      </c>
      <c r="F181" s="266" t="s">
        <v>1286</v>
      </c>
      <c r="G181" s="264"/>
      <c r="H181" s="264"/>
      <c r="I181" s="264"/>
      <c r="J181" s="264"/>
      <c r="K181" s="265" t="s">
        <v>22</v>
      </c>
      <c r="L181" s="264"/>
      <c r="M181" s="264"/>
      <c r="N181" s="264"/>
      <c r="O181" s="264"/>
      <c r="P181" s="264"/>
      <c r="Q181" s="264"/>
      <c r="R181" s="267"/>
      <c r="T181" s="268"/>
      <c r="U181" s="264"/>
      <c r="V181" s="264"/>
      <c r="W181" s="264"/>
      <c r="X181" s="264"/>
      <c r="Y181" s="264"/>
      <c r="Z181" s="264"/>
      <c r="AA181" s="269"/>
      <c r="AT181" s="270" t="s">
        <v>184</v>
      </c>
      <c r="AU181" s="270" t="s">
        <v>126</v>
      </c>
      <c r="AV181" s="12" t="s">
        <v>89</v>
      </c>
      <c r="AW181" s="12" t="s">
        <v>36</v>
      </c>
      <c r="AX181" s="12" t="s">
        <v>81</v>
      </c>
      <c r="AY181" s="270" t="s">
        <v>175</v>
      </c>
    </row>
    <row r="182" spans="2:51" s="10" customFormat="1" ht="16.5" customHeight="1">
      <c r="B182" s="231"/>
      <c r="C182" s="232"/>
      <c r="D182" s="232"/>
      <c r="E182" s="233" t="s">
        <v>22</v>
      </c>
      <c r="F182" s="243" t="s">
        <v>1294</v>
      </c>
      <c r="G182" s="232"/>
      <c r="H182" s="232"/>
      <c r="I182" s="232"/>
      <c r="J182" s="232"/>
      <c r="K182" s="236">
        <v>7.6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184</v>
      </c>
      <c r="AU182" s="240" t="s">
        <v>126</v>
      </c>
      <c r="AV182" s="10" t="s">
        <v>126</v>
      </c>
      <c r="AW182" s="10" t="s">
        <v>36</v>
      </c>
      <c r="AX182" s="10" t="s">
        <v>81</v>
      </c>
      <c r="AY182" s="240" t="s">
        <v>175</v>
      </c>
    </row>
    <row r="183" spans="2:51" s="10" customFormat="1" ht="16.5" customHeight="1">
      <c r="B183" s="231"/>
      <c r="C183" s="232"/>
      <c r="D183" s="232"/>
      <c r="E183" s="233" t="s">
        <v>22</v>
      </c>
      <c r="F183" s="243" t="s">
        <v>1295</v>
      </c>
      <c r="G183" s="232"/>
      <c r="H183" s="232"/>
      <c r="I183" s="232"/>
      <c r="J183" s="232"/>
      <c r="K183" s="236">
        <v>7.125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184</v>
      </c>
      <c r="AU183" s="240" t="s">
        <v>126</v>
      </c>
      <c r="AV183" s="10" t="s">
        <v>126</v>
      </c>
      <c r="AW183" s="10" t="s">
        <v>36</v>
      </c>
      <c r="AX183" s="10" t="s">
        <v>81</v>
      </c>
      <c r="AY183" s="240" t="s">
        <v>175</v>
      </c>
    </row>
    <row r="184" spans="2:51" s="11" customFormat="1" ht="16.5" customHeight="1">
      <c r="B184" s="244"/>
      <c r="C184" s="245"/>
      <c r="D184" s="245"/>
      <c r="E184" s="246" t="s">
        <v>22</v>
      </c>
      <c r="F184" s="247" t="s">
        <v>230</v>
      </c>
      <c r="G184" s="245"/>
      <c r="H184" s="245"/>
      <c r="I184" s="245"/>
      <c r="J184" s="245"/>
      <c r="K184" s="248">
        <v>78.295</v>
      </c>
      <c r="L184" s="245"/>
      <c r="M184" s="245"/>
      <c r="N184" s="245"/>
      <c r="O184" s="245"/>
      <c r="P184" s="245"/>
      <c r="Q184" s="245"/>
      <c r="R184" s="249"/>
      <c r="T184" s="250"/>
      <c r="U184" s="245"/>
      <c r="V184" s="245"/>
      <c r="W184" s="245"/>
      <c r="X184" s="245"/>
      <c r="Y184" s="245"/>
      <c r="Z184" s="245"/>
      <c r="AA184" s="251"/>
      <c r="AT184" s="252" t="s">
        <v>184</v>
      </c>
      <c r="AU184" s="252" t="s">
        <v>126</v>
      </c>
      <c r="AV184" s="11" t="s">
        <v>181</v>
      </c>
      <c r="AW184" s="11" t="s">
        <v>36</v>
      </c>
      <c r="AX184" s="11" t="s">
        <v>89</v>
      </c>
      <c r="AY184" s="252" t="s">
        <v>175</v>
      </c>
    </row>
    <row r="185" spans="2:65" s="1" customFormat="1" ht="25.5" customHeight="1">
      <c r="B185" s="47"/>
      <c r="C185" s="220" t="s">
        <v>268</v>
      </c>
      <c r="D185" s="220" t="s">
        <v>177</v>
      </c>
      <c r="E185" s="221" t="s">
        <v>552</v>
      </c>
      <c r="F185" s="222" t="s">
        <v>1303</v>
      </c>
      <c r="G185" s="222"/>
      <c r="H185" s="222"/>
      <c r="I185" s="222"/>
      <c r="J185" s="223" t="s">
        <v>1304</v>
      </c>
      <c r="K185" s="224">
        <v>10.6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46</v>
      </c>
      <c r="V185" s="48"/>
      <c r="W185" s="229">
        <f>V185*K185</f>
        <v>0</v>
      </c>
      <c r="X185" s="229">
        <v>0.03358</v>
      </c>
      <c r="Y185" s="229">
        <f>X185*K185</f>
        <v>0.355948</v>
      </c>
      <c r="Z185" s="229">
        <v>0</v>
      </c>
      <c r="AA185" s="230">
        <f>Z185*K185</f>
        <v>0</v>
      </c>
      <c r="AR185" s="23" t="s">
        <v>181</v>
      </c>
      <c r="AT185" s="23" t="s">
        <v>177</v>
      </c>
      <c r="AU185" s="23" t="s">
        <v>126</v>
      </c>
      <c r="AY185" s="23" t="s">
        <v>175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89</v>
      </c>
      <c r="BK185" s="143">
        <f>ROUND(L185*K185,2)</f>
        <v>0</v>
      </c>
      <c r="BL185" s="23" t="s">
        <v>181</v>
      </c>
      <c r="BM185" s="23" t="s">
        <v>1305</v>
      </c>
    </row>
    <row r="186" spans="2:51" s="10" customFormat="1" ht="16.5" customHeight="1">
      <c r="B186" s="231"/>
      <c r="C186" s="232"/>
      <c r="D186" s="232"/>
      <c r="E186" s="233" t="s">
        <v>22</v>
      </c>
      <c r="F186" s="234" t="s">
        <v>1306</v>
      </c>
      <c r="G186" s="235"/>
      <c r="H186" s="235"/>
      <c r="I186" s="235"/>
      <c r="J186" s="232"/>
      <c r="K186" s="236">
        <v>5.3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184</v>
      </c>
      <c r="AU186" s="240" t="s">
        <v>126</v>
      </c>
      <c r="AV186" s="10" t="s">
        <v>126</v>
      </c>
      <c r="AW186" s="10" t="s">
        <v>36</v>
      </c>
      <c r="AX186" s="10" t="s">
        <v>81</v>
      </c>
      <c r="AY186" s="240" t="s">
        <v>175</v>
      </c>
    </row>
    <row r="187" spans="2:51" s="10" customFormat="1" ht="16.5" customHeight="1">
      <c r="B187" s="231"/>
      <c r="C187" s="232"/>
      <c r="D187" s="232"/>
      <c r="E187" s="233" t="s">
        <v>22</v>
      </c>
      <c r="F187" s="243" t="s">
        <v>1307</v>
      </c>
      <c r="G187" s="232"/>
      <c r="H187" s="232"/>
      <c r="I187" s="232"/>
      <c r="J187" s="232"/>
      <c r="K187" s="236">
        <v>5.3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184</v>
      </c>
      <c r="AU187" s="240" t="s">
        <v>126</v>
      </c>
      <c r="AV187" s="10" t="s">
        <v>126</v>
      </c>
      <c r="AW187" s="10" t="s">
        <v>36</v>
      </c>
      <c r="AX187" s="10" t="s">
        <v>81</v>
      </c>
      <c r="AY187" s="240" t="s">
        <v>175</v>
      </c>
    </row>
    <row r="188" spans="2:51" s="11" customFormat="1" ht="16.5" customHeight="1">
      <c r="B188" s="244"/>
      <c r="C188" s="245"/>
      <c r="D188" s="245"/>
      <c r="E188" s="246" t="s">
        <v>22</v>
      </c>
      <c r="F188" s="247" t="s">
        <v>230</v>
      </c>
      <c r="G188" s="245"/>
      <c r="H188" s="245"/>
      <c r="I188" s="245"/>
      <c r="J188" s="245"/>
      <c r="K188" s="248">
        <v>10.6</v>
      </c>
      <c r="L188" s="245"/>
      <c r="M188" s="245"/>
      <c r="N188" s="245"/>
      <c r="O188" s="245"/>
      <c r="P188" s="245"/>
      <c r="Q188" s="245"/>
      <c r="R188" s="249"/>
      <c r="T188" s="250"/>
      <c r="U188" s="245"/>
      <c r="V188" s="245"/>
      <c r="W188" s="245"/>
      <c r="X188" s="245"/>
      <c r="Y188" s="245"/>
      <c r="Z188" s="245"/>
      <c r="AA188" s="251"/>
      <c r="AT188" s="252" t="s">
        <v>184</v>
      </c>
      <c r="AU188" s="252" t="s">
        <v>126</v>
      </c>
      <c r="AV188" s="11" t="s">
        <v>181</v>
      </c>
      <c r="AW188" s="11" t="s">
        <v>36</v>
      </c>
      <c r="AX188" s="11" t="s">
        <v>89</v>
      </c>
      <c r="AY188" s="252" t="s">
        <v>175</v>
      </c>
    </row>
    <row r="189" spans="2:65" s="1" customFormat="1" ht="25.5" customHeight="1">
      <c r="B189" s="47"/>
      <c r="C189" s="220" t="s">
        <v>277</v>
      </c>
      <c r="D189" s="220" t="s">
        <v>177</v>
      </c>
      <c r="E189" s="221" t="s">
        <v>211</v>
      </c>
      <c r="F189" s="222" t="s">
        <v>1308</v>
      </c>
      <c r="G189" s="222"/>
      <c r="H189" s="222"/>
      <c r="I189" s="222"/>
      <c r="J189" s="223" t="s">
        <v>180</v>
      </c>
      <c r="K189" s="224">
        <v>23.375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46</v>
      </c>
      <c r="V189" s="48"/>
      <c r="W189" s="229">
        <f>V189*K189</f>
        <v>0</v>
      </c>
      <c r="X189" s="229">
        <v>0.0057</v>
      </c>
      <c r="Y189" s="229">
        <f>X189*K189</f>
        <v>0.1332375</v>
      </c>
      <c r="Z189" s="229">
        <v>0</v>
      </c>
      <c r="AA189" s="230">
        <f>Z189*K189</f>
        <v>0</v>
      </c>
      <c r="AR189" s="23" t="s">
        <v>181</v>
      </c>
      <c r="AT189" s="23" t="s">
        <v>177</v>
      </c>
      <c r="AU189" s="23" t="s">
        <v>126</v>
      </c>
      <c r="AY189" s="23" t="s">
        <v>175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89</v>
      </c>
      <c r="BK189" s="143">
        <f>ROUND(L189*K189,2)</f>
        <v>0</v>
      </c>
      <c r="BL189" s="23" t="s">
        <v>181</v>
      </c>
      <c r="BM189" s="23" t="s">
        <v>1309</v>
      </c>
    </row>
    <row r="190" spans="2:51" s="10" customFormat="1" ht="16.5" customHeight="1">
      <c r="B190" s="231"/>
      <c r="C190" s="232"/>
      <c r="D190" s="232"/>
      <c r="E190" s="233" t="s">
        <v>22</v>
      </c>
      <c r="F190" s="234" t="s">
        <v>1310</v>
      </c>
      <c r="G190" s="235"/>
      <c r="H190" s="235"/>
      <c r="I190" s="235"/>
      <c r="J190" s="232"/>
      <c r="K190" s="236">
        <v>2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184</v>
      </c>
      <c r="AU190" s="240" t="s">
        <v>126</v>
      </c>
      <c r="AV190" s="10" t="s">
        <v>126</v>
      </c>
      <c r="AW190" s="10" t="s">
        <v>36</v>
      </c>
      <c r="AX190" s="10" t="s">
        <v>81</v>
      </c>
      <c r="AY190" s="240" t="s">
        <v>175</v>
      </c>
    </row>
    <row r="191" spans="2:51" s="10" customFormat="1" ht="16.5" customHeight="1">
      <c r="B191" s="231"/>
      <c r="C191" s="232"/>
      <c r="D191" s="232"/>
      <c r="E191" s="233" t="s">
        <v>22</v>
      </c>
      <c r="F191" s="243" t="s">
        <v>1311</v>
      </c>
      <c r="G191" s="232"/>
      <c r="H191" s="232"/>
      <c r="I191" s="232"/>
      <c r="J191" s="232"/>
      <c r="K191" s="236">
        <v>4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184</v>
      </c>
      <c r="AU191" s="240" t="s">
        <v>126</v>
      </c>
      <c r="AV191" s="10" t="s">
        <v>126</v>
      </c>
      <c r="AW191" s="10" t="s">
        <v>36</v>
      </c>
      <c r="AX191" s="10" t="s">
        <v>81</v>
      </c>
      <c r="AY191" s="240" t="s">
        <v>175</v>
      </c>
    </row>
    <row r="192" spans="2:51" s="10" customFormat="1" ht="16.5" customHeight="1">
      <c r="B192" s="231"/>
      <c r="C192" s="232"/>
      <c r="D192" s="232"/>
      <c r="E192" s="233" t="s">
        <v>22</v>
      </c>
      <c r="F192" s="243" t="s">
        <v>1312</v>
      </c>
      <c r="G192" s="232"/>
      <c r="H192" s="232"/>
      <c r="I192" s="232"/>
      <c r="J192" s="232"/>
      <c r="K192" s="236">
        <v>2.65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184</v>
      </c>
      <c r="AU192" s="240" t="s">
        <v>126</v>
      </c>
      <c r="AV192" s="10" t="s">
        <v>126</v>
      </c>
      <c r="AW192" s="10" t="s">
        <v>36</v>
      </c>
      <c r="AX192" s="10" t="s">
        <v>81</v>
      </c>
      <c r="AY192" s="240" t="s">
        <v>175</v>
      </c>
    </row>
    <row r="193" spans="2:51" s="12" customFormat="1" ht="16.5" customHeight="1">
      <c r="B193" s="263"/>
      <c r="C193" s="264"/>
      <c r="D193" s="264"/>
      <c r="E193" s="265" t="s">
        <v>22</v>
      </c>
      <c r="F193" s="266" t="s">
        <v>1286</v>
      </c>
      <c r="G193" s="264"/>
      <c r="H193" s="264"/>
      <c r="I193" s="264"/>
      <c r="J193" s="264"/>
      <c r="K193" s="265" t="s">
        <v>22</v>
      </c>
      <c r="L193" s="264"/>
      <c r="M193" s="264"/>
      <c r="N193" s="264"/>
      <c r="O193" s="264"/>
      <c r="P193" s="264"/>
      <c r="Q193" s="264"/>
      <c r="R193" s="267"/>
      <c r="T193" s="268"/>
      <c r="U193" s="264"/>
      <c r="V193" s="264"/>
      <c r="W193" s="264"/>
      <c r="X193" s="264"/>
      <c r="Y193" s="264"/>
      <c r="Z193" s="264"/>
      <c r="AA193" s="269"/>
      <c r="AT193" s="270" t="s">
        <v>184</v>
      </c>
      <c r="AU193" s="270" t="s">
        <v>126</v>
      </c>
      <c r="AV193" s="12" t="s">
        <v>89</v>
      </c>
      <c r="AW193" s="12" t="s">
        <v>36</v>
      </c>
      <c r="AX193" s="12" t="s">
        <v>81</v>
      </c>
      <c r="AY193" s="270" t="s">
        <v>175</v>
      </c>
    </row>
    <row r="194" spans="2:51" s="10" customFormat="1" ht="16.5" customHeight="1">
      <c r="B194" s="231"/>
      <c r="C194" s="232"/>
      <c r="D194" s="232"/>
      <c r="E194" s="233" t="s">
        <v>22</v>
      </c>
      <c r="F194" s="243" t="s">
        <v>1294</v>
      </c>
      <c r="G194" s="232"/>
      <c r="H194" s="232"/>
      <c r="I194" s="232"/>
      <c r="J194" s="232"/>
      <c r="K194" s="236">
        <v>7.6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184</v>
      </c>
      <c r="AU194" s="240" t="s">
        <v>126</v>
      </c>
      <c r="AV194" s="10" t="s">
        <v>126</v>
      </c>
      <c r="AW194" s="10" t="s">
        <v>36</v>
      </c>
      <c r="AX194" s="10" t="s">
        <v>81</v>
      </c>
      <c r="AY194" s="240" t="s">
        <v>175</v>
      </c>
    </row>
    <row r="195" spans="2:51" s="10" customFormat="1" ht="16.5" customHeight="1">
      <c r="B195" s="231"/>
      <c r="C195" s="232"/>
      <c r="D195" s="232"/>
      <c r="E195" s="233" t="s">
        <v>22</v>
      </c>
      <c r="F195" s="243" t="s">
        <v>1295</v>
      </c>
      <c r="G195" s="232"/>
      <c r="H195" s="232"/>
      <c r="I195" s="232"/>
      <c r="J195" s="232"/>
      <c r="K195" s="236">
        <v>7.125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184</v>
      </c>
      <c r="AU195" s="240" t="s">
        <v>126</v>
      </c>
      <c r="AV195" s="10" t="s">
        <v>126</v>
      </c>
      <c r="AW195" s="10" t="s">
        <v>36</v>
      </c>
      <c r="AX195" s="10" t="s">
        <v>81</v>
      </c>
      <c r="AY195" s="240" t="s">
        <v>175</v>
      </c>
    </row>
    <row r="196" spans="2:51" s="11" customFormat="1" ht="16.5" customHeight="1">
      <c r="B196" s="244"/>
      <c r="C196" s="245"/>
      <c r="D196" s="245"/>
      <c r="E196" s="246" t="s">
        <v>22</v>
      </c>
      <c r="F196" s="247" t="s">
        <v>230</v>
      </c>
      <c r="G196" s="245"/>
      <c r="H196" s="245"/>
      <c r="I196" s="245"/>
      <c r="J196" s="245"/>
      <c r="K196" s="248">
        <v>23.375</v>
      </c>
      <c r="L196" s="245"/>
      <c r="M196" s="245"/>
      <c r="N196" s="245"/>
      <c r="O196" s="245"/>
      <c r="P196" s="245"/>
      <c r="Q196" s="245"/>
      <c r="R196" s="249"/>
      <c r="T196" s="250"/>
      <c r="U196" s="245"/>
      <c r="V196" s="245"/>
      <c r="W196" s="245"/>
      <c r="X196" s="245"/>
      <c r="Y196" s="245"/>
      <c r="Z196" s="245"/>
      <c r="AA196" s="251"/>
      <c r="AT196" s="252" t="s">
        <v>184</v>
      </c>
      <c r="AU196" s="252" t="s">
        <v>126</v>
      </c>
      <c r="AV196" s="11" t="s">
        <v>181</v>
      </c>
      <c r="AW196" s="11" t="s">
        <v>36</v>
      </c>
      <c r="AX196" s="11" t="s">
        <v>89</v>
      </c>
      <c r="AY196" s="252" t="s">
        <v>175</v>
      </c>
    </row>
    <row r="197" spans="2:65" s="1" customFormat="1" ht="51" customHeight="1">
      <c r="B197" s="47"/>
      <c r="C197" s="220" t="s">
        <v>367</v>
      </c>
      <c r="D197" s="220" t="s">
        <v>177</v>
      </c>
      <c r="E197" s="221" t="s">
        <v>1313</v>
      </c>
      <c r="F197" s="222" t="s">
        <v>1314</v>
      </c>
      <c r="G197" s="222"/>
      <c r="H197" s="222"/>
      <c r="I197" s="222"/>
      <c r="J197" s="223" t="s">
        <v>207</v>
      </c>
      <c r="K197" s="224">
        <v>3.639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46</v>
      </c>
      <c r="V197" s="48"/>
      <c r="W197" s="229">
        <f>V197*K197</f>
        <v>0</v>
      </c>
      <c r="X197" s="229">
        <v>2.45329</v>
      </c>
      <c r="Y197" s="229">
        <f>X197*K197</f>
        <v>8.927522309999999</v>
      </c>
      <c r="Z197" s="229">
        <v>0</v>
      </c>
      <c r="AA197" s="230">
        <f>Z197*K197</f>
        <v>0</v>
      </c>
      <c r="AR197" s="23" t="s">
        <v>181</v>
      </c>
      <c r="AT197" s="23" t="s">
        <v>177</v>
      </c>
      <c r="AU197" s="23" t="s">
        <v>126</v>
      </c>
      <c r="AY197" s="23" t="s">
        <v>175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89</v>
      </c>
      <c r="BK197" s="143">
        <f>ROUND(L197*K197,2)</f>
        <v>0</v>
      </c>
      <c r="BL197" s="23" t="s">
        <v>181</v>
      </c>
      <c r="BM197" s="23" t="s">
        <v>1315</v>
      </c>
    </row>
    <row r="198" spans="2:51" s="10" customFormat="1" ht="16.5" customHeight="1">
      <c r="B198" s="231"/>
      <c r="C198" s="232"/>
      <c r="D198" s="232"/>
      <c r="E198" s="233" t="s">
        <v>22</v>
      </c>
      <c r="F198" s="234" t="s">
        <v>1316</v>
      </c>
      <c r="G198" s="235"/>
      <c r="H198" s="235"/>
      <c r="I198" s="235"/>
      <c r="J198" s="232"/>
      <c r="K198" s="236">
        <v>0.386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184</v>
      </c>
      <c r="AU198" s="240" t="s">
        <v>126</v>
      </c>
      <c r="AV198" s="10" t="s">
        <v>126</v>
      </c>
      <c r="AW198" s="10" t="s">
        <v>36</v>
      </c>
      <c r="AX198" s="10" t="s">
        <v>81</v>
      </c>
      <c r="AY198" s="240" t="s">
        <v>175</v>
      </c>
    </row>
    <row r="199" spans="2:51" s="10" customFormat="1" ht="16.5" customHeight="1">
      <c r="B199" s="231"/>
      <c r="C199" s="232"/>
      <c r="D199" s="232"/>
      <c r="E199" s="233" t="s">
        <v>22</v>
      </c>
      <c r="F199" s="243" t="s">
        <v>1317</v>
      </c>
      <c r="G199" s="232"/>
      <c r="H199" s="232"/>
      <c r="I199" s="232"/>
      <c r="J199" s="232"/>
      <c r="K199" s="236">
        <v>0.93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184</v>
      </c>
      <c r="AU199" s="240" t="s">
        <v>126</v>
      </c>
      <c r="AV199" s="10" t="s">
        <v>126</v>
      </c>
      <c r="AW199" s="10" t="s">
        <v>36</v>
      </c>
      <c r="AX199" s="10" t="s">
        <v>81</v>
      </c>
      <c r="AY199" s="240" t="s">
        <v>175</v>
      </c>
    </row>
    <row r="200" spans="2:51" s="10" customFormat="1" ht="16.5" customHeight="1">
      <c r="B200" s="231"/>
      <c r="C200" s="232"/>
      <c r="D200" s="232"/>
      <c r="E200" s="233" t="s">
        <v>22</v>
      </c>
      <c r="F200" s="243" t="s">
        <v>1318</v>
      </c>
      <c r="G200" s="232"/>
      <c r="H200" s="232"/>
      <c r="I200" s="232"/>
      <c r="J200" s="232"/>
      <c r="K200" s="236">
        <v>2.153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184</v>
      </c>
      <c r="AU200" s="240" t="s">
        <v>126</v>
      </c>
      <c r="AV200" s="10" t="s">
        <v>126</v>
      </c>
      <c r="AW200" s="10" t="s">
        <v>36</v>
      </c>
      <c r="AX200" s="10" t="s">
        <v>81</v>
      </c>
      <c r="AY200" s="240" t="s">
        <v>175</v>
      </c>
    </row>
    <row r="201" spans="2:51" s="10" customFormat="1" ht="16.5" customHeight="1">
      <c r="B201" s="231"/>
      <c r="C201" s="232"/>
      <c r="D201" s="232"/>
      <c r="E201" s="233" t="s">
        <v>22</v>
      </c>
      <c r="F201" s="243" t="s">
        <v>1319</v>
      </c>
      <c r="G201" s="232"/>
      <c r="H201" s="232"/>
      <c r="I201" s="232"/>
      <c r="J201" s="232"/>
      <c r="K201" s="236">
        <v>0.17</v>
      </c>
      <c r="L201" s="232"/>
      <c r="M201" s="232"/>
      <c r="N201" s="232"/>
      <c r="O201" s="232"/>
      <c r="P201" s="232"/>
      <c r="Q201" s="232"/>
      <c r="R201" s="237"/>
      <c r="T201" s="238"/>
      <c r="U201" s="232"/>
      <c r="V201" s="232"/>
      <c r="W201" s="232"/>
      <c r="X201" s="232"/>
      <c r="Y201" s="232"/>
      <c r="Z201" s="232"/>
      <c r="AA201" s="239"/>
      <c r="AT201" s="240" t="s">
        <v>184</v>
      </c>
      <c r="AU201" s="240" t="s">
        <v>126</v>
      </c>
      <c r="AV201" s="10" t="s">
        <v>126</v>
      </c>
      <c r="AW201" s="10" t="s">
        <v>36</v>
      </c>
      <c r="AX201" s="10" t="s">
        <v>81</v>
      </c>
      <c r="AY201" s="240" t="s">
        <v>175</v>
      </c>
    </row>
    <row r="202" spans="2:51" s="11" customFormat="1" ht="16.5" customHeight="1">
      <c r="B202" s="244"/>
      <c r="C202" s="245"/>
      <c r="D202" s="245"/>
      <c r="E202" s="246" t="s">
        <v>22</v>
      </c>
      <c r="F202" s="247" t="s">
        <v>230</v>
      </c>
      <c r="G202" s="245"/>
      <c r="H202" s="245"/>
      <c r="I202" s="245"/>
      <c r="J202" s="245"/>
      <c r="K202" s="248">
        <v>3.639</v>
      </c>
      <c r="L202" s="245"/>
      <c r="M202" s="245"/>
      <c r="N202" s="245"/>
      <c r="O202" s="245"/>
      <c r="P202" s="245"/>
      <c r="Q202" s="245"/>
      <c r="R202" s="249"/>
      <c r="T202" s="250"/>
      <c r="U202" s="245"/>
      <c r="V202" s="245"/>
      <c r="W202" s="245"/>
      <c r="X202" s="245"/>
      <c r="Y202" s="245"/>
      <c r="Z202" s="245"/>
      <c r="AA202" s="251"/>
      <c r="AT202" s="252" t="s">
        <v>184</v>
      </c>
      <c r="AU202" s="252" t="s">
        <v>126</v>
      </c>
      <c r="AV202" s="11" t="s">
        <v>181</v>
      </c>
      <c r="AW202" s="11" t="s">
        <v>36</v>
      </c>
      <c r="AX202" s="11" t="s">
        <v>89</v>
      </c>
      <c r="AY202" s="252" t="s">
        <v>175</v>
      </c>
    </row>
    <row r="203" spans="2:65" s="1" customFormat="1" ht="25.5" customHeight="1">
      <c r="B203" s="47"/>
      <c r="C203" s="220" t="s">
        <v>11</v>
      </c>
      <c r="D203" s="220" t="s">
        <v>177</v>
      </c>
      <c r="E203" s="221" t="s">
        <v>617</v>
      </c>
      <c r="F203" s="222" t="s">
        <v>1320</v>
      </c>
      <c r="G203" s="222"/>
      <c r="H203" s="222"/>
      <c r="I203" s="222"/>
      <c r="J203" s="223" t="s">
        <v>207</v>
      </c>
      <c r="K203" s="224">
        <v>3.639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46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181</v>
      </c>
      <c r="AT203" s="23" t="s">
        <v>177</v>
      </c>
      <c r="AU203" s="23" t="s">
        <v>126</v>
      </c>
      <c r="AY203" s="23" t="s">
        <v>175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89</v>
      </c>
      <c r="BK203" s="143">
        <f>ROUND(L203*K203,2)</f>
        <v>0</v>
      </c>
      <c r="BL203" s="23" t="s">
        <v>181</v>
      </c>
      <c r="BM203" s="23" t="s">
        <v>1321</v>
      </c>
    </row>
    <row r="204" spans="2:51" s="10" customFormat="1" ht="16.5" customHeight="1">
      <c r="B204" s="231"/>
      <c r="C204" s="232"/>
      <c r="D204" s="232"/>
      <c r="E204" s="233" t="s">
        <v>22</v>
      </c>
      <c r="F204" s="234" t="s">
        <v>1316</v>
      </c>
      <c r="G204" s="235"/>
      <c r="H204" s="235"/>
      <c r="I204" s="235"/>
      <c r="J204" s="232"/>
      <c r="K204" s="236">
        <v>0.386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184</v>
      </c>
      <c r="AU204" s="240" t="s">
        <v>126</v>
      </c>
      <c r="AV204" s="10" t="s">
        <v>126</v>
      </c>
      <c r="AW204" s="10" t="s">
        <v>36</v>
      </c>
      <c r="AX204" s="10" t="s">
        <v>81</v>
      </c>
      <c r="AY204" s="240" t="s">
        <v>175</v>
      </c>
    </row>
    <row r="205" spans="2:51" s="10" customFormat="1" ht="16.5" customHeight="1">
      <c r="B205" s="231"/>
      <c r="C205" s="232"/>
      <c r="D205" s="232"/>
      <c r="E205" s="233" t="s">
        <v>22</v>
      </c>
      <c r="F205" s="243" t="s">
        <v>1317</v>
      </c>
      <c r="G205" s="232"/>
      <c r="H205" s="232"/>
      <c r="I205" s="232"/>
      <c r="J205" s="232"/>
      <c r="K205" s="236">
        <v>0.93</v>
      </c>
      <c r="L205" s="232"/>
      <c r="M205" s="232"/>
      <c r="N205" s="232"/>
      <c r="O205" s="232"/>
      <c r="P205" s="232"/>
      <c r="Q205" s="232"/>
      <c r="R205" s="237"/>
      <c r="T205" s="238"/>
      <c r="U205" s="232"/>
      <c r="V205" s="232"/>
      <c r="W205" s="232"/>
      <c r="X205" s="232"/>
      <c r="Y205" s="232"/>
      <c r="Z205" s="232"/>
      <c r="AA205" s="239"/>
      <c r="AT205" s="240" t="s">
        <v>184</v>
      </c>
      <c r="AU205" s="240" t="s">
        <v>126</v>
      </c>
      <c r="AV205" s="10" t="s">
        <v>126</v>
      </c>
      <c r="AW205" s="10" t="s">
        <v>36</v>
      </c>
      <c r="AX205" s="10" t="s">
        <v>81</v>
      </c>
      <c r="AY205" s="240" t="s">
        <v>175</v>
      </c>
    </row>
    <row r="206" spans="2:51" s="10" customFormat="1" ht="16.5" customHeight="1">
      <c r="B206" s="231"/>
      <c r="C206" s="232"/>
      <c r="D206" s="232"/>
      <c r="E206" s="233" t="s">
        <v>22</v>
      </c>
      <c r="F206" s="243" t="s">
        <v>1318</v>
      </c>
      <c r="G206" s="232"/>
      <c r="H206" s="232"/>
      <c r="I206" s="232"/>
      <c r="J206" s="232"/>
      <c r="K206" s="236">
        <v>2.153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184</v>
      </c>
      <c r="AU206" s="240" t="s">
        <v>126</v>
      </c>
      <c r="AV206" s="10" t="s">
        <v>126</v>
      </c>
      <c r="AW206" s="10" t="s">
        <v>36</v>
      </c>
      <c r="AX206" s="10" t="s">
        <v>81</v>
      </c>
      <c r="AY206" s="240" t="s">
        <v>175</v>
      </c>
    </row>
    <row r="207" spans="2:51" s="10" customFormat="1" ht="16.5" customHeight="1">
      <c r="B207" s="231"/>
      <c r="C207" s="232"/>
      <c r="D207" s="232"/>
      <c r="E207" s="233" t="s">
        <v>22</v>
      </c>
      <c r="F207" s="243" t="s">
        <v>1319</v>
      </c>
      <c r="G207" s="232"/>
      <c r="H207" s="232"/>
      <c r="I207" s="232"/>
      <c r="J207" s="232"/>
      <c r="K207" s="236">
        <v>0.17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184</v>
      </c>
      <c r="AU207" s="240" t="s">
        <v>126</v>
      </c>
      <c r="AV207" s="10" t="s">
        <v>126</v>
      </c>
      <c r="AW207" s="10" t="s">
        <v>36</v>
      </c>
      <c r="AX207" s="10" t="s">
        <v>81</v>
      </c>
      <c r="AY207" s="240" t="s">
        <v>175</v>
      </c>
    </row>
    <row r="208" spans="2:51" s="11" customFormat="1" ht="16.5" customHeight="1">
      <c r="B208" s="244"/>
      <c r="C208" s="245"/>
      <c r="D208" s="245"/>
      <c r="E208" s="246" t="s">
        <v>22</v>
      </c>
      <c r="F208" s="247" t="s">
        <v>230</v>
      </c>
      <c r="G208" s="245"/>
      <c r="H208" s="245"/>
      <c r="I208" s="245"/>
      <c r="J208" s="245"/>
      <c r="K208" s="248">
        <v>3.639</v>
      </c>
      <c r="L208" s="245"/>
      <c r="M208" s="245"/>
      <c r="N208" s="245"/>
      <c r="O208" s="245"/>
      <c r="P208" s="245"/>
      <c r="Q208" s="245"/>
      <c r="R208" s="249"/>
      <c r="T208" s="250"/>
      <c r="U208" s="245"/>
      <c r="V208" s="245"/>
      <c r="W208" s="245"/>
      <c r="X208" s="245"/>
      <c r="Y208" s="245"/>
      <c r="Z208" s="245"/>
      <c r="AA208" s="251"/>
      <c r="AT208" s="252" t="s">
        <v>184</v>
      </c>
      <c r="AU208" s="252" t="s">
        <v>126</v>
      </c>
      <c r="AV208" s="11" t="s">
        <v>181</v>
      </c>
      <c r="AW208" s="11" t="s">
        <v>36</v>
      </c>
      <c r="AX208" s="11" t="s">
        <v>89</v>
      </c>
      <c r="AY208" s="252" t="s">
        <v>175</v>
      </c>
    </row>
    <row r="209" spans="2:65" s="1" customFormat="1" ht="25.5" customHeight="1">
      <c r="B209" s="47"/>
      <c r="C209" s="220" t="s">
        <v>289</v>
      </c>
      <c r="D209" s="220" t="s">
        <v>177</v>
      </c>
      <c r="E209" s="221" t="s">
        <v>623</v>
      </c>
      <c r="F209" s="222" t="s">
        <v>624</v>
      </c>
      <c r="G209" s="222"/>
      <c r="H209" s="222"/>
      <c r="I209" s="222"/>
      <c r="J209" s="223" t="s">
        <v>253</v>
      </c>
      <c r="K209" s="224">
        <v>0.096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46</v>
      </c>
      <c r="V209" s="48"/>
      <c r="W209" s="229">
        <f>V209*K209</f>
        <v>0</v>
      </c>
      <c r="X209" s="229">
        <v>1.06277</v>
      </c>
      <c r="Y209" s="229">
        <f>X209*K209</f>
        <v>0.10202592</v>
      </c>
      <c r="Z209" s="229">
        <v>0</v>
      </c>
      <c r="AA209" s="230">
        <f>Z209*K209</f>
        <v>0</v>
      </c>
      <c r="AR209" s="23" t="s">
        <v>181</v>
      </c>
      <c r="AT209" s="23" t="s">
        <v>177</v>
      </c>
      <c r="AU209" s="23" t="s">
        <v>126</v>
      </c>
      <c r="AY209" s="23" t="s">
        <v>175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89</v>
      </c>
      <c r="BK209" s="143">
        <f>ROUND(L209*K209,2)</f>
        <v>0</v>
      </c>
      <c r="BL209" s="23" t="s">
        <v>181</v>
      </c>
      <c r="BM209" s="23" t="s">
        <v>1322</v>
      </c>
    </row>
    <row r="210" spans="2:51" s="10" customFormat="1" ht="16.5" customHeight="1">
      <c r="B210" s="231"/>
      <c r="C210" s="232"/>
      <c r="D210" s="232"/>
      <c r="E210" s="233" t="s">
        <v>22</v>
      </c>
      <c r="F210" s="234" t="s">
        <v>1323</v>
      </c>
      <c r="G210" s="235"/>
      <c r="H210" s="235"/>
      <c r="I210" s="235"/>
      <c r="J210" s="232"/>
      <c r="K210" s="236">
        <v>0.01</v>
      </c>
      <c r="L210" s="232"/>
      <c r="M210" s="232"/>
      <c r="N210" s="232"/>
      <c r="O210" s="232"/>
      <c r="P210" s="232"/>
      <c r="Q210" s="232"/>
      <c r="R210" s="237"/>
      <c r="T210" s="238"/>
      <c r="U210" s="232"/>
      <c r="V210" s="232"/>
      <c r="W210" s="232"/>
      <c r="X210" s="232"/>
      <c r="Y210" s="232"/>
      <c r="Z210" s="232"/>
      <c r="AA210" s="239"/>
      <c r="AT210" s="240" t="s">
        <v>184</v>
      </c>
      <c r="AU210" s="240" t="s">
        <v>126</v>
      </c>
      <c r="AV210" s="10" t="s">
        <v>126</v>
      </c>
      <c r="AW210" s="10" t="s">
        <v>36</v>
      </c>
      <c r="AX210" s="10" t="s">
        <v>81</v>
      </c>
      <c r="AY210" s="240" t="s">
        <v>175</v>
      </c>
    </row>
    <row r="211" spans="2:51" s="10" customFormat="1" ht="16.5" customHeight="1">
      <c r="B211" s="231"/>
      <c r="C211" s="232"/>
      <c r="D211" s="232"/>
      <c r="E211" s="233" t="s">
        <v>22</v>
      </c>
      <c r="F211" s="243" t="s">
        <v>1324</v>
      </c>
      <c r="G211" s="232"/>
      <c r="H211" s="232"/>
      <c r="I211" s="232"/>
      <c r="J211" s="232"/>
      <c r="K211" s="236">
        <v>0.025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184</v>
      </c>
      <c r="AU211" s="240" t="s">
        <v>126</v>
      </c>
      <c r="AV211" s="10" t="s">
        <v>126</v>
      </c>
      <c r="AW211" s="10" t="s">
        <v>36</v>
      </c>
      <c r="AX211" s="10" t="s">
        <v>81</v>
      </c>
      <c r="AY211" s="240" t="s">
        <v>175</v>
      </c>
    </row>
    <row r="212" spans="2:51" s="10" customFormat="1" ht="16.5" customHeight="1">
      <c r="B212" s="231"/>
      <c r="C212" s="232"/>
      <c r="D212" s="232"/>
      <c r="E212" s="233" t="s">
        <v>22</v>
      </c>
      <c r="F212" s="243" t="s">
        <v>1325</v>
      </c>
      <c r="G212" s="232"/>
      <c r="H212" s="232"/>
      <c r="I212" s="232"/>
      <c r="J212" s="232"/>
      <c r="K212" s="236">
        <v>0.057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184</v>
      </c>
      <c r="AU212" s="240" t="s">
        <v>126</v>
      </c>
      <c r="AV212" s="10" t="s">
        <v>126</v>
      </c>
      <c r="AW212" s="10" t="s">
        <v>36</v>
      </c>
      <c r="AX212" s="10" t="s">
        <v>81</v>
      </c>
      <c r="AY212" s="240" t="s">
        <v>175</v>
      </c>
    </row>
    <row r="213" spans="2:51" s="10" customFormat="1" ht="16.5" customHeight="1">
      <c r="B213" s="231"/>
      <c r="C213" s="232"/>
      <c r="D213" s="232"/>
      <c r="E213" s="233" t="s">
        <v>22</v>
      </c>
      <c r="F213" s="243" t="s">
        <v>1326</v>
      </c>
      <c r="G213" s="232"/>
      <c r="H213" s="232"/>
      <c r="I213" s="232"/>
      <c r="J213" s="232"/>
      <c r="K213" s="236">
        <v>0.004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184</v>
      </c>
      <c r="AU213" s="240" t="s">
        <v>126</v>
      </c>
      <c r="AV213" s="10" t="s">
        <v>126</v>
      </c>
      <c r="AW213" s="10" t="s">
        <v>36</v>
      </c>
      <c r="AX213" s="10" t="s">
        <v>81</v>
      </c>
      <c r="AY213" s="240" t="s">
        <v>175</v>
      </c>
    </row>
    <row r="214" spans="2:51" s="11" customFormat="1" ht="16.5" customHeight="1">
      <c r="B214" s="244"/>
      <c r="C214" s="245"/>
      <c r="D214" s="245"/>
      <c r="E214" s="246" t="s">
        <v>22</v>
      </c>
      <c r="F214" s="247" t="s">
        <v>230</v>
      </c>
      <c r="G214" s="245"/>
      <c r="H214" s="245"/>
      <c r="I214" s="245"/>
      <c r="J214" s="245"/>
      <c r="K214" s="248">
        <v>0.096</v>
      </c>
      <c r="L214" s="245"/>
      <c r="M214" s="245"/>
      <c r="N214" s="245"/>
      <c r="O214" s="245"/>
      <c r="P214" s="245"/>
      <c r="Q214" s="245"/>
      <c r="R214" s="249"/>
      <c r="T214" s="250"/>
      <c r="U214" s="245"/>
      <c r="V214" s="245"/>
      <c r="W214" s="245"/>
      <c r="X214" s="245"/>
      <c r="Y214" s="245"/>
      <c r="Z214" s="245"/>
      <c r="AA214" s="251"/>
      <c r="AT214" s="252" t="s">
        <v>184</v>
      </c>
      <c r="AU214" s="252" t="s">
        <v>126</v>
      </c>
      <c r="AV214" s="11" t="s">
        <v>181</v>
      </c>
      <c r="AW214" s="11" t="s">
        <v>36</v>
      </c>
      <c r="AX214" s="11" t="s">
        <v>89</v>
      </c>
      <c r="AY214" s="252" t="s">
        <v>175</v>
      </c>
    </row>
    <row r="215" spans="2:63" s="9" customFormat="1" ht="29.85" customHeight="1">
      <c r="B215" s="206"/>
      <c r="C215" s="207"/>
      <c r="D215" s="217" t="s">
        <v>1240</v>
      </c>
      <c r="E215" s="217"/>
      <c r="F215" s="217"/>
      <c r="G215" s="217"/>
      <c r="H215" s="217"/>
      <c r="I215" s="217"/>
      <c r="J215" s="217"/>
      <c r="K215" s="217"/>
      <c r="L215" s="217"/>
      <c r="M215" s="217"/>
      <c r="N215" s="218">
        <f>BK215</f>
        <v>0</v>
      </c>
      <c r="O215" s="219"/>
      <c r="P215" s="219"/>
      <c r="Q215" s="219"/>
      <c r="R215" s="210"/>
      <c r="T215" s="211"/>
      <c r="U215" s="207"/>
      <c r="V215" s="207"/>
      <c r="W215" s="212">
        <f>SUM(W216:W254)</f>
        <v>0</v>
      </c>
      <c r="X215" s="207"/>
      <c r="Y215" s="212">
        <f>SUM(Y216:Y254)</f>
        <v>0.0134976</v>
      </c>
      <c r="Z215" s="207"/>
      <c r="AA215" s="213">
        <f>SUM(AA216:AA254)</f>
        <v>15.404825</v>
      </c>
      <c r="AR215" s="214" t="s">
        <v>89</v>
      </c>
      <c r="AT215" s="215" t="s">
        <v>80</v>
      </c>
      <c r="AU215" s="215" t="s">
        <v>89</v>
      </c>
      <c r="AY215" s="214" t="s">
        <v>175</v>
      </c>
      <c r="BK215" s="216">
        <f>SUM(BK216:BK254)</f>
        <v>0</v>
      </c>
    </row>
    <row r="216" spans="2:65" s="1" customFormat="1" ht="38.25" customHeight="1">
      <c r="B216" s="47"/>
      <c r="C216" s="220" t="s">
        <v>307</v>
      </c>
      <c r="D216" s="220" t="s">
        <v>177</v>
      </c>
      <c r="E216" s="221" t="s">
        <v>644</v>
      </c>
      <c r="F216" s="222" t="s">
        <v>645</v>
      </c>
      <c r="G216" s="222"/>
      <c r="H216" s="222"/>
      <c r="I216" s="222"/>
      <c r="J216" s="223" t="s">
        <v>180</v>
      </c>
      <c r="K216" s="224">
        <v>40</v>
      </c>
      <c r="L216" s="225">
        <v>0</v>
      </c>
      <c r="M216" s="226"/>
      <c r="N216" s="227">
        <f>ROUND(L216*K216,2)</f>
        <v>0</v>
      </c>
      <c r="O216" s="227"/>
      <c r="P216" s="227"/>
      <c r="Q216" s="227"/>
      <c r="R216" s="49"/>
      <c r="T216" s="228" t="s">
        <v>22</v>
      </c>
      <c r="U216" s="57" t="s">
        <v>46</v>
      </c>
      <c r="V216" s="48"/>
      <c r="W216" s="229">
        <f>V216*K216</f>
        <v>0</v>
      </c>
      <c r="X216" s="229">
        <v>0.00013</v>
      </c>
      <c r="Y216" s="229">
        <f>X216*K216</f>
        <v>0.0052</v>
      </c>
      <c r="Z216" s="229">
        <v>0</v>
      </c>
      <c r="AA216" s="230">
        <f>Z216*K216</f>
        <v>0</v>
      </c>
      <c r="AR216" s="23" t="s">
        <v>181</v>
      </c>
      <c r="AT216" s="23" t="s">
        <v>177</v>
      </c>
      <c r="AU216" s="23" t="s">
        <v>126</v>
      </c>
      <c r="AY216" s="23" t="s">
        <v>175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89</v>
      </c>
      <c r="BK216" s="143">
        <f>ROUND(L216*K216,2)</f>
        <v>0</v>
      </c>
      <c r="BL216" s="23" t="s">
        <v>181</v>
      </c>
      <c r="BM216" s="23" t="s">
        <v>1327</v>
      </c>
    </row>
    <row r="217" spans="2:51" s="10" customFormat="1" ht="16.5" customHeight="1">
      <c r="B217" s="231"/>
      <c r="C217" s="232"/>
      <c r="D217" s="232"/>
      <c r="E217" s="233" t="s">
        <v>22</v>
      </c>
      <c r="F217" s="234" t="s">
        <v>1328</v>
      </c>
      <c r="G217" s="235"/>
      <c r="H217" s="235"/>
      <c r="I217" s="235"/>
      <c r="J217" s="232"/>
      <c r="K217" s="236">
        <v>40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184</v>
      </c>
      <c r="AU217" s="240" t="s">
        <v>126</v>
      </c>
      <c r="AV217" s="10" t="s">
        <v>126</v>
      </c>
      <c r="AW217" s="10" t="s">
        <v>36</v>
      </c>
      <c r="AX217" s="10" t="s">
        <v>81</v>
      </c>
      <c r="AY217" s="240" t="s">
        <v>175</v>
      </c>
    </row>
    <row r="218" spans="2:51" s="11" customFormat="1" ht="16.5" customHeight="1">
      <c r="B218" s="244"/>
      <c r="C218" s="245"/>
      <c r="D218" s="245"/>
      <c r="E218" s="246" t="s">
        <v>22</v>
      </c>
      <c r="F218" s="247" t="s">
        <v>230</v>
      </c>
      <c r="G218" s="245"/>
      <c r="H218" s="245"/>
      <c r="I218" s="245"/>
      <c r="J218" s="245"/>
      <c r="K218" s="248">
        <v>40</v>
      </c>
      <c r="L218" s="245"/>
      <c r="M218" s="245"/>
      <c r="N218" s="245"/>
      <c r="O218" s="245"/>
      <c r="P218" s="245"/>
      <c r="Q218" s="245"/>
      <c r="R218" s="249"/>
      <c r="T218" s="250"/>
      <c r="U218" s="245"/>
      <c r="V218" s="245"/>
      <c r="W218" s="245"/>
      <c r="X218" s="245"/>
      <c r="Y218" s="245"/>
      <c r="Z218" s="245"/>
      <c r="AA218" s="251"/>
      <c r="AT218" s="252" t="s">
        <v>184</v>
      </c>
      <c r="AU218" s="252" t="s">
        <v>126</v>
      </c>
      <c r="AV218" s="11" t="s">
        <v>181</v>
      </c>
      <c r="AW218" s="11" t="s">
        <v>36</v>
      </c>
      <c r="AX218" s="11" t="s">
        <v>89</v>
      </c>
      <c r="AY218" s="252" t="s">
        <v>175</v>
      </c>
    </row>
    <row r="219" spans="2:65" s="1" customFormat="1" ht="38.25" customHeight="1">
      <c r="B219" s="47"/>
      <c r="C219" s="220" t="s">
        <v>286</v>
      </c>
      <c r="D219" s="220" t="s">
        <v>177</v>
      </c>
      <c r="E219" s="221" t="s">
        <v>1329</v>
      </c>
      <c r="F219" s="222" t="s">
        <v>1330</v>
      </c>
      <c r="G219" s="222"/>
      <c r="H219" s="222"/>
      <c r="I219" s="222"/>
      <c r="J219" s="223" t="s">
        <v>180</v>
      </c>
      <c r="K219" s="224">
        <v>207.44</v>
      </c>
      <c r="L219" s="225">
        <v>0</v>
      </c>
      <c r="M219" s="226"/>
      <c r="N219" s="22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46</v>
      </c>
      <c r="V219" s="48"/>
      <c r="W219" s="229">
        <f>V219*K219</f>
        <v>0</v>
      </c>
      <c r="X219" s="229">
        <v>4E-05</v>
      </c>
      <c r="Y219" s="229">
        <f>X219*K219</f>
        <v>0.0082976</v>
      </c>
      <c r="Z219" s="229">
        <v>0</v>
      </c>
      <c r="AA219" s="230">
        <f>Z219*K219</f>
        <v>0</v>
      </c>
      <c r="AR219" s="23" t="s">
        <v>181</v>
      </c>
      <c r="AT219" s="23" t="s">
        <v>177</v>
      </c>
      <c r="AU219" s="23" t="s">
        <v>126</v>
      </c>
      <c r="AY219" s="23" t="s">
        <v>175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89</v>
      </c>
      <c r="BK219" s="143">
        <f>ROUND(L219*K219,2)</f>
        <v>0</v>
      </c>
      <c r="BL219" s="23" t="s">
        <v>181</v>
      </c>
      <c r="BM219" s="23" t="s">
        <v>1331</v>
      </c>
    </row>
    <row r="220" spans="2:51" s="10" customFormat="1" ht="16.5" customHeight="1">
      <c r="B220" s="231"/>
      <c r="C220" s="232"/>
      <c r="D220" s="232"/>
      <c r="E220" s="233" t="s">
        <v>22</v>
      </c>
      <c r="F220" s="234" t="s">
        <v>1332</v>
      </c>
      <c r="G220" s="235"/>
      <c r="H220" s="235"/>
      <c r="I220" s="235"/>
      <c r="J220" s="232"/>
      <c r="K220" s="236">
        <v>48.51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184</v>
      </c>
      <c r="AU220" s="240" t="s">
        <v>126</v>
      </c>
      <c r="AV220" s="10" t="s">
        <v>126</v>
      </c>
      <c r="AW220" s="10" t="s">
        <v>36</v>
      </c>
      <c r="AX220" s="10" t="s">
        <v>81</v>
      </c>
      <c r="AY220" s="240" t="s">
        <v>175</v>
      </c>
    </row>
    <row r="221" spans="2:51" s="10" customFormat="1" ht="16.5" customHeight="1">
      <c r="B221" s="231"/>
      <c r="C221" s="232"/>
      <c r="D221" s="232"/>
      <c r="E221" s="233" t="s">
        <v>22</v>
      </c>
      <c r="F221" s="243" t="s">
        <v>1333</v>
      </c>
      <c r="G221" s="232"/>
      <c r="H221" s="232"/>
      <c r="I221" s="232"/>
      <c r="J221" s="232"/>
      <c r="K221" s="236">
        <v>14.26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184</v>
      </c>
      <c r="AU221" s="240" t="s">
        <v>126</v>
      </c>
      <c r="AV221" s="10" t="s">
        <v>126</v>
      </c>
      <c r="AW221" s="10" t="s">
        <v>36</v>
      </c>
      <c r="AX221" s="10" t="s">
        <v>81</v>
      </c>
      <c r="AY221" s="240" t="s">
        <v>175</v>
      </c>
    </row>
    <row r="222" spans="2:51" s="10" customFormat="1" ht="16.5" customHeight="1">
      <c r="B222" s="231"/>
      <c r="C222" s="232"/>
      <c r="D222" s="232"/>
      <c r="E222" s="233" t="s">
        <v>22</v>
      </c>
      <c r="F222" s="243" t="s">
        <v>1334</v>
      </c>
      <c r="G222" s="232"/>
      <c r="H222" s="232"/>
      <c r="I222" s="232"/>
      <c r="J222" s="232"/>
      <c r="K222" s="236">
        <v>4.5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184</v>
      </c>
      <c r="AU222" s="240" t="s">
        <v>126</v>
      </c>
      <c r="AV222" s="10" t="s">
        <v>126</v>
      </c>
      <c r="AW222" s="10" t="s">
        <v>36</v>
      </c>
      <c r="AX222" s="10" t="s">
        <v>81</v>
      </c>
      <c r="AY222" s="240" t="s">
        <v>175</v>
      </c>
    </row>
    <row r="223" spans="2:51" s="10" customFormat="1" ht="16.5" customHeight="1">
      <c r="B223" s="231"/>
      <c r="C223" s="232"/>
      <c r="D223" s="232"/>
      <c r="E223" s="233" t="s">
        <v>22</v>
      </c>
      <c r="F223" s="243" t="s">
        <v>1335</v>
      </c>
      <c r="G223" s="232"/>
      <c r="H223" s="232"/>
      <c r="I223" s="232"/>
      <c r="J223" s="232"/>
      <c r="K223" s="236">
        <v>30.75</v>
      </c>
      <c r="L223" s="232"/>
      <c r="M223" s="232"/>
      <c r="N223" s="232"/>
      <c r="O223" s="232"/>
      <c r="P223" s="232"/>
      <c r="Q223" s="232"/>
      <c r="R223" s="237"/>
      <c r="T223" s="238"/>
      <c r="U223" s="232"/>
      <c r="V223" s="232"/>
      <c r="W223" s="232"/>
      <c r="X223" s="232"/>
      <c r="Y223" s="232"/>
      <c r="Z223" s="232"/>
      <c r="AA223" s="239"/>
      <c r="AT223" s="240" t="s">
        <v>184</v>
      </c>
      <c r="AU223" s="240" t="s">
        <v>126</v>
      </c>
      <c r="AV223" s="10" t="s">
        <v>126</v>
      </c>
      <c r="AW223" s="10" t="s">
        <v>36</v>
      </c>
      <c r="AX223" s="10" t="s">
        <v>81</v>
      </c>
      <c r="AY223" s="240" t="s">
        <v>175</v>
      </c>
    </row>
    <row r="224" spans="2:51" s="10" customFormat="1" ht="16.5" customHeight="1">
      <c r="B224" s="231"/>
      <c r="C224" s="232"/>
      <c r="D224" s="232"/>
      <c r="E224" s="233" t="s">
        <v>22</v>
      </c>
      <c r="F224" s="243" t="s">
        <v>1336</v>
      </c>
      <c r="G224" s="232"/>
      <c r="H224" s="232"/>
      <c r="I224" s="232"/>
      <c r="J224" s="232"/>
      <c r="K224" s="236">
        <v>38.79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184</v>
      </c>
      <c r="AU224" s="240" t="s">
        <v>126</v>
      </c>
      <c r="AV224" s="10" t="s">
        <v>126</v>
      </c>
      <c r="AW224" s="10" t="s">
        <v>36</v>
      </c>
      <c r="AX224" s="10" t="s">
        <v>81</v>
      </c>
      <c r="AY224" s="240" t="s">
        <v>175</v>
      </c>
    </row>
    <row r="225" spans="2:51" s="10" customFormat="1" ht="16.5" customHeight="1">
      <c r="B225" s="231"/>
      <c r="C225" s="232"/>
      <c r="D225" s="232"/>
      <c r="E225" s="233" t="s">
        <v>22</v>
      </c>
      <c r="F225" s="243" t="s">
        <v>1337</v>
      </c>
      <c r="G225" s="232"/>
      <c r="H225" s="232"/>
      <c r="I225" s="232"/>
      <c r="J225" s="232"/>
      <c r="K225" s="236">
        <v>19.73</v>
      </c>
      <c r="L225" s="232"/>
      <c r="M225" s="232"/>
      <c r="N225" s="232"/>
      <c r="O225" s="232"/>
      <c r="P225" s="232"/>
      <c r="Q225" s="232"/>
      <c r="R225" s="237"/>
      <c r="T225" s="238"/>
      <c r="U225" s="232"/>
      <c r="V225" s="232"/>
      <c r="W225" s="232"/>
      <c r="X225" s="232"/>
      <c r="Y225" s="232"/>
      <c r="Z225" s="232"/>
      <c r="AA225" s="239"/>
      <c r="AT225" s="240" t="s">
        <v>184</v>
      </c>
      <c r="AU225" s="240" t="s">
        <v>126</v>
      </c>
      <c r="AV225" s="10" t="s">
        <v>126</v>
      </c>
      <c r="AW225" s="10" t="s">
        <v>36</v>
      </c>
      <c r="AX225" s="10" t="s">
        <v>81</v>
      </c>
      <c r="AY225" s="240" t="s">
        <v>175</v>
      </c>
    </row>
    <row r="226" spans="2:51" s="10" customFormat="1" ht="16.5" customHeight="1">
      <c r="B226" s="231"/>
      <c r="C226" s="232"/>
      <c r="D226" s="232"/>
      <c r="E226" s="233" t="s">
        <v>22</v>
      </c>
      <c r="F226" s="243" t="s">
        <v>1338</v>
      </c>
      <c r="G226" s="232"/>
      <c r="H226" s="232"/>
      <c r="I226" s="232"/>
      <c r="J226" s="232"/>
      <c r="K226" s="236">
        <v>33.74</v>
      </c>
      <c r="L226" s="232"/>
      <c r="M226" s="232"/>
      <c r="N226" s="232"/>
      <c r="O226" s="232"/>
      <c r="P226" s="232"/>
      <c r="Q226" s="232"/>
      <c r="R226" s="237"/>
      <c r="T226" s="238"/>
      <c r="U226" s="232"/>
      <c r="V226" s="232"/>
      <c r="W226" s="232"/>
      <c r="X226" s="232"/>
      <c r="Y226" s="232"/>
      <c r="Z226" s="232"/>
      <c r="AA226" s="239"/>
      <c r="AT226" s="240" t="s">
        <v>184</v>
      </c>
      <c r="AU226" s="240" t="s">
        <v>126</v>
      </c>
      <c r="AV226" s="10" t="s">
        <v>126</v>
      </c>
      <c r="AW226" s="10" t="s">
        <v>36</v>
      </c>
      <c r="AX226" s="10" t="s">
        <v>81</v>
      </c>
      <c r="AY226" s="240" t="s">
        <v>175</v>
      </c>
    </row>
    <row r="227" spans="2:51" s="10" customFormat="1" ht="16.5" customHeight="1">
      <c r="B227" s="231"/>
      <c r="C227" s="232"/>
      <c r="D227" s="232"/>
      <c r="E227" s="233" t="s">
        <v>22</v>
      </c>
      <c r="F227" s="243" t="s">
        <v>1339</v>
      </c>
      <c r="G227" s="232"/>
      <c r="H227" s="232"/>
      <c r="I227" s="232"/>
      <c r="J227" s="232"/>
      <c r="K227" s="236">
        <v>17.16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184</v>
      </c>
      <c r="AU227" s="240" t="s">
        <v>126</v>
      </c>
      <c r="AV227" s="10" t="s">
        <v>126</v>
      </c>
      <c r="AW227" s="10" t="s">
        <v>36</v>
      </c>
      <c r="AX227" s="10" t="s">
        <v>81</v>
      </c>
      <c r="AY227" s="240" t="s">
        <v>175</v>
      </c>
    </row>
    <row r="228" spans="2:51" s="11" customFormat="1" ht="16.5" customHeight="1">
      <c r="B228" s="244"/>
      <c r="C228" s="245"/>
      <c r="D228" s="245"/>
      <c r="E228" s="246" t="s">
        <v>22</v>
      </c>
      <c r="F228" s="247" t="s">
        <v>230</v>
      </c>
      <c r="G228" s="245"/>
      <c r="H228" s="245"/>
      <c r="I228" s="245"/>
      <c r="J228" s="245"/>
      <c r="K228" s="248">
        <v>207.44</v>
      </c>
      <c r="L228" s="245"/>
      <c r="M228" s="245"/>
      <c r="N228" s="245"/>
      <c r="O228" s="245"/>
      <c r="P228" s="245"/>
      <c r="Q228" s="245"/>
      <c r="R228" s="249"/>
      <c r="T228" s="250"/>
      <c r="U228" s="245"/>
      <c r="V228" s="245"/>
      <c r="W228" s="245"/>
      <c r="X228" s="245"/>
      <c r="Y228" s="245"/>
      <c r="Z228" s="245"/>
      <c r="AA228" s="251"/>
      <c r="AT228" s="252" t="s">
        <v>184</v>
      </c>
      <c r="AU228" s="252" t="s">
        <v>126</v>
      </c>
      <c r="AV228" s="11" t="s">
        <v>181</v>
      </c>
      <c r="AW228" s="11" t="s">
        <v>36</v>
      </c>
      <c r="AX228" s="11" t="s">
        <v>89</v>
      </c>
      <c r="AY228" s="252" t="s">
        <v>175</v>
      </c>
    </row>
    <row r="229" spans="2:65" s="1" customFormat="1" ht="25.5" customHeight="1">
      <c r="B229" s="47"/>
      <c r="C229" s="220" t="s">
        <v>311</v>
      </c>
      <c r="D229" s="220" t="s">
        <v>177</v>
      </c>
      <c r="E229" s="221" t="s">
        <v>1340</v>
      </c>
      <c r="F229" s="222" t="s">
        <v>1341</v>
      </c>
      <c r="G229" s="222"/>
      <c r="H229" s="222"/>
      <c r="I229" s="222"/>
      <c r="J229" s="223" t="s">
        <v>207</v>
      </c>
      <c r="K229" s="224">
        <v>1.499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46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1.95</v>
      </c>
      <c r="AA229" s="230">
        <f>Z229*K229</f>
        <v>2.9230500000000004</v>
      </c>
      <c r="AR229" s="23" t="s">
        <v>181</v>
      </c>
      <c r="AT229" s="23" t="s">
        <v>177</v>
      </c>
      <c r="AU229" s="23" t="s">
        <v>126</v>
      </c>
      <c r="AY229" s="23" t="s">
        <v>175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89</v>
      </c>
      <c r="BK229" s="143">
        <f>ROUND(L229*K229,2)</f>
        <v>0</v>
      </c>
      <c r="BL229" s="23" t="s">
        <v>181</v>
      </c>
      <c r="BM229" s="23" t="s">
        <v>1342</v>
      </c>
    </row>
    <row r="230" spans="2:51" s="10" customFormat="1" ht="16.5" customHeight="1">
      <c r="B230" s="231"/>
      <c r="C230" s="232"/>
      <c r="D230" s="232"/>
      <c r="E230" s="233" t="s">
        <v>22</v>
      </c>
      <c r="F230" s="234" t="s">
        <v>1343</v>
      </c>
      <c r="G230" s="235"/>
      <c r="H230" s="235"/>
      <c r="I230" s="235"/>
      <c r="J230" s="232"/>
      <c r="K230" s="236">
        <v>1.499</v>
      </c>
      <c r="L230" s="232"/>
      <c r="M230" s="232"/>
      <c r="N230" s="232"/>
      <c r="O230" s="232"/>
      <c r="P230" s="232"/>
      <c r="Q230" s="232"/>
      <c r="R230" s="237"/>
      <c r="T230" s="238"/>
      <c r="U230" s="232"/>
      <c r="V230" s="232"/>
      <c r="W230" s="232"/>
      <c r="X230" s="232"/>
      <c r="Y230" s="232"/>
      <c r="Z230" s="232"/>
      <c r="AA230" s="239"/>
      <c r="AT230" s="240" t="s">
        <v>184</v>
      </c>
      <c r="AU230" s="240" t="s">
        <v>126</v>
      </c>
      <c r="AV230" s="10" t="s">
        <v>126</v>
      </c>
      <c r="AW230" s="10" t="s">
        <v>36</v>
      </c>
      <c r="AX230" s="10" t="s">
        <v>81</v>
      </c>
      <c r="AY230" s="240" t="s">
        <v>175</v>
      </c>
    </row>
    <row r="231" spans="2:51" s="11" customFormat="1" ht="16.5" customHeight="1">
      <c r="B231" s="244"/>
      <c r="C231" s="245"/>
      <c r="D231" s="245"/>
      <c r="E231" s="246" t="s">
        <v>22</v>
      </c>
      <c r="F231" s="247" t="s">
        <v>230</v>
      </c>
      <c r="G231" s="245"/>
      <c r="H231" s="245"/>
      <c r="I231" s="245"/>
      <c r="J231" s="245"/>
      <c r="K231" s="248">
        <v>1.499</v>
      </c>
      <c r="L231" s="245"/>
      <c r="M231" s="245"/>
      <c r="N231" s="245"/>
      <c r="O231" s="245"/>
      <c r="P231" s="245"/>
      <c r="Q231" s="245"/>
      <c r="R231" s="249"/>
      <c r="T231" s="250"/>
      <c r="U231" s="245"/>
      <c r="V231" s="245"/>
      <c r="W231" s="245"/>
      <c r="X231" s="245"/>
      <c r="Y231" s="245"/>
      <c r="Z231" s="245"/>
      <c r="AA231" s="251"/>
      <c r="AT231" s="252" t="s">
        <v>184</v>
      </c>
      <c r="AU231" s="252" t="s">
        <v>126</v>
      </c>
      <c r="AV231" s="11" t="s">
        <v>181</v>
      </c>
      <c r="AW231" s="11" t="s">
        <v>36</v>
      </c>
      <c r="AX231" s="11" t="s">
        <v>89</v>
      </c>
      <c r="AY231" s="252" t="s">
        <v>175</v>
      </c>
    </row>
    <row r="232" spans="2:65" s="1" customFormat="1" ht="51" customHeight="1">
      <c r="B232" s="47"/>
      <c r="C232" s="220" t="s">
        <v>316</v>
      </c>
      <c r="D232" s="220" t="s">
        <v>177</v>
      </c>
      <c r="E232" s="221" t="s">
        <v>1344</v>
      </c>
      <c r="F232" s="222" t="s">
        <v>1345</v>
      </c>
      <c r="G232" s="222"/>
      <c r="H232" s="222"/>
      <c r="I232" s="222"/>
      <c r="J232" s="223" t="s">
        <v>207</v>
      </c>
      <c r="K232" s="224">
        <v>3.639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22</v>
      </c>
      <c r="U232" s="57" t="s">
        <v>46</v>
      </c>
      <c r="V232" s="48"/>
      <c r="W232" s="229">
        <f>V232*K232</f>
        <v>0</v>
      </c>
      <c r="X232" s="229">
        <v>0</v>
      </c>
      <c r="Y232" s="229">
        <f>X232*K232</f>
        <v>0</v>
      </c>
      <c r="Z232" s="229">
        <v>2.2</v>
      </c>
      <c r="AA232" s="230">
        <f>Z232*K232</f>
        <v>8.0058</v>
      </c>
      <c r="AR232" s="23" t="s">
        <v>181</v>
      </c>
      <c r="AT232" s="23" t="s">
        <v>177</v>
      </c>
      <c r="AU232" s="23" t="s">
        <v>126</v>
      </c>
      <c r="AY232" s="23" t="s">
        <v>175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89</v>
      </c>
      <c r="BK232" s="143">
        <f>ROUND(L232*K232,2)</f>
        <v>0</v>
      </c>
      <c r="BL232" s="23" t="s">
        <v>181</v>
      </c>
      <c r="BM232" s="23" t="s">
        <v>1346</v>
      </c>
    </row>
    <row r="233" spans="2:51" s="10" customFormat="1" ht="16.5" customHeight="1">
      <c r="B233" s="231"/>
      <c r="C233" s="232"/>
      <c r="D233" s="232"/>
      <c r="E233" s="233" t="s">
        <v>22</v>
      </c>
      <c r="F233" s="234" t="s">
        <v>1316</v>
      </c>
      <c r="G233" s="235"/>
      <c r="H233" s="235"/>
      <c r="I233" s="235"/>
      <c r="J233" s="232"/>
      <c r="K233" s="236">
        <v>0.386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184</v>
      </c>
      <c r="AU233" s="240" t="s">
        <v>126</v>
      </c>
      <c r="AV233" s="10" t="s">
        <v>126</v>
      </c>
      <c r="AW233" s="10" t="s">
        <v>36</v>
      </c>
      <c r="AX233" s="10" t="s">
        <v>81</v>
      </c>
      <c r="AY233" s="240" t="s">
        <v>175</v>
      </c>
    </row>
    <row r="234" spans="2:51" s="10" customFormat="1" ht="16.5" customHeight="1">
      <c r="B234" s="231"/>
      <c r="C234" s="232"/>
      <c r="D234" s="232"/>
      <c r="E234" s="233" t="s">
        <v>22</v>
      </c>
      <c r="F234" s="243" t="s">
        <v>1317</v>
      </c>
      <c r="G234" s="232"/>
      <c r="H234" s="232"/>
      <c r="I234" s="232"/>
      <c r="J234" s="232"/>
      <c r="K234" s="236">
        <v>0.93</v>
      </c>
      <c r="L234" s="232"/>
      <c r="M234" s="232"/>
      <c r="N234" s="232"/>
      <c r="O234" s="232"/>
      <c r="P234" s="232"/>
      <c r="Q234" s="232"/>
      <c r="R234" s="237"/>
      <c r="T234" s="238"/>
      <c r="U234" s="232"/>
      <c r="V234" s="232"/>
      <c r="W234" s="232"/>
      <c r="X234" s="232"/>
      <c r="Y234" s="232"/>
      <c r="Z234" s="232"/>
      <c r="AA234" s="239"/>
      <c r="AT234" s="240" t="s">
        <v>184</v>
      </c>
      <c r="AU234" s="240" t="s">
        <v>126</v>
      </c>
      <c r="AV234" s="10" t="s">
        <v>126</v>
      </c>
      <c r="AW234" s="10" t="s">
        <v>36</v>
      </c>
      <c r="AX234" s="10" t="s">
        <v>81</v>
      </c>
      <c r="AY234" s="240" t="s">
        <v>175</v>
      </c>
    </row>
    <row r="235" spans="2:51" s="10" customFormat="1" ht="16.5" customHeight="1">
      <c r="B235" s="231"/>
      <c r="C235" s="232"/>
      <c r="D235" s="232"/>
      <c r="E235" s="233" t="s">
        <v>22</v>
      </c>
      <c r="F235" s="243" t="s">
        <v>1318</v>
      </c>
      <c r="G235" s="232"/>
      <c r="H235" s="232"/>
      <c r="I235" s="232"/>
      <c r="J235" s="232"/>
      <c r="K235" s="236">
        <v>2.153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184</v>
      </c>
      <c r="AU235" s="240" t="s">
        <v>126</v>
      </c>
      <c r="AV235" s="10" t="s">
        <v>126</v>
      </c>
      <c r="AW235" s="10" t="s">
        <v>36</v>
      </c>
      <c r="AX235" s="10" t="s">
        <v>81</v>
      </c>
      <c r="AY235" s="240" t="s">
        <v>175</v>
      </c>
    </row>
    <row r="236" spans="2:51" s="10" customFormat="1" ht="16.5" customHeight="1">
      <c r="B236" s="231"/>
      <c r="C236" s="232"/>
      <c r="D236" s="232"/>
      <c r="E236" s="233" t="s">
        <v>22</v>
      </c>
      <c r="F236" s="243" t="s">
        <v>1319</v>
      </c>
      <c r="G236" s="232"/>
      <c r="H236" s="232"/>
      <c r="I236" s="232"/>
      <c r="J236" s="232"/>
      <c r="K236" s="236">
        <v>0.17</v>
      </c>
      <c r="L236" s="232"/>
      <c r="M236" s="232"/>
      <c r="N236" s="232"/>
      <c r="O236" s="232"/>
      <c r="P236" s="232"/>
      <c r="Q236" s="232"/>
      <c r="R236" s="237"/>
      <c r="T236" s="238"/>
      <c r="U236" s="232"/>
      <c r="V236" s="232"/>
      <c r="W236" s="232"/>
      <c r="X236" s="232"/>
      <c r="Y236" s="232"/>
      <c r="Z236" s="232"/>
      <c r="AA236" s="239"/>
      <c r="AT236" s="240" t="s">
        <v>184</v>
      </c>
      <c r="AU236" s="240" t="s">
        <v>126</v>
      </c>
      <c r="AV236" s="10" t="s">
        <v>126</v>
      </c>
      <c r="AW236" s="10" t="s">
        <v>36</v>
      </c>
      <c r="AX236" s="10" t="s">
        <v>81</v>
      </c>
      <c r="AY236" s="240" t="s">
        <v>175</v>
      </c>
    </row>
    <row r="237" spans="2:51" s="11" customFormat="1" ht="16.5" customHeight="1">
      <c r="B237" s="244"/>
      <c r="C237" s="245"/>
      <c r="D237" s="245"/>
      <c r="E237" s="246" t="s">
        <v>22</v>
      </c>
      <c r="F237" s="247" t="s">
        <v>230</v>
      </c>
      <c r="G237" s="245"/>
      <c r="H237" s="245"/>
      <c r="I237" s="245"/>
      <c r="J237" s="245"/>
      <c r="K237" s="248">
        <v>3.639</v>
      </c>
      <c r="L237" s="245"/>
      <c r="M237" s="245"/>
      <c r="N237" s="245"/>
      <c r="O237" s="245"/>
      <c r="P237" s="245"/>
      <c r="Q237" s="245"/>
      <c r="R237" s="249"/>
      <c r="T237" s="250"/>
      <c r="U237" s="245"/>
      <c r="V237" s="245"/>
      <c r="W237" s="245"/>
      <c r="X237" s="245"/>
      <c r="Y237" s="245"/>
      <c r="Z237" s="245"/>
      <c r="AA237" s="251"/>
      <c r="AT237" s="252" t="s">
        <v>184</v>
      </c>
      <c r="AU237" s="252" t="s">
        <v>126</v>
      </c>
      <c r="AV237" s="11" t="s">
        <v>181</v>
      </c>
      <c r="AW237" s="11" t="s">
        <v>36</v>
      </c>
      <c r="AX237" s="11" t="s">
        <v>89</v>
      </c>
      <c r="AY237" s="252" t="s">
        <v>175</v>
      </c>
    </row>
    <row r="238" spans="2:65" s="1" customFormat="1" ht="25.5" customHeight="1">
      <c r="B238" s="47"/>
      <c r="C238" s="220" t="s">
        <v>320</v>
      </c>
      <c r="D238" s="220" t="s">
        <v>177</v>
      </c>
      <c r="E238" s="221" t="s">
        <v>1347</v>
      </c>
      <c r="F238" s="222" t="s">
        <v>1348</v>
      </c>
      <c r="G238" s="222"/>
      <c r="H238" s="222"/>
      <c r="I238" s="222"/>
      <c r="J238" s="223" t="s">
        <v>180</v>
      </c>
      <c r="K238" s="224">
        <v>1.093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46</v>
      </c>
      <c r="V238" s="48"/>
      <c r="W238" s="229">
        <f>V238*K238</f>
        <v>0</v>
      </c>
      <c r="X238" s="229">
        <v>0</v>
      </c>
      <c r="Y238" s="229">
        <f>X238*K238</f>
        <v>0</v>
      </c>
      <c r="Z238" s="229">
        <v>0.075</v>
      </c>
      <c r="AA238" s="230">
        <f>Z238*K238</f>
        <v>0.08197499999999999</v>
      </c>
      <c r="AR238" s="23" t="s">
        <v>181</v>
      </c>
      <c r="AT238" s="23" t="s">
        <v>177</v>
      </c>
      <c r="AU238" s="23" t="s">
        <v>126</v>
      </c>
      <c r="AY238" s="23" t="s">
        <v>175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89</v>
      </c>
      <c r="BK238" s="143">
        <f>ROUND(L238*K238,2)</f>
        <v>0</v>
      </c>
      <c r="BL238" s="23" t="s">
        <v>181</v>
      </c>
      <c r="BM238" s="23" t="s">
        <v>1349</v>
      </c>
    </row>
    <row r="239" spans="2:51" s="12" customFormat="1" ht="16.5" customHeight="1">
      <c r="B239" s="263"/>
      <c r="C239" s="264"/>
      <c r="D239" s="264"/>
      <c r="E239" s="265" t="s">
        <v>22</v>
      </c>
      <c r="F239" s="272" t="s">
        <v>1350</v>
      </c>
      <c r="G239" s="273"/>
      <c r="H239" s="273"/>
      <c r="I239" s="273"/>
      <c r="J239" s="264"/>
      <c r="K239" s="265" t="s">
        <v>22</v>
      </c>
      <c r="L239" s="264"/>
      <c r="M239" s="264"/>
      <c r="N239" s="264"/>
      <c r="O239" s="264"/>
      <c r="P239" s="264"/>
      <c r="Q239" s="264"/>
      <c r="R239" s="267"/>
      <c r="T239" s="268"/>
      <c r="U239" s="264"/>
      <c r="V239" s="264"/>
      <c r="W239" s="264"/>
      <c r="X239" s="264"/>
      <c r="Y239" s="264"/>
      <c r="Z239" s="264"/>
      <c r="AA239" s="269"/>
      <c r="AT239" s="270" t="s">
        <v>184</v>
      </c>
      <c r="AU239" s="270" t="s">
        <v>126</v>
      </c>
      <c r="AV239" s="12" t="s">
        <v>89</v>
      </c>
      <c r="AW239" s="12" t="s">
        <v>36</v>
      </c>
      <c r="AX239" s="12" t="s">
        <v>81</v>
      </c>
      <c r="AY239" s="270" t="s">
        <v>175</v>
      </c>
    </row>
    <row r="240" spans="2:51" s="10" customFormat="1" ht="16.5" customHeight="1">
      <c r="B240" s="231"/>
      <c r="C240" s="232"/>
      <c r="D240" s="232"/>
      <c r="E240" s="233" t="s">
        <v>22</v>
      </c>
      <c r="F240" s="243" t="s">
        <v>1351</v>
      </c>
      <c r="G240" s="232"/>
      <c r="H240" s="232"/>
      <c r="I240" s="232"/>
      <c r="J240" s="232"/>
      <c r="K240" s="236">
        <v>1.093</v>
      </c>
      <c r="L240" s="232"/>
      <c r="M240" s="232"/>
      <c r="N240" s="232"/>
      <c r="O240" s="232"/>
      <c r="P240" s="232"/>
      <c r="Q240" s="232"/>
      <c r="R240" s="237"/>
      <c r="T240" s="238"/>
      <c r="U240" s="232"/>
      <c r="V240" s="232"/>
      <c r="W240" s="232"/>
      <c r="X240" s="232"/>
      <c r="Y240" s="232"/>
      <c r="Z240" s="232"/>
      <c r="AA240" s="239"/>
      <c r="AT240" s="240" t="s">
        <v>184</v>
      </c>
      <c r="AU240" s="240" t="s">
        <v>126</v>
      </c>
      <c r="AV240" s="10" t="s">
        <v>126</v>
      </c>
      <c r="AW240" s="10" t="s">
        <v>36</v>
      </c>
      <c r="AX240" s="10" t="s">
        <v>81</v>
      </c>
      <c r="AY240" s="240" t="s">
        <v>175</v>
      </c>
    </row>
    <row r="241" spans="2:51" s="11" customFormat="1" ht="16.5" customHeight="1">
      <c r="B241" s="244"/>
      <c r="C241" s="245"/>
      <c r="D241" s="245"/>
      <c r="E241" s="246" t="s">
        <v>22</v>
      </c>
      <c r="F241" s="247" t="s">
        <v>230</v>
      </c>
      <c r="G241" s="245"/>
      <c r="H241" s="245"/>
      <c r="I241" s="245"/>
      <c r="J241" s="245"/>
      <c r="K241" s="248">
        <v>1.093</v>
      </c>
      <c r="L241" s="245"/>
      <c r="M241" s="245"/>
      <c r="N241" s="245"/>
      <c r="O241" s="245"/>
      <c r="P241" s="245"/>
      <c r="Q241" s="245"/>
      <c r="R241" s="249"/>
      <c r="T241" s="250"/>
      <c r="U241" s="245"/>
      <c r="V241" s="245"/>
      <c r="W241" s="245"/>
      <c r="X241" s="245"/>
      <c r="Y241" s="245"/>
      <c r="Z241" s="245"/>
      <c r="AA241" s="251"/>
      <c r="AT241" s="252" t="s">
        <v>184</v>
      </c>
      <c r="AU241" s="252" t="s">
        <v>126</v>
      </c>
      <c r="AV241" s="11" t="s">
        <v>181</v>
      </c>
      <c r="AW241" s="11" t="s">
        <v>36</v>
      </c>
      <c r="AX241" s="11" t="s">
        <v>89</v>
      </c>
      <c r="AY241" s="252" t="s">
        <v>175</v>
      </c>
    </row>
    <row r="242" spans="2:65" s="1" customFormat="1" ht="25.5" customHeight="1">
      <c r="B242" s="47"/>
      <c r="C242" s="220" t="s">
        <v>10</v>
      </c>
      <c r="D242" s="220" t="s">
        <v>177</v>
      </c>
      <c r="E242" s="221" t="s">
        <v>225</v>
      </c>
      <c r="F242" s="222" t="s">
        <v>226</v>
      </c>
      <c r="G242" s="222"/>
      <c r="H242" s="222"/>
      <c r="I242" s="222"/>
      <c r="J242" s="223" t="s">
        <v>180</v>
      </c>
      <c r="K242" s="224">
        <v>3.2</v>
      </c>
      <c r="L242" s="225">
        <v>0</v>
      </c>
      <c r="M242" s="226"/>
      <c r="N242" s="227">
        <f>ROUND(L242*K242,2)</f>
        <v>0</v>
      </c>
      <c r="O242" s="227"/>
      <c r="P242" s="227"/>
      <c r="Q242" s="227"/>
      <c r="R242" s="49"/>
      <c r="T242" s="228" t="s">
        <v>22</v>
      </c>
      <c r="U242" s="57" t="s">
        <v>46</v>
      </c>
      <c r="V242" s="48"/>
      <c r="W242" s="229">
        <f>V242*K242</f>
        <v>0</v>
      </c>
      <c r="X242" s="229">
        <v>0</v>
      </c>
      <c r="Y242" s="229">
        <f>X242*K242</f>
        <v>0</v>
      </c>
      <c r="Z242" s="229">
        <v>0.076</v>
      </c>
      <c r="AA242" s="230">
        <f>Z242*K242</f>
        <v>0.2432</v>
      </c>
      <c r="AR242" s="23" t="s">
        <v>181</v>
      </c>
      <c r="AT242" s="23" t="s">
        <v>177</v>
      </c>
      <c r="AU242" s="23" t="s">
        <v>126</v>
      </c>
      <c r="AY242" s="23" t="s">
        <v>175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3" t="s">
        <v>89</v>
      </c>
      <c r="BK242" s="143">
        <f>ROUND(L242*K242,2)</f>
        <v>0</v>
      </c>
      <c r="BL242" s="23" t="s">
        <v>181</v>
      </c>
      <c r="BM242" s="23" t="s">
        <v>1352</v>
      </c>
    </row>
    <row r="243" spans="2:51" s="12" customFormat="1" ht="16.5" customHeight="1">
      <c r="B243" s="263"/>
      <c r="C243" s="264"/>
      <c r="D243" s="264"/>
      <c r="E243" s="265" t="s">
        <v>22</v>
      </c>
      <c r="F243" s="272" t="s">
        <v>1353</v>
      </c>
      <c r="G243" s="273"/>
      <c r="H243" s="273"/>
      <c r="I243" s="273"/>
      <c r="J243" s="264"/>
      <c r="K243" s="265" t="s">
        <v>22</v>
      </c>
      <c r="L243" s="264"/>
      <c r="M243" s="264"/>
      <c r="N243" s="264"/>
      <c r="O243" s="264"/>
      <c r="P243" s="264"/>
      <c r="Q243" s="264"/>
      <c r="R243" s="267"/>
      <c r="T243" s="268"/>
      <c r="U243" s="264"/>
      <c r="V243" s="264"/>
      <c r="W243" s="264"/>
      <c r="X243" s="264"/>
      <c r="Y243" s="264"/>
      <c r="Z243" s="264"/>
      <c r="AA243" s="269"/>
      <c r="AT243" s="270" t="s">
        <v>184</v>
      </c>
      <c r="AU243" s="270" t="s">
        <v>126</v>
      </c>
      <c r="AV243" s="12" t="s">
        <v>89</v>
      </c>
      <c r="AW243" s="12" t="s">
        <v>36</v>
      </c>
      <c r="AX243" s="12" t="s">
        <v>81</v>
      </c>
      <c r="AY243" s="270" t="s">
        <v>175</v>
      </c>
    </row>
    <row r="244" spans="2:51" s="10" customFormat="1" ht="16.5" customHeight="1">
      <c r="B244" s="231"/>
      <c r="C244" s="232"/>
      <c r="D244" s="232"/>
      <c r="E244" s="233" t="s">
        <v>22</v>
      </c>
      <c r="F244" s="243" t="s">
        <v>1354</v>
      </c>
      <c r="G244" s="232"/>
      <c r="H244" s="232"/>
      <c r="I244" s="232"/>
      <c r="J244" s="232"/>
      <c r="K244" s="236">
        <v>1.6</v>
      </c>
      <c r="L244" s="232"/>
      <c r="M244" s="232"/>
      <c r="N244" s="232"/>
      <c r="O244" s="232"/>
      <c r="P244" s="232"/>
      <c r="Q244" s="232"/>
      <c r="R244" s="237"/>
      <c r="T244" s="238"/>
      <c r="U244" s="232"/>
      <c r="V244" s="232"/>
      <c r="W244" s="232"/>
      <c r="X244" s="232"/>
      <c r="Y244" s="232"/>
      <c r="Z244" s="232"/>
      <c r="AA244" s="239"/>
      <c r="AT244" s="240" t="s">
        <v>184</v>
      </c>
      <c r="AU244" s="240" t="s">
        <v>126</v>
      </c>
      <c r="AV244" s="10" t="s">
        <v>126</v>
      </c>
      <c r="AW244" s="10" t="s">
        <v>36</v>
      </c>
      <c r="AX244" s="10" t="s">
        <v>81</v>
      </c>
      <c r="AY244" s="240" t="s">
        <v>175</v>
      </c>
    </row>
    <row r="245" spans="2:51" s="10" customFormat="1" ht="16.5" customHeight="1">
      <c r="B245" s="231"/>
      <c r="C245" s="232"/>
      <c r="D245" s="232"/>
      <c r="E245" s="233" t="s">
        <v>22</v>
      </c>
      <c r="F245" s="243" t="s">
        <v>1354</v>
      </c>
      <c r="G245" s="232"/>
      <c r="H245" s="232"/>
      <c r="I245" s="232"/>
      <c r="J245" s="232"/>
      <c r="K245" s="236">
        <v>1.6</v>
      </c>
      <c r="L245" s="232"/>
      <c r="M245" s="232"/>
      <c r="N245" s="232"/>
      <c r="O245" s="232"/>
      <c r="P245" s="232"/>
      <c r="Q245" s="232"/>
      <c r="R245" s="237"/>
      <c r="T245" s="238"/>
      <c r="U245" s="232"/>
      <c r="V245" s="232"/>
      <c r="W245" s="232"/>
      <c r="X245" s="232"/>
      <c r="Y245" s="232"/>
      <c r="Z245" s="232"/>
      <c r="AA245" s="239"/>
      <c r="AT245" s="240" t="s">
        <v>184</v>
      </c>
      <c r="AU245" s="240" t="s">
        <v>126</v>
      </c>
      <c r="AV245" s="10" t="s">
        <v>126</v>
      </c>
      <c r="AW245" s="10" t="s">
        <v>36</v>
      </c>
      <c r="AX245" s="10" t="s">
        <v>81</v>
      </c>
      <c r="AY245" s="240" t="s">
        <v>175</v>
      </c>
    </row>
    <row r="246" spans="2:51" s="11" customFormat="1" ht="16.5" customHeight="1">
      <c r="B246" s="244"/>
      <c r="C246" s="245"/>
      <c r="D246" s="245"/>
      <c r="E246" s="246" t="s">
        <v>22</v>
      </c>
      <c r="F246" s="247" t="s">
        <v>230</v>
      </c>
      <c r="G246" s="245"/>
      <c r="H246" s="245"/>
      <c r="I246" s="245"/>
      <c r="J246" s="245"/>
      <c r="K246" s="248">
        <v>3.2</v>
      </c>
      <c r="L246" s="245"/>
      <c r="M246" s="245"/>
      <c r="N246" s="245"/>
      <c r="O246" s="245"/>
      <c r="P246" s="245"/>
      <c r="Q246" s="245"/>
      <c r="R246" s="249"/>
      <c r="T246" s="250"/>
      <c r="U246" s="245"/>
      <c r="V246" s="245"/>
      <c r="W246" s="245"/>
      <c r="X246" s="245"/>
      <c r="Y246" s="245"/>
      <c r="Z246" s="245"/>
      <c r="AA246" s="251"/>
      <c r="AT246" s="252" t="s">
        <v>184</v>
      </c>
      <c r="AU246" s="252" t="s">
        <v>126</v>
      </c>
      <c r="AV246" s="11" t="s">
        <v>181</v>
      </c>
      <c r="AW246" s="11" t="s">
        <v>36</v>
      </c>
      <c r="AX246" s="11" t="s">
        <v>89</v>
      </c>
      <c r="AY246" s="252" t="s">
        <v>175</v>
      </c>
    </row>
    <row r="247" spans="2:65" s="1" customFormat="1" ht="25.5" customHeight="1">
      <c r="B247" s="47"/>
      <c r="C247" s="220" t="s">
        <v>214</v>
      </c>
      <c r="D247" s="220" t="s">
        <v>177</v>
      </c>
      <c r="E247" s="221" t="s">
        <v>1355</v>
      </c>
      <c r="F247" s="222" t="s">
        <v>1356</v>
      </c>
      <c r="G247" s="222"/>
      <c r="H247" s="222"/>
      <c r="I247" s="222"/>
      <c r="J247" s="223" t="s">
        <v>207</v>
      </c>
      <c r="K247" s="224">
        <v>2.027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46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1.8</v>
      </c>
      <c r="AA247" s="230">
        <f>Z247*K247</f>
        <v>3.6486000000000005</v>
      </c>
      <c r="AR247" s="23" t="s">
        <v>181</v>
      </c>
      <c r="AT247" s="23" t="s">
        <v>177</v>
      </c>
      <c r="AU247" s="23" t="s">
        <v>126</v>
      </c>
      <c r="AY247" s="23" t="s">
        <v>175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89</v>
      </c>
      <c r="BK247" s="143">
        <f>ROUND(L247*K247,2)</f>
        <v>0</v>
      </c>
      <c r="BL247" s="23" t="s">
        <v>181</v>
      </c>
      <c r="BM247" s="23" t="s">
        <v>1357</v>
      </c>
    </row>
    <row r="248" spans="2:51" s="10" customFormat="1" ht="16.5" customHeight="1">
      <c r="B248" s="231"/>
      <c r="C248" s="232"/>
      <c r="D248" s="232"/>
      <c r="E248" s="233" t="s">
        <v>22</v>
      </c>
      <c r="F248" s="234" t="s">
        <v>1358</v>
      </c>
      <c r="G248" s="235"/>
      <c r="H248" s="235"/>
      <c r="I248" s="235"/>
      <c r="J248" s="232"/>
      <c r="K248" s="236">
        <v>1.218</v>
      </c>
      <c r="L248" s="232"/>
      <c r="M248" s="232"/>
      <c r="N248" s="232"/>
      <c r="O248" s="232"/>
      <c r="P248" s="232"/>
      <c r="Q248" s="232"/>
      <c r="R248" s="237"/>
      <c r="T248" s="238"/>
      <c r="U248" s="232"/>
      <c r="V248" s="232"/>
      <c r="W248" s="232"/>
      <c r="X248" s="232"/>
      <c r="Y248" s="232"/>
      <c r="Z248" s="232"/>
      <c r="AA248" s="239"/>
      <c r="AT248" s="240" t="s">
        <v>184</v>
      </c>
      <c r="AU248" s="240" t="s">
        <v>126</v>
      </c>
      <c r="AV248" s="10" t="s">
        <v>126</v>
      </c>
      <c r="AW248" s="10" t="s">
        <v>36</v>
      </c>
      <c r="AX248" s="10" t="s">
        <v>81</v>
      </c>
      <c r="AY248" s="240" t="s">
        <v>175</v>
      </c>
    </row>
    <row r="249" spans="2:51" s="10" customFormat="1" ht="16.5" customHeight="1">
      <c r="B249" s="231"/>
      <c r="C249" s="232"/>
      <c r="D249" s="232"/>
      <c r="E249" s="233" t="s">
        <v>22</v>
      </c>
      <c r="F249" s="243" t="s">
        <v>1359</v>
      </c>
      <c r="G249" s="232"/>
      <c r="H249" s="232"/>
      <c r="I249" s="232"/>
      <c r="J249" s="232"/>
      <c r="K249" s="236">
        <v>0.809</v>
      </c>
      <c r="L249" s="232"/>
      <c r="M249" s="232"/>
      <c r="N249" s="232"/>
      <c r="O249" s="232"/>
      <c r="P249" s="232"/>
      <c r="Q249" s="232"/>
      <c r="R249" s="237"/>
      <c r="T249" s="238"/>
      <c r="U249" s="232"/>
      <c r="V249" s="232"/>
      <c r="W249" s="232"/>
      <c r="X249" s="232"/>
      <c r="Y249" s="232"/>
      <c r="Z249" s="232"/>
      <c r="AA249" s="239"/>
      <c r="AT249" s="240" t="s">
        <v>184</v>
      </c>
      <c r="AU249" s="240" t="s">
        <v>126</v>
      </c>
      <c r="AV249" s="10" t="s">
        <v>126</v>
      </c>
      <c r="AW249" s="10" t="s">
        <v>36</v>
      </c>
      <c r="AX249" s="10" t="s">
        <v>81</v>
      </c>
      <c r="AY249" s="240" t="s">
        <v>175</v>
      </c>
    </row>
    <row r="250" spans="2:51" s="11" customFormat="1" ht="16.5" customHeight="1">
      <c r="B250" s="244"/>
      <c r="C250" s="245"/>
      <c r="D250" s="245"/>
      <c r="E250" s="246" t="s">
        <v>22</v>
      </c>
      <c r="F250" s="247" t="s">
        <v>230</v>
      </c>
      <c r="G250" s="245"/>
      <c r="H250" s="245"/>
      <c r="I250" s="245"/>
      <c r="J250" s="245"/>
      <c r="K250" s="248">
        <v>2.027</v>
      </c>
      <c r="L250" s="245"/>
      <c r="M250" s="245"/>
      <c r="N250" s="245"/>
      <c r="O250" s="245"/>
      <c r="P250" s="245"/>
      <c r="Q250" s="245"/>
      <c r="R250" s="249"/>
      <c r="T250" s="250"/>
      <c r="U250" s="245"/>
      <c r="V250" s="245"/>
      <c r="W250" s="245"/>
      <c r="X250" s="245"/>
      <c r="Y250" s="245"/>
      <c r="Z250" s="245"/>
      <c r="AA250" s="251"/>
      <c r="AT250" s="252" t="s">
        <v>184</v>
      </c>
      <c r="AU250" s="252" t="s">
        <v>126</v>
      </c>
      <c r="AV250" s="11" t="s">
        <v>181</v>
      </c>
      <c r="AW250" s="11" t="s">
        <v>36</v>
      </c>
      <c r="AX250" s="11" t="s">
        <v>89</v>
      </c>
      <c r="AY250" s="252" t="s">
        <v>175</v>
      </c>
    </row>
    <row r="251" spans="2:65" s="1" customFormat="1" ht="38.25" customHeight="1">
      <c r="B251" s="47"/>
      <c r="C251" s="220" t="s">
        <v>302</v>
      </c>
      <c r="D251" s="220" t="s">
        <v>177</v>
      </c>
      <c r="E251" s="221" t="s">
        <v>1360</v>
      </c>
      <c r="F251" s="222" t="s">
        <v>1361</v>
      </c>
      <c r="G251" s="222"/>
      <c r="H251" s="222"/>
      <c r="I251" s="222"/>
      <c r="J251" s="223" t="s">
        <v>202</v>
      </c>
      <c r="K251" s="224">
        <v>6.2</v>
      </c>
      <c r="L251" s="225">
        <v>0</v>
      </c>
      <c r="M251" s="226"/>
      <c r="N251" s="227">
        <f>ROUND(L251*K251,2)</f>
        <v>0</v>
      </c>
      <c r="O251" s="227"/>
      <c r="P251" s="227"/>
      <c r="Q251" s="227"/>
      <c r="R251" s="49"/>
      <c r="T251" s="228" t="s">
        <v>22</v>
      </c>
      <c r="U251" s="57" t="s">
        <v>46</v>
      </c>
      <c r="V251" s="48"/>
      <c r="W251" s="229">
        <f>V251*K251</f>
        <v>0</v>
      </c>
      <c r="X251" s="229">
        <v>0</v>
      </c>
      <c r="Y251" s="229">
        <f>X251*K251</f>
        <v>0</v>
      </c>
      <c r="Z251" s="229">
        <v>0.081</v>
      </c>
      <c r="AA251" s="230">
        <f>Z251*K251</f>
        <v>0.5022</v>
      </c>
      <c r="AR251" s="23" t="s">
        <v>181</v>
      </c>
      <c r="AT251" s="23" t="s">
        <v>177</v>
      </c>
      <c r="AU251" s="23" t="s">
        <v>126</v>
      </c>
      <c r="AY251" s="23" t="s">
        <v>175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89</v>
      </c>
      <c r="BK251" s="143">
        <f>ROUND(L251*K251,2)</f>
        <v>0</v>
      </c>
      <c r="BL251" s="23" t="s">
        <v>181</v>
      </c>
      <c r="BM251" s="23" t="s">
        <v>1362</v>
      </c>
    </row>
    <row r="252" spans="2:51" s="10" customFormat="1" ht="16.5" customHeight="1">
      <c r="B252" s="231"/>
      <c r="C252" s="232"/>
      <c r="D252" s="232"/>
      <c r="E252" s="233" t="s">
        <v>22</v>
      </c>
      <c r="F252" s="234" t="s">
        <v>1363</v>
      </c>
      <c r="G252" s="235"/>
      <c r="H252" s="235"/>
      <c r="I252" s="235"/>
      <c r="J252" s="232"/>
      <c r="K252" s="236">
        <v>3.2</v>
      </c>
      <c r="L252" s="232"/>
      <c r="M252" s="232"/>
      <c r="N252" s="232"/>
      <c r="O252" s="232"/>
      <c r="P252" s="232"/>
      <c r="Q252" s="232"/>
      <c r="R252" s="237"/>
      <c r="T252" s="238"/>
      <c r="U252" s="232"/>
      <c r="V252" s="232"/>
      <c r="W252" s="232"/>
      <c r="X252" s="232"/>
      <c r="Y252" s="232"/>
      <c r="Z252" s="232"/>
      <c r="AA252" s="239"/>
      <c r="AT252" s="240" t="s">
        <v>184</v>
      </c>
      <c r="AU252" s="240" t="s">
        <v>126</v>
      </c>
      <c r="AV252" s="10" t="s">
        <v>126</v>
      </c>
      <c r="AW252" s="10" t="s">
        <v>36</v>
      </c>
      <c r="AX252" s="10" t="s">
        <v>81</v>
      </c>
      <c r="AY252" s="240" t="s">
        <v>175</v>
      </c>
    </row>
    <row r="253" spans="2:51" s="10" customFormat="1" ht="16.5" customHeight="1">
      <c r="B253" s="231"/>
      <c r="C253" s="232"/>
      <c r="D253" s="232"/>
      <c r="E253" s="233" t="s">
        <v>22</v>
      </c>
      <c r="F253" s="243" t="s">
        <v>1364</v>
      </c>
      <c r="G253" s="232"/>
      <c r="H253" s="232"/>
      <c r="I253" s="232"/>
      <c r="J253" s="232"/>
      <c r="K253" s="236">
        <v>3</v>
      </c>
      <c r="L253" s="232"/>
      <c r="M253" s="232"/>
      <c r="N253" s="232"/>
      <c r="O253" s="232"/>
      <c r="P253" s="232"/>
      <c r="Q253" s="232"/>
      <c r="R253" s="237"/>
      <c r="T253" s="238"/>
      <c r="U253" s="232"/>
      <c r="V253" s="232"/>
      <c r="W253" s="232"/>
      <c r="X253" s="232"/>
      <c r="Y253" s="232"/>
      <c r="Z253" s="232"/>
      <c r="AA253" s="239"/>
      <c r="AT253" s="240" t="s">
        <v>184</v>
      </c>
      <c r="AU253" s="240" t="s">
        <v>126</v>
      </c>
      <c r="AV253" s="10" t="s">
        <v>126</v>
      </c>
      <c r="AW253" s="10" t="s">
        <v>36</v>
      </c>
      <c r="AX253" s="10" t="s">
        <v>81</v>
      </c>
      <c r="AY253" s="240" t="s">
        <v>175</v>
      </c>
    </row>
    <row r="254" spans="2:51" s="11" customFormat="1" ht="16.5" customHeight="1">
      <c r="B254" s="244"/>
      <c r="C254" s="245"/>
      <c r="D254" s="245"/>
      <c r="E254" s="246" t="s">
        <v>22</v>
      </c>
      <c r="F254" s="247" t="s">
        <v>230</v>
      </c>
      <c r="G254" s="245"/>
      <c r="H254" s="245"/>
      <c r="I254" s="245"/>
      <c r="J254" s="245"/>
      <c r="K254" s="248">
        <v>6.2</v>
      </c>
      <c r="L254" s="245"/>
      <c r="M254" s="245"/>
      <c r="N254" s="245"/>
      <c r="O254" s="245"/>
      <c r="P254" s="245"/>
      <c r="Q254" s="245"/>
      <c r="R254" s="249"/>
      <c r="T254" s="250"/>
      <c r="U254" s="245"/>
      <c r="V254" s="245"/>
      <c r="W254" s="245"/>
      <c r="X254" s="245"/>
      <c r="Y254" s="245"/>
      <c r="Z254" s="245"/>
      <c r="AA254" s="251"/>
      <c r="AT254" s="252" t="s">
        <v>184</v>
      </c>
      <c r="AU254" s="252" t="s">
        <v>126</v>
      </c>
      <c r="AV254" s="11" t="s">
        <v>181</v>
      </c>
      <c r="AW254" s="11" t="s">
        <v>36</v>
      </c>
      <c r="AX254" s="11" t="s">
        <v>89</v>
      </c>
      <c r="AY254" s="252" t="s">
        <v>175</v>
      </c>
    </row>
    <row r="255" spans="2:63" s="9" customFormat="1" ht="29.85" customHeight="1">
      <c r="B255" s="206"/>
      <c r="C255" s="207"/>
      <c r="D255" s="217" t="s">
        <v>1241</v>
      </c>
      <c r="E255" s="217"/>
      <c r="F255" s="217"/>
      <c r="G255" s="217"/>
      <c r="H255" s="217"/>
      <c r="I255" s="217"/>
      <c r="J255" s="217"/>
      <c r="K255" s="217"/>
      <c r="L255" s="217"/>
      <c r="M255" s="217"/>
      <c r="N255" s="218">
        <f>BK255</f>
        <v>0</v>
      </c>
      <c r="O255" s="219"/>
      <c r="P255" s="219"/>
      <c r="Q255" s="219"/>
      <c r="R255" s="210"/>
      <c r="T255" s="211"/>
      <c r="U255" s="207"/>
      <c r="V255" s="207"/>
      <c r="W255" s="212">
        <f>SUM(W256:W261)</f>
        <v>0</v>
      </c>
      <c r="X255" s="207"/>
      <c r="Y255" s="212">
        <f>SUM(Y256:Y261)</f>
        <v>0</v>
      </c>
      <c r="Z255" s="207"/>
      <c r="AA255" s="213">
        <f>SUM(AA256:AA261)</f>
        <v>0</v>
      </c>
      <c r="AR255" s="214" t="s">
        <v>89</v>
      </c>
      <c r="AT255" s="215" t="s">
        <v>80</v>
      </c>
      <c r="AU255" s="215" t="s">
        <v>89</v>
      </c>
      <c r="AY255" s="214" t="s">
        <v>175</v>
      </c>
      <c r="BK255" s="216">
        <f>SUM(BK256:BK261)</f>
        <v>0</v>
      </c>
    </row>
    <row r="256" spans="2:65" s="1" customFormat="1" ht="38.25" customHeight="1">
      <c r="B256" s="47"/>
      <c r="C256" s="220" t="s">
        <v>345</v>
      </c>
      <c r="D256" s="220" t="s">
        <v>177</v>
      </c>
      <c r="E256" s="221" t="s">
        <v>1365</v>
      </c>
      <c r="F256" s="222" t="s">
        <v>1366</v>
      </c>
      <c r="G256" s="222"/>
      <c r="H256" s="222"/>
      <c r="I256" s="222"/>
      <c r="J256" s="223" t="s">
        <v>253</v>
      </c>
      <c r="K256" s="224">
        <v>27.446</v>
      </c>
      <c r="L256" s="225">
        <v>0</v>
      </c>
      <c r="M256" s="226"/>
      <c r="N256" s="227">
        <f>ROUND(L256*K256,2)</f>
        <v>0</v>
      </c>
      <c r="O256" s="227"/>
      <c r="P256" s="227"/>
      <c r="Q256" s="227"/>
      <c r="R256" s="49"/>
      <c r="T256" s="228" t="s">
        <v>22</v>
      </c>
      <c r="U256" s="57" t="s">
        <v>46</v>
      </c>
      <c r="V256" s="48"/>
      <c r="W256" s="229">
        <f>V256*K256</f>
        <v>0</v>
      </c>
      <c r="X256" s="229">
        <v>0</v>
      </c>
      <c r="Y256" s="229">
        <f>X256*K256</f>
        <v>0</v>
      </c>
      <c r="Z256" s="229">
        <v>0</v>
      </c>
      <c r="AA256" s="230">
        <f>Z256*K256</f>
        <v>0</v>
      </c>
      <c r="AR256" s="23" t="s">
        <v>181</v>
      </c>
      <c r="AT256" s="23" t="s">
        <v>177</v>
      </c>
      <c r="AU256" s="23" t="s">
        <v>126</v>
      </c>
      <c r="AY256" s="23" t="s">
        <v>175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3" t="s">
        <v>89</v>
      </c>
      <c r="BK256" s="143">
        <f>ROUND(L256*K256,2)</f>
        <v>0</v>
      </c>
      <c r="BL256" s="23" t="s">
        <v>181</v>
      </c>
      <c r="BM256" s="23" t="s">
        <v>1367</v>
      </c>
    </row>
    <row r="257" spans="2:65" s="1" customFormat="1" ht="38.25" customHeight="1">
      <c r="B257" s="47"/>
      <c r="C257" s="220" t="s">
        <v>350</v>
      </c>
      <c r="D257" s="220" t="s">
        <v>177</v>
      </c>
      <c r="E257" s="221" t="s">
        <v>265</v>
      </c>
      <c r="F257" s="222" t="s">
        <v>266</v>
      </c>
      <c r="G257" s="222"/>
      <c r="H257" s="222"/>
      <c r="I257" s="222"/>
      <c r="J257" s="223" t="s">
        <v>253</v>
      </c>
      <c r="K257" s="224">
        <v>660.048</v>
      </c>
      <c r="L257" s="225">
        <v>0</v>
      </c>
      <c r="M257" s="226"/>
      <c r="N257" s="227">
        <f>ROUND(L257*K257,2)</f>
        <v>0</v>
      </c>
      <c r="O257" s="227"/>
      <c r="P257" s="227"/>
      <c r="Q257" s="227"/>
      <c r="R257" s="49"/>
      <c r="T257" s="228" t="s">
        <v>22</v>
      </c>
      <c r="U257" s="57" t="s">
        <v>46</v>
      </c>
      <c r="V257" s="48"/>
      <c r="W257" s="229">
        <f>V257*K257</f>
        <v>0</v>
      </c>
      <c r="X257" s="229">
        <v>0</v>
      </c>
      <c r="Y257" s="229">
        <f>X257*K257</f>
        <v>0</v>
      </c>
      <c r="Z257" s="229">
        <v>0</v>
      </c>
      <c r="AA257" s="230">
        <f>Z257*K257</f>
        <v>0</v>
      </c>
      <c r="AR257" s="23" t="s">
        <v>181</v>
      </c>
      <c r="AT257" s="23" t="s">
        <v>177</v>
      </c>
      <c r="AU257" s="23" t="s">
        <v>126</v>
      </c>
      <c r="AY257" s="23" t="s">
        <v>175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89</v>
      </c>
      <c r="BK257" s="143">
        <f>ROUND(L257*K257,2)</f>
        <v>0</v>
      </c>
      <c r="BL257" s="23" t="s">
        <v>181</v>
      </c>
      <c r="BM257" s="23" t="s">
        <v>1368</v>
      </c>
    </row>
    <row r="258" spans="2:65" s="1" customFormat="1" ht="38.25" customHeight="1">
      <c r="B258" s="47"/>
      <c r="C258" s="220" t="s">
        <v>224</v>
      </c>
      <c r="D258" s="220" t="s">
        <v>177</v>
      </c>
      <c r="E258" s="221" t="s">
        <v>1369</v>
      </c>
      <c r="F258" s="222" t="s">
        <v>1370</v>
      </c>
      <c r="G258" s="222"/>
      <c r="H258" s="222"/>
      <c r="I258" s="222"/>
      <c r="J258" s="223" t="s">
        <v>253</v>
      </c>
      <c r="K258" s="224">
        <v>27.446</v>
      </c>
      <c r="L258" s="225">
        <v>0</v>
      </c>
      <c r="M258" s="226"/>
      <c r="N258" s="227">
        <f>ROUND(L258*K258,2)</f>
        <v>0</v>
      </c>
      <c r="O258" s="227"/>
      <c r="P258" s="227"/>
      <c r="Q258" s="227"/>
      <c r="R258" s="49"/>
      <c r="T258" s="228" t="s">
        <v>22</v>
      </c>
      <c r="U258" s="57" t="s">
        <v>46</v>
      </c>
      <c r="V258" s="48"/>
      <c r="W258" s="229">
        <f>V258*K258</f>
        <v>0</v>
      </c>
      <c r="X258" s="229">
        <v>0</v>
      </c>
      <c r="Y258" s="229">
        <f>X258*K258</f>
        <v>0</v>
      </c>
      <c r="Z258" s="229">
        <v>0</v>
      </c>
      <c r="AA258" s="230">
        <f>Z258*K258</f>
        <v>0</v>
      </c>
      <c r="AR258" s="23" t="s">
        <v>181</v>
      </c>
      <c r="AT258" s="23" t="s">
        <v>177</v>
      </c>
      <c r="AU258" s="23" t="s">
        <v>126</v>
      </c>
      <c r="AY258" s="23" t="s">
        <v>175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89</v>
      </c>
      <c r="BK258" s="143">
        <f>ROUND(L258*K258,2)</f>
        <v>0</v>
      </c>
      <c r="BL258" s="23" t="s">
        <v>181</v>
      </c>
      <c r="BM258" s="23" t="s">
        <v>1371</v>
      </c>
    </row>
    <row r="259" spans="2:65" s="1" customFormat="1" ht="38.25" customHeight="1">
      <c r="B259" s="47"/>
      <c r="C259" s="220" t="s">
        <v>219</v>
      </c>
      <c r="D259" s="220" t="s">
        <v>177</v>
      </c>
      <c r="E259" s="221" t="s">
        <v>1372</v>
      </c>
      <c r="F259" s="222" t="s">
        <v>1373</v>
      </c>
      <c r="G259" s="222"/>
      <c r="H259" s="222"/>
      <c r="I259" s="222"/>
      <c r="J259" s="223" t="s">
        <v>253</v>
      </c>
      <c r="K259" s="224">
        <v>27.502</v>
      </c>
      <c r="L259" s="225">
        <v>0</v>
      </c>
      <c r="M259" s="226"/>
      <c r="N259" s="227">
        <f>ROUND(L259*K259,2)</f>
        <v>0</v>
      </c>
      <c r="O259" s="227"/>
      <c r="P259" s="227"/>
      <c r="Q259" s="227"/>
      <c r="R259" s="49"/>
      <c r="T259" s="228" t="s">
        <v>22</v>
      </c>
      <c r="U259" s="57" t="s">
        <v>46</v>
      </c>
      <c r="V259" s="48"/>
      <c r="W259" s="229">
        <f>V259*K259</f>
        <v>0</v>
      </c>
      <c r="X259" s="229">
        <v>0</v>
      </c>
      <c r="Y259" s="229">
        <f>X259*K259</f>
        <v>0</v>
      </c>
      <c r="Z259" s="229">
        <v>0</v>
      </c>
      <c r="AA259" s="230">
        <f>Z259*K259</f>
        <v>0</v>
      </c>
      <c r="AR259" s="23" t="s">
        <v>181</v>
      </c>
      <c r="AT259" s="23" t="s">
        <v>177</v>
      </c>
      <c r="AU259" s="23" t="s">
        <v>126</v>
      </c>
      <c r="AY259" s="23" t="s">
        <v>175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89</v>
      </c>
      <c r="BK259" s="143">
        <f>ROUND(L259*K259,2)</f>
        <v>0</v>
      </c>
      <c r="BL259" s="23" t="s">
        <v>181</v>
      </c>
      <c r="BM259" s="23" t="s">
        <v>1374</v>
      </c>
    </row>
    <row r="260" spans="2:51" s="10" customFormat="1" ht="16.5" customHeight="1">
      <c r="B260" s="231"/>
      <c r="C260" s="232"/>
      <c r="D260" s="232"/>
      <c r="E260" s="233" t="s">
        <v>22</v>
      </c>
      <c r="F260" s="234" t="s">
        <v>1375</v>
      </c>
      <c r="G260" s="235"/>
      <c r="H260" s="235"/>
      <c r="I260" s="235"/>
      <c r="J260" s="232"/>
      <c r="K260" s="236">
        <v>27.502</v>
      </c>
      <c r="L260" s="232"/>
      <c r="M260" s="232"/>
      <c r="N260" s="232"/>
      <c r="O260" s="232"/>
      <c r="P260" s="232"/>
      <c r="Q260" s="232"/>
      <c r="R260" s="237"/>
      <c r="T260" s="238"/>
      <c r="U260" s="232"/>
      <c r="V260" s="232"/>
      <c r="W260" s="232"/>
      <c r="X260" s="232"/>
      <c r="Y260" s="232"/>
      <c r="Z260" s="232"/>
      <c r="AA260" s="239"/>
      <c r="AT260" s="240" t="s">
        <v>184</v>
      </c>
      <c r="AU260" s="240" t="s">
        <v>126</v>
      </c>
      <c r="AV260" s="10" t="s">
        <v>126</v>
      </c>
      <c r="AW260" s="10" t="s">
        <v>36</v>
      </c>
      <c r="AX260" s="10" t="s">
        <v>81</v>
      </c>
      <c r="AY260" s="240" t="s">
        <v>175</v>
      </c>
    </row>
    <row r="261" spans="2:51" s="11" customFormat="1" ht="16.5" customHeight="1">
      <c r="B261" s="244"/>
      <c r="C261" s="245"/>
      <c r="D261" s="245"/>
      <c r="E261" s="246" t="s">
        <v>22</v>
      </c>
      <c r="F261" s="247" t="s">
        <v>230</v>
      </c>
      <c r="G261" s="245"/>
      <c r="H261" s="245"/>
      <c r="I261" s="245"/>
      <c r="J261" s="245"/>
      <c r="K261" s="248">
        <v>27.502</v>
      </c>
      <c r="L261" s="245"/>
      <c r="M261" s="245"/>
      <c r="N261" s="245"/>
      <c r="O261" s="245"/>
      <c r="P261" s="245"/>
      <c r="Q261" s="245"/>
      <c r="R261" s="249"/>
      <c r="T261" s="250"/>
      <c r="U261" s="245"/>
      <c r="V261" s="245"/>
      <c r="W261" s="245"/>
      <c r="X261" s="245"/>
      <c r="Y261" s="245"/>
      <c r="Z261" s="245"/>
      <c r="AA261" s="251"/>
      <c r="AT261" s="252" t="s">
        <v>184</v>
      </c>
      <c r="AU261" s="252" t="s">
        <v>126</v>
      </c>
      <c r="AV261" s="11" t="s">
        <v>181</v>
      </c>
      <c r="AW261" s="11" t="s">
        <v>36</v>
      </c>
      <c r="AX261" s="11" t="s">
        <v>89</v>
      </c>
      <c r="AY261" s="252" t="s">
        <v>175</v>
      </c>
    </row>
    <row r="262" spans="2:63" s="9" customFormat="1" ht="29.85" customHeight="1">
      <c r="B262" s="206"/>
      <c r="C262" s="207"/>
      <c r="D262" s="217" t="s">
        <v>1242</v>
      </c>
      <c r="E262" s="217"/>
      <c r="F262" s="217"/>
      <c r="G262" s="217"/>
      <c r="H262" s="217"/>
      <c r="I262" s="217"/>
      <c r="J262" s="217"/>
      <c r="K262" s="217"/>
      <c r="L262" s="217"/>
      <c r="M262" s="217"/>
      <c r="N262" s="218">
        <f>BK262</f>
        <v>0</v>
      </c>
      <c r="O262" s="219"/>
      <c r="P262" s="219"/>
      <c r="Q262" s="219"/>
      <c r="R262" s="210"/>
      <c r="T262" s="211"/>
      <c r="U262" s="207"/>
      <c r="V262" s="207"/>
      <c r="W262" s="212">
        <f>W263</f>
        <v>0</v>
      </c>
      <c r="X262" s="207"/>
      <c r="Y262" s="212">
        <f>Y263</f>
        <v>0</v>
      </c>
      <c r="Z262" s="207"/>
      <c r="AA262" s="213">
        <f>AA263</f>
        <v>0</v>
      </c>
      <c r="AR262" s="214" t="s">
        <v>89</v>
      </c>
      <c r="AT262" s="215" t="s">
        <v>80</v>
      </c>
      <c r="AU262" s="215" t="s">
        <v>89</v>
      </c>
      <c r="AY262" s="214" t="s">
        <v>175</v>
      </c>
      <c r="BK262" s="216">
        <f>BK263</f>
        <v>0</v>
      </c>
    </row>
    <row r="263" spans="2:65" s="1" customFormat="1" ht="25.5" customHeight="1">
      <c r="B263" s="47"/>
      <c r="C263" s="220" t="s">
        <v>339</v>
      </c>
      <c r="D263" s="220" t="s">
        <v>177</v>
      </c>
      <c r="E263" s="221" t="s">
        <v>283</v>
      </c>
      <c r="F263" s="222" t="s">
        <v>1376</v>
      </c>
      <c r="G263" s="222"/>
      <c r="H263" s="222"/>
      <c r="I263" s="222"/>
      <c r="J263" s="223" t="s">
        <v>253</v>
      </c>
      <c r="K263" s="224">
        <v>12.48</v>
      </c>
      <c r="L263" s="225">
        <v>0</v>
      </c>
      <c r="M263" s="226"/>
      <c r="N263" s="227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46</v>
      </c>
      <c r="V263" s="48"/>
      <c r="W263" s="229">
        <f>V263*K263</f>
        <v>0</v>
      </c>
      <c r="X263" s="229">
        <v>0</v>
      </c>
      <c r="Y263" s="229">
        <f>X263*K263</f>
        <v>0</v>
      </c>
      <c r="Z263" s="229">
        <v>0</v>
      </c>
      <c r="AA263" s="230">
        <f>Z263*K263</f>
        <v>0</v>
      </c>
      <c r="AR263" s="23" t="s">
        <v>181</v>
      </c>
      <c r="AT263" s="23" t="s">
        <v>177</v>
      </c>
      <c r="AU263" s="23" t="s">
        <v>126</v>
      </c>
      <c r="AY263" s="23" t="s">
        <v>175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89</v>
      </c>
      <c r="BK263" s="143">
        <f>ROUND(L263*K263,2)</f>
        <v>0</v>
      </c>
      <c r="BL263" s="23" t="s">
        <v>181</v>
      </c>
      <c r="BM263" s="23" t="s">
        <v>1377</v>
      </c>
    </row>
    <row r="264" spans="2:63" s="9" customFormat="1" ht="37.4" customHeight="1">
      <c r="B264" s="206"/>
      <c r="C264" s="207"/>
      <c r="D264" s="208" t="s">
        <v>1243</v>
      </c>
      <c r="E264" s="208"/>
      <c r="F264" s="208"/>
      <c r="G264" s="208"/>
      <c r="H264" s="208"/>
      <c r="I264" s="208"/>
      <c r="J264" s="208"/>
      <c r="K264" s="208"/>
      <c r="L264" s="208"/>
      <c r="M264" s="208"/>
      <c r="N264" s="253">
        <f>BK264</f>
        <v>0</v>
      </c>
      <c r="O264" s="254"/>
      <c r="P264" s="254"/>
      <c r="Q264" s="254"/>
      <c r="R264" s="210"/>
      <c r="T264" s="211"/>
      <c r="U264" s="207"/>
      <c r="V264" s="207"/>
      <c r="W264" s="212">
        <f>W265+W277+W299+W324+W350</f>
        <v>0</v>
      </c>
      <c r="X264" s="207"/>
      <c r="Y264" s="212">
        <f>Y265+Y277+Y299+Y324+Y350</f>
        <v>5.50849929</v>
      </c>
      <c r="Z264" s="207"/>
      <c r="AA264" s="213">
        <f>AA265+AA277+AA299+AA324+AA350</f>
        <v>12.04128295</v>
      </c>
      <c r="AR264" s="214" t="s">
        <v>126</v>
      </c>
      <c r="AT264" s="215" t="s">
        <v>80</v>
      </c>
      <c r="AU264" s="215" t="s">
        <v>81</v>
      </c>
      <c r="AY264" s="214" t="s">
        <v>175</v>
      </c>
      <c r="BK264" s="216">
        <f>BK265+BK277+BK299+BK324+BK350</f>
        <v>0</v>
      </c>
    </row>
    <row r="265" spans="2:63" s="9" customFormat="1" ht="19.9" customHeight="1">
      <c r="B265" s="206"/>
      <c r="C265" s="207"/>
      <c r="D265" s="217" t="s">
        <v>1244</v>
      </c>
      <c r="E265" s="217"/>
      <c r="F265" s="217"/>
      <c r="G265" s="217"/>
      <c r="H265" s="217"/>
      <c r="I265" s="217"/>
      <c r="J265" s="217"/>
      <c r="K265" s="217"/>
      <c r="L265" s="217"/>
      <c r="M265" s="217"/>
      <c r="N265" s="218">
        <f>BK265</f>
        <v>0</v>
      </c>
      <c r="O265" s="219"/>
      <c r="P265" s="219"/>
      <c r="Q265" s="219"/>
      <c r="R265" s="210"/>
      <c r="T265" s="211"/>
      <c r="U265" s="207"/>
      <c r="V265" s="207"/>
      <c r="W265" s="212">
        <f>SUM(W266:W276)</f>
        <v>0</v>
      </c>
      <c r="X265" s="207"/>
      <c r="Y265" s="212">
        <f>SUM(Y266:Y276)</f>
        <v>0.14117145</v>
      </c>
      <c r="Z265" s="207"/>
      <c r="AA265" s="213">
        <f>SUM(AA266:AA276)</f>
        <v>0</v>
      </c>
      <c r="AR265" s="214" t="s">
        <v>126</v>
      </c>
      <c r="AT265" s="215" t="s">
        <v>80</v>
      </c>
      <c r="AU265" s="215" t="s">
        <v>89</v>
      </c>
      <c r="AY265" s="214" t="s">
        <v>175</v>
      </c>
      <c r="BK265" s="216">
        <f>SUM(BK266:BK276)</f>
        <v>0</v>
      </c>
    </row>
    <row r="266" spans="2:65" s="1" customFormat="1" ht="25.5" customHeight="1">
      <c r="B266" s="47"/>
      <c r="C266" s="220" t="s">
        <v>357</v>
      </c>
      <c r="D266" s="220" t="s">
        <v>177</v>
      </c>
      <c r="E266" s="221" t="s">
        <v>1378</v>
      </c>
      <c r="F266" s="222" t="s">
        <v>1379</v>
      </c>
      <c r="G266" s="222"/>
      <c r="H266" s="222"/>
      <c r="I266" s="222"/>
      <c r="J266" s="223" t="s">
        <v>180</v>
      </c>
      <c r="K266" s="224">
        <v>30.75</v>
      </c>
      <c r="L266" s="225">
        <v>0</v>
      </c>
      <c r="M266" s="226"/>
      <c r="N266" s="227">
        <f>ROUND(L266*K266,2)</f>
        <v>0</v>
      </c>
      <c r="O266" s="227"/>
      <c r="P266" s="227"/>
      <c r="Q266" s="227"/>
      <c r="R266" s="49"/>
      <c r="T266" s="228" t="s">
        <v>22</v>
      </c>
      <c r="U266" s="57" t="s">
        <v>46</v>
      </c>
      <c r="V266" s="48"/>
      <c r="W266" s="229">
        <f>V266*K266</f>
        <v>0</v>
      </c>
      <c r="X266" s="229">
        <v>0.00385</v>
      </c>
      <c r="Y266" s="229">
        <f>X266*K266</f>
        <v>0.1183875</v>
      </c>
      <c r="Z266" s="229">
        <v>0</v>
      </c>
      <c r="AA266" s="230">
        <f>Z266*K266</f>
        <v>0</v>
      </c>
      <c r="AR266" s="23" t="s">
        <v>289</v>
      </c>
      <c r="AT266" s="23" t="s">
        <v>177</v>
      </c>
      <c r="AU266" s="23" t="s">
        <v>126</v>
      </c>
      <c r="AY266" s="23" t="s">
        <v>175</v>
      </c>
      <c r="BE266" s="143">
        <f>IF(U266="základní",N266,0)</f>
        <v>0</v>
      </c>
      <c r="BF266" s="143">
        <f>IF(U266="snížená",N266,0)</f>
        <v>0</v>
      </c>
      <c r="BG266" s="143">
        <f>IF(U266="zákl. přenesená",N266,0)</f>
        <v>0</v>
      </c>
      <c r="BH266" s="143">
        <f>IF(U266="sníž. přenesená",N266,0)</f>
        <v>0</v>
      </c>
      <c r="BI266" s="143">
        <f>IF(U266="nulová",N266,0)</f>
        <v>0</v>
      </c>
      <c r="BJ266" s="23" t="s">
        <v>89</v>
      </c>
      <c r="BK266" s="143">
        <f>ROUND(L266*K266,2)</f>
        <v>0</v>
      </c>
      <c r="BL266" s="23" t="s">
        <v>289</v>
      </c>
      <c r="BM266" s="23" t="s">
        <v>1380</v>
      </c>
    </row>
    <row r="267" spans="2:51" s="10" customFormat="1" ht="16.5" customHeight="1">
      <c r="B267" s="231"/>
      <c r="C267" s="232"/>
      <c r="D267" s="232"/>
      <c r="E267" s="233" t="s">
        <v>22</v>
      </c>
      <c r="F267" s="234" t="s">
        <v>1335</v>
      </c>
      <c r="G267" s="235"/>
      <c r="H267" s="235"/>
      <c r="I267" s="235"/>
      <c r="J267" s="232"/>
      <c r="K267" s="236">
        <v>30.75</v>
      </c>
      <c r="L267" s="232"/>
      <c r="M267" s="232"/>
      <c r="N267" s="232"/>
      <c r="O267" s="232"/>
      <c r="P267" s="232"/>
      <c r="Q267" s="232"/>
      <c r="R267" s="237"/>
      <c r="T267" s="238"/>
      <c r="U267" s="232"/>
      <c r="V267" s="232"/>
      <c r="W267" s="232"/>
      <c r="X267" s="232"/>
      <c r="Y267" s="232"/>
      <c r="Z267" s="232"/>
      <c r="AA267" s="239"/>
      <c r="AT267" s="240" t="s">
        <v>184</v>
      </c>
      <c r="AU267" s="240" t="s">
        <v>126</v>
      </c>
      <c r="AV267" s="10" t="s">
        <v>126</v>
      </c>
      <c r="AW267" s="10" t="s">
        <v>36</v>
      </c>
      <c r="AX267" s="10" t="s">
        <v>81</v>
      </c>
      <c r="AY267" s="240" t="s">
        <v>175</v>
      </c>
    </row>
    <row r="268" spans="2:51" s="11" customFormat="1" ht="16.5" customHeight="1">
      <c r="B268" s="244"/>
      <c r="C268" s="245"/>
      <c r="D268" s="245"/>
      <c r="E268" s="246" t="s">
        <v>22</v>
      </c>
      <c r="F268" s="247" t="s">
        <v>230</v>
      </c>
      <c r="G268" s="245"/>
      <c r="H268" s="245"/>
      <c r="I268" s="245"/>
      <c r="J268" s="245"/>
      <c r="K268" s="248">
        <v>30.75</v>
      </c>
      <c r="L268" s="245"/>
      <c r="M268" s="245"/>
      <c r="N268" s="245"/>
      <c r="O268" s="245"/>
      <c r="P268" s="245"/>
      <c r="Q268" s="245"/>
      <c r="R268" s="249"/>
      <c r="T268" s="250"/>
      <c r="U268" s="245"/>
      <c r="V268" s="245"/>
      <c r="W268" s="245"/>
      <c r="X268" s="245"/>
      <c r="Y268" s="245"/>
      <c r="Z268" s="245"/>
      <c r="AA268" s="251"/>
      <c r="AT268" s="252" t="s">
        <v>184</v>
      </c>
      <c r="AU268" s="252" t="s">
        <v>126</v>
      </c>
      <c r="AV268" s="11" t="s">
        <v>181</v>
      </c>
      <c r="AW268" s="11" t="s">
        <v>36</v>
      </c>
      <c r="AX268" s="11" t="s">
        <v>89</v>
      </c>
      <c r="AY268" s="252" t="s">
        <v>175</v>
      </c>
    </row>
    <row r="269" spans="2:65" s="1" customFormat="1" ht="25.5" customHeight="1">
      <c r="B269" s="47"/>
      <c r="C269" s="220" t="s">
        <v>362</v>
      </c>
      <c r="D269" s="220" t="s">
        <v>177</v>
      </c>
      <c r="E269" s="221" t="s">
        <v>1381</v>
      </c>
      <c r="F269" s="222" t="s">
        <v>1382</v>
      </c>
      <c r="G269" s="222"/>
      <c r="H269" s="222"/>
      <c r="I269" s="222"/>
      <c r="J269" s="223" t="s">
        <v>180</v>
      </c>
      <c r="K269" s="224">
        <v>4.425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46</v>
      </c>
      <c r="V269" s="48"/>
      <c r="W269" s="229">
        <f>V269*K269</f>
        <v>0</v>
      </c>
      <c r="X269" s="229">
        <v>0.00385</v>
      </c>
      <c r="Y269" s="229">
        <f>X269*K269</f>
        <v>0.01703625</v>
      </c>
      <c r="Z269" s="229">
        <v>0</v>
      </c>
      <c r="AA269" s="230">
        <f>Z269*K269</f>
        <v>0</v>
      </c>
      <c r="AR269" s="23" t="s">
        <v>289</v>
      </c>
      <c r="AT269" s="23" t="s">
        <v>177</v>
      </c>
      <c r="AU269" s="23" t="s">
        <v>126</v>
      </c>
      <c r="AY269" s="23" t="s">
        <v>175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89</v>
      </c>
      <c r="BK269" s="143">
        <f>ROUND(L269*K269,2)</f>
        <v>0</v>
      </c>
      <c r="BL269" s="23" t="s">
        <v>289</v>
      </c>
      <c r="BM269" s="23" t="s">
        <v>1383</v>
      </c>
    </row>
    <row r="270" spans="2:51" s="10" customFormat="1" ht="16.5" customHeight="1">
      <c r="B270" s="231"/>
      <c r="C270" s="232"/>
      <c r="D270" s="232"/>
      <c r="E270" s="233" t="s">
        <v>22</v>
      </c>
      <c r="F270" s="234" t="s">
        <v>1384</v>
      </c>
      <c r="G270" s="235"/>
      <c r="H270" s="235"/>
      <c r="I270" s="235"/>
      <c r="J270" s="232"/>
      <c r="K270" s="236">
        <v>3.57</v>
      </c>
      <c r="L270" s="232"/>
      <c r="M270" s="232"/>
      <c r="N270" s="232"/>
      <c r="O270" s="232"/>
      <c r="P270" s="232"/>
      <c r="Q270" s="232"/>
      <c r="R270" s="237"/>
      <c r="T270" s="238"/>
      <c r="U270" s="232"/>
      <c r="V270" s="232"/>
      <c r="W270" s="232"/>
      <c r="X270" s="232"/>
      <c r="Y270" s="232"/>
      <c r="Z270" s="232"/>
      <c r="AA270" s="239"/>
      <c r="AT270" s="240" t="s">
        <v>184</v>
      </c>
      <c r="AU270" s="240" t="s">
        <v>126</v>
      </c>
      <c r="AV270" s="10" t="s">
        <v>126</v>
      </c>
      <c r="AW270" s="10" t="s">
        <v>36</v>
      </c>
      <c r="AX270" s="10" t="s">
        <v>81</v>
      </c>
      <c r="AY270" s="240" t="s">
        <v>175</v>
      </c>
    </row>
    <row r="271" spans="2:51" s="10" customFormat="1" ht="16.5" customHeight="1">
      <c r="B271" s="231"/>
      <c r="C271" s="232"/>
      <c r="D271" s="232"/>
      <c r="E271" s="233" t="s">
        <v>22</v>
      </c>
      <c r="F271" s="243" t="s">
        <v>1385</v>
      </c>
      <c r="G271" s="232"/>
      <c r="H271" s="232"/>
      <c r="I271" s="232"/>
      <c r="J271" s="232"/>
      <c r="K271" s="236">
        <v>0.855</v>
      </c>
      <c r="L271" s="232"/>
      <c r="M271" s="232"/>
      <c r="N271" s="232"/>
      <c r="O271" s="232"/>
      <c r="P271" s="232"/>
      <c r="Q271" s="232"/>
      <c r="R271" s="237"/>
      <c r="T271" s="238"/>
      <c r="U271" s="232"/>
      <c r="V271" s="232"/>
      <c r="W271" s="232"/>
      <c r="X271" s="232"/>
      <c r="Y271" s="232"/>
      <c r="Z271" s="232"/>
      <c r="AA271" s="239"/>
      <c r="AT271" s="240" t="s">
        <v>184</v>
      </c>
      <c r="AU271" s="240" t="s">
        <v>126</v>
      </c>
      <c r="AV271" s="10" t="s">
        <v>126</v>
      </c>
      <c r="AW271" s="10" t="s">
        <v>36</v>
      </c>
      <c r="AX271" s="10" t="s">
        <v>81</v>
      </c>
      <c r="AY271" s="240" t="s">
        <v>175</v>
      </c>
    </row>
    <row r="272" spans="2:51" s="11" customFormat="1" ht="16.5" customHeight="1">
      <c r="B272" s="244"/>
      <c r="C272" s="245"/>
      <c r="D272" s="245"/>
      <c r="E272" s="246" t="s">
        <v>22</v>
      </c>
      <c r="F272" s="247" t="s">
        <v>230</v>
      </c>
      <c r="G272" s="245"/>
      <c r="H272" s="245"/>
      <c r="I272" s="245"/>
      <c r="J272" s="245"/>
      <c r="K272" s="248">
        <v>4.425</v>
      </c>
      <c r="L272" s="245"/>
      <c r="M272" s="245"/>
      <c r="N272" s="245"/>
      <c r="O272" s="245"/>
      <c r="P272" s="245"/>
      <c r="Q272" s="245"/>
      <c r="R272" s="249"/>
      <c r="T272" s="250"/>
      <c r="U272" s="245"/>
      <c r="V272" s="245"/>
      <c r="W272" s="245"/>
      <c r="X272" s="245"/>
      <c r="Y272" s="245"/>
      <c r="Z272" s="245"/>
      <c r="AA272" s="251"/>
      <c r="AT272" s="252" t="s">
        <v>184</v>
      </c>
      <c r="AU272" s="252" t="s">
        <v>126</v>
      </c>
      <c r="AV272" s="11" t="s">
        <v>181</v>
      </c>
      <c r="AW272" s="11" t="s">
        <v>36</v>
      </c>
      <c r="AX272" s="11" t="s">
        <v>89</v>
      </c>
      <c r="AY272" s="252" t="s">
        <v>175</v>
      </c>
    </row>
    <row r="273" spans="2:65" s="1" customFormat="1" ht="25.5" customHeight="1">
      <c r="B273" s="47"/>
      <c r="C273" s="220" t="s">
        <v>330</v>
      </c>
      <c r="D273" s="220" t="s">
        <v>177</v>
      </c>
      <c r="E273" s="221" t="s">
        <v>1386</v>
      </c>
      <c r="F273" s="222" t="s">
        <v>1387</v>
      </c>
      <c r="G273" s="222"/>
      <c r="H273" s="222"/>
      <c r="I273" s="222"/>
      <c r="J273" s="223" t="s">
        <v>202</v>
      </c>
      <c r="K273" s="224">
        <v>27.37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46</v>
      </c>
      <c r="V273" s="48"/>
      <c r="W273" s="229">
        <f>V273*K273</f>
        <v>0</v>
      </c>
      <c r="X273" s="229">
        <v>0.00021</v>
      </c>
      <c r="Y273" s="229">
        <f>X273*K273</f>
        <v>0.0057477000000000006</v>
      </c>
      <c r="Z273" s="229">
        <v>0</v>
      </c>
      <c r="AA273" s="230">
        <f>Z273*K273</f>
        <v>0</v>
      </c>
      <c r="AR273" s="23" t="s">
        <v>289</v>
      </c>
      <c r="AT273" s="23" t="s">
        <v>177</v>
      </c>
      <c r="AU273" s="23" t="s">
        <v>126</v>
      </c>
      <c r="AY273" s="23" t="s">
        <v>175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89</v>
      </c>
      <c r="BK273" s="143">
        <f>ROUND(L273*K273,2)</f>
        <v>0</v>
      </c>
      <c r="BL273" s="23" t="s">
        <v>289</v>
      </c>
      <c r="BM273" s="23" t="s">
        <v>1388</v>
      </c>
    </row>
    <row r="274" spans="2:51" s="10" customFormat="1" ht="16.5" customHeight="1">
      <c r="B274" s="231"/>
      <c r="C274" s="232"/>
      <c r="D274" s="232"/>
      <c r="E274" s="233" t="s">
        <v>22</v>
      </c>
      <c r="F274" s="234" t="s">
        <v>1389</v>
      </c>
      <c r="G274" s="235"/>
      <c r="H274" s="235"/>
      <c r="I274" s="235"/>
      <c r="J274" s="232"/>
      <c r="K274" s="236">
        <v>27.37</v>
      </c>
      <c r="L274" s="232"/>
      <c r="M274" s="232"/>
      <c r="N274" s="232"/>
      <c r="O274" s="232"/>
      <c r="P274" s="232"/>
      <c r="Q274" s="232"/>
      <c r="R274" s="237"/>
      <c r="T274" s="238"/>
      <c r="U274" s="232"/>
      <c r="V274" s="232"/>
      <c r="W274" s="232"/>
      <c r="X274" s="232"/>
      <c r="Y274" s="232"/>
      <c r="Z274" s="232"/>
      <c r="AA274" s="239"/>
      <c r="AT274" s="240" t="s">
        <v>184</v>
      </c>
      <c r="AU274" s="240" t="s">
        <v>126</v>
      </c>
      <c r="AV274" s="10" t="s">
        <v>126</v>
      </c>
      <c r="AW274" s="10" t="s">
        <v>36</v>
      </c>
      <c r="AX274" s="10" t="s">
        <v>81</v>
      </c>
      <c r="AY274" s="240" t="s">
        <v>175</v>
      </c>
    </row>
    <row r="275" spans="2:51" s="11" customFormat="1" ht="16.5" customHeight="1">
      <c r="B275" s="244"/>
      <c r="C275" s="245"/>
      <c r="D275" s="245"/>
      <c r="E275" s="246" t="s">
        <v>22</v>
      </c>
      <c r="F275" s="247" t="s">
        <v>230</v>
      </c>
      <c r="G275" s="245"/>
      <c r="H275" s="245"/>
      <c r="I275" s="245"/>
      <c r="J275" s="245"/>
      <c r="K275" s="248">
        <v>27.37</v>
      </c>
      <c r="L275" s="245"/>
      <c r="M275" s="245"/>
      <c r="N275" s="245"/>
      <c r="O275" s="245"/>
      <c r="P275" s="245"/>
      <c r="Q275" s="245"/>
      <c r="R275" s="249"/>
      <c r="T275" s="250"/>
      <c r="U275" s="245"/>
      <c r="V275" s="245"/>
      <c r="W275" s="245"/>
      <c r="X275" s="245"/>
      <c r="Y275" s="245"/>
      <c r="Z275" s="245"/>
      <c r="AA275" s="251"/>
      <c r="AT275" s="252" t="s">
        <v>184</v>
      </c>
      <c r="AU275" s="252" t="s">
        <v>126</v>
      </c>
      <c r="AV275" s="11" t="s">
        <v>181</v>
      </c>
      <c r="AW275" s="11" t="s">
        <v>36</v>
      </c>
      <c r="AX275" s="11" t="s">
        <v>89</v>
      </c>
      <c r="AY275" s="252" t="s">
        <v>175</v>
      </c>
    </row>
    <row r="276" spans="2:65" s="1" customFormat="1" ht="38.25" customHeight="1">
      <c r="B276" s="47"/>
      <c r="C276" s="220" t="s">
        <v>335</v>
      </c>
      <c r="D276" s="220" t="s">
        <v>177</v>
      </c>
      <c r="E276" s="221" t="s">
        <v>1390</v>
      </c>
      <c r="F276" s="222" t="s">
        <v>1391</v>
      </c>
      <c r="G276" s="222"/>
      <c r="H276" s="222"/>
      <c r="I276" s="222"/>
      <c r="J276" s="223" t="s">
        <v>253</v>
      </c>
      <c r="K276" s="224">
        <v>0.141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46</v>
      </c>
      <c r="V276" s="48"/>
      <c r="W276" s="229">
        <f>V276*K276</f>
        <v>0</v>
      </c>
      <c r="X276" s="229">
        <v>0</v>
      </c>
      <c r="Y276" s="229">
        <f>X276*K276</f>
        <v>0</v>
      </c>
      <c r="Z276" s="229">
        <v>0</v>
      </c>
      <c r="AA276" s="230">
        <f>Z276*K276</f>
        <v>0</v>
      </c>
      <c r="AR276" s="23" t="s">
        <v>289</v>
      </c>
      <c r="AT276" s="23" t="s">
        <v>177</v>
      </c>
      <c r="AU276" s="23" t="s">
        <v>126</v>
      </c>
      <c r="AY276" s="23" t="s">
        <v>175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89</v>
      </c>
      <c r="BK276" s="143">
        <f>ROUND(L276*K276,2)</f>
        <v>0</v>
      </c>
      <c r="BL276" s="23" t="s">
        <v>289</v>
      </c>
      <c r="BM276" s="23" t="s">
        <v>1392</v>
      </c>
    </row>
    <row r="277" spans="2:63" s="9" customFormat="1" ht="29.85" customHeight="1">
      <c r="B277" s="206"/>
      <c r="C277" s="207"/>
      <c r="D277" s="217" t="s">
        <v>1245</v>
      </c>
      <c r="E277" s="217"/>
      <c r="F277" s="217"/>
      <c r="G277" s="217"/>
      <c r="H277" s="217"/>
      <c r="I277" s="217"/>
      <c r="J277" s="217"/>
      <c r="K277" s="217"/>
      <c r="L277" s="217"/>
      <c r="M277" s="217"/>
      <c r="N277" s="241">
        <f>BK277</f>
        <v>0</v>
      </c>
      <c r="O277" s="242"/>
      <c r="P277" s="242"/>
      <c r="Q277" s="242"/>
      <c r="R277" s="210"/>
      <c r="T277" s="211"/>
      <c r="U277" s="207"/>
      <c r="V277" s="207"/>
      <c r="W277" s="212">
        <f>SUM(W278:W298)</f>
        <v>0</v>
      </c>
      <c r="X277" s="207"/>
      <c r="Y277" s="212">
        <f>SUM(Y278:Y298)</f>
        <v>2.2494334499999997</v>
      </c>
      <c r="Z277" s="207"/>
      <c r="AA277" s="213">
        <f>SUM(AA278:AA298)</f>
        <v>0.8657635</v>
      </c>
      <c r="AR277" s="214" t="s">
        <v>126</v>
      </c>
      <c r="AT277" s="215" t="s">
        <v>80</v>
      </c>
      <c r="AU277" s="215" t="s">
        <v>89</v>
      </c>
      <c r="AY277" s="214" t="s">
        <v>175</v>
      </c>
      <c r="BK277" s="216">
        <f>SUM(BK278:BK298)</f>
        <v>0</v>
      </c>
    </row>
    <row r="278" spans="2:65" s="1" customFormat="1" ht="38.25" customHeight="1">
      <c r="B278" s="47"/>
      <c r="C278" s="220" t="s">
        <v>176</v>
      </c>
      <c r="D278" s="220" t="s">
        <v>177</v>
      </c>
      <c r="E278" s="221" t="s">
        <v>1393</v>
      </c>
      <c r="F278" s="222" t="s">
        <v>1394</v>
      </c>
      <c r="G278" s="222"/>
      <c r="H278" s="222"/>
      <c r="I278" s="222"/>
      <c r="J278" s="223" t="s">
        <v>180</v>
      </c>
      <c r="K278" s="224">
        <v>38.75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46</v>
      </c>
      <c r="V278" s="48"/>
      <c r="W278" s="229">
        <f>V278*K278</f>
        <v>0</v>
      </c>
      <c r="X278" s="229">
        <v>0.0462</v>
      </c>
      <c r="Y278" s="229">
        <f>X278*K278</f>
        <v>1.79025</v>
      </c>
      <c r="Z278" s="229">
        <v>0</v>
      </c>
      <c r="AA278" s="230">
        <f>Z278*K278</f>
        <v>0</v>
      </c>
      <c r="AR278" s="23" t="s">
        <v>289</v>
      </c>
      <c r="AT278" s="23" t="s">
        <v>177</v>
      </c>
      <c r="AU278" s="23" t="s">
        <v>126</v>
      </c>
      <c r="AY278" s="23" t="s">
        <v>175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89</v>
      </c>
      <c r="BK278" s="143">
        <f>ROUND(L278*K278,2)</f>
        <v>0</v>
      </c>
      <c r="BL278" s="23" t="s">
        <v>289</v>
      </c>
      <c r="BM278" s="23" t="s">
        <v>1395</v>
      </c>
    </row>
    <row r="279" spans="2:51" s="10" customFormat="1" ht="16.5" customHeight="1">
      <c r="B279" s="231"/>
      <c r="C279" s="232"/>
      <c r="D279" s="232"/>
      <c r="E279" s="233" t="s">
        <v>22</v>
      </c>
      <c r="F279" s="234" t="s">
        <v>1396</v>
      </c>
      <c r="G279" s="235"/>
      <c r="H279" s="235"/>
      <c r="I279" s="235"/>
      <c r="J279" s="232"/>
      <c r="K279" s="236">
        <v>10.125</v>
      </c>
      <c r="L279" s="232"/>
      <c r="M279" s="232"/>
      <c r="N279" s="232"/>
      <c r="O279" s="232"/>
      <c r="P279" s="232"/>
      <c r="Q279" s="232"/>
      <c r="R279" s="237"/>
      <c r="T279" s="238"/>
      <c r="U279" s="232"/>
      <c r="V279" s="232"/>
      <c r="W279" s="232"/>
      <c r="X279" s="232"/>
      <c r="Y279" s="232"/>
      <c r="Z279" s="232"/>
      <c r="AA279" s="239"/>
      <c r="AT279" s="240" t="s">
        <v>184</v>
      </c>
      <c r="AU279" s="240" t="s">
        <v>126</v>
      </c>
      <c r="AV279" s="10" t="s">
        <v>126</v>
      </c>
      <c r="AW279" s="10" t="s">
        <v>36</v>
      </c>
      <c r="AX279" s="10" t="s">
        <v>81</v>
      </c>
      <c r="AY279" s="240" t="s">
        <v>175</v>
      </c>
    </row>
    <row r="280" spans="2:51" s="10" customFormat="1" ht="16.5" customHeight="1">
      <c r="B280" s="231"/>
      <c r="C280" s="232"/>
      <c r="D280" s="232"/>
      <c r="E280" s="233" t="s">
        <v>22</v>
      </c>
      <c r="F280" s="243" t="s">
        <v>1397</v>
      </c>
      <c r="G280" s="232"/>
      <c r="H280" s="232"/>
      <c r="I280" s="232"/>
      <c r="J280" s="232"/>
      <c r="K280" s="236">
        <v>28.625</v>
      </c>
      <c r="L280" s="232"/>
      <c r="M280" s="232"/>
      <c r="N280" s="232"/>
      <c r="O280" s="232"/>
      <c r="P280" s="232"/>
      <c r="Q280" s="232"/>
      <c r="R280" s="237"/>
      <c r="T280" s="238"/>
      <c r="U280" s="232"/>
      <c r="V280" s="232"/>
      <c r="W280" s="232"/>
      <c r="X280" s="232"/>
      <c r="Y280" s="232"/>
      <c r="Z280" s="232"/>
      <c r="AA280" s="239"/>
      <c r="AT280" s="240" t="s">
        <v>184</v>
      </c>
      <c r="AU280" s="240" t="s">
        <v>126</v>
      </c>
      <c r="AV280" s="10" t="s">
        <v>126</v>
      </c>
      <c r="AW280" s="10" t="s">
        <v>36</v>
      </c>
      <c r="AX280" s="10" t="s">
        <v>81</v>
      </c>
      <c r="AY280" s="240" t="s">
        <v>175</v>
      </c>
    </row>
    <row r="281" spans="2:51" s="11" customFormat="1" ht="16.5" customHeight="1">
      <c r="B281" s="244"/>
      <c r="C281" s="245"/>
      <c r="D281" s="245"/>
      <c r="E281" s="246" t="s">
        <v>22</v>
      </c>
      <c r="F281" s="247" t="s">
        <v>230</v>
      </c>
      <c r="G281" s="245"/>
      <c r="H281" s="245"/>
      <c r="I281" s="245"/>
      <c r="J281" s="245"/>
      <c r="K281" s="248">
        <v>38.75</v>
      </c>
      <c r="L281" s="245"/>
      <c r="M281" s="245"/>
      <c r="N281" s="245"/>
      <c r="O281" s="245"/>
      <c r="P281" s="245"/>
      <c r="Q281" s="245"/>
      <c r="R281" s="249"/>
      <c r="T281" s="250"/>
      <c r="U281" s="245"/>
      <c r="V281" s="245"/>
      <c r="W281" s="245"/>
      <c r="X281" s="245"/>
      <c r="Y281" s="245"/>
      <c r="Z281" s="245"/>
      <c r="AA281" s="251"/>
      <c r="AT281" s="252" t="s">
        <v>184</v>
      </c>
      <c r="AU281" s="252" t="s">
        <v>126</v>
      </c>
      <c r="AV281" s="11" t="s">
        <v>181</v>
      </c>
      <c r="AW281" s="11" t="s">
        <v>36</v>
      </c>
      <c r="AX281" s="11" t="s">
        <v>89</v>
      </c>
      <c r="AY281" s="252" t="s">
        <v>175</v>
      </c>
    </row>
    <row r="282" spans="2:65" s="1" customFormat="1" ht="38.25" customHeight="1">
      <c r="B282" s="47"/>
      <c r="C282" s="220" t="s">
        <v>199</v>
      </c>
      <c r="D282" s="220" t="s">
        <v>177</v>
      </c>
      <c r="E282" s="221" t="s">
        <v>1398</v>
      </c>
      <c r="F282" s="222" t="s">
        <v>1399</v>
      </c>
      <c r="G282" s="222"/>
      <c r="H282" s="222"/>
      <c r="I282" s="222"/>
      <c r="J282" s="223" t="s">
        <v>180</v>
      </c>
      <c r="K282" s="224">
        <v>24.96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46</v>
      </c>
      <c r="V282" s="48"/>
      <c r="W282" s="229">
        <f>V282*K282</f>
        <v>0</v>
      </c>
      <c r="X282" s="229">
        <v>0.01467</v>
      </c>
      <c r="Y282" s="229">
        <f>X282*K282</f>
        <v>0.3661632</v>
      </c>
      <c r="Z282" s="229">
        <v>0</v>
      </c>
      <c r="AA282" s="230">
        <f>Z282*K282</f>
        <v>0</v>
      </c>
      <c r="AR282" s="23" t="s">
        <v>289</v>
      </c>
      <c r="AT282" s="23" t="s">
        <v>177</v>
      </c>
      <c r="AU282" s="23" t="s">
        <v>126</v>
      </c>
      <c r="AY282" s="23" t="s">
        <v>175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89</v>
      </c>
      <c r="BK282" s="143">
        <f>ROUND(L282*K282,2)</f>
        <v>0</v>
      </c>
      <c r="BL282" s="23" t="s">
        <v>289</v>
      </c>
      <c r="BM282" s="23" t="s">
        <v>1400</v>
      </c>
    </row>
    <row r="283" spans="2:51" s="10" customFormat="1" ht="16.5" customHeight="1">
      <c r="B283" s="231"/>
      <c r="C283" s="232"/>
      <c r="D283" s="232"/>
      <c r="E283" s="233" t="s">
        <v>22</v>
      </c>
      <c r="F283" s="234" t="s">
        <v>1401</v>
      </c>
      <c r="G283" s="235"/>
      <c r="H283" s="235"/>
      <c r="I283" s="235"/>
      <c r="J283" s="232"/>
      <c r="K283" s="236">
        <v>24.96</v>
      </c>
      <c r="L283" s="232"/>
      <c r="M283" s="232"/>
      <c r="N283" s="232"/>
      <c r="O283" s="232"/>
      <c r="P283" s="232"/>
      <c r="Q283" s="232"/>
      <c r="R283" s="237"/>
      <c r="T283" s="238"/>
      <c r="U283" s="232"/>
      <c r="V283" s="232"/>
      <c r="W283" s="232"/>
      <c r="X283" s="232"/>
      <c r="Y283" s="232"/>
      <c r="Z283" s="232"/>
      <c r="AA283" s="239"/>
      <c r="AT283" s="240" t="s">
        <v>184</v>
      </c>
      <c r="AU283" s="240" t="s">
        <v>126</v>
      </c>
      <c r="AV283" s="10" t="s">
        <v>126</v>
      </c>
      <c r="AW283" s="10" t="s">
        <v>36</v>
      </c>
      <c r="AX283" s="10" t="s">
        <v>81</v>
      </c>
      <c r="AY283" s="240" t="s">
        <v>175</v>
      </c>
    </row>
    <row r="284" spans="2:51" s="11" customFormat="1" ht="16.5" customHeight="1">
      <c r="B284" s="244"/>
      <c r="C284" s="245"/>
      <c r="D284" s="245"/>
      <c r="E284" s="246" t="s">
        <v>22</v>
      </c>
      <c r="F284" s="247" t="s">
        <v>230</v>
      </c>
      <c r="G284" s="245"/>
      <c r="H284" s="245"/>
      <c r="I284" s="245"/>
      <c r="J284" s="245"/>
      <c r="K284" s="248">
        <v>24.96</v>
      </c>
      <c r="L284" s="245"/>
      <c r="M284" s="245"/>
      <c r="N284" s="245"/>
      <c r="O284" s="245"/>
      <c r="P284" s="245"/>
      <c r="Q284" s="245"/>
      <c r="R284" s="249"/>
      <c r="T284" s="250"/>
      <c r="U284" s="245"/>
      <c r="V284" s="245"/>
      <c r="W284" s="245"/>
      <c r="X284" s="245"/>
      <c r="Y284" s="245"/>
      <c r="Z284" s="245"/>
      <c r="AA284" s="251"/>
      <c r="AT284" s="252" t="s">
        <v>184</v>
      </c>
      <c r="AU284" s="252" t="s">
        <v>126</v>
      </c>
      <c r="AV284" s="11" t="s">
        <v>181</v>
      </c>
      <c r="AW284" s="11" t="s">
        <v>36</v>
      </c>
      <c r="AX284" s="11" t="s">
        <v>89</v>
      </c>
      <c r="AY284" s="252" t="s">
        <v>175</v>
      </c>
    </row>
    <row r="285" spans="2:65" s="1" customFormat="1" ht="25.5" customHeight="1">
      <c r="B285" s="47"/>
      <c r="C285" s="220" t="s">
        <v>195</v>
      </c>
      <c r="D285" s="220" t="s">
        <v>177</v>
      </c>
      <c r="E285" s="221" t="s">
        <v>1402</v>
      </c>
      <c r="F285" s="222" t="s">
        <v>1403</v>
      </c>
      <c r="G285" s="222"/>
      <c r="H285" s="222"/>
      <c r="I285" s="222"/>
      <c r="J285" s="223" t="s">
        <v>180</v>
      </c>
      <c r="K285" s="224">
        <v>48.475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46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0.01786</v>
      </c>
      <c r="AA285" s="230">
        <f>Z285*K285</f>
        <v>0.8657635</v>
      </c>
      <c r="AR285" s="23" t="s">
        <v>289</v>
      </c>
      <c r="AT285" s="23" t="s">
        <v>177</v>
      </c>
      <c r="AU285" s="23" t="s">
        <v>126</v>
      </c>
      <c r="AY285" s="23" t="s">
        <v>175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89</v>
      </c>
      <c r="BK285" s="143">
        <f>ROUND(L285*K285,2)</f>
        <v>0</v>
      </c>
      <c r="BL285" s="23" t="s">
        <v>289</v>
      </c>
      <c r="BM285" s="23" t="s">
        <v>1404</v>
      </c>
    </row>
    <row r="286" spans="2:51" s="12" customFormat="1" ht="16.5" customHeight="1">
      <c r="B286" s="263"/>
      <c r="C286" s="264"/>
      <c r="D286" s="264"/>
      <c r="E286" s="265" t="s">
        <v>22</v>
      </c>
      <c r="F286" s="272" t="s">
        <v>1405</v>
      </c>
      <c r="G286" s="273"/>
      <c r="H286" s="273"/>
      <c r="I286" s="273"/>
      <c r="J286" s="264"/>
      <c r="K286" s="265" t="s">
        <v>22</v>
      </c>
      <c r="L286" s="264"/>
      <c r="M286" s="264"/>
      <c r="N286" s="264"/>
      <c r="O286" s="264"/>
      <c r="P286" s="264"/>
      <c r="Q286" s="264"/>
      <c r="R286" s="267"/>
      <c r="T286" s="268"/>
      <c r="U286" s="264"/>
      <c r="V286" s="264"/>
      <c r="W286" s="264"/>
      <c r="X286" s="264"/>
      <c r="Y286" s="264"/>
      <c r="Z286" s="264"/>
      <c r="AA286" s="269"/>
      <c r="AT286" s="270" t="s">
        <v>184</v>
      </c>
      <c r="AU286" s="270" t="s">
        <v>126</v>
      </c>
      <c r="AV286" s="12" t="s">
        <v>89</v>
      </c>
      <c r="AW286" s="12" t="s">
        <v>36</v>
      </c>
      <c r="AX286" s="12" t="s">
        <v>81</v>
      </c>
      <c r="AY286" s="270" t="s">
        <v>175</v>
      </c>
    </row>
    <row r="287" spans="2:51" s="10" customFormat="1" ht="16.5" customHeight="1">
      <c r="B287" s="231"/>
      <c r="C287" s="232"/>
      <c r="D287" s="232"/>
      <c r="E287" s="233" t="s">
        <v>22</v>
      </c>
      <c r="F287" s="243" t="s">
        <v>1406</v>
      </c>
      <c r="G287" s="232"/>
      <c r="H287" s="232"/>
      <c r="I287" s="232"/>
      <c r="J287" s="232"/>
      <c r="K287" s="236">
        <v>22.575</v>
      </c>
      <c r="L287" s="232"/>
      <c r="M287" s="232"/>
      <c r="N287" s="232"/>
      <c r="O287" s="232"/>
      <c r="P287" s="232"/>
      <c r="Q287" s="232"/>
      <c r="R287" s="237"/>
      <c r="T287" s="238"/>
      <c r="U287" s="232"/>
      <c r="V287" s="232"/>
      <c r="W287" s="232"/>
      <c r="X287" s="232"/>
      <c r="Y287" s="232"/>
      <c r="Z287" s="232"/>
      <c r="AA287" s="239"/>
      <c r="AT287" s="240" t="s">
        <v>184</v>
      </c>
      <c r="AU287" s="240" t="s">
        <v>126</v>
      </c>
      <c r="AV287" s="10" t="s">
        <v>126</v>
      </c>
      <c r="AW287" s="10" t="s">
        <v>36</v>
      </c>
      <c r="AX287" s="10" t="s">
        <v>81</v>
      </c>
      <c r="AY287" s="240" t="s">
        <v>175</v>
      </c>
    </row>
    <row r="288" spans="2:51" s="10" customFormat="1" ht="16.5" customHeight="1">
      <c r="B288" s="231"/>
      <c r="C288" s="232"/>
      <c r="D288" s="232"/>
      <c r="E288" s="233" t="s">
        <v>22</v>
      </c>
      <c r="F288" s="243" t="s">
        <v>1407</v>
      </c>
      <c r="G288" s="232"/>
      <c r="H288" s="232"/>
      <c r="I288" s="232"/>
      <c r="J288" s="232"/>
      <c r="K288" s="236">
        <v>25.9</v>
      </c>
      <c r="L288" s="232"/>
      <c r="M288" s="232"/>
      <c r="N288" s="232"/>
      <c r="O288" s="232"/>
      <c r="P288" s="232"/>
      <c r="Q288" s="232"/>
      <c r="R288" s="237"/>
      <c r="T288" s="238"/>
      <c r="U288" s="232"/>
      <c r="V288" s="232"/>
      <c r="W288" s="232"/>
      <c r="X288" s="232"/>
      <c r="Y288" s="232"/>
      <c r="Z288" s="232"/>
      <c r="AA288" s="239"/>
      <c r="AT288" s="240" t="s">
        <v>184</v>
      </c>
      <c r="AU288" s="240" t="s">
        <v>126</v>
      </c>
      <c r="AV288" s="10" t="s">
        <v>126</v>
      </c>
      <c r="AW288" s="10" t="s">
        <v>36</v>
      </c>
      <c r="AX288" s="10" t="s">
        <v>81</v>
      </c>
      <c r="AY288" s="240" t="s">
        <v>175</v>
      </c>
    </row>
    <row r="289" spans="2:51" s="11" customFormat="1" ht="16.5" customHeight="1">
      <c r="B289" s="244"/>
      <c r="C289" s="245"/>
      <c r="D289" s="245"/>
      <c r="E289" s="246" t="s">
        <v>22</v>
      </c>
      <c r="F289" s="247" t="s">
        <v>230</v>
      </c>
      <c r="G289" s="245"/>
      <c r="H289" s="245"/>
      <c r="I289" s="245"/>
      <c r="J289" s="245"/>
      <c r="K289" s="248">
        <v>48.475</v>
      </c>
      <c r="L289" s="245"/>
      <c r="M289" s="245"/>
      <c r="N289" s="245"/>
      <c r="O289" s="245"/>
      <c r="P289" s="245"/>
      <c r="Q289" s="245"/>
      <c r="R289" s="249"/>
      <c r="T289" s="250"/>
      <c r="U289" s="245"/>
      <c r="V289" s="245"/>
      <c r="W289" s="245"/>
      <c r="X289" s="245"/>
      <c r="Y289" s="245"/>
      <c r="Z289" s="245"/>
      <c r="AA289" s="251"/>
      <c r="AT289" s="252" t="s">
        <v>184</v>
      </c>
      <c r="AU289" s="252" t="s">
        <v>126</v>
      </c>
      <c r="AV289" s="11" t="s">
        <v>181</v>
      </c>
      <c r="AW289" s="11" t="s">
        <v>36</v>
      </c>
      <c r="AX289" s="11" t="s">
        <v>89</v>
      </c>
      <c r="AY289" s="252" t="s">
        <v>175</v>
      </c>
    </row>
    <row r="290" spans="2:65" s="1" customFormat="1" ht="38.25" customHeight="1">
      <c r="B290" s="47"/>
      <c r="C290" s="220" t="s">
        <v>190</v>
      </c>
      <c r="D290" s="220" t="s">
        <v>177</v>
      </c>
      <c r="E290" s="221" t="s">
        <v>1408</v>
      </c>
      <c r="F290" s="222" t="s">
        <v>1409</v>
      </c>
      <c r="G290" s="222"/>
      <c r="H290" s="222"/>
      <c r="I290" s="222"/>
      <c r="J290" s="223" t="s">
        <v>180</v>
      </c>
      <c r="K290" s="224">
        <v>48.475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46</v>
      </c>
      <c r="V290" s="48"/>
      <c r="W290" s="229">
        <f>V290*K290</f>
        <v>0</v>
      </c>
      <c r="X290" s="229">
        <v>0.00139</v>
      </c>
      <c r="Y290" s="229">
        <f>X290*K290</f>
        <v>0.06738025</v>
      </c>
      <c r="Z290" s="229">
        <v>0</v>
      </c>
      <c r="AA290" s="230">
        <f>Z290*K290</f>
        <v>0</v>
      </c>
      <c r="AR290" s="23" t="s">
        <v>289</v>
      </c>
      <c r="AT290" s="23" t="s">
        <v>177</v>
      </c>
      <c r="AU290" s="23" t="s">
        <v>126</v>
      </c>
      <c r="AY290" s="23" t="s">
        <v>175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89</v>
      </c>
      <c r="BK290" s="143">
        <f>ROUND(L290*K290,2)</f>
        <v>0</v>
      </c>
      <c r="BL290" s="23" t="s">
        <v>289</v>
      </c>
      <c r="BM290" s="23" t="s">
        <v>1410</v>
      </c>
    </row>
    <row r="291" spans="2:51" s="12" customFormat="1" ht="16.5" customHeight="1">
      <c r="B291" s="263"/>
      <c r="C291" s="264"/>
      <c r="D291" s="264"/>
      <c r="E291" s="265" t="s">
        <v>22</v>
      </c>
      <c r="F291" s="272" t="s">
        <v>1405</v>
      </c>
      <c r="G291" s="273"/>
      <c r="H291" s="273"/>
      <c r="I291" s="273"/>
      <c r="J291" s="264"/>
      <c r="K291" s="265" t="s">
        <v>22</v>
      </c>
      <c r="L291" s="264"/>
      <c r="M291" s="264"/>
      <c r="N291" s="264"/>
      <c r="O291" s="264"/>
      <c r="P291" s="264"/>
      <c r="Q291" s="264"/>
      <c r="R291" s="267"/>
      <c r="T291" s="268"/>
      <c r="U291" s="264"/>
      <c r="V291" s="264"/>
      <c r="W291" s="264"/>
      <c r="X291" s="264"/>
      <c r="Y291" s="264"/>
      <c r="Z291" s="264"/>
      <c r="AA291" s="269"/>
      <c r="AT291" s="270" t="s">
        <v>184</v>
      </c>
      <c r="AU291" s="270" t="s">
        <v>126</v>
      </c>
      <c r="AV291" s="12" t="s">
        <v>89</v>
      </c>
      <c r="AW291" s="12" t="s">
        <v>36</v>
      </c>
      <c r="AX291" s="12" t="s">
        <v>81</v>
      </c>
      <c r="AY291" s="270" t="s">
        <v>175</v>
      </c>
    </row>
    <row r="292" spans="2:51" s="10" customFormat="1" ht="16.5" customHeight="1">
      <c r="B292" s="231"/>
      <c r="C292" s="232"/>
      <c r="D292" s="232"/>
      <c r="E292" s="233" t="s">
        <v>22</v>
      </c>
      <c r="F292" s="243" t="s">
        <v>1406</v>
      </c>
      <c r="G292" s="232"/>
      <c r="H292" s="232"/>
      <c r="I292" s="232"/>
      <c r="J292" s="232"/>
      <c r="K292" s="236">
        <v>22.575</v>
      </c>
      <c r="L292" s="232"/>
      <c r="M292" s="232"/>
      <c r="N292" s="232"/>
      <c r="O292" s="232"/>
      <c r="P292" s="232"/>
      <c r="Q292" s="232"/>
      <c r="R292" s="237"/>
      <c r="T292" s="238"/>
      <c r="U292" s="232"/>
      <c r="V292" s="232"/>
      <c r="W292" s="232"/>
      <c r="X292" s="232"/>
      <c r="Y292" s="232"/>
      <c r="Z292" s="232"/>
      <c r="AA292" s="239"/>
      <c r="AT292" s="240" t="s">
        <v>184</v>
      </c>
      <c r="AU292" s="240" t="s">
        <v>126</v>
      </c>
      <c r="AV292" s="10" t="s">
        <v>126</v>
      </c>
      <c r="AW292" s="10" t="s">
        <v>36</v>
      </c>
      <c r="AX292" s="10" t="s">
        <v>81</v>
      </c>
      <c r="AY292" s="240" t="s">
        <v>175</v>
      </c>
    </row>
    <row r="293" spans="2:51" s="10" customFormat="1" ht="16.5" customHeight="1">
      <c r="B293" s="231"/>
      <c r="C293" s="232"/>
      <c r="D293" s="232"/>
      <c r="E293" s="233" t="s">
        <v>22</v>
      </c>
      <c r="F293" s="243" t="s">
        <v>1407</v>
      </c>
      <c r="G293" s="232"/>
      <c r="H293" s="232"/>
      <c r="I293" s="232"/>
      <c r="J293" s="232"/>
      <c r="K293" s="236">
        <v>25.9</v>
      </c>
      <c r="L293" s="232"/>
      <c r="M293" s="232"/>
      <c r="N293" s="232"/>
      <c r="O293" s="232"/>
      <c r="P293" s="232"/>
      <c r="Q293" s="232"/>
      <c r="R293" s="237"/>
      <c r="T293" s="238"/>
      <c r="U293" s="232"/>
      <c r="V293" s="232"/>
      <c r="W293" s="232"/>
      <c r="X293" s="232"/>
      <c r="Y293" s="232"/>
      <c r="Z293" s="232"/>
      <c r="AA293" s="239"/>
      <c r="AT293" s="240" t="s">
        <v>184</v>
      </c>
      <c r="AU293" s="240" t="s">
        <v>126</v>
      </c>
      <c r="AV293" s="10" t="s">
        <v>126</v>
      </c>
      <c r="AW293" s="10" t="s">
        <v>36</v>
      </c>
      <c r="AX293" s="10" t="s">
        <v>81</v>
      </c>
      <c r="AY293" s="240" t="s">
        <v>175</v>
      </c>
    </row>
    <row r="294" spans="2:51" s="11" customFormat="1" ht="16.5" customHeight="1">
      <c r="B294" s="244"/>
      <c r="C294" s="245"/>
      <c r="D294" s="245"/>
      <c r="E294" s="246" t="s">
        <v>22</v>
      </c>
      <c r="F294" s="247" t="s">
        <v>230</v>
      </c>
      <c r="G294" s="245"/>
      <c r="H294" s="245"/>
      <c r="I294" s="245"/>
      <c r="J294" s="245"/>
      <c r="K294" s="248">
        <v>48.475</v>
      </c>
      <c r="L294" s="245"/>
      <c r="M294" s="245"/>
      <c r="N294" s="245"/>
      <c r="O294" s="245"/>
      <c r="P294" s="245"/>
      <c r="Q294" s="245"/>
      <c r="R294" s="249"/>
      <c r="T294" s="250"/>
      <c r="U294" s="245"/>
      <c r="V294" s="245"/>
      <c r="W294" s="245"/>
      <c r="X294" s="245"/>
      <c r="Y294" s="245"/>
      <c r="Z294" s="245"/>
      <c r="AA294" s="251"/>
      <c r="AT294" s="252" t="s">
        <v>184</v>
      </c>
      <c r="AU294" s="252" t="s">
        <v>126</v>
      </c>
      <c r="AV294" s="11" t="s">
        <v>181</v>
      </c>
      <c r="AW294" s="11" t="s">
        <v>36</v>
      </c>
      <c r="AX294" s="11" t="s">
        <v>89</v>
      </c>
      <c r="AY294" s="252" t="s">
        <v>175</v>
      </c>
    </row>
    <row r="295" spans="2:65" s="1" customFormat="1" ht="38.25" customHeight="1">
      <c r="B295" s="47"/>
      <c r="C295" s="255" t="s">
        <v>185</v>
      </c>
      <c r="D295" s="255" t="s">
        <v>484</v>
      </c>
      <c r="E295" s="256" t="s">
        <v>1411</v>
      </c>
      <c r="F295" s="257" t="s">
        <v>1412</v>
      </c>
      <c r="G295" s="257"/>
      <c r="H295" s="257"/>
      <c r="I295" s="257"/>
      <c r="J295" s="258" t="s">
        <v>180</v>
      </c>
      <c r="K295" s="259">
        <v>0</v>
      </c>
      <c r="L295" s="260">
        <v>0</v>
      </c>
      <c r="M295" s="261"/>
      <c r="N295" s="262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46</v>
      </c>
      <c r="V295" s="48"/>
      <c r="W295" s="229">
        <f>V295*K295</f>
        <v>0</v>
      </c>
      <c r="X295" s="229">
        <v>0.007</v>
      </c>
      <c r="Y295" s="229">
        <f>X295*K295</f>
        <v>0</v>
      </c>
      <c r="Z295" s="229">
        <v>0</v>
      </c>
      <c r="AA295" s="230">
        <f>Z295*K295</f>
        <v>0</v>
      </c>
      <c r="AR295" s="23" t="s">
        <v>330</v>
      </c>
      <c r="AT295" s="23" t="s">
        <v>484</v>
      </c>
      <c r="AU295" s="23" t="s">
        <v>126</v>
      </c>
      <c r="AY295" s="23" t="s">
        <v>175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89</v>
      </c>
      <c r="BK295" s="143">
        <f>ROUND(L295*K295,2)</f>
        <v>0</v>
      </c>
      <c r="BL295" s="23" t="s">
        <v>289</v>
      </c>
      <c r="BM295" s="23" t="s">
        <v>1413</v>
      </c>
    </row>
    <row r="296" spans="2:65" s="1" customFormat="1" ht="25.5" customHeight="1">
      <c r="B296" s="47"/>
      <c r="C296" s="220" t="s">
        <v>204</v>
      </c>
      <c r="D296" s="220" t="s">
        <v>177</v>
      </c>
      <c r="E296" s="221" t="s">
        <v>1414</v>
      </c>
      <c r="F296" s="222" t="s">
        <v>1415</v>
      </c>
      <c r="G296" s="222"/>
      <c r="H296" s="222"/>
      <c r="I296" s="222"/>
      <c r="J296" s="223" t="s">
        <v>342</v>
      </c>
      <c r="K296" s="224">
        <v>1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46</v>
      </c>
      <c r="V296" s="48"/>
      <c r="W296" s="229">
        <f>V296*K296</f>
        <v>0</v>
      </c>
      <c r="X296" s="229">
        <v>0.00022</v>
      </c>
      <c r="Y296" s="229">
        <f>X296*K296</f>
        <v>0.00022</v>
      </c>
      <c r="Z296" s="229">
        <v>0</v>
      </c>
      <c r="AA296" s="230">
        <f>Z296*K296</f>
        <v>0</v>
      </c>
      <c r="AR296" s="23" t="s">
        <v>289</v>
      </c>
      <c r="AT296" s="23" t="s">
        <v>177</v>
      </c>
      <c r="AU296" s="23" t="s">
        <v>126</v>
      </c>
      <c r="AY296" s="23" t="s">
        <v>175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89</v>
      </c>
      <c r="BK296" s="143">
        <f>ROUND(L296*K296,2)</f>
        <v>0</v>
      </c>
      <c r="BL296" s="23" t="s">
        <v>289</v>
      </c>
      <c r="BM296" s="23" t="s">
        <v>1416</v>
      </c>
    </row>
    <row r="297" spans="2:65" s="1" customFormat="1" ht="25.5" customHeight="1">
      <c r="B297" s="47"/>
      <c r="C297" s="255" t="s">
        <v>255</v>
      </c>
      <c r="D297" s="255" t="s">
        <v>484</v>
      </c>
      <c r="E297" s="256" t="s">
        <v>1417</v>
      </c>
      <c r="F297" s="257" t="s">
        <v>1418</v>
      </c>
      <c r="G297" s="257"/>
      <c r="H297" s="257"/>
      <c r="I297" s="257"/>
      <c r="J297" s="258" t="s">
        <v>342</v>
      </c>
      <c r="K297" s="259">
        <v>1</v>
      </c>
      <c r="L297" s="260">
        <v>0</v>
      </c>
      <c r="M297" s="261"/>
      <c r="N297" s="262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46</v>
      </c>
      <c r="V297" s="48"/>
      <c r="W297" s="229">
        <f>V297*K297</f>
        <v>0</v>
      </c>
      <c r="X297" s="229">
        <v>0.02542</v>
      </c>
      <c r="Y297" s="229">
        <f>X297*K297</f>
        <v>0.02542</v>
      </c>
      <c r="Z297" s="229">
        <v>0</v>
      </c>
      <c r="AA297" s="230">
        <f>Z297*K297</f>
        <v>0</v>
      </c>
      <c r="AR297" s="23" t="s">
        <v>330</v>
      </c>
      <c r="AT297" s="23" t="s">
        <v>484</v>
      </c>
      <c r="AU297" s="23" t="s">
        <v>126</v>
      </c>
      <c r="AY297" s="23" t="s">
        <v>175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89</v>
      </c>
      <c r="BK297" s="143">
        <f>ROUND(L297*K297,2)</f>
        <v>0</v>
      </c>
      <c r="BL297" s="23" t="s">
        <v>289</v>
      </c>
      <c r="BM297" s="23" t="s">
        <v>1419</v>
      </c>
    </row>
    <row r="298" spans="2:65" s="1" customFormat="1" ht="25.5" customHeight="1">
      <c r="B298" s="47"/>
      <c r="C298" s="220" t="s">
        <v>273</v>
      </c>
      <c r="D298" s="220" t="s">
        <v>177</v>
      </c>
      <c r="E298" s="221" t="s">
        <v>1420</v>
      </c>
      <c r="F298" s="222" t="s">
        <v>1421</v>
      </c>
      <c r="G298" s="222"/>
      <c r="H298" s="222"/>
      <c r="I298" s="222"/>
      <c r="J298" s="223" t="s">
        <v>253</v>
      </c>
      <c r="K298" s="224">
        <v>2.249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46</v>
      </c>
      <c r="V298" s="48"/>
      <c r="W298" s="229">
        <f>V298*K298</f>
        <v>0</v>
      </c>
      <c r="X298" s="229">
        <v>0</v>
      </c>
      <c r="Y298" s="229">
        <f>X298*K298</f>
        <v>0</v>
      </c>
      <c r="Z298" s="229">
        <v>0</v>
      </c>
      <c r="AA298" s="230">
        <f>Z298*K298</f>
        <v>0</v>
      </c>
      <c r="AR298" s="23" t="s">
        <v>289</v>
      </c>
      <c r="AT298" s="23" t="s">
        <v>177</v>
      </c>
      <c r="AU298" s="23" t="s">
        <v>126</v>
      </c>
      <c r="AY298" s="23" t="s">
        <v>175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89</v>
      </c>
      <c r="BK298" s="143">
        <f>ROUND(L298*K298,2)</f>
        <v>0</v>
      </c>
      <c r="BL298" s="23" t="s">
        <v>289</v>
      </c>
      <c r="BM298" s="23" t="s">
        <v>1422</v>
      </c>
    </row>
    <row r="299" spans="2:63" s="9" customFormat="1" ht="29.85" customHeight="1">
      <c r="B299" s="206"/>
      <c r="C299" s="207"/>
      <c r="D299" s="217" t="s">
        <v>1246</v>
      </c>
      <c r="E299" s="217"/>
      <c r="F299" s="217"/>
      <c r="G299" s="217"/>
      <c r="H299" s="217"/>
      <c r="I299" s="217"/>
      <c r="J299" s="217"/>
      <c r="K299" s="217"/>
      <c r="L299" s="217"/>
      <c r="M299" s="217"/>
      <c r="N299" s="241">
        <f>BK299</f>
        <v>0</v>
      </c>
      <c r="O299" s="242"/>
      <c r="P299" s="242"/>
      <c r="Q299" s="242"/>
      <c r="R299" s="210"/>
      <c r="T299" s="211"/>
      <c r="U299" s="207"/>
      <c r="V299" s="207"/>
      <c r="W299" s="212">
        <f>SUM(W300:W323)</f>
        <v>0</v>
      </c>
      <c r="X299" s="207"/>
      <c r="Y299" s="212">
        <f>SUM(Y300:Y323)</f>
        <v>0.05624772</v>
      </c>
      <c r="Z299" s="207"/>
      <c r="AA299" s="213">
        <f>SUM(AA300:AA323)</f>
        <v>0.92155425</v>
      </c>
      <c r="AR299" s="214" t="s">
        <v>126</v>
      </c>
      <c r="AT299" s="215" t="s">
        <v>80</v>
      </c>
      <c r="AU299" s="215" t="s">
        <v>89</v>
      </c>
      <c r="AY299" s="214" t="s">
        <v>175</v>
      </c>
      <c r="BK299" s="216">
        <f>SUM(BK300:BK323)</f>
        <v>0</v>
      </c>
    </row>
    <row r="300" spans="2:65" s="1" customFormat="1" ht="25.5" customHeight="1">
      <c r="B300" s="47"/>
      <c r="C300" s="220" t="s">
        <v>292</v>
      </c>
      <c r="D300" s="220" t="s">
        <v>177</v>
      </c>
      <c r="E300" s="221" t="s">
        <v>1423</v>
      </c>
      <c r="F300" s="222" t="s">
        <v>1424</v>
      </c>
      <c r="G300" s="222"/>
      <c r="H300" s="222"/>
      <c r="I300" s="222"/>
      <c r="J300" s="223" t="s">
        <v>180</v>
      </c>
      <c r="K300" s="224">
        <v>54.015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46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0.01695</v>
      </c>
      <c r="AA300" s="230">
        <f>Z300*K300</f>
        <v>0.91555425</v>
      </c>
      <c r="AR300" s="23" t="s">
        <v>289</v>
      </c>
      <c r="AT300" s="23" t="s">
        <v>177</v>
      </c>
      <c r="AU300" s="23" t="s">
        <v>126</v>
      </c>
      <c r="AY300" s="23" t="s">
        <v>175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89</v>
      </c>
      <c r="BK300" s="143">
        <f>ROUND(L300*K300,2)</f>
        <v>0</v>
      </c>
      <c r="BL300" s="23" t="s">
        <v>289</v>
      </c>
      <c r="BM300" s="23" t="s">
        <v>1425</v>
      </c>
    </row>
    <row r="301" spans="2:51" s="12" customFormat="1" ht="16.5" customHeight="1">
      <c r="B301" s="263"/>
      <c r="C301" s="264"/>
      <c r="D301" s="264"/>
      <c r="E301" s="265" t="s">
        <v>22</v>
      </c>
      <c r="F301" s="272" t="s">
        <v>1426</v>
      </c>
      <c r="G301" s="273"/>
      <c r="H301" s="273"/>
      <c r="I301" s="273"/>
      <c r="J301" s="264"/>
      <c r="K301" s="265" t="s">
        <v>22</v>
      </c>
      <c r="L301" s="264"/>
      <c r="M301" s="264"/>
      <c r="N301" s="264"/>
      <c r="O301" s="264"/>
      <c r="P301" s="264"/>
      <c r="Q301" s="264"/>
      <c r="R301" s="267"/>
      <c r="T301" s="268"/>
      <c r="U301" s="264"/>
      <c r="V301" s="264"/>
      <c r="W301" s="264"/>
      <c r="X301" s="264"/>
      <c r="Y301" s="264"/>
      <c r="Z301" s="264"/>
      <c r="AA301" s="269"/>
      <c r="AT301" s="270" t="s">
        <v>184</v>
      </c>
      <c r="AU301" s="270" t="s">
        <v>126</v>
      </c>
      <c r="AV301" s="12" t="s">
        <v>89</v>
      </c>
      <c r="AW301" s="12" t="s">
        <v>36</v>
      </c>
      <c r="AX301" s="12" t="s">
        <v>81</v>
      </c>
      <c r="AY301" s="270" t="s">
        <v>175</v>
      </c>
    </row>
    <row r="302" spans="2:51" s="10" customFormat="1" ht="16.5" customHeight="1">
      <c r="B302" s="231"/>
      <c r="C302" s="232"/>
      <c r="D302" s="232"/>
      <c r="E302" s="233" t="s">
        <v>22</v>
      </c>
      <c r="F302" s="243" t="s">
        <v>1427</v>
      </c>
      <c r="G302" s="232"/>
      <c r="H302" s="232"/>
      <c r="I302" s="232"/>
      <c r="J302" s="232"/>
      <c r="K302" s="236">
        <v>25.155</v>
      </c>
      <c r="L302" s="232"/>
      <c r="M302" s="232"/>
      <c r="N302" s="232"/>
      <c r="O302" s="232"/>
      <c r="P302" s="232"/>
      <c r="Q302" s="232"/>
      <c r="R302" s="237"/>
      <c r="T302" s="238"/>
      <c r="U302" s="232"/>
      <c r="V302" s="232"/>
      <c r="W302" s="232"/>
      <c r="X302" s="232"/>
      <c r="Y302" s="232"/>
      <c r="Z302" s="232"/>
      <c r="AA302" s="239"/>
      <c r="AT302" s="240" t="s">
        <v>184</v>
      </c>
      <c r="AU302" s="240" t="s">
        <v>126</v>
      </c>
      <c r="AV302" s="10" t="s">
        <v>126</v>
      </c>
      <c r="AW302" s="10" t="s">
        <v>36</v>
      </c>
      <c r="AX302" s="10" t="s">
        <v>81</v>
      </c>
      <c r="AY302" s="240" t="s">
        <v>175</v>
      </c>
    </row>
    <row r="303" spans="2:51" s="10" customFormat="1" ht="16.5" customHeight="1">
      <c r="B303" s="231"/>
      <c r="C303" s="232"/>
      <c r="D303" s="232"/>
      <c r="E303" s="233" t="s">
        <v>22</v>
      </c>
      <c r="F303" s="243" t="s">
        <v>1428</v>
      </c>
      <c r="G303" s="232"/>
      <c r="H303" s="232"/>
      <c r="I303" s="232"/>
      <c r="J303" s="232"/>
      <c r="K303" s="236">
        <v>28.86</v>
      </c>
      <c r="L303" s="232"/>
      <c r="M303" s="232"/>
      <c r="N303" s="232"/>
      <c r="O303" s="232"/>
      <c r="P303" s="232"/>
      <c r="Q303" s="232"/>
      <c r="R303" s="237"/>
      <c r="T303" s="238"/>
      <c r="U303" s="232"/>
      <c r="V303" s="232"/>
      <c r="W303" s="232"/>
      <c r="X303" s="232"/>
      <c r="Y303" s="232"/>
      <c r="Z303" s="232"/>
      <c r="AA303" s="239"/>
      <c r="AT303" s="240" t="s">
        <v>184</v>
      </c>
      <c r="AU303" s="240" t="s">
        <v>126</v>
      </c>
      <c r="AV303" s="10" t="s">
        <v>126</v>
      </c>
      <c r="AW303" s="10" t="s">
        <v>36</v>
      </c>
      <c r="AX303" s="10" t="s">
        <v>81</v>
      </c>
      <c r="AY303" s="240" t="s">
        <v>175</v>
      </c>
    </row>
    <row r="304" spans="2:51" s="11" customFormat="1" ht="16.5" customHeight="1">
      <c r="B304" s="244"/>
      <c r="C304" s="245"/>
      <c r="D304" s="245"/>
      <c r="E304" s="246" t="s">
        <v>22</v>
      </c>
      <c r="F304" s="247" t="s">
        <v>230</v>
      </c>
      <c r="G304" s="245"/>
      <c r="H304" s="245"/>
      <c r="I304" s="245"/>
      <c r="J304" s="245"/>
      <c r="K304" s="248">
        <v>54.015</v>
      </c>
      <c r="L304" s="245"/>
      <c r="M304" s="245"/>
      <c r="N304" s="245"/>
      <c r="O304" s="245"/>
      <c r="P304" s="245"/>
      <c r="Q304" s="245"/>
      <c r="R304" s="249"/>
      <c r="T304" s="250"/>
      <c r="U304" s="245"/>
      <c r="V304" s="245"/>
      <c r="W304" s="245"/>
      <c r="X304" s="245"/>
      <c r="Y304" s="245"/>
      <c r="Z304" s="245"/>
      <c r="AA304" s="251"/>
      <c r="AT304" s="252" t="s">
        <v>184</v>
      </c>
      <c r="AU304" s="252" t="s">
        <v>126</v>
      </c>
      <c r="AV304" s="11" t="s">
        <v>181</v>
      </c>
      <c r="AW304" s="11" t="s">
        <v>36</v>
      </c>
      <c r="AX304" s="11" t="s">
        <v>89</v>
      </c>
      <c r="AY304" s="252" t="s">
        <v>175</v>
      </c>
    </row>
    <row r="305" spans="2:65" s="1" customFormat="1" ht="38.25" customHeight="1">
      <c r="B305" s="47"/>
      <c r="C305" s="220" t="s">
        <v>373</v>
      </c>
      <c r="D305" s="220" t="s">
        <v>177</v>
      </c>
      <c r="E305" s="221" t="s">
        <v>1429</v>
      </c>
      <c r="F305" s="222" t="s">
        <v>1430</v>
      </c>
      <c r="G305" s="222"/>
      <c r="H305" s="222"/>
      <c r="I305" s="222"/>
      <c r="J305" s="223" t="s">
        <v>342</v>
      </c>
      <c r="K305" s="224">
        <v>1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46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0.006</v>
      </c>
      <c r="AA305" s="230">
        <f>Z305*K305</f>
        <v>0.006</v>
      </c>
      <c r="AR305" s="23" t="s">
        <v>289</v>
      </c>
      <c r="AT305" s="23" t="s">
        <v>177</v>
      </c>
      <c r="AU305" s="23" t="s">
        <v>126</v>
      </c>
      <c r="AY305" s="23" t="s">
        <v>175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89</v>
      </c>
      <c r="BK305" s="143">
        <f>ROUND(L305*K305,2)</f>
        <v>0</v>
      </c>
      <c r="BL305" s="23" t="s">
        <v>289</v>
      </c>
      <c r="BM305" s="23" t="s">
        <v>1431</v>
      </c>
    </row>
    <row r="306" spans="2:65" s="1" customFormat="1" ht="38.25" customHeight="1">
      <c r="B306" s="47"/>
      <c r="C306" s="220" t="s">
        <v>681</v>
      </c>
      <c r="D306" s="220" t="s">
        <v>177</v>
      </c>
      <c r="E306" s="221" t="s">
        <v>933</v>
      </c>
      <c r="F306" s="222" t="s">
        <v>934</v>
      </c>
      <c r="G306" s="222"/>
      <c r="H306" s="222"/>
      <c r="I306" s="222"/>
      <c r="J306" s="223" t="s">
        <v>180</v>
      </c>
      <c r="K306" s="224">
        <v>1.722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46</v>
      </c>
      <c r="V306" s="48"/>
      <c r="W306" s="229">
        <f>V306*K306</f>
        <v>0</v>
      </c>
      <c r="X306" s="229">
        <v>0.00026</v>
      </c>
      <c r="Y306" s="229">
        <f>X306*K306</f>
        <v>0.00044772</v>
      </c>
      <c r="Z306" s="229">
        <v>0</v>
      </c>
      <c r="AA306" s="230">
        <f>Z306*K306</f>
        <v>0</v>
      </c>
      <c r="AR306" s="23" t="s">
        <v>289</v>
      </c>
      <c r="AT306" s="23" t="s">
        <v>177</v>
      </c>
      <c r="AU306" s="23" t="s">
        <v>126</v>
      </c>
      <c r="AY306" s="23" t="s">
        <v>175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89</v>
      </c>
      <c r="BK306" s="143">
        <f>ROUND(L306*K306,2)</f>
        <v>0</v>
      </c>
      <c r="BL306" s="23" t="s">
        <v>289</v>
      </c>
      <c r="BM306" s="23" t="s">
        <v>1432</v>
      </c>
    </row>
    <row r="307" spans="2:51" s="12" customFormat="1" ht="16.5" customHeight="1">
      <c r="B307" s="263"/>
      <c r="C307" s="264"/>
      <c r="D307" s="264"/>
      <c r="E307" s="265" t="s">
        <v>22</v>
      </c>
      <c r="F307" s="272" t="s">
        <v>1433</v>
      </c>
      <c r="G307" s="273"/>
      <c r="H307" s="273"/>
      <c r="I307" s="273"/>
      <c r="J307" s="264"/>
      <c r="K307" s="265" t="s">
        <v>22</v>
      </c>
      <c r="L307" s="264"/>
      <c r="M307" s="264"/>
      <c r="N307" s="264"/>
      <c r="O307" s="264"/>
      <c r="P307" s="264"/>
      <c r="Q307" s="264"/>
      <c r="R307" s="267"/>
      <c r="T307" s="268"/>
      <c r="U307" s="264"/>
      <c r="V307" s="264"/>
      <c r="W307" s="264"/>
      <c r="X307" s="264"/>
      <c r="Y307" s="264"/>
      <c r="Z307" s="264"/>
      <c r="AA307" s="269"/>
      <c r="AT307" s="270" t="s">
        <v>184</v>
      </c>
      <c r="AU307" s="270" t="s">
        <v>126</v>
      </c>
      <c r="AV307" s="12" t="s">
        <v>89</v>
      </c>
      <c r="AW307" s="12" t="s">
        <v>36</v>
      </c>
      <c r="AX307" s="12" t="s">
        <v>81</v>
      </c>
      <c r="AY307" s="270" t="s">
        <v>175</v>
      </c>
    </row>
    <row r="308" spans="2:51" s="10" customFormat="1" ht="16.5" customHeight="1">
      <c r="B308" s="231"/>
      <c r="C308" s="232"/>
      <c r="D308" s="232"/>
      <c r="E308" s="233" t="s">
        <v>22</v>
      </c>
      <c r="F308" s="243" t="s">
        <v>1434</v>
      </c>
      <c r="G308" s="232"/>
      <c r="H308" s="232"/>
      <c r="I308" s="232"/>
      <c r="J308" s="232"/>
      <c r="K308" s="236">
        <v>1.722</v>
      </c>
      <c r="L308" s="232"/>
      <c r="M308" s="232"/>
      <c r="N308" s="232"/>
      <c r="O308" s="232"/>
      <c r="P308" s="232"/>
      <c r="Q308" s="232"/>
      <c r="R308" s="237"/>
      <c r="T308" s="238"/>
      <c r="U308" s="232"/>
      <c r="V308" s="232"/>
      <c r="W308" s="232"/>
      <c r="X308" s="232"/>
      <c r="Y308" s="232"/>
      <c r="Z308" s="232"/>
      <c r="AA308" s="239"/>
      <c r="AT308" s="240" t="s">
        <v>184</v>
      </c>
      <c r="AU308" s="240" t="s">
        <v>126</v>
      </c>
      <c r="AV308" s="10" t="s">
        <v>126</v>
      </c>
      <c r="AW308" s="10" t="s">
        <v>36</v>
      </c>
      <c r="AX308" s="10" t="s">
        <v>81</v>
      </c>
      <c r="AY308" s="240" t="s">
        <v>175</v>
      </c>
    </row>
    <row r="309" spans="2:51" s="11" customFormat="1" ht="16.5" customHeight="1">
      <c r="B309" s="244"/>
      <c r="C309" s="245"/>
      <c r="D309" s="245"/>
      <c r="E309" s="246" t="s">
        <v>22</v>
      </c>
      <c r="F309" s="247" t="s">
        <v>230</v>
      </c>
      <c r="G309" s="245"/>
      <c r="H309" s="245"/>
      <c r="I309" s="245"/>
      <c r="J309" s="245"/>
      <c r="K309" s="248">
        <v>1.722</v>
      </c>
      <c r="L309" s="245"/>
      <c r="M309" s="245"/>
      <c r="N309" s="245"/>
      <c r="O309" s="245"/>
      <c r="P309" s="245"/>
      <c r="Q309" s="245"/>
      <c r="R309" s="249"/>
      <c r="T309" s="250"/>
      <c r="U309" s="245"/>
      <c r="V309" s="245"/>
      <c r="W309" s="245"/>
      <c r="X309" s="245"/>
      <c r="Y309" s="245"/>
      <c r="Z309" s="245"/>
      <c r="AA309" s="251"/>
      <c r="AT309" s="252" t="s">
        <v>184</v>
      </c>
      <c r="AU309" s="252" t="s">
        <v>126</v>
      </c>
      <c r="AV309" s="11" t="s">
        <v>181</v>
      </c>
      <c r="AW309" s="11" t="s">
        <v>36</v>
      </c>
      <c r="AX309" s="11" t="s">
        <v>89</v>
      </c>
      <c r="AY309" s="252" t="s">
        <v>175</v>
      </c>
    </row>
    <row r="310" spans="2:65" s="1" customFormat="1" ht="25.5" customHeight="1">
      <c r="B310" s="47"/>
      <c r="C310" s="255" t="s">
        <v>527</v>
      </c>
      <c r="D310" s="255" t="s">
        <v>484</v>
      </c>
      <c r="E310" s="256" t="s">
        <v>1435</v>
      </c>
      <c r="F310" s="257" t="s">
        <v>1436</v>
      </c>
      <c r="G310" s="257"/>
      <c r="H310" s="257"/>
      <c r="I310" s="257"/>
      <c r="J310" s="258" t="s">
        <v>342</v>
      </c>
      <c r="K310" s="259">
        <v>1</v>
      </c>
      <c r="L310" s="260">
        <v>0</v>
      </c>
      <c r="M310" s="261"/>
      <c r="N310" s="262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46</v>
      </c>
      <c r="V310" s="48"/>
      <c r="W310" s="229">
        <f>V310*K310</f>
        <v>0</v>
      </c>
      <c r="X310" s="229">
        <v>0.035</v>
      </c>
      <c r="Y310" s="229">
        <f>X310*K310</f>
        <v>0.035</v>
      </c>
      <c r="Z310" s="229">
        <v>0</v>
      </c>
      <c r="AA310" s="230">
        <f>Z310*K310</f>
        <v>0</v>
      </c>
      <c r="AR310" s="23" t="s">
        <v>330</v>
      </c>
      <c r="AT310" s="23" t="s">
        <v>484</v>
      </c>
      <c r="AU310" s="23" t="s">
        <v>126</v>
      </c>
      <c r="AY310" s="23" t="s">
        <v>175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89</v>
      </c>
      <c r="BK310" s="143">
        <f>ROUND(L310*K310,2)</f>
        <v>0</v>
      </c>
      <c r="BL310" s="23" t="s">
        <v>289</v>
      </c>
      <c r="BM310" s="23" t="s">
        <v>1437</v>
      </c>
    </row>
    <row r="311" spans="2:65" s="1" customFormat="1" ht="38.25" customHeight="1">
      <c r="B311" s="47"/>
      <c r="C311" s="220" t="s">
        <v>690</v>
      </c>
      <c r="D311" s="220" t="s">
        <v>177</v>
      </c>
      <c r="E311" s="221" t="s">
        <v>1438</v>
      </c>
      <c r="F311" s="222" t="s">
        <v>1439</v>
      </c>
      <c r="G311" s="222"/>
      <c r="H311" s="222"/>
      <c r="I311" s="222"/>
      <c r="J311" s="223" t="s">
        <v>180</v>
      </c>
      <c r="K311" s="224">
        <v>1.093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46</v>
      </c>
      <c r="V311" s="48"/>
      <c r="W311" s="229">
        <f>V311*K311</f>
        <v>0</v>
      </c>
      <c r="X311" s="229">
        <v>0</v>
      </c>
      <c r="Y311" s="229">
        <f>X311*K311</f>
        <v>0</v>
      </c>
      <c r="Z311" s="229">
        <v>0</v>
      </c>
      <c r="AA311" s="230">
        <f>Z311*K311</f>
        <v>0</v>
      </c>
      <c r="AR311" s="23" t="s">
        <v>289</v>
      </c>
      <c r="AT311" s="23" t="s">
        <v>177</v>
      </c>
      <c r="AU311" s="23" t="s">
        <v>126</v>
      </c>
      <c r="AY311" s="23" t="s">
        <v>175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89</v>
      </c>
      <c r="BK311" s="143">
        <f>ROUND(L311*K311,2)</f>
        <v>0</v>
      </c>
      <c r="BL311" s="23" t="s">
        <v>289</v>
      </c>
      <c r="BM311" s="23" t="s">
        <v>1440</v>
      </c>
    </row>
    <row r="312" spans="2:51" s="10" customFormat="1" ht="16.5" customHeight="1">
      <c r="B312" s="231"/>
      <c r="C312" s="232"/>
      <c r="D312" s="232"/>
      <c r="E312" s="233" t="s">
        <v>22</v>
      </c>
      <c r="F312" s="234" t="s">
        <v>1351</v>
      </c>
      <c r="G312" s="235"/>
      <c r="H312" s="235"/>
      <c r="I312" s="235"/>
      <c r="J312" s="232"/>
      <c r="K312" s="236">
        <v>1.093</v>
      </c>
      <c r="L312" s="232"/>
      <c r="M312" s="232"/>
      <c r="N312" s="232"/>
      <c r="O312" s="232"/>
      <c r="P312" s="232"/>
      <c r="Q312" s="232"/>
      <c r="R312" s="237"/>
      <c r="T312" s="238"/>
      <c r="U312" s="232"/>
      <c r="V312" s="232"/>
      <c r="W312" s="232"/>
      <c r="X312" s="232"/>
      <c r="Y312" s="232"/>
      <c r="Z312" s="232"/>
      <c r="AA312" s="239"/>
      <c r="AT312" s="240" t="s">
        <v>184</v>
      </c>
      <c r="AU312" s="240" t="s">
        <v>126</v>
      </c>
      <c r="AV312" s="10" t="s">
        <v>126</v>
      </c>
      <c r="AW312" s="10" t="s">
        <v>36</v>
      </c>
      <c r="AX312" s="10" t="s">
        <v>81</v>
      </c>
      <c r="AY312" s="240" t="s">
        <v>175</v>
      </c>
    </row>
    <row r="313" spans="2:51" s="11" customFormat="1" ht="16.5" customHeight="1">
      <c r="B313" s="244"/>
      <c r="C313" s="245"/>
      <c r="D313" s="245"/>
      <c r="E313" s="246" t="s">
        <v>22</v>
      </c>
      <c r="F313" s="247" t="s">
        <v>230</v>
      </c>
      <c r="G313" s="245"/>
      <c r="H313" s="245"/>
      <c r="I313" s="245"/>
      <c r="J313" s="245"/>
      <c r="K313" s="248">
        <v>1.093</v>
      </c>
      <c r="L313" s="245"/>
      <c r="M313" s="245"/>
      <c r="N313" s="245"/>
      <c r="O313" s="245"/>
      <c r="P313" s="245"/>
      <c r="Q313" s="245"/>
      <c r="R313" s="249"/>
      <c r="T313" s="250"/>
      <c r="U313" s="245"/>
      <c r="V313" s="245"/>
      <c r="W313" s="245"/>
      <c r="X313" s="245"/>
      <c r="Y313" s="245"/>
      <c r="Z313" s="245"/>
      <c r="AA313" s="251"/>
      <c r="AT313" s="252" t="s">
        <v>184</v>
      </c>
      <c r="AU313" s="252" t="s">
        <v>126</v>
      </c>
      <c r="AV313" s="11" t="s">
        <v>181</v>
      </c>
      <c r="AW313" s="11" t="s">
        <v>36</v>
      </c>
      <c r="AX313" s="11" t="s">
        <v>89</v>
      </c>
      <c r="AY313" s="252" t="s">
        <v>175</v>
      </c>
    </row>
    <row r="314" spans="2:65" s="1" customFormat="1" ht="38.25" customHeight="1">
      <c r="B314" s="47"/>
      <c r="C314" s="220" t="s">
        <v>537</v>
      </c>
      <c r="D314" s="220" t="s">
        <v>177</v>
      </c>
      <c r="E314" s="221" t="s">
        <v>950</v>
      </c>
      <c r="F314" s="222" t="s">
        <v>951</v>
      </c>
      <c r="G314" s="222"/>
      <c r="H314" s="222"/>
      <c r="I314" s="222"/>
      <c r="J314" s="223" t="s">
        <v>342</v>
      </c>
      <c r="K314" s="224">
        <v>1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46</v>
      </c>
      <c r="V314" s="48"/>
      <c r="W314" s="229">
        <f>V314*K314</f>
        <v>0</v>
      </c>
      <c r="X314" s="229">
        <v>0</v>
      </c>
      <c r="Y314" s="229">
        <f>X314*K314</f>
        <v>0</v>
      </c>
      <c r="Z314" s="229">
        <v>0</v>
      </c>
      <c r="AA314" s="230">
        <f>Z314*K314</f>
        <v>0</v>
      </c>
      <c r="AR314" s="23" t="s">
        <v>289</v>
      </c>
      <c r="AT314" s="23" t="s">
        <v>177</v>
      </c>
      <c r="AU314" s="23" t="s">
        <v>126</v>
      </c>
      <c r="AY314" s="23" t="s">
        <v>175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89</v>
      </c>
      <c r="BK314" s="143">
        <f>ROUND(L314*K314,2)</f>
        <v>0</v>
      </c>
      <c r="BL314" s="23" t="s">
        <v>289</v>
      </c>
      <c r="BM314" s="23" t="s">
        <v>1441</v>
      </c>
    </row>
    <row r="315" spans="2:65" s="1" customFormat="1" ht="38.25" customHeight="1">
      <c r="B315" s="47"/>
      <c r="C315" s="255" t="s">
        <v>541</v>
      </c>
      <c r="D315" s="255" t="s">
        <v>484</v>
      </c>
      <c r="E315" s="256" t="s">
        <v>1442</v>
      </c>
      <c r="F315" s="257" t="s">
        <v>1443</v>
      </c>
      <c r="G315" s="257"/>
      <c r="H315" s="257"/>
      <c r="I315" s="257"/>
      <c r="J315" s="258" t="s">
        <v>342</v>
      </c>
      <c r="K315" s="259">
        <v>1</v>
      </c>
      <c r="L315" s="260">
        <v>0</v>
      </c>
      <c r="M315" s="261"/>
      <c r="N315" s="262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46</v>
      </c>
      <c r="V315" s="48"/>
      <c r="W315" s="229">
        <f>V315*K315</f>
        <v>0</v>
      </c>
      <c r="X315" s="229">
        <v>0.016</v>
      </c>
      <c r="Y315" s="229">
        <f>X315*K315</f>
        <v>0.016</v>
      </c>
      <c r="Z315" s="229">
        <v>0</v>
      </c>
      <c r="AA315" s="230">
        <f>Z315*K315</f>
        <v>0</v>
      </c>
      <c r="AR315" s="23" t="s">
        <v>330</v>
      </c>
      <c r="AT315" s="23" t="s">
        <v>484</v>
      </c>
      <c r="AU315" s="23" t="s">
        <v>126</v>
      </c>
      <c r="AY315" s="23" t="s">
        <v>175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89</v>
      </c>
      <c r="BK315" s="143">
        <f>ROUND(L315*K315,2)</f>
        <v>0</v>
      </c>
      <c r="BL315" s="23" t="s">
        <v>289</v>
      </c>
      <c r="BM315" s="23" t="s">
        <v>1444</v>
      </c>
    </row>
    <row r="316" spans="2:65" s="1" customFormat="1" ht="38.25" customHeight="1">
      <c r="B316" s="47"/>
      <c r="C316" s="220" t="s">
        <v>546</v>
      </c>
      <c r="D316" s="220" t="s">
        <v>177</v>
      </c>
      <c r="E316" s="221" t="s">
        <v>1445</v>
      </c>
      <c r="F316" s="222" t="s">
        <v>1446</v>
      </c>
      <c r="G316" s="222"/>
      <c r="H316" s="222"/>
      <c r="I316" s="222"/>
      <c r="J316" s="223" t="s">
        <v>342</v>
      </c>
      <c r="K316" s="224">
        <v>1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46</v>
      </c>
      <c r="V316" s="48"/>
      <c r="W316" s="229">
        <f>V316*K316</f>
        <v>0</v>
      </c>
      <c r="X316" s="229">
        <v>0</v>
      </c>
      <c r="Y316" s="229">
        <f>X316*K316</f>
        <v>0</v>
      </c>
      <c r="Z316" s="229">
        <v>0</v>
      </c>
      <c r="AA316" s="230">
        <f>Z316*K316</f>
        <v>0</v>
      </c>
      <c r="AR316" s="23" t="s">
        <v>289</v>
      </c>
      <c r="AT316" s="23" t="s">
        <v>177</v>
      </c>
      <c r="AU316" s="23" t="s">
        <v>126</v>
      </c>
      <c r="AY316" s="23" t="s">
        <v>175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89</v>
      </c>
      <c r="BK316" s="143">
        <f>ROUND(L316*K316,2)</f>
        <v>0</v>
      </c>
      <c r="BL316" s="23" t="s">
        <v>289</v>
      </c>
      <c r="BM316" s="23" t="s">
        <v>1447</v>
      </c>
    </row>
    <row r="317" spans="2:51" s="12" customFormat="1" ht="16.5" customHeight="1">
      <c r="B317" s="263"/>
      <c r="C317" s="264"/>
      <c r="D317" s="264"/>
      <c r="E317" s="265" t="s">
        <v>22</v>
      </c>
      <c r="F317" s="272" t="s">
        <v>1448</v>
      </c>
      <c r="G317" s="273"/>
      <c r="H317" s="273"/>
      <c r="I317" s="273"/>
      <c r="J317" s="264"/>
      <c r="K317" s="265" t="s">
        <v>22</v>
      </c>
      <c r="L317" s="264"/>
      <c r="M317" s="264"/>
      <c r="N317" s="264"/>
      <c r="O317" s="264"/>
      <c r="P317" s="264"/>
      <c r="Q317" s="264"/>
      <c r="R317" s="267"/>
      <c r="T317" s="268"/>
      <c r="U317" s="264"/>
      <c r="V317" s="264"/>
      <c r="W317" s="264"/>
      <c r="X317" s="264"/>
      <c r="Y317" s="264"/>
      <c r="Z317" s="264"/>
      <c r="AA317" s="269"/>
      <c r="AT317" s="270" t="s">
        <v>184</v>
      </c>
      <c r="AU317" s="270" t="s">
        <v>126</v>
      </c>
      <c r="AV317" s="12" t="s">
        <v>89</v>
      </c>
      <c r="AW317" s="12" t="s">
        <v>36</v>
      </c>
      <c r="AX317" s="12" t="s">
        <v>81</v>
      </c>
      <c r="AY317" s="270" t="s">
        <v>175</v>
      </c>
    </row>
    <row r="318" spans="2:51" s="10" customFormat="1" ht="16.5" customHeight="1">
      <c r="B318" s="231"/>
      <c r="C318" s="232"/>
      <c r="D318" s="232"/>
      <c r="E318" s="233" t="s">
        <v>22</v>
      </c>
      <c r="F318" s="243" t="s">
        <v>89</v>
      </c>
      <c r="G318" s="232"/>
      <c r="H318" s="232"/>
      <c r="I318" s="232"/>
      <c r="J318" s="232"/>
      <c r="K318" s="236">
        <v>1</v>
      </c>
      <c r="L318" s="232"/>
      <c r="M318" s="232"/>
      <c r="N318" s="232"/>
      <c r="O318" s="232"/>
      <c r="P318" s="232"/>
      <c r="Q318" s="232"/>
      <c r="R318" s="237"/>
      <c r="T318" s="238"/>
      <c r="U318" s="232"/>
      <c r="V318" s="232"/>
      <c r="W318" s="232"/>
      <c r="X318" s="232"/>
      <c r="Y318" s="232"/>
      <c r="Z318" s="232"/>
      <c r="AA318" s="239"/>
      <c r="AT318" s="240" t="s">
        <v>184</v>
      </c>
      <c r="AU318" s="240" t="s">
        <v>126</v>
      </c>
      <c r="AV318" s="10" t="s">
        <v>126</v>
      </c>
      <c r="AW318" s="10" t="s">
        <v>36</v>
      </c>
      <c r="AX318" s="10" t="s">
        <v>81</v>
      </c>
      <c r="AY318" s="240" t="s">
        <v>175</v>
      </c>
    </row>
    <row r="319" spans="2:51" s="11" customFormat="1" ht="16.5" customHeight="1">
      <c r="B319" s="244"/>
      <c r="C319" s="245"/>
      <c r="D319" s="245"/>
      <c r="E319" s="246" t="s">
        <v>22</v>
      </c>
      <c r="F319" s="247" t="s">
        <v>230</v>
      </c>
      <c r="G319" s="245"/>
      <c r="H319" s="245"/>
      <c r="I319" s="245"/>
      <c r="J319" s="245"/>
      <c r="K319" s="248">
        <v>1</v>
      </c>
      <c r="L319" s="245"/>
      <c r="M319" s="245"/>
      <c r="N319" s="245"/>
      <c r="O319" s="245"/>
      <c r="P319" s="245"/>
      <c r="Q319" s="245"/>
      <c r="R319" s="249"/>
      <c r="T319" s="250"/>
      <c r="U319" s="245"/>
      <c r="V319" s="245"/>
      <c r="W319" s="245"/>
      <c r="X319" s="245"/>
      <c r="Y319" s="245"/>
      <c r="Z319" s="245"/>
      <c r="AA319" s="251"/>
      <c r="AT319" s="252" t="s">
        <v>184</v>
      </c>
      <c r="AU319" s="252" t="s">
        <v>126</v>
      </c>
      <c r="AV319" s="11" t="s">
        <v>181</v>
      </c>
      <c r="AW319" s="11" t="s">
        <v>36</v>
      </c>
      <c r="AX319" s="11" t="s">
        <v>89</v>
      </c>
      <c r="AY319" s="252" t="s">
        <v>175</v>
      </c>
    </row>
    <row r="320" spans="2:65" s="1" customFormat="1" ht="25.5" customHeight="1">
      <c r="B320" s="47"/>
      <c r="C320" s="255" t="s">
        <v>569</v>
      </c>
      <c r="D320" s="255" t="s">
        <v>484</v>
      </c>
      <c r="E320" s="256" t="s">
        <v>1449</v>
      </c>
      <c r="F320" s="257" t="s">
        <v>1450</v>
      </c>
      <c r="G320" s="257"/>
      <c r="H320" s="257"/>
      <c r="I320" s="257"/>
      <c r="J320" s="258" t="s">
        <v>202</v>
      </c>
      <c r="K320" s="259">
        <v>1.2</v>
      </c>
      <c r="L320" s="260">
        <v>0</v>
      </c>
      <c r="M320" s="261"/>
      <c r="N320" s="262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46</v>
      </c>
      <c r="V320" s="48"/>
      <c r="W320" s="229">
        <f>V320*K320</f>
        <v>0</v>
      </c>
      <c r="X320" s="229">
        <v>0.004</v>
      </c>
      <c r="Y320" s="229">
        <f>X320*K320</f>
        <v>0.0048</v>
      </c>
      <c r="Z320" s="229">
        <v>0</v>
      </c>
      <c r="AA320" s="230">
        <f>Z320*K320</f>
        <v>0</v>
      </c>
      <c r="AR320" s="23" t="s">
        <v>330</v>
      </c>
      <c r="AT320" s="23" t="s">
        <v>484</v>
      </c>
      <c r="AU320" s="23" t="s">
        <v>126</v>
      </c>
      <c r="AY320" s="23" t="s">
        <v>175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89</v>
      </c>
      <c r="BK320" s="143">
        <f>ROUND(L320*K320,2)</f>
        <v>0</v>
      </c>
      <c r="BL320" s="23" t="s">
        <v>289</v>
      </c>
      <c r="BM320" s="23" t="s">
        <v>1451</v>
      </c>
    </row>
    <row r="321" spans="2:51" s="10" customFormat="1" ht="16.5" customHeight="1">
      <c r="B321" s="231"/>
      <c r="C321" s="232"/>
      <c r="D321" s="232"/>
      <c r="E321" s="233" t="s">
        <v>22</v>
      </c>
      <c r="F321" s="234" t="s">
        <v>1452</v>
      </c>
      <c r="G321" s="235"/>
      <c r="H321" s="235"/>
      <c r="I321" s="235"/>
      <c r="J321" s="232"/>
      <c r="K321" s="236">
        <v>1.2</v>
      </c>
      <c r="L321" s="232"/>
      <c r="M321" s="232"/>
      <c r="N321" s="232"/>
      <c r="O321" s="232"/>
      <c r="P321" s="232"/>
      <c r="Q321" s="232"/>
      <c r="R321" s="237"/>
      <c r="T321" s="238"/>
      <c r="U321" s="232"/>
      <c r="V321" s="232"/>
      <c r="W321" s="232"/>
      <c r="X321" s="232"/>
      <c r="Y321" s="232"/>
      <c r="Z321" s="232"/>
      <c r="AA321" s="239"/>
      <c r="AT321" s="240" t="s">
        <v>184</v>
      </c>
      <c r="AU321" s="240" t="s">
        <v>126</v>
      </c>
      <c r="AV321" s="10" t="s">
        <v>126</v>
      </c>
      <c r="AW321" s="10" t="s">
        <v>36</v>
      </c>
      <c r="AX321" s="10" t="s">
        <v>81</v>
      </c>
      <c r="AY321" s="240" t="s">
        <v>175</v>
      </c>
    </row>
    <row r="322" spans="2:51" s="11" customFormat="1" ht="16.5" customHeight="1">
      <c r="B322" s="244"/>
      <c r="C322" s="245"/>
      <c r="D322" s="245"/>
      <c r="E322" s="246" t="s">
        <v>22</v>
      </c>
      <c r="F322" s="247" t="s">
        <v>230</v>
      </c>
      <c r="G322" s="245"/>
      <c r="H322" s="245"/>
      <c r="I322" s="245"/>
      <c r="J322" s="245"/>
      <c r="K322" s="248">
        <v>1.2</v>
      </c>
      <c r="L322" s="245"/>
      <c r="M322" s="245"/>
      <c r="N322" s="245"/>
      <c r="O322" s="245"/>
      <c r="P322" s="245"/>
      <c r="Q322" s="245"/>
      <c r="R322" s="249"/>
      <c r="T322" s="250"/>
      <c r="U322" s="245"/>
      <c r="V322" s="245"/>
      <c r="W322" s="245"/>
      <c r="X322" s="245"/>
      <c r="Y322" s="245"/>
      <c r="Z322" s="245"/>
      <c r="AA322" s="251"/>
      <c r="AT322" s="252" t="s">
        <v>184</v>
      </c>
      <c r="AU322" s="252" t="s">
        <v>126</v>
      </c>
      <c r="AV322" s="11" t="s">
        <v>181</v>
      </c>
      <c r="AW322" s="11" t="s">
        <v>36</v>
      </c>
      <c r="AX322" s="11" t="s">
        <v>89</v>
      </c>
      <c r="AY322" s="252" t="s">
        <v>175</v>
      </c>
    </row>
    <row r="323" spans="2:65" s="1" customFormat="1" ht="25.5" customHeight="1">
      <c r="B323" s="47"/>
      <c r="C323" s="220" t="s">
        <v>574</v>
      </c>
      <c r="D323" s="220" t="s">
        <v>177</v>
      </c>
      <c r="E323" s="221" t="s">
        <v>1453</v>
      </c>
      <c r="F323" s="222" t="s">
        <v>1454</v>
      </c>
      <c r="G323" s="222"/>
      <c r="H323" s="222"/>
      <c r="I323" s="222"/>
      <c r="J323" s="223" t="s">
        <v>253</v>
      </c>
      <c r="K323" s="224">
        <v>0.18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46</v>
      </c>
      <c r="V323" s="48"/>
      <c r="W323" s="229">
        <f>V323*K323</f>
        <v>0</v>
      </c>
      <c r="X323" s="229">
        <v>0</v>
      </c>
      <c r="Y323" s="229">
        <f>X323*K323</f>
        <v>0</v>
      </c>
      <c r="Z323" s="229">
        <v>0</v>
      </c>
      <c r="AA323" s="230">
        <f>Z323*K323</f>
        <v>0</v>
      </c>
      <c r="AR323" s="23" t="s">
        <v>289</v>
      </c>
      <c r="AT323" s="23" t="s">
        <v>177</v>
      </c>
      <c r="AU323" s="23" t="s">
        <v>126</v>
      </c>
      <c r="AY323" s="23" t="s">
        <v>175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89</v>
      </c>
      <c r="BK323" s="143">
        <f>ROUND(L323*K323,2)</f>
        <v>0</v>
      </c>
      <c r="BL323" s="23" t="s">
        <v>289</v>
      </c>
      <c r="BM323" s="23" t="s">
        <v>1455</v>
      </c>
    </row>
    <row r="324" spans="2:63" s="9" customFormat="1" ht="29.85" customHeight="1">
      <c r="B324" s="206"/>
      <c r="C324" s="207"/>
      <c r="D324" s="217" t="s">
        <v>1247</v>
      </c>
      <c r="E324" s="217"/>
      <c r="F324" s="217"/>
      <c r="G324" s="217"/>
      <c r="H324" s="217"/>
      <c r="I324" s="217"/>
      <c r="J324" s="217"/>
      <c r="K324" s="217"/>
      <c r="L324" s="217"/>
      <c r="M324" s="217"/>
      <c r="N324" s="241">
        <f>BK324</f>
        <v>0</v>
      </c>
      <c r="O324" s="242"/>
      <c r="P324" s="242"/>
      <c r="Q324" s="242"/>
      <c r="R324" s="210"/>
      <c r="T324" s="211"/>
      <c r="U324" s="207"/>
      <c r="V324" s="207"/>
      <c r="W324" s="212">
        <f>SUM(W325:W349)</f>
        <v>0</v>
      </c>
      <c r="X324" s="207"/>
      <c r="Y324" s="212">
        <f>SUM(Y325:Y349)</f>
        <v>1.84349926</v>
      </c>
      <c r="Z324" s="207"/>
      <c r="AA324" s="213">
        <f>SUM(AA325:AA349)</f>
        <v>4.1219052</v>
      </c>
      <c r="AR324" s="214" t="s">
        <v>126</v>
      </c>
      <c r="AT324" s="215" t="s">
        <v>80</v>
      </c>
      <c r="AU324" s="215" t="s">
        <v>89</v>
      </c>
      <c r="AY324" s="214" t="s">
        <v>175</v>
      </c>
      <c r="BK324" s="216">
        <f>SUM(BK325:BK349)</f>
        <v>0</v>
      </c>
    </row>
    <row r="325" spans="2:65" s="1" customFormat="1" ht="25.5" customHeight="1">
      <c r="B325" s="47"/>
      <c r="C325" s="220" t="s">
        <v>509</v>
      </c>
      <c r="D325" s="220" t="s">
        <v>177</v>
      </c>
      <c r="E325" s="221" t="s">
        <v>374</v>
      </c>
      <c r="F325" s="222" t="s">
        <v>375</v>
      </c>
      <c r="G325" s="222"/>
      <c r="H325" s="222"/>
      <c r="I325" s="222"/>
      <c r="J325" s="223" t="s">
        <v>180</v>
      </c>
      <c r="K325" s="224">
        <v>49.56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46</v>
      </c>
      <c r="V325" s="48"/>
      <c r="W325" s="229">
        <f>V325*K325</f>
        <v>0</v>
      </c>
      <c r="X325" s="229">
        <v>0</v>
      </c>
      <c r="Y325" s="229">
        <f>X325*K325</f>
        <v>0</v>
      </c>
      <c r="Z325" s="229">
        <v>0.08317</v>
      </c>
      <c r="AA325" s="230">
        <f>Z325*K325</f>
        <v>4.1219052</v>
      </c>
      <c r="AR325" s="23" t="s">
        <v>289</v>
      </c>
      <c r="AT325" s="23" t="s">
        <v>177</v>
      </c>
      <c r="AU325" s="23" t="s">
        <v>126</v>
      </c>
      <c r="AY325" s="23" t="s">
        <v>175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89</v>
      </c>
      <c r="BK325" s="143">
        <f>ROUND(L325*K325,2)</f>
        <v>0</v>
      </c>
      <c r="BL325" s="23" t="s">
        <v>289</v>
      </c>
      <c r="BM325" s="23" t="s">
        <v>1456</v>
      </c>
    </row>
    <row r="326" spans="2:51" s="10" customFormat="1" ht="16.5" customHeight="1">
      <c r="B326" s="231"/>
      <c r="C326" s="232"/>
      <c r="D326" s="232"/>
      <c r="E326" s="233" t="s">
        <v>22</v>
      </c>
      <c r="F326" s="234" t="s">
        <v>1457</v>
      </c>
      <c r="G326" s="235"/>
      <c r="H326" s="235"/>
      <c r="I326" s="235"/>
      <c r="J326" s="232"/>
      <c r="K326" s="236">
        <v>5.52</v>
      </c>
      <c r="L326" s="232"/>
      <c r="M326" s="232"/>
      <c r="N326" s="232"/>
      <c r="O326" s="232"/>
      <c r="P326" s="232"/>
      <c r="Q326" s="232"/>
      <c r="R326" s="237"/>
      <c r="T326" s="238"/>
      <c r="U326" s="232"/>
      <c r="V326" s="232"/>
      <c r="W326" s="232"/>
      <c r="X326" s="232"/>
      <c r="Y326" s="232"/>
      <c r="Z326" s="232"/>
      <c r="AA326" s="239"/>
      <c r="AT326" s="240" t="s">
        <v>184</v>
      </c>
      <c r="AU326" s="240" t="s">
        <v>126</v>
      </c>
      <c r="AV326" s="10" t="s">
        <v>126</v>
      </c>
      <c r="AW326" s="10" t="s">
        <v>36</v>
      </c>
      <c r="AX326" s="10" t="s">
        <v>81</v>
      </c>
      <c r="AY326" s="240" t="s">
        <v>175</v>
      </c>
    </row>
    <row r="327" spans="2:51" s="10" customFormat="1" ht="16.5" customHeight="1">
      <c r="B327" s="231"/>
      <c r="C327" s="232"/>
      <c r="D327" s="232"/>
      <c r="E327" s="233" t="s">
        <v>22</v>
      </c>
      <c r="F327" s="243" t="s">
        <v>1458</v>
      </c>
      <c r="G327" s="232"/>
      <c r="H327" s="232"/>
      <c r="I327" s="232"/>
      <c r="J327" s="232"/>
      <c r="K327" s="236">
        <v>13.29</v>
      </c>
      <c r="L327" s="232"/>
      <c r="M327" s="232"/>
      <c r="N327" s="232"/>
      <c r="O327" s="232"/>
      <c r="P327" s="232"/>
      <c r="Q327" s="232"/>
      <c r="R327" s="237"/>
      <c r="T327" s="238"/>
      <c r="U327" s="232"/>
      <c r="V327" s="232"/>
      <c r="W327" s="232"/>
      <c r="X327" s="232"/>
      <c r="Y327" s="232"/>
      <c r="Z327" s="232"/>
      <c r="AA327" s="239"/>
      <c r="AT327" s="240" t="s">
        <v>184</v>
      </c>
      <c r="AU327" s="240" t="s">
        <v>126</v>
      </c>
      <c r="AV327" s="10" t="s">
        <v>126</v>
      </c>
      <c r="AW327" s="10" t="s">
        <v>36</v>
      </c>
      <c r="AX327" s="10" t="s">
        <v>81</v>
      </c>
      <c r="AY327" s="240" t="s">
        <v>175</v>
      </c>
    </row>
    <row r="328" spans="2:51" s="10" customFormat="1" ht="16.5" customHeight="1">
      <c r="B328" s="231"/>
      <c r="C328" s="232"/>
      <c r="D328" s="232"/>
      <c r="E328" s="233" t="s">
        <v>22</v>
      </c>
      <c r="F328" s="243" t="s">
        <v>1335</v>
      </c>
      <c r="G328" s="232"/>
      <c r="H328" s="232"/>
      <c r="I328" s="232"/>
      <c r="J328" s="232"/>
      <c r="K328" s="236">
        <v>30.75</v>
      </c>
      <c r="L328" s="232"/>
      <c r="M328" s="232"/>
      <c r="N328" s="232"/>
      <c r="O328" s="232"/>
      <c r="P328" s="232"/>
      <c r="Q328" s="232"/>
      <c r="R328" s="237"/>
      <c r="T328" s="238"/>
      <c r="U328" s="232"/>
      <c r="V328" s="232"/>
      <c r="W328" s="232"/>
      <c r="X328" s="232"/>
      <c r="Y328" s="232"/>
      <c r="Z328" s="232"/>
      <c r="AA328" s="239"/>
      <c r="AT328" s="240" t="s">
        <v>184</v>
      </c>
      <c r="AU328" s="240" t="s">
        <v>126</v>
      </c>
      <c r="AV328" s="10" t="s">
        <v>126</v>
      </c>
      <c r="AW328" s="10" t="s">
        <v>36</v>
      </c>
      <c r="AX328" s="10" t="s">
        <v>81</v>
      </c>
      <c r="AY328" s="240" t="s">
        <v>175</v>
      </c>
    </row>
    <row r="329" spans="2:51" s="11" customFormat="1" ht="16.5" customHeight="1">
      <c r="B329" s="244"/>
      <c r="C329" s="245"/>
      <c r="D329" s="245"/>
      <c r="E329" s="246" t="s">
        <v>22</v>
      </c>
      <c r="F329" s="247" t="s">
        <v>230</v>
      </c>
      <c r="G329" s="245"/>
      <c r="H329" s="245"/>
      <c r="I329" s="245"/>
      <c r="J329" s="245"/>
      <c r="K329" s="248">
        <v>49.56</v>
      </c>
      <c r="L329" s="245"/>
      <c r="M329" s="245"/>
      <c r="N329" s="245"/>
      <c r="O329" s="245"/>
      <c r="P329" s="245"/>
      <c r="Q329" s="245"/>
      <c r="R329" s="249"/>
      <c r="T329" s="250"/>
      <c r="U329" s="245"/>
      <c r="V329" s="245"/>
      <c r="W329" s="245"/>
      <c r="X329" s="245"/>
      <c r="Y329" s="245"/>
      <c r="Z329" s="245"/>
      <c r="AA329" s="251"/>
      <c r="AT329" s="252" t="s">
        <v>184</v>
      </c>
      <c r="AU329" s="252" t="s">
        <v>126</v>
      </c>
      <c r="AV329" s="11" t="s">
        <v>181</v>
      </c>
      <c r="AW329" s="11" t="s">
        <v>36</v>
      </c>
      <c r="AX329" s="11" t="s">
        <v>89</v>
      </c>
      <c r="AY329" s="252" t="s">
        <v>175</v>
      </c>
    </row>
    <row r="330" spans="2:65" s="1" customFormat="1" ht="38.25" customHeight="1">
      <c r="B330" s="47"/>
      <c r="C330" s="220" t="s">
        <v>514</v>
      </c>
      <c r="D330" s="220" t="s">
        <v>177</v>
      </c>
      <c r="E330" s="221" t="s">
        <v>1068</v>
      </c>
      <c r="F330" s="222" t="s">
        <v>1069</v>
      </c>
      <c r="G330" s="222"/>
      <c r="H330" s="222"/>
      <c r="I330" s="222"/>
      <c r="J330" s="223" t="s">
        <v>180</v>
      </c>
      <c r="K330" s="224">
        <v>49.51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46</v>
      </c>
      <c r="V330" s="48"/>
      <c r="W330" s="229">
        <f>V330*K330</f>
        <v>0</v>
      </c>
      <c r="X330" s="229">
        <v>0.00367</v>
      </c>
      <c r="Y330" s="229">
        <f>X330*K330</f>
        <v>0.1817017</v>
      </c>
      <c r="Z330" s="229">
        <v>0</v>
      </c>
      <c r="AA330" s="230">
        <f>Z330*K330</f>
        <v>0</v>
      </c>
      <c r="AR330" s="23" t="s">
        <v>289</v>
      </c>
      <c r="AT330" s="23" t="s">
        <v>177</v>
      </c>
      <c r="AU330" s="23" t="s">
        <v>126</v>
      </c>
      <c r="AY330" s="23" t="s">
        <v>175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89</v>
      </c>
      <c r="BK330" s="143">
        <f>ROUND(L330*K330,2)</f>
        <v>0</v>
      </c>
      <c r="BL330" s="23" t="s">
        <v>289</v>
      </c>
      <c r="BM330" s="23" t="s">
        <v>1459</v>
      </c>
    </row>
    <row r="331" spans="2:51" s="10" customFormat="1" ht="16.5" customHeight="1">
      <c r="B331" s="231"/>
      <c r="C331" s="232"/>
      <c r="D331" s="232"/>
      <c r="E331" s="233" t="s">
        <v>22</v>
      </c>
      <c r="F331" s="234" t="s">
        <v>1333</v>
      </c>
      <c r="G331" s="235"/>
      <c r="H331" s="235"/>
      <c r="I331" s="235"/>
      <c r="J331" s="232"/>
      <c r="K331" s="236">
        <v>14.26</v>
      </c>
      <c r="L331" s="232"/>
      <c r="M331" s="232"/>
      <c r="N331" s="232"/>
      <c r="O331" s="232"/>
      <c r="P331" s="232"/>
      <c r="Q331" s="232"/>
      <c r="R331" s="237"/>
      <c r="T331" s="238"/>
      <c r="U331" s="232"/>
      <c r="V331" s="232"/>
      <c r="W331" s="232"/>
      <c r="X331" s="232"/>
      <c r="Y331" s="232"/>
      <c r="Z331" s="232"/>
      <c r="AA331" s="239"/>
      <c r="AT331" s="240" t="s">
        <v>184</v>
      </c>
      <c r="AU331" s="240" t="s">
        <v>126</v>
      </c>
      <c r="AV331" s="10" t="s">
        <v>126</v>
      </c>
      <c r="AW331" s="10" t="s">
        <v>36</v>
      </c>
      <c r="AX331" s="10" t="s">
        <v>81</v>
      </c>
      <c r="AY331" s="240" t="s">
        <v>175</v>
      </c>
    </row>
    <row r="332" spans="2:51" s="10" customFormat="1" ht="16.5" customHeight="1">
      <c r="B332" s="231"/>
      <c r="C332" s="232"/>
      <c r="D332" s="232"/>
      <c r="E332" s="233" t="s">
        <v>22</v>
      </c>
      <c r="F332" s="243" t="s">
        <v>1460</v>
      </c>
      <c r="G332" s="232"/>
      <c r="H332" s="232"/>
      <c r="I332" s="232"/>
      <c r="J332" s="232"/>
      <c r="K332" s="236">
        <v>4.5</v>
      </c>
      <c r="L332" s="232"/>
      <c r="M332" s="232"/>
      <c r="N332" s="232"/>
      <c r="O332" s="232"/>
      <c r="P332" s="232"/>
      <c r="Q332" s="232"/>
      <c r="R332" s="237"/>
      <c r="T332" s="238"/>
      <c r="U332" s="232"/>
      <c r="V332" s="232"/>
      <c r="W332" s="232"/>
      <c r="X332" s="232"/>
      <c r="Y332" s="232"/>
      <c r="Z332" s="232"/>
      <c r="AA332" s="239"/>
      <c r="AT332" s="240" t="s">
        <v>184</v>
      </c>
      <c r="AU332" s="240" t="s">
        <v>126</v>
      </c>
      <c r="AV332" s="10" t="s">
        <v>126</v>
      </c>
      <c r="AW332" s="10" t="s">
        <v>36</v>
      </c>
      <c r="AX332" s="10" t="s">
        <v>81</v>
      </c>
      <c r="AY332" s="240" t="s">
        <v>175</v>
      </c>
    </row>
    <row r="333" spans="2:51" s="10" customFormat="1" ht="16.5" customHeight="1">
      <c r="B333" s="231"/>
      <c r="C333" s="232"/>
      <c r="D333" s="232"/>
      <c r="E333" s="233" t="s">
        <v>22</v>
      </c>
      <c r="F333" s="243" t="s">
        <v>1335</v>
      </c>
      <c r="G333" s="232"/>
      <c r="H333" s="232"/>
      <c r="I333" s="232"/>
      <c r="J333" s="232"/>
      <c r="K333" s="236">
        <v>30.75</v>
      </c>
      <c r="L333" s="232"/>
      <c r="M333" s="232"/>
      <c r="N333" s="232"/>
      <c r="O333" s="232"/>
      <c r="P333" s="232"/>
      <c r="Q333" s="232"/>
      <c r="R333" s="237"/>
      <c r="T333" s="238"/>
      <c r="U333" s="232"/>
      <c r="V333" s="232"/>
      <c r="W333" s="232"/>
      <c r="X333" s="232"/>
      <c r="Y333" s="232"/>
      <c r="Z333" s="232"/>
      <c r="AA333" s="239"/>
      <c r="AT333" s="240" t="s">
        <v>184</v>
      </c>
      <c r="AU333" s="240" t="s">
        <v>126</v>
      </c>
      <c r="AV333" s="10" t="s">
        <v>126</v>
      </c>
      <c r="AW333" s="10" t="s">
        <v>36</v>
      </c>
      <c r="AX333" s="10" t="s">
        <v>81</v>
      </c>
      <c r="AY333" s="240" t="s">
        <v>175</v>
      </c>
    </row>
    <row r="334" spans="2:51" s="11" customFormat="1" ht="16.5" customHeight="1">
      <c r="B334" s="244"/>
      <c r="C334" s="245"/>
      <c r="D334" s="245"/>
      <c r="E334" s="246" t="s">
        <v>22</v>
      </c>
      <c r="F334" s="247" t="s">
        <v>230</v>
      </c>
      <c r="G334" s="245"/>
      <c r="H334" s="245"/>
      <c r="I334" s="245"/>
      <c r="J334" s="245"/>
      <c r="K334" s="248">
        <v>49.51</v>
      </c>
      <c r="L334" s="245"/>
      <c r="M334" s="245"/>
      <c r="N334" s="245"/>
      <c r="O334" s="245"/>
      <c r="P334" s="245"/>
      <c r="Q334" s="245"/>
      <c r="R334" s="249"/>
      <c r="T334" s="250"/>
      <c r="U334" s="245"/>
      <c r="V334" s="245"/>
      <c r="W334" s="245"/>
      <c r="X334" s="245"/>
      <c r="Y334" s="245"/>
      <c r="Z334" s="245"/>
      <c r="AA334" s="251"/>
      <c r="AT334" s="252" t="s">
        <v>184</v>
      </c>
      <c r="AU334" s="252" t="s">
        <v>126</v>
      </c>
      <c r="AV334" s="11" t="s">
        <v>181</v>
      </c>
      <c r="AW334" s="11" t="s">
        <v>36</v>
      </c>
      <c r="AX334" s="11" t="s">
        <v>89</v>
      </c>
      <c r="AY334" s="252" t="s">
        <v>175</v>
      </c>
    </row>
    <row r="335" spans="2:65" s="1" customFormat="1" ht="25.5" customHeight="1">
      <c r="B335" s="47"/>
      <c r="C335" s="255" t="s">
        <v>519</v>
      </c>
      <c r="D335" s="255" t="s">
        <v>484</v>
      </c>
      <c r="E335" s="256" t="s">
        <v>1461</v>
      </c>
      <c r="F335" s="257" t="s">
        <v>1462</v>
      </c>
      <c r="G335" s="257"/>
      <c r="H335" s="257"/>
      <c r="I335" s="257"/>
      <c r="J335" s="258" t="s">
        <v>180</v>
      </c>
      <c r="K335" s="259">
        <v>56.937</v>
      </c>
      <c r="L335" s="260">
        <v>0</v>
      </c>
      <c r="M335" s="261"/>
      <c r="N335" s="262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46</v>
      </c>
      <c r="V335" s="48"/>
      <c r="W335" s="229">
        <f>V335*K335</f>
        <v>0</v>
      </c>
      <c r="X335" s="229">
        <v>0.02888</v>
      </c>
      <c r="Y335" s="229">
        <f>X335*K335</f>
        <v>1.6443405599999998</v>
      </c>
      <c r="Z335" s="229">
        <v>0</v>
      </c>
      <c r="AA335" s="230">
        <f>Z335*K335</f>
        <v>0</v>
      </c>
      <c r="AR335" s="23" t="s">
        <v>330</v>
      </c>
      <c r="AT335" s="23" t="s">
        <v>484</v>
      </c>
      <c r="AU335" s="23" t="s">
        <v>126</v>
      </c>
      <c r="AY335" s="23" t="s">
        <v>175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89</v>
      </c>
      <c r="BK335" s="143">
        <f>ROUND(L335*K335,2)</f>
        <v>0</v>
      </c>
      <c r="BL335" s="23" t="s">
        <v>289</v>
      </c>
      <c r="BM335" s="23" t="s">
        <v>1463</v>
      </c>
    </row>
    <row r="336" spans="2:65" s="1" customFormat="1" ht="16.5" customHeight="1">
      <c r="B336" s="47"/>
      <c r="C336" s="220" t="s">
        <v>1464</v>
      </c>
      <c r="D336" s="220" t="s">
        <v>177</v>
      </c>
      <c r="E336" s="221" t="s">
        <v>1465</v>
      </c>
      <c r="F336" s="222" t="s">
        <v>1466</v>
      </c>
      <c r="G336" s="222"/>
      <c r="H336" s="222"/>
      <c r="I336" s="222"/>
      <c r="J336" s="223" t="s">
        <v>180</v>
      </c>
      <c r="K336" s="224">
        <v>49.51</v>
      </c>
      <c r="L336" s="225">
        <v>0</v>
      </c>
      <c r="M336" s="226"/>
      <c r="N336" s="227">
        <f>ROUND(L336*K336,2)</f>
        <v>0</v>
      </c>
      <c r="O336" s="227"/>
      <c r="P336" s="227"/>
      <c r="Q336" s="227"/>
      <c r="R336" s="49"/>
      <c r="T336" s="228" t="s">
        <v>22</v>
      </c>
      <c r="U336" s="57" t="s">
        <v>46</v>
      </c>
      <c r="V336" s="48"/>
      <c r="W336" s="229">
        <f>V336*K336</f>
        <v>0</v>
      </c>
      <c r="X336" s="229">
        <v>0.0003</v>
      </c>
      <c r="Y336" s="229">
        <f>X336*K336</f>
        <v>0.014852999999999998</v>
      </c>
      <c r="Z336" s="229">
        <v>0</v>
      </c>
      <c r="AA336" s="230">
        <f>Z336*K336</f>
        <v>0</v>
      </c>
      <c r="AR336" s="23" t="s">
        <v>289</v>
      </c>
      <c r="AT336" s="23" t="s">
        <v>177</v>
      </c>
      <c r="AU336" s="23" t="s">
        <v>126</v>
      </c>
      <c r="AY336" s="23" t="s">
        <v>175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89</v>
      </c>
      <c r="BK336" s="143">
        <f>ROUND(L336*K336,2)</f>
        <v>0</v>
      </c>
      <c r="BL336" s="23" t="s">
        <v>289</v>
      </c>
      <c r="BM336" s="23" t="s">
        <v>1467</v>
      </c>
    </row>
    <row r="337" spans="2:51" s="10" customFormat="1" ht="16.5" customHeight="1">
      <c r="B337" s="231"/>
      <c r="C337" s="232"/>
      <c r="D337" s="232"/>
      <c r="E337" s="233" t="s">
        <v>22</v>
      </c>
      <c r="F337" s="234" t="s">
        <v>1333</v>
      </c>
      <c r="G337" s="235"/>
      <c r="H337" s="235"/>
      <c r="I337" s="235"/>
      <c r="J337" s="232"/>
      <c r="K337" s="236">
        <v>14.26</v>
      </c>
      <c r="L337" s="232"/>
      <c r="M337" s="232"/>
      <c r="N337" s="232"/>
      <c r="O337" s="232"/>
      <c r="P337" s="232"/>
      <c r="Q337" s="232"/>
      <c r="R337" s="237"/>
      <c r="T337" s="238"/>
      <c r="U337" s="232"/>
      <c r="V337" s="232"/>
      <c r="W337" s="232"/>
      <c r="X337" s="232"/>
      <c r="Y337" s="232"/>
      <c r="Z337" s="232"/>
      <c r="AA337" s="239"/>
      <c r="AT337" s="240" t="s">
        <v>184</v>
      </c>
      <c r="AU337" s="240" t="s">
        <v>126</v>
      </c>
      <c r="AV337" s="10" t="s">
        <v>126</v>
      </c>
      <c r="AW337" s="10" t="s">
        <v>36</v>
      </c>
      <c r="AX337" s="10" t="s">
        <v>81</v>
      </c>
      <c r="AY337" s="240" t="s">
        <v>175</v>
      </c>
    </row>
    <row r="338" spans="2:51" s="10" customFormat="1" ht="16.5" customHeight="1">
      <c r="B338" s="231"/>
      <c r="C338" s="232"/>
      <c r="D338" s="232"/>
      <c r="E338" s="233" t="s">
        <v>22</v>
      </c>
      <c r="F338" s="243" t="s">
        <v>1460</v>
      </c>
      <c r="G338" s="232"/>
      <c r="H338" s="232"/>
      <c r="I338" s="232"/>
      <c r="J338" s="232"/>
      <c r="K338" s="236">
        <v>4.5</v>
      </c>
      <c r="L338" s="232"/>
      <c r="M338" s="232"/>
      <c r="N338" s="232"/>
      <c r="O338" s="232"/>
      <c r="P338" s="232"/>
      <c r="Q338" s="232"/>
      <c r="R338" s="237"/>
      <c r="T338" s="238"/>
      <c r="U338" s="232"/>
      <c r="V338" s="232"/>
      <c r="W338" s="232"/>
      <c r="X338" s="232"/>
      <c r="Y338" s="232"/>
      <c r="Z338" s="232"/>
      <c r="AA338" s="239"/>
      <c r="AT338" s="240" t="s">
        <v>184</v>
      </c>
      <c r="AU338" s="240" t="s">
        <v>126</v>
      </c>
      <c r="AV338" s="10" t="s">
        <v>126</v>
      </c>
      <c r="AW338" s="10" t="s">
        <v>36</v>
      </c>
      <c r="AX338" s="10" t="s">
        <v>81</v>
      </c>
      <c r="AY338" s="240" t="s">
        <v>175</v>
      </c>
    </row>
    <row r="339" spans="2:51" s="10" customFormat="1" ht="16.5" customHeight="1">
      <c r="B339" s="231"/>
      <c r="C339" s="232"/>
      <c r="D339" s="232"/>
      <c r="E339" s="233" t="s">
        <v>22</v>
      </c>
      <c r="F339" s="243" t="s">
        <v>1335</v>
      </c>
      <c r="G339" s="232"/>
      <c r="H339" s="232"/>
      <c r="I339" s="232"/>
      <c r="J339" s="232"/>
      <c r="K339" s="236">
        <v>30.75</v>
      </c>
      <c r="L339" s="232"/>
      <c r="M339" s="232"/>
      <c r="N339" s="232"/>
      <c r="O339" s="232"/>
      <c r="P339" s="232"/>
      <c r="Q339" s="232"/>
      <c r="R339" s="237"/>
      <c r="T339" s="238"/>
      <c r="U339" s="232"/>
      <c r="V339" s="232"/>
      <c r="W339" s="232"/>
      <c r="X339" s="232"/>
      <c r="Y339" s="232"/>
      <c r="Z339" s="232"/>
      <c r="AA339" s="239"/>
      <c r="AT339" s="240" t="s">
        <v>184</v>
      </c>
      <c r="AU339" s="240" t="s">
        <v>126</v>
      </c>
      <c r="AV339" s="10" t="s">
        <v>126</v>
      </c>
      <c r="AW339" s="10" t="s">
        <v>36</v>
      </c>
      <c r="AX339" s="10" t="s">
        <v>81</v>
      </c>
      <c r="AY339" s="240" t="s">
        <v>175</v>
      </c>
    </row>
    <row r="340" spans="2:51" s="11" customFormat="1" ht="16.5" customHeight="1">
      <c r="B340" s="244"/>
      <c r="C340" s="245"/>
      <c r="D340" s="245"/>
      <c r="E340" s="246" t="s">
        <v>22</v>
      </c>
      <c r="F340" s="247" t="s">
        <v>230</v>
      </c>
      <c r="G340" s="245"/>
      <c r="H340" s="245"/>
      <c r="I340" s="245"/>
      <c r="J340" s="245"/>
      <c r="K340" s="248">
        <v>49.51</v>
      </c>
      <c r="L340" s="245"/>
      <c r="M340" s="245"/>
      <c r="N340" s="245"/>
      <c r="O340" s="245"/>
      <c r="P340" s="245"/>
      <c r="Q340" s="245"/>
      <c r="R340" s="249"/>
      <c r="T340" s="250"/>
      <c r="U340" s="245"/>
      <c r="V340" s="245"/>
      <c r="W340" s="245"/>
      <c r="X340" s="245"/>
      <c r="Y340" s="245"/>
      <c r="Z340" s="245"/>
      <c r="AA340" s="251"/>
      <c r="AT340" s="252" t="s">
        <v>184</v>
      </c>
      <c r="AU340" s="252" t="s">
        <v>126</v>
      </c>
      <c r="AV340" s="11" t="s">
        <v>181</v>
      </c>
      <c r="AW340" s="11" t="s">
        <v>36</v>
      </c>
      <c r="AX340" s="11" t="s">
        <v>89</v>
      </c>
      <c r="AY340" s="252" t="s">
        <v>175</v>
      </c>
    </row>
    <row r="341" spans="2:65" s="1" customFormat="1" ht="16.5" customHeight="1">
      <c r="B341" s="47"/>
      <c r="C341" s="220" t="s">
        <v>556</v>
      </c>
      <c r="D341" s="220" t="s">
        <v>177</v>
      </c>
      <c r="E341" s="221" t="s">
        <v>1468</v>
      </c>
      <c r="F341" s="222" t="s">
        <v>1469</v>
      </c>
      <c r="G341" s="222"/>
      <c r="H341" s="222"/>
      <c r="I341" s="222"/>
      <c r="J341" s="223" t="s">
        <v>202</v>
      </c>
      <c r="K341" s="224">
        <v>49.4</v>
      </c>
      <c r="L341" s="225">
        <v>0</v>
      </c>
      <c r="M341" s="226"/>
      <c r="N341" s="227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46</v>
      </c>
      <c r="V341" s="48"/>
      <c r="W341" s="229">
        <f>V341*K341</f>
        <v>0</v>
      </c>
      <c r="X341" s="229">
        <v>3E-05</v>
      </c>
      <c r="Y341" s="229">
        <f>X341*K341</f>
        <v>0.001482</v>
      </c>
      <c r="Z341" s="229">
        <v>0</v>
      </c>
      <c r="AA341" s="230">
        <f>Z341*K341</f>
        <v>0</v>
      </c>
      <c r="AR341" s="23" t="s">
        <v>289</v>
      </c>
      <c r="AT341" s="23" t="s">
        <v>177</v>
      </c>
      <c r="AU341" s="23" t="s">
        <v>126</v>
      </c>
      <c r="AY341" s="23" t="s">
        <v>175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89</v>
      </c>
      <c r="BK341" s="143">
        <f>ROUND(L341*K341,2)</f>
        <v>0</v>
      </c>
      <c r="BL341" s="23" t="s">
        <v>289</v>
      </c>
      <c r="BM341" s="23" t="s">
        <v>1470</v>
      </c>
    </row>
    <row r="342" spans="2:51" s="10" customFormat="1" ht="16.5" customHeight="1">
      <c r="B342" s="231"/>
      <c r="C342" s="232"/>
      <c r="D342" s="232"/>
      <c r="E342" s="233" t="s">
        <v>22</v>
      </c>
      <c r="F342" s="234" t="s">
        <v>1471</v>
      </c>
      <c r="G342" s="235"/>
      <c r="H342" s="235"/>
      <c r="I342" s="235"/>
      <c r="J342" s="232"/>
      <c r="K342" s="236">
        <v>14.1</v>
      </c>
      <c r="L342" s="232"/>
      <c r="M342" s="232"/>
      <c r="N342" s="232"/>
      <c r="O342" s="232"/>
      <c r="P342" s="232"/>
      <c r="Q342" s="232"/>
      <c r="R342" s="237"/>
      <c r="T342" s="238"/>
      <c r="U342" s="232"/>
      <c r="V342" s="232"/>
      <c r="W342" s="232"/>
      <c r="X342" s="232"/>
      <c r="Y342" s="232"/>
      <c r="Z342" s="232"/>
      <c r="AA342" s="239"/>
      <c r="AT342" s="240" t="s">
        <v>184</v>
      </c>
      <c r="AU342" s="240" t="s">
        <v>126</v>
      </c>
      <c r="AV342" s="10" t="s">
        <v>126</v>
      </c>
      <c r="AW342" s="10" t="s">
        <v>36</v>
      </c>
      <c r="AX342" s="10" t="s">
        <v>81</v>
      </c>
      <c r="AY342" s="240" t="s">
        <v>175</v>
      </c>
    </row>
    <row r="343" spans="2:51" s="10" customFormat="1" ht="16.5" customHeight="1">
      <c r="B343" s="231"/>
      <c r="C343" s="232"/>
      <c r="D343" s="232"/>
      <c r="E343" s="233" t="s">
        <v>22</v>
      </c>
      <c r="F343" s="243" t="s">
        <v>1472</v>
      </c>
      <c r="G343" s="232"/>
      <c r="H343" s="232"/>
      <c r="I343" s="232"/>
      <c r="J343" s="232"/>
      <c r="K343" s="236">
        <v>26.5</v>
      </c>
      <c r="L343" s="232"/>
      <c r="M343" s="232"/>
      <c r="N343" s="232"/>
      <c r="O343" s="232"/>
      <c r="P343" s="232"/>
      <c r="Q343" s="232"/>
      <c r="R343" s="237"/>
      <c r="T343" s="238"/>
      <c r="U343" s="232"/>
      <c r="V343" s="232"/>
      <c r="W343" s="232"/>
      <c r="X343" s="232"/>
      <c r="Y343" s="232"/>
      <c r="Z343" s="232"/>
      <c r="AA343" s="239"/>
      <c r="AT343" s="240" t="s">
        <v>184</v>
      </c>
      <c r="AU343" s="240" t="s">
        <v>126</v>
      </c>
      <c r="AV343" s="10" t="s">
        <v>126</v>
      </c>
      <c r="AW343" s="10" t="s">
        <v>36</v>
      </c>
      <c r="AX343" s="10" t="s">
        <v>81</v>
      </c>
      <c r="AY343" s="240" t="s">
        <v>175</v>
      </c>
    </row>
    <row r="344" spans="2:51" s="10" customFormat="1" ht="16.5" customHeight="1">
      <c r="B344" s="231"/>
      <c r="C344" s="232"/>
      <c r="D344" s="232"/>
      <c r="E344" s="233" t="s">
        <v>22</v>
      </c>
      <c r="F344" s="243" t="s">
        <v>1473</v>
      </c>
      <c r="G344" s="232"/>
      <c r="H344" s="232"/>
      <c r="I344" s="232"/>
      <c r="J344" s="232"/>
      <c r="K344" s="236">
        <v>8.8</v>
      </c>
      <c r="L344" s="232"/>
      <c r="M344" s="232"/>
      <c r="N344" s="232"/>
      <c r="O344" s="232"/>
      <c r="P344" s="232"/>
      <c r="Q344" s="232"/>
      <c r="R344" s="237"/>
      <c r="T344" s="238"/>
      <c r="U344" s="232"/>
      <c r="V344" s="232"/>
      <c r="W344" s="232"/>
      <c r="X344" s="232"/>
      <c r="Y344" s="232"/>
      <c r="Z344" s="232"/>
      <c r="AA344" s="239"/>
      <c r="AT344" s="240" t="s">
        <v>184</v>
      </c>
      <c r="AU344" s="240" t="s">
        <v>126</v>
      </c>
      <c r="AV344" s="10" t="s">
        <v>126</v>
      </c>
      <c r="AW344" s="10" t="s">
        <v>36</v>
      </c>
      <c r="AX344" s="10" t="s">
        <v>81</v>
      </c>
      <c r="AY344" s="240" t="s">
        <v>175</v>
      </c>
    </row>
    <row r="345" spans="2:51" s="11" customFormat="1" ht="16.5" customHeight="1">
      <c r="B345" s="244"/>
      <c r="C345" s="245"/>
      <c r="D345" s="245"/>
      <c r="E345" s="246" t="s">
        <v>22</v>
      </c>
      <c r="F345" s="247" t="s">
        <v>230</v>
      </c>
      <c r="G345" s="245"/>
      <c r="H345" s="245"/>
      <c r="I345" s="245"/>
      <c r="J345" s="245"/>
      <c r="K345" s="248">
        <v>49.4</v>
      </c>
      <c r="L345" s="245"/>
      <c r="M345" s="245"/>
      <c r="N345" s="245"/>
      <c r="O345" s="245"/>
      <c r="P345" s="245"/>
      <c r="Q345" s="245"/>
      <c r="R345" s="249"/>
      <c r="T345" s="250"/>
      <c r="U345" s="245"/>
      <c r="V345" s="245"/>
      <c r="W345" s="245"/>
      <c r="X345" s="245"/>
      <c r="Y345" s="245"/>
      <c r="Z345" s="245"/>
      <c r="AA345" s="251"/>
      <c r="AT345" s="252" t="s">
        <v>184</v>
      </c>
      <c r="AU345" s="252" t="s">
        <v>126</v>
      </c>
      <c r="AV345" s="11" t="s">
        <v>181</v>
      </c>
      <c r="AW345" s="11" t="s">
        <v>36</v>
      </c>
      <c r="AX345" s="11" t="s">
        <v>89</v>
      </c>
      <c r="AY345" s="252" t="s">
        <v>175</v>
      </c>
    </row>
    <row r="346" spans="2:65" s="1" customFormat="1" ht="25.5" customHeight="1">
      <c r="B346" s="47"/>
      <c r="C346" s="220" t="s">
        <v>630</v>
      </c>
      <c r="D346" s="220" t="s">
        <v>177</v>
      </c>
      <c r="E346" s="221" t="s">
        <v>1474</v>
      </c>
      <c r="F346" s="222" t="s">
        <v>1475</v>
      </c>
      <c r="G346" s="222"/>
      <c r="H346" s="222"/>
      <c r="I346" s="222"/>
      <c r="J346" s="223" t="s">
        <v>202</v>
      </c>
      <c r="K346" s="224">
        <v>3.3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46</v>
      </c>
      <c r="V346" s="48"/>
      <c r="W346" s="229">
        <f>V346*K346</f>
        <v>0</v>
      </c>
      <c r="X346" s="229">
        <v>0.00034</v>
      </c>
      <c r="Y346" s="229">
        <f>X346*K346</f>
        <v>0.001122</v>
      </c>
      <c r="Z346" s="229">
        <v>0</v>
      </c>
      <c r="AA346" s="230">
        <f>Z346*K346</f>
        <v>0</v>
      </c>
      <c r="AR346" s="23" t="s">
        <v>289</v>
      </c>
      <c r="AT346" s="23" t="s">
        <v>177</v>
      </c>
      <c r="AU346" s="23" t="s">
        <v>126</v>
      </c>
      <c r="AY346" s="23" t="s">
        <v>175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89</v>
      </c>
      <c r="BK346" s="143">
        <f>ROUND(L346*K346,2)</f>
        <v>0</v>
      </c>
      <c r="BL346" s="23" t="s">
        <v>289</v>
      </c>
      <c r="BM346" s="23" t="s">
        <v>1476</v>
      </c>
    </row>
    <row r="347" spans="2:51" s="10" customFormat="1" ht="16.5" customHeight="1">
      <c r="B347" s="231"/>
      <c r="C347" s="232"/>
      <c r="D347" s="232"/>
      <c r="E347" s="233" t="s">
        <v>22</v>
      </c>
      <c r="F347" s="234" t="s">
        <v>1477</v>
      </c>
      <c r="G347" s="235"/>
      <c r="H347" s="235"/>
      <c r="I347" s="235"/>
      <c r="J347" s="232"/>
      <c r="K347" s="236">
        <v>3.3</v>
      </c>
      <c r="L347" s="232"/>
      <c r="M347" s="232"/>
      <c r="N347" s="232"/>
      <c r="O347" s="232"/>
      <c r="P347" s="232"/>
      <c r="Q347" s="232"/>
      <c r="R347" s="237"/>
      <c r="T347" s="238"/>
      <c r="U347" s="232"/>
      <c r="V347" s="232"/>
      <c r="W347" s="232"/>
      <c r="X347" s="232"/>
      <c r="Y347" s="232"/>
      <c r="Z347" s="232"/>
      <c r="AA347" s="239"/>
      <c r="AT347" s="240" t="s">
        <v>184</v>
      </c>
      <c r="AU347" s="240" t="s">
        <v>126</v>
      </c>
      <c r="AV347" s="10" t="s">
        <v>126</v>
      </c>
      <c r="AW347" s="10" t="s">
        <v>36</v>
      </c>
      <c r="AX347" s="10" t="s">
        <v>81</v>
      </c>
      <c r="AY347" s="240" t="s">
        <v>175</v>
      </c>
    </row>
    <row r="348" spans="2:51" s="11" customFormat="1" ht="16.5" customHeight="1">
      <c r="B348" s="244"/>
      <c r="C348" s="245"/>
      <c r="D348" s="245"/>
      <c r="E348" s="246" t="s">
        <v>22</v>
      </c>
      <c r="F348" s="247" t="s">
        <v>230</v>
      </c>
      <c r="G348" s="245"/>
      <c r="H348" s="245"/>
      <c r="I348" s="245"/>
      <c r="J348" s="245"/>
      <c r="K348" s="248">
        <v>3.3</v>
      </c>
      <c r="L348" s="245"/>
      <c r="M348" s="245"/>
      <c r="N348" s="245"/>
      <c r="O348" s="245"/>
      <c r="P348" s="245"/>
      <c r="Q348" s="245"/>
      <c r="R348" s="249"/>
      <c r="T348" s="250"/>
      <c r="U348" s="245"/>
      <c r="V348" s="245"/>
      <c r="W348" s="245"/>
      <c r="X348" s="245"/>
      <c r="Y348" s="245"/>
      <c r="Z348" s="245"/>
      <c r="AA348" s="251"/>
      <c r="AT348" s="252" t="s">
        <v>184</v>
      </c>
      <c r="AU348" s="252" t="s">
        <v>126</v>
      </c>
      <c r="AV348" s="11" t="s">
        <v>181</v>
      </c>
      <c r="AW348" s="11" t="s">
        <v>36</v>
      </c>
      <c r="AX348" s="11" t="s">
        <v>89</v>
      </c>
      <c r="AY348" s="252" t="s">
        <v>175</v>
      </c>
    </row>
    <row r="349" spans="2:65" s="1" customFormat="1" ht="25.5" customHeight="1">
      <c r="B349" s="47"/>
      <c r="C349" s="220" t="s">
        <v>1478</v>
      </c>
      <c r="D349" s="220" t="s">
        <v>177</v>
      </c>
      <c r="E349" s="221" t="s">
        <v>1479</v>
      </c>
      <c r="F349" s="222" t="s">
        <v>1480</v>
      </c>
      <c r="G349" s="222"/>
      <c r="H349" s="222"/>
      <c r="I349" s="222"/>
      <c r="J349" s="223" t="s">
        <v>253</v>
      </c>
      <c r="K349" s="224">
        <v>1.843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46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289</v>
      </c>
      <c r="AT349" s="23" t="s">
        <v>177</v>
      </c>
      <c r="AU349" s="23" t="s">
        <v>126</v>
      </c>
      <c r="AY349" s="23" t="s">
        <v>175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89</v>
      </c>
      <c r="BK349" s="143">
        <f>ROUND(L349*K349,2)</f>
        <v>0</v>
      </c>
      <c r="BL349" s="23" t="s">
        <v>289</v>
      </c>
      <c r="BM349" s="23" t="s">
        <v>1481</v>
      </c>
    </row>
    <row r="350" spans="2:63" s="9" customFormat="1" ht="29.85" customHeight="1">
      <c r="B350" s="206"/>
      <c r="C350" s="207"/>
      <c r="D350" s="217" t="s">
        <v>1248</v>
      </c>
      <c r="E350" s="217"/>
      <c r="F350" s="217"/>
      <c r="G350" s="217"/>
      <c r="H350" s="217"/>
      <c r="I350" s="217"/>
      <c r="J350" s="217"/>
      <c r="K350" s="217"/>
      <c r="L350" s="217"/>
      <c r="M350" s="217"/>
      <c r="N350" s="241">
        <f>BK350</f>
        <v>0</v>
      </c>
      <c r="O350" s="242"/>
      <c r="P350" s="242"/>
      <c r="Q350" s="242"/>
      <c r="R350" s="210"/>
      <c r="T350" s="211"/>
      <c r="U350" s="207"/>
      <c r="V350" s="207"/>
      <c r="W350" s="212">
        <f>SUM(W351:W374)</f>
        <v>0</v>
      </c>
      <c r="X350" s="207"/>
      <c r="Y350" s="212">
        <f>SUM(Y351:Y374)</f>
        <v>1.2181474099999998</v>
      </c>
      <c r="Z350" s="207"/>
      <c r="AA350" s="213">
        <f>SUM(AA351:AA374)</f>
        <v>6.13206</v>
      </c>
      <c r="AR350" s="214" t="s">
        <v>126</v>
      </c>
      <c r="AT350" s="215" t="s">
        <v>80</v>
      </c>
      <c r="AU350" s="215" t="s">
        <v>89</v>
      </c>
      <c r="AY350" s="214" t="s">
        <v>175</v>
      </c>
      <c r="BK350" s="216">
        <f>SUM(BK351:BK374)</f>
        <v>0</v>
      </c>
    </row>
    <row r="351" spans="2:65" s="1" customFormat="1" ht="25.5" customHeight="1">
      <c r="B351" s="47"/>
      <c r="C351" s="220" t="s">
        <v>758</v>
      </c>
      <c r="D351" s="220" t="s">
        <v>177</v>
      </c>
      <c r="E351" s="221" t="s">
        <v>1482</v>
      </c>
      <c r="F351" s="222" t="s">
        <v>1483</v>
      </c>
      <c r="G351" s="222"/>
      <c r="H351" s="222"/>
      <c r="I351" s="222"/>
      <c r="J351" s="223" t="s">
        <v>180</v>
      </c>
      <c r="K351" s="224">
        <v>75.24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46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0.0815</v>
      </c>
      <c r="AA351" s="230">
        <f>Z351*K351</f>
        <v>6.13206</v>
      </c>
      <c r="AR351" s="23" t="s">
        <v>289</v>
      </c>
      <c r="AT351" s="23" t="s">
        <v>177</v>
      </c>
      <c r="AU351" s="23" t="s">
        <v>126</v>
      </c>
      <c r="AY351" s="23" t="s">
        <v>175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89</v>
      </c>
      <c r="BK351" s="143">
        <f>ROUND(L351*K351,2)</f>
        <v>0</v>
      </c>
      <c r="BL351" s="23" t="s">
        <v>289</v>
      </c>
      <c r="BM351" s="23" t="s">
        <v>1484</v>
      </c>
    </row>
    <row r="352" spans="2:51" s="10" customFormat="1" ht="16.5" customHeight="1">
      <c r="B352" s="231"/>
      <c r="C352" s="232"/>
      <c r="D352" s="232"/>
      <c r="E352" s="233" t="s">
        <v>22</v>
      </c>
      <c r="F352" s="234" t="s">
        <v>1485</v>
      </c>
      <c r="G352" s="235"/>
      <c r="H352" s="235"/>
      <c r="I352" s="235"/>
      <c r="J352" s="232"/>
      <c r="K352" s="236">
        <v>27.54</v>
      </c>
      <c r="L352" s="232"/>
      <c r="M352" s="232"/>
      <c r="N352" s="232"/>
      <c r="O352" s="232"/>
      <c r="P352" s="232"/>
      <c r="Q352" s="232"/>
      <c r="R352" s="237"/>
      <c r="T352" s="238"/>
      <c r="U352" s="232"/>
      <c r="V352" s="232"/>
      <c r="W352" s="232"/>
      <c r="X352" s="232"/>
      <c r="Y352" s="232"/>
      <c r="Z352" s="232"/>
      <c r="AA352" s="239"/>
      <c r="AT352" s="240" t="s">
        <v>184</v>
      </c>
      <c r="AU352" s="240" t="s">
        <v>126</v>
      </c>
      <c r="AV352" s="10" t="s">
        <v>126</v>
      </c>
      <c r="AW352" s="10" t="s">
        <v>36</v>
      </c>
      <c r="AX352" s="10" t="s">
        <v>81</v>
      </c>
      <c r="AY352" s="240" t="s">
        <v>175</v>
      </c>
    </row>
    <row r="353" spans="2:51" s="10" customFormat="1" ht="16.5" customHeight="1">
      <c r="B353" s="231"/>
      <c r="C353" s="232"/>
      <c r="D353" s="232"/>
      <c r="E353" s="233" t="s">
        <v>22</v>
      </c>
      <c r="F353" s="243" t="s">
        <v>1486</v>
      </c>
      <c r="G353" s="232"/>
      <c r="H353" s="232"/>
      <c r="I353" s="232"/>
      <c r="J353" s="232"/>
      <c r="K353" s="236">
        <v>47.7</v>
      </c>
      <c r="L353" s="232"/>
      <c r="M353" s="232"/>
      <c r="N353" s="232"/>
      <c r="O353" s="232"/>
      <c r="P353" s="232"/>
      <c r="Q353" s="232"/>
      <c r="R353" s="237"/>
      <c r="T353" s="238"/>
      <c r="U353" s="232"/>
      <c r="V353" s="232"/>
      <c r="W353" s="232"/>
      <c r="X353" s="232"/>
      <c r="Y353" s="232"/>
      <c r="Z353" s="232"/>
      <c r="AA353" s="239"/>
      <c r="AT353" s="240" t="s">
        <v>184</v>
      </c>
      <c r="AU353" s="240" t="s">
        <v>126</v>
      </c>
      <c r="AV353" s="10" t="s">
        <v>126</v>
      </c>
      <c r="AW353" s="10" t="s">
        <v>36</v>
      </c>
      <c r="AX353" s="10" t="s">
        <v>81</v>
      </c>
      <c r="AY353" s="240" t="s">
        <v>175</v>
      </c>
    </row>
    <row r="354" spans="2:51" s="11" customFormat="1" ht="16.5" customHeight="1">
      <c r="B354" s="244"/>
      <c r="C354" s="245"/>
      <c r="D354" s="245"/>
      <c r="E354" s="246" t="s">
        <v>22</v>
      </c>
      <c r="F354" s="247" t="s">
        <v>230</v>
      </c>
      <c r="G354" s="245"/>
      <c r="H354" s="245"/>
      <c r="I354" s="245"/>
      <c r="J354" s="245"/>
      <c r="K354" s="248">
        <v>75.24</v>
      </c>
      <c r="L354" s="245"/>
      <c r="M354" s="245"/>
      <c r="N354" s="245"/>
      <c r="O354" s="245"/>
      <c r="P354" s="245"/>
      <c r="Q354" s="245"/>
      <c r="R354" s="249"/>
      <c r="T354" s="250"/>
      <c r="U354" s="245"/>
      <c r="V354" s="245"/>
      <c r="W354" s="245"/>
      <c r="X354" s="245"/>
      <c r="Y354" s="245"/>
      <c r="Z354" s="245"/>
      <c r="AA354" s="251"/>
      <c r="AT354" s="252" t="s">
        <v>184</v>
      </c>
      <c r="AU354" s="252" t="s">
        <v>126</v>
      </c>
      <c r="AV354" s="11" t="s">
        <v>181</v>
      </c>
      <c r="AW354" s="11" t="s">
        <v>36</v>
      </c>
      <c r="AX354" s="11" t="s">
        <v>89</v>
      </c>
      <c r="AY354" s="252" t="s">
        <v>175</v>
      </c>
    </row>
    <row r="355" spans="2:65" s="1" customFormat="1" ht="38.25" customHeight="1">
      <c r="B355" s="47"/>
      <c r="C355" s="220" t="s">
        <v>532</v>
      </c>
      <c r="D355" s="220" t="s">
        <v>177</v>
      </c>
      <c r="E355" s="221" t="s">
        <v>1487</v>
      </c>
      <c r="F355" s="222" t="s">
        <v>1488</v>
      </c>
      <c r="G355" s="222"/>
      <c r="H355" s="222"/>
      <c r="I355" s="222"/>
      <c r="J355" s="223" t="s">
        <v>180</v>
      </c>
      <c r="K355" s="224">
        <v>64.302</v>
      </c>
      <c r="L355" s="225">
        <v>0</v>
      </c>
      <c r="M355" s="226"/>
      <c r="N355" s="227">
        <f>ROUND(L355*K355,2)</f>
        <v>0</v>
      </c>
      <c r="O355" s="227"/>
      <c r="P355" s="227"/>
      <c r="Q355" s="227"/>
      <c r="R355" s="49"/>
      <c r="T355" s="228" t="s">
        <v>22</v>
      </c>
      <c r="U355" s="57" t="s">
        <v>46</v>
      </c>
      <c r="V355" s="48"/>
      <c r="W355" s="229">
        <f>V355*K355</f>
        <v>0</v>
      </c>
      <c r="X355" s="229">
        <v>0.003</v>
      </c>
      <c r="Y355" s="229">
        <f>X355*K355</f>
        <v>0.19290600000000002</v>
      </c>
      <c r="Z355" s="229">
        <v>0</v>
      </c>
      <c r="AA355" s="230">
        <f>Z355*K355</f>
        <v>0</v>
      </c>
      <c r="AR355" s="23" t="s">
        <v>289</v>
      </c>
      <c r="AT355" s="23" t="s">
        <v>177</v>
      </c>
      <c r="AU355" s="23" t="s">
        <v>126</v>
      </c>
      <c r="AY355" s="23" t="s">
        <v>175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89</v>
      </c>
      <c r="BK355" s="143">
        <f>ROUND(L355*K355,2)</f>
        <v>0</v>
      </c>
      <c r="BL355" s="23" t="s">
        <v>289</v>
      </c>
      <c r="BM355" s="23" t="s">
        <v>1489</v>
      </c>
    </row>
    <row r="356" spans="2:51" s="10" customFormat="1" ht="16.5" customHeight="1">
      <c r="B356" s="231"/>
      <c r="C356" s="232"/>
      <c r="D356" s="232"/>
      <c r="E356" s="233" t="s">
        <v>22</v>
      </c>
      <c r="F356" s="234" t="s">
        <v>1490</v>
      </c>
      <c r="G356" s="235"/>
      <c r="H356" s="235"/>
      <c r="I356" s="235"/>
      <c r="J356" s="232"/>
      <c r="K356" s="236">
        <v>1.932</v>
      </c>
      <c r="L356" s="232"/>
      <c r="M356" s="232"/>
      <c r="N356" s="232"/>
      <c r="O356" s="232"/>
      <c r="P356" s="232"/>
      <c r="Q356" s="232"/>
      <c r="R356" s="237"/>
      <c r="T356" s="238"/>
      <c r="U356" s="232"/>
      <c r="V356" s="232"/>
      <c r="W356" s="232"/>
      <c r="X356" s="232"/>
      <c r="Y356" s="232"/>
      <c r="Z356" s="232"/>
      <c r="AA356" s="239"/>
      <c r="AT356" s="240" t="s">
        <v>184</v>
      </c>
      <c r="AU356" s="240" t="s">
        <v>126</v>
      </c>
      <c r="AV356" s="10" t="s">
        <v>126</v>
      </c>
      <c r="AW356" s="10" t="s">
        <v>36</v>
      </c>
      <c r="AX356" s="10" t="s">
        <v>81</v>
      </c>
      <c r="AY356" s="240" t="s">
        <v>175</v>
      </c>
    </row>
    <row r="357" spans="2:51" s="10" customFormat="1" ht="16.5" customHeight="1">
      <c r="B357" s="231"/>
      <c r="C357" s="232"/>
      <c r="D357" s="232"/>
      <c r="E357" s="233" t="s">
        <v>22</v>
      </c>
      <c r="F357" s="243" t="s">
        <v>1491</v>
      </c>
      <c r="G357" s="232"/>
      <c r="H357" s="232"/>
      <c r="I357" s="232"/>
      <c r="J357" s="232"/>
      <c r="K357" s="236">
        <v>49.98</v>
      </c>
      <c r="L357" s="232"/>
      <c r="M357" s="232"/>
      <c r="N357" s="232"/>
      <c r="O357" s="232"/>
      <c r="P357" s="232"/>
      <c r="Q357" s="232"/>
      <c r="R357" s="237"/>
      <c r="T357" s="238"/>
      <c r="U357" s="232"/>
      <c r="V357" s="232"/>
      <c r="W357" s="232"/>
      <c r="X357" s="232"/>
      <c r="Y357" s="232"/>
      <c r="Z357" s="232"/>
      <c r="AA357" s="239"/>
      <c r="AT357" s="240" t="s">
        <v>184</v>
      </c>
      <c r="AU357" s="240" t="s">
        <v>126</v>
      </c>
      <c r="AV357" s="10" t="s">
        <v>126</v>
      </c>
      <c r="AW357" s="10" t="s">
        <v>36</v>
      </c>
      <c r="AX357" s="10" t="s">
        <v>81</v>
      </c>
      <c r="AY357" s="240" t="s">
        <v>175</v>
      </c>
    </row>
    <row r="358" spans="2:51" s="10" customFormat="1" ht="16.5" customHeight="1">
      <c r="B358" s="231"/>
      <c r="C358" s="232"/>
      <c r="D358" s="232"/>
      <c r="E358" s="233" t="s">
        <v>22</v>
      </c>
      <c r="F358" s="243" t="s">
        <v>1492</v>
      </c>
      <c r="G358" s="232"/>
      <c r="H358" s="232"/>
      <c r="I358" s="232"/>
      <c r="J358" s="232"/>
      <c r="K358" s="236">
        <v>12.39</v>
      </c>
      <c r="L358" s="232"/>
      <c r="M358" s="232"/>
      <c r="N358" s="232"/>
      <c r="O358" s="232"/>
      <c r="P358" s="232"/>
      <c r="Q358" s="232"/>
      <c r="R358" s="237"/>
      <c r="T358" s="238"/>
      <c r="U358" s="232"/>
      <c r="V358" s="232"/>
      <c r="W358" s="232"/>
      <c r="X358" s="232"/>
      <c r="Y358" s="232"/>
      <c r="Z358" s="232"/>
      <c r="AA358" s="239"/>
      <c r="AT358" s="240" t="s">
        <v>184</v>
      </c>
      <c r="AU358" s="240" t="s">
        <v>126</v>
      </c>
      <c r="AV358" s="10" t="s">
        <v>126</v>
      </c>
      <c r="AW358" s="10" t="s">
        <v>36</v>
      </c>
      <c r="AX358" s="10" t="s">
        <v>81</v>
      </c>
      <c r="AY358" s="240" t="s">
        <v>175</v>
      </c>
    </row>
    <row r="359" spans="2:51" s="11" customFormat="1" ht="16.5" customHeight="1">
      <c r="B359" s="244"/>
      <c r="C359" s="245"/>
      <c r="D359" s="245"/>
      <c r="E359" s="246" t="s">
        <v>22</v>
      </c>
      <c r="F359" s="247" t="s">
        <v>230</v>
      </c>
      <c r="G359" s="245"/>
      <c r="H359" s="245"/>
      <c r="I359" s="245"/>
      <c r="J359" s="245"/>
      <c r="K359" s="248">
        <v>64.302</v>
      </c>
      <c r="L359" s="245"/>
      <c r="M359" s="245"/>
      <c r="N359" s="245"/>
      <c r="O359" s="245"/>
      <c r="P359" s="245"/>
      <c r="Q359" s="245"/>
      <c r="R359" s="249"/>
      <c r="T359" s="250"/>
      <c r="U359" s="245"/>
      <c r="V359" s="245"/>
      <c r="W359" s="245"/>
      <c r="X359" s="245"/>
      <c r="Y359" s="245"/>
      <c r="Z359" s="245"/>
      <c r="AA359" s="251"/>
      <c r="AT359" s="252" t="s">
        <v>184</v>
      </c>
      <c r="AU359" s="252" t="s">
        <v>126</v>
      </c>
      <c r="AV359" s="11" t="s">
        <v>181</v>
      </c>
      <c r="AW359" s="11" t="s">
        <v>36</v>
      </c>
      <c r="AX359" s="11" t="s">
        <v>89</v>
      </c>
      <c r="AY359" s="252" t="s">
        <v>175</v>
      </c>
    </row>
    <row r="360" spans="2:65" s="1" customFormat="1" ht="25.5" customHeight="1">
      <c r="B360" s="47"/>
      <c r="C360" s="255" t="s">
        <v>608</v>
      </c>
      <c r="D360" s="255" t="s">
        <v>484</v>
      </c>
      <c r="E360" s="256" t="s">
        <v>1493</v>
      </c>
      <c r="F360" s="257" t="s">
        <v>1494</v>
      </c>
      <c r="G360" s="257"/>
      <c r="H360" s="257"/>
      <c r="I360" s="257"/>
      <c r="J360" s="258" t="s">
        <v>180</v>
      </c>
      <c r="K360" s="259">
        <v>78.899</v>
      </c>
      <c r="L360" s="260">
        <v>0</v>
      </c>
      <c r="M360" s="261"/>
      <c r="N360" s="262">
        <f>ROUND(L360*K360,2)</f>
        <v>0</v>
      </c>
      <c r="O360" s="227"/>
      <c r="P360" s="227"/>
      <c r="Q360" s="227"/>
      <c r="R360" s="49"/>
      <c r="T360" s="228" t="s">
        <v>22</v>
      </c>
      <c r="U360" s="57" t="s">
        <v>46</v>
      </c>
      <c r="V360" s="48"/>
      <c r="W360" s="229">
        <f>V360*K360</f>
        <v>0</v>
      </c>
      <c r="X360" s="229">
        <v>0.0126</v>
      </c>
      <c r="Y360" s="229">
        <f>X360*K360</f>
        <v>0.9941274</v>
      </c>
      <c r="Z360" s="229">
        <v>0</v>
      </c>
      <c r="AA360" s="230">
        <f>Z360*K360</f>
        <v>0</v>
      </c>
      <c r="AR360" s="23" t="s">
        <v>330</v>
      </c>
      <c r="AT360" s="23" t="s">
        <v>484</v>
      </c>
      <c r="AU360" s="23" t="s">
        <v>126</v>
      </c>
      <c r="AY360" s="23" t="s">
        <v>175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89</v>
      </c>
      <c r="BK360" s="143">
        <f>ROUND(L360*K360,2)</f>
        <v>0</v>
      </c>
      <c r="BL360" s="23" t="s">
        <v>289</v>
      </c>
      <c r="BM360" s="23" t="s">
        <v>1495</v>
      </c>
    </row>
    <row r="361" spans="2:65" s="1" customFormat="1" ht="38.25" customHeight="1">
      <c r="B361" s="47"/>
      <c r="C361" s="220" t="s">
        <v>578</v>
      </c>
      <c r="D361" s="220" t="s">
        <v>177</v>
      </c>
      <c r="E361" s="221" t="s">
        <v>1496</v>
      </c>
      <c r="F361" s="222" t="s">
        <v>1497</v>
      </c>
      <c r="G361" s="222"/>
      <c r="H361" s="222"/>
      <c r="I361" s="222"/>
      <c r="J361" s="223" t="s">
        <v>342</v>
      </c>
      <c r="K361" s="224">
        <v>2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46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289</v>
      </c>
      <c r="AT361" s="23" t="s">
        <v>177</v>
      </c>
      <c r="AU361" s="23" t="s">
        <v>126</v>
      </c>
      <c r="AY361" s="23" t="s">
        <v>175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89</v>
      </c>
      <c r="BK361" s="143">
        <f>ROUND(L361*K361,2)</f>
        <v>0</v>
      </c>
      <c r="BL361" s="23" t="s">
        <v>289</v>
      </c>
      <c r="BM361" s="23" t="s">
        <v>1498</v>
      </c>
    </row>
    <row r="362" spans="2:51" s="10" customFormat="1" ht="16.5" customHeight="1">
      <c r="B362" s="231"/>
      <c r="C362" s="232"/>
      <c r="D362" s="232"/>
      <c r="E362" s="233" t="s">
        <v>22</v>
      </c>
      <c r="F362" s="234" t="s">
        <v>126</v>
      </c>
      <c r="G362" s="235"/>
      <c r="H362" s="235"/>
      <c r="I362" s="235"/>
      <c r="J362" s="232"/>
      <c r="K362" s="236">
        <v>2</v>
      </c>
      <c r="L362" s="232"/>
      <c r="M362" s="232"/>
      <c r="N362" s="232"/>
      <c r="O362" s="232"/>
      <c r="P362" s="232"/>
      <c r="Q362" s="232"/>
      <c r="R362" s="237"/>
      <c r="T362" s="238"/>
      <c r="U362" s="232"/>
      <c r="V362" s="232"/>
      <c r="W362" s="232"/>
      <c r="X362" s="232"/>
      <c r="Y362" s="232"/>
      <c r="Z362" s="232"/>
      <c r="AA362" s="239"/>
      <c r="AT362" s="240" t="s">
        <v>184</v>
      </c>
      <c r="AU362" s="240" t="s">
        <v>126</v>
      </c>
      <c r="AV362" s="10" t="s">
        <v>126</v>
      </c>
      <c r="AW362" s="10" t="s">
        <v>36</v>
      </c>
      <c r="AX362" s="10" t="s">
        <v>81</v>
      </c>
      <c r="AY362" s="240" t="s">
        <v>175</v>
      </c>
    </row>
    <row r="363" spans="2:51" s="11" customFormat="1" ht="16.5" customHeight="1">
      <c r="B363" s="244"/>
      <c r="C363" s="245"/>
      <c r="D363" s="245"/>
      <c r="E363" s="246" t="s">
        <v>22</v>
      </c>
      <c r="F363" s="247" t="s">
        <v>230</v>
      </c>
      <c r="G363" s="245"/>
      <c r="H363" s="245"/>
      <c r="I363" s="245"/>
      <c r="J363" s="245"/>
      <c r="K363" s="248">
        <v>2</v>
      </c>
      <c r="L363" s="245"/>
      <c r="M363" s="245"/>
      <c r="N363" s="245"/>
      <c r="O363" s="245"/>
      <c r="P363" s="245"/>
      <c r="Q363" s="245"/>
      <c r="R363" s="249"/>
      <c r="T363" s="250"/>
      <c r="U363" s="245"/>
      <c r="V363" s="245"/>
      <c r="W363" s="245"/>
      <c r="X363" s="245"/>
      <c r="Y363" s="245"/>
      <c r="Z363" s="245"/>
      <c r="AA363" s="251"/>
      <c r="AT363" s="252" t="s">
        <v>184</v>
      </c>
      <c r="AU363" s="252" t="s">
        <v>126</v>
      </c>
      <c r="AV363" s="11" t="s">
        <v>181</v>
      </c>
      <c r="AW363" s="11" t="s">
        <v>36</v>
      </c>
      <c r="AX363" s="11" t="s">
        <v>89</v>
      </c>
      <c r="AY363" s="252" t="s">
        <v>175</v>
      </c>
    </row>
    <row r="364" spans="2:65" s="1" customFormat="1" ht="25.5" customHeight="1">
      <c r="B364" s="47"/>
      <c r="C364" s="220" t="s">
        <v>582</v>
      </c>
      <c r="D364" s="220" t="s">
        <v>177</v>
      </c>
      <c r="E364" s="221" t="s">
        <v>1499</v>
      </c>
      <c r="F364" s="222" t="s">
        <v>1500</v>
      </c>
      <c r="G364" s="222"/>
      <c r="H364" s="222"/>
      <c r="I364" s="222"/>
      <c r="J364" s="223" t="s">
        <v>202</v>
      </c>
      <c r="K364" s="224">
        <v>37.571</v>
      </c>
      <c r="L364" s="225">
        <v>0</v>
      </c>
      <c r="M364" s="226"/>
      <c r="N364" s="227">
        <f>ROUND(L364*K364,2)</f>
        <v>0</v>
      </c>
      <c r="O364" s="227"/>
      <c r="P364" s="227"/>
      <c r="Q364" s="227"/>
      <c r="R364" s="49"/>
      <c r="T364" s="228" t="s">
        <v>22</v>
      </c>
      <c r="U364" s="57" t="s">
        <v>46</v>
      </c>
      <c r="V364" s="48"/>
      <c r="W364" s="229">
        <f>V364*K364</f>
        <v>0</v>
      </c>
      <c r="X364" s="229">
        <v>0.00031</v>
      </c>
      <c r="Y364" s="229">
        <f>X364*K364</f>
        <v>0.01164701</v>
      </c>
      <c r="Z364" s="229">
        <v>0</v>
      </c>
      <c r="AA364" s="230">
        <f>Z364*K364</f>
        <v>0</v>
      </c>
      <c r="AR364" s="23" t="s">
        <v>289</v>
      </c>
      <c r="AT364" s="23" t="s">
        <v>177</v>
      </c>
      <c r="AU364" s="23" t="s">
        <v>126</v>
      </c>
      <c r="AY364" s="23" t="s">
        <v>175</v>
      </c>
      <c r="BE364" s="143">
        <f>IF(U364="základní",N364,0)</f>
        <v>0</v>
      </c>
      <c r="BF364" s="143">
        <f>IF(U364="snížená",N364,0)</f>
        <v>0</v>
      </c>
      <c r="BG364" s="143">
        <f>IF(U364="zákl. přenesená",N364,0)</f>
        <v>0</v>
      </c>
      <c r="BH364" s="143">
        <f>IF(U364="sníž. přenesená",N364,0)</f>
        <v>0</v>
      </c>
      <c r="BI364" s="143">
        <f>IF(U364="nulová",N364,0)</f>
        <v>0</v>
      </c>
      <c r="BJ364" s="23" t="s">
        <v>89</v>
      </c>
      <c r="BK364" s="143">
        <f>ROUND(L364*K364,2)</f>
        <v>0</v>
      </c>
      <c r="BL364" s="23" t="s">
        <v>289</v>
      </c>
      <c r="BM364" s="23" t="s">
        <v>1501</v>
      </c>
    </row>
    <row r="365" spans="2:65" s="1" customFormat="1" ht="25.5" customHeight="1">
      <c r="B365" s="47"/>
      <c r="C365" s="220" t="s">
        <v>586</v>
      </c>
      <c r="D365" s="220" t="s">
        <v>177</v>
      </c>
      <c r="E365" s="221" t="s">
        <v>1502</v>
      </c>
      <c r="F365" s="222" t="s">
        <v>1503</v>
      </c>
      <c r="G365" s="222"/>
      <c r="H365" s="222"/>
      <c r="I365" s="222"/>
      <c r="J365" s="223" t="s">
        <v>180</v>
      </c>
      <c r="K365" s="224">
        <v>62.37</v>
      </c>
      <c r="L365" s="225">
        <v>0</v>
      </c>
      <c r="M365" s="226"/>
      <c r="N365" s="227">
        <f>ROUND(L365*K365,2)</f>
        <v>0</v>
      </c>
      <c r="O365" s="227"/>
      <c r="P365" s="227"/>
      <c r="Q365" s="227"/>
      <c r="R365" s="49"/>
      <c r="T365" s="228" t="s">
        <v>22</v>
      </c>
      <c r="U365" s="57" t="s">
        <v>46</v>
      </c>
      <c r="V365" s="48"/>
      <c r="W365" s="229">
        <f>V365*K365</f>
        <v>0</v>
      </c>
      <c r="X365" s="229">
        <v>0.0003</v>
      </c>
      <c r="Y365" s="229">
        <f>X365*K365</f>
        <v>0.018711</v>
      </c>
      <c r="Z365" s="229">
        <v>0</v>
      </c>
      <c r="AA365" s="230">
        <f>Z365*K365</f>
        <v>0</v>
      </c>
      <c r="AR365" s="23" t="s">
        <v>289</v>
      </c>
      <c r="AT365" s="23" t="s">
        <v>177</v>
      </c>
      <c r="AU365" s="23" t="s">
        <v>126</v>
      </c>
      <c r="AY365" s="23" t="s">
        <v>175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89</v>
      </c>
      <c r="BK365" s="143">
        <f>ROUND(L365*K365,2)</f>
        <v>0</v>
      </c>
      <c r="BL365" s="23" t="s">
        <v>289</v>
      </c>
      <c r="BM365" s="23" t="s">
        <v>1504</v>
      </c>
    </row>
    <row r="366" spans="2:51" s="10" customFormat="1" ht="16.5" customHeight="1">
      <c r="B366" s="231"/>
      <c r="C366" s="232"/>
      <c r="D366" s="232"/>
      <c r="E366" s="233" t="s">
        <v>22</v>
      </c>
      <c r="F366" s="234" t="s">
        <v>1491</v>
      </c>
      <c r="G366" s="235"/>
      <c r="H366" s="235"/>
      <c r="I366" s="235"/>
      <c r="J366" s="232"/>
      <c r="K366" s="236">
        <v>49.98</v>
      </c>
      <c r="L366" s="232"/>
      <c r="M366" s="232"/>
      <c r="N366" s="232"/>
      <c r="O366" s="232"/>
      <c r="P366" s="232"/>
      <c r="Q366" s="232"/>
      <c r="R366" s="237"/>
      <c r="T366" s="238"/>
      <c r="U366" s="232"/>
      <c r="V366" s="232"/>
      <c r="W366" s="232"/>
      <c r="X366" s="232"/>
      <c r="Y366" s="232"/>
      <c r="Z366" s="232"/>
      <c r="AA366" s="239"/>
      <c r="AT366" s="240" t="s">
        <v>184</v>
      </c>
      <c r="AU366" s="240" t="s">
        <v>126</v>
      </c>
      <c r="AV366" s="10" t="s">
        <v>126</v>
      </c>
      <c r="AW366" s="10" t="s">
        <v>36</v>
      </c>
      <c r="AX366" s="10" t="s">
        <v>81</v>
      </c>
      <c r="AY366" s="240" t="s">
        <v>175</v>
      </c>
    </row>
    <row r="367" spans="2:51" s="10" customFormat="1" ht="16.5" customHeight="1">
      <c r="B367" s="231"/>
      <c r="C367" s="232"/>
      <c r="D367" s="232"/>
      <c r="E367" s="233" t="s">
        <v>22</v>
      </c>
      <c r="F367" s="243" t="s">
        <v>1492</v>
      </c>
      <c r="G367" s="232"/>
      <c r="H367" s="232"/>
      <c r="I367" s="232"/>
      <c r="J367" s="232"/>
      <c r="K367" s="236">
        <v>12.39</v>
      </c>
      <c r="L367" s="232"/>
      <c r="M367" s="232"/>
      <c r="N367" s="232"/>
      <c r="O367" s="232"/>
      <c r="P367" s="232"/>
      <c r="Q367" s="232"/>
      <c r="R367" s="237"/>
      <c r="T367" s="238"/>
      <c r="U367" s="232"/>
      <c r="V367" s="232"/>
      <c r="W367" s="232"/>
      <c r="X367" s="232"/>
      <c r="Y367" s="232"/>
      <c r="Z367" s="232"/>
      <c r="AA367" s="239"/>
      <c r="AT367" s="240" t="s">
        <v>184</v>
      </c>
      <c r="AU367" s="240" t="s">
        <v>126</v>
      </c>
      <c r="AV367" s="10" t="s">
        <v>126</v>
      </c>
      <c r="AW367" s="10" t="s">
        <v>36</v>
      </c>
      <c r="AX367" s="10" t="s">
        <v>81</v>
      </c>
      <c r="AY367" s="240" t="s">
        <v>175</v>
      </c>
    </row>
    <row r="368" spans="2:51" s="11" customFormat="1" ht="16.5" customHeight="1">
      <c r="B368" s="244"/>
      <c r="C368" s="245"/>
      <c r="D368" s="245"/>
      <c r="E368" s="246" t="s">
        <v>22</v>
      </c>
      <c r="F368" s="247" t="s">
        <v>230</v>
      </c>
      <c r="G368" s="245"/>
      <c r="H368" s="245"/>
      <c r="I368" s="245"/>
      <c r="J368" s="245"/>
      <c r="K368" s="248">
        <v>62.37</v>
      </c>
      <c r="L368" s="245"/>
      <c r="M368" s="245"/>
      <c r="N368" s="245"/>
      <c r="O368" s="245"/>
      <c r="P368" s="245"/>
      <c r="Q368" s="245"/>
      <c r="R368" s="249"/>
      <c r="T368" s="250"/>
      <c r="U368" s="245"/>
      <c r="V368" s="245"/>
      <c r="W368" s="245"/>
      <c r="X368" s="245"/>
      <c r="Y368" s="245"/>
      <c r="Z368" s="245"/>
      <c r="AA368" s="251"/>
      <c r="AT368" s="252" t="s">
        <v>184</v>
      </c>
      <c r="AU368" s="252" t="s">
        <v>126</v>
      </c>
      <c r="AV368" s="11" t="s">
        <v>181</v>
      </c>
      <c r="AW368" s="11" t="s">
        <v>36</v>
      </c>
      <c r="AX368" s="11" t="s">
        <v>89</v>
      </c>
      <c r="AY368" s="252" t="s">
        <v>175</v>
      </c>
    </row>
    <row r="369" spans="2:65" s="1" customFormat="1" ht="25.5" customHeight="1">
      <c r="B369" s="47"/>
      <c r="C369" s="220" t="s">
        <v>591</v>
      </c>
      <c r="D369" s="220" t="s">
        <v>177</v>
      </c>
      <c r="E369" s="221" t="s">
        <v>1505</v>
      </c>
      <c r="F369" s="222" t="s">
        <v>1506</v>
      </c>
      <c r="G369" s="222"/>
      <c r="H369" s="222"/>
      <c r="I369" s="222"/>
      <c r="J369" s="223" t="s">
        <v>202</v>
      </c>
      <c r="K369" s="224">
        <v>25.2</v>
      </c>
      <c r="L369" s="225">
        <v>0</v>
      </c>
      <c r="M369" s="226"/>
      <c r="N369" s="227">
        <f>ROUND(L369*K369,2)</f>
        <v>0</v>
      </c>
      <c r="O369" s="227"/>
      <c r="P369" s="227"/>
      <c r="Q369" s="227"/>
      <c r="R369" s="49"/>
      <c r="T369" s="228" t="s">
        <v>22</v>
      </c>
      <c r="U369" s="57" t="s">
        <v>46</v>
      </c>
      <c r="V369" s="48"/>
      <c r="W369" s="229">
        <f>V369*K369</f>
        <v>0</v>
      </c>
      <c r="X369" s="229">
        <v>3E-05</v>
      </c>
      <c r="Y369" s="229">
        <f>X369*K369</f>
        <v>0.0007559999999999999</v>
      </c>
      <c r="Z369" s="229">
        <v>0</v>
      </c>
      <c r="AA369" s="230">
        <f>Z369*K369</f>
        <v>0</v>
      </c>
      <c r="AR369" s="23" t="s">
        <v>289</v>
      </c>
      <c r="AT369" s="23" t="s">
        <v>177</v>
      </c>
      <c r="AU369" s="23" t="s">
        <v>126</v>
      </c>
      <c r="AY369" s="23" t="s">
        <v>175</v>
      </c>
      <c r="BE369" s="143">
        <f>IF(U369="základní",N369,0)</f>
        <v>0</v>
      </c>
      <c r="BF369" s="143">
        <f>IF(U369="snížená",N369,0)</f>
        <v>0</v>
      </c>
      <c r="BG369" s="143">
        <f>IF(U369="zákl. přenesená",N369,0)</f>
        <v>0</v>
      </c>
      <c r="BH369" s="143">
        <f>IF(U369="sníž. přenesená",N369,0)</f>
        <v>0</v>
      </c>
      <c r="BI369" s="143">
        <f>IF(U369="nulová",N369,0)</f>
        <v>0</v>
      </c>
      <c r="BJ369" s="23" t="s">
        <v>89</v>
      </c>
      <c r="BK369" s="143">
        <f>ROUND(L369*K369,2)</f>
        <v>0</v>
      </c>
      <c r="BL369" s="23" t="s">
        <v>289</v>
      </c>
      <c r="BM369" s="23" t="s">
        <v>1507</v>
      </c>
    </row>
    <row r="370" spans="2:51" s="10" customFormat="1" ht="16.5" customHeight="1">
      <c r="B370" s="231"/>
      <c r="C370" s="232"/>
      <c r="D370" s="232"/>
      <c r="E370" s="233" t="s">
        <v>22</v>
      </c>
      <c r="F370" s="234" t="s">
        <v>1508</v>
      </c>
      <c r="G370" s="235"/>
      <c r="H370" s="235"/>
      <c r="I370" s="235"/>
      <c r="J370" s="232"/>
      <c r="K370" s="236">
        <v>16.8</v>
      </c>
      <c r="L370" s="232"/>
      <c r="M370" s="232"/>
      <c r="N370" s="232"/>
      <c r="O370" s="232"/>
      <c r="P370" s="232"/>
      <c r="Q370" s="232"/>
      <c r="R370" s="237"/>
      <c r="T370" s="238"/>
      <c r="U370" s="232"/>
      <c r="V370" s="232"/>
      <c r="W370" s="232"/>
      <c r="X370" s="232"/>
      <c r="Y370" s="232"/>
      <c r="Z370" s="232"/>
      <c r="AA370" s="239"/>
      <c r="AT370" s="240" t="s">
        <v>184</v>
      </c>
      <c r="AU370" s="240" t="s">
        <v>126</v>
      </c>
      <c r="AV370" s="10" t="s">
        <v>126</v>
      </c>
      <c r="AW370" s="10" t="s">
        <v>36</v>
      </c>
      <c r="AX370" s="10" t="s">
        <v>81</v>
      </c>
      <c r="AY370" s="240" t="s">
        <v>175</v>
      </c>
    </row>
    <row r="371" spans="2:51" s="10" customFormat="1" ht="16.5" customHeight="1">
      <c r="B371" s="231"/>
      <c r="C371" s="232"/>
      <c r="D371" s="232"/>
      <c r="E371" s="233" t="s">
        <v>22</v>
      </c>
      <c r="F371" s="243" t="s">
        <v>1509</v>
      </c>
      <c r="G371" s="232"/>
      <c r="H371" s="232"/>
      <c r="I371" s="232"/>
      <c r="J371" s="232"/>
      <c r="K371" s="236">
        <v>8.4</v>
      </c>
      <c r="L371" s="232"/>
      <c r="M371" s="232"/>
      <c r="N371" s="232"/>
      <c r="O371" s="232"/>
      <c r="P371" s="232"/>
      <c r="Q371" s="232"/>
      <c r="R371" s="237"/>
      <c r="T371" s="238"/>
      <c r="U371" s="232"/>
      <c r="V371" s="232"/>
      <c r="W371" s="232"/>
      <c r="X371" s="232"/>
      <c r="Y371" s="232"/>
      <c r="Z371" s="232"/>
      <c r="AA371" s="239"/>
      <c r="AT371" s="240" t="s">
        <v>184</v>
      </c>
      <c r="AU371" s="240" t="s">
        <v>126</v>
      </c>
      <c r="AV371" s="10" t="s">
        <v>126</v>
      </c>
      <c r="AW371" s="10" t="s">
        <v>36</v>
      </c>
      <c r="AX371" s="10" t="s">
        <v>81</v>
      </c>
      <c r="AY371" s="240" t="s">
        <v>175</v>
      </c>
    </row>
    <row r="372" spans="2:51" s="11" customFormat="1" ht="16.5" customHeight="1">
      <c r="B372" s="244"/>
      <c r="C372" s="245"/>
      <c r="D372" s="245"/>
      <c r="E372" s="246" t="s">
        <v>22</v>
      </c>
      <c r="F372" s="247" t="s">
        <v>230</v>
      </c>
      <c r="G372" s="245"/>
      <c r="H372" s="245"/>
      <c r="I372" s="245"/>
      <c r="J372" s="245"/>
      <c r="K372" s="248">
        <v>25.2</v>
      </c>
      <c r="L372" s="245"/>
      <c r="M372" s="245"/>
      <c r="N372" s="245"/>
      <c r="O372" s="245"/>
      <c r="P372" s="245"/>
      <c r="Q372" s="245"/>
      <c r="R372" s="249"/>
      <c r="T372" s="250"/>
      <c r="U372" s="245"/>
      <c r="V372" s="245"/>
      <c r="W372" s="245"/>
      <c r="X372" s="245"/>
      <c r="Y372" s="245"/>
      <c r="Z372" s="245"/>
      <c r="AA372" s="251"/>
      <c r="AT372" s="252" t="s">
        <v>184</v>
      </c>
      <c r="AU372" s="252" t="s">
        <v>126</v>
      </c>
      <c r="AV372" s="11" t="s">
        <v>181</v>
      </c>
      <c r="AW372" s="11" t="s">
        <v>36</v>
      </c>
      <c r="AX372" s="11" t="s">
        <v>89</v>
      </c>
      <c r="AY372" s="252" t="s">
        <v>175</v>
      </c>
    </row>
    <row r="373" spans="2:65" s="1" customFormat="1" ht="25.5" customHeight="1">
      <c r="B373" s="47"/>
      <c r="C373" s="220" t="s">
        <v>523</v>
      </c>
      <c r="D373" s="220" t="s">
        <v>177</v>
      </c>
      <c r="E373" s="221" t="s">
        <v>1510</v>
      </c>
      <c r="F373" s="222" t="s">
        <v>1511</v>
      </c>
      <c r="G373" s="222"/>
      <c r="H373" s="222"/>
      <c r="I373" s="222"/>
      <c r="J373" s="223" t="s">
        <v>342</v>
      </c>
      <c r="K373" s="224">
        <v>20</v>
      </c>
      <c r="L373" s="225">
        <v>0</v>
      </c>
      <c r="M373" s="226"/>
      <c r="N373" s="227">
        <f>ROUND(L373*K373,2)</f>
        <v>0</v>
      </c>
      <c r="O373" s="227"/>
      <c r="P373" s="227"/>
      <c r="Q373" s="227"/>
      <c r="R373" s="49"/>
      <c r="T373" s="228" t="s">
        <v>22</v>
      </c>
      <c r="U373" s="57" t="s">
        <v>46</v>
      </c>
      <c r="V373" s="48"/>
      <c r="W373" s="229">
        <f>V373*K373</f>
        <v>0</v>
      </c>
      <c r="X373" s="229">
        <v>0</v>
      </c>
      <c r="Y373" s="229">
        <f>X373*K373</f>
        <v>0</v>
      </c>
      <c r="Z373" s="229">
        <v>0</v>
      </c>
      <c r="AA373" s="230">
        <f>Z373*K373</f>
        <v>0</v>
      </c>
      <c r="AR373" s="23" t="s">
        <v>289</v>
      </c>
      <c r="AT373" s="23" t="s">
        <v>177</v>
      </c>
      <c r="AU373" s="23" t="s">
        <v>126</v>
      </c>
      <c r="AY373" s="23" t="s">
        <v>175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23" t="s">
        <v>89</v>
      </c>
      <c r="BK373" s="143">
        <f>ROUND(L373*K373,2)</f>
        <v>0</v>
      </c>
      <c r="BL373" s="23" t="s">
        <v>289</v>
      </c>
      <c r="BM373" s="23" t="s">
        <v>1512</v>
      </c>
    </row>
    <row r="374" spans="2:65" s="1" customFormat="1" ht="25.5" customHeight="1">
      <c r="B374" s="47"/>
      <c r="C374" s="220" t="s">
        <v>560</v>
      </c>
      <c r="D374" s="220" t="s">
        <v>177</v>
      </c>
      <c r="E374" s="221" t="s">
        <v>1513</v>
      </c>
      <c r="F374" s="222" t="s">
        <v>1514</v>
      </c>
      <c r="G374" s="222"/>
      <c r="H374" s="222"/>
      <c r="I374" s="222"/>
      <c r="J374" s="223" t="s">
        <v>253</v>
      </c>
      <c r="K374" s="224">
        <v>1.218</v>
      </c>
      <c r="L374" s="225">
        <v>0</v>
      </c>
      <c r="M374" s="226"/>
      <c r="N374" s="227">
        <f>ROUND(L374*K374,2)</f>
        <v>0</v>
      </c>
      <c r="O374" s="227"/>
      <c r="P374" s="227"/>
      <c r="Q374" s="227"/>
      <c r="R374" s="49"/>
      <c r="T374" s="228" t="s">
        <v>22</v>
      </c>
      <c r="U374" s="57" t="s">
        <v>46</v>
      </c>
      <c r="V374" s="48"/>
      <c r="W374" s="229">
        <f>V374*K374</f>
        <v>0</v>
      </c>
      <c r="X374" s="229">
        <v>0</v>
      </c>
      <c r="Y374" s="229">
        <f>X374*K374</f>
        <v>0</v>
      </c>
      <c r="Z374" s="229">
        <v>0</v>
      </c>
      <c r="AA374" s="230">
        <f>Z374*K374</f>
        <v>0</v>
      </c>
      <c r="AR374" s="23" t="s">
        <v>289</v>
      </c>
      <c r="AT374" s="23" t="s">
        <v>177</v>
      </c>
      <c r="AU374" s="23" t="s">
        <v>126</v>
      </c>
      <c r="AY374" s="23" t="s">
        <v>175</v>
      </c>
      <c r="BE374" s="143">
        <f>IF(U374="základní",N374,0)</f>
        <v>0</v>
      </c>
      <c r="BF374" s="143">
        <f>IF(U374="snížená",N374,0)</f>
        <v>0</v>
      </c>
      <c r="BG374" s="143">
        <f>IF(U374="zákl. přenesená",N374,0)</f>
        <v>0</v>
      </c>
      <c r="BH374" s="143">
        <f>IF(U374="sníž. přenesená",N374,0)</f>
        <v>0</v>
      </c>
      <c r="BI374" s="143">
        <f>IF(U374="nulová",N374,0)</f>
        <v>0</v>
      </c>
      <c r="BJ374" s="23" t="s">
        <v>89</v>
      </c>
      <c r="BK374" s="143">
        <f>ROUND(L374*K374,2)</f>
        <v>0</v>
      </c>
      <c r="BL374" s="23" t="s">
        <v>289</v>
      </c>
      <c r="BM374" s="23" t="s">
        <v>1515</v>
      </c>
    </row>
    <row r="375" spans="2:63" s="1" customFormat="1" ht="49.9" customHeight="1">
      <c r="B375" s="47"/>
      <c r="C375" s="48"/>
      <c r="D375" s="208" t="s">
        <v>381</v>
      </c>
      <c r="E375" s="48"/>
      <c r="F375" s="48"/>
      <c r="G375" s="48"/>
      <c r="H375" s="48"/>
      <c r="I375" s="48"/>
      <c r="J375" s="48"/>
      <c r="K375" s="48"/>
      <c r="L375" s="48"/>
      <c r="M375" s="48"/>
      <c r="N375" s="253">
        <f>BK375</f>
        <v>0</v>
      </c>
      <c r="O375" s="254"/>
      <c r="P375" s="254"/>
      <c r="Q375" s="254"/>
      <c r="R375" s="49"/>
      <c r="T375" s="194"/>
      <c r="U375" s="73"/>
      <c r="V375" s="73"/>
      <c r="W375" s="73"/>
      <c r="X375" s="73"/>
      <c r="Y375" s="73"/>
      <c r="Z375" s="73"/>
      <c r="AA375" s="75"/>
      <c r="AT375" s="23" t="s">
        <v>80</v>
      </c>
      <c r="AU375" s="23" t="s">
        <v>81</v>
      </c>
      <c r="AY375" s="23" t="s">
        <v>382</v>
      </c>
      <c r="BK375" s="143">
        <v>0</v>
      </c>
    </row>
    <row r="376" spans="2:18" s="1" customFormat="1" ht="6.95" customHeight="1">
      <c r="B376" s="76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8"/>
    </row>
  </sheetData>
  <sheetProtection password="CC35" sheet="1" objects="1" scenarios="1" formatColumns="0" formatRows="0"/>
  <mergeCells count="45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F263:I263"/>
    <mergeCell ref="L263:M263"/>
    <mergeCell ref="N263:Q263"/>
    <mergeCell ref="F266:I266"/>
    <mergeCell ref="L266:M266"/>
    <mergeCell ref="N266:Q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8:I278"/>
    <mergeCell ref="L278:M278"/>
    <mergeCell ref="N278:Q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L290:M290"/>
    <mergeCell ref="N290:Q290"/>
    <mergeCell ref="F291:I291"/>
    <mergeCell ref="F292:I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F308:I30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L323:M323"/>
    <mergeCell ref="N323:Q323"/>
    <mergeCell ref="F325:I325"/>
    <mergeCell ref="L325:M325"/>
    <mergeCell ref="N325:Q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L335:M335"/>
    <mergeCell ref="N335:Q335"/>
    <mergeCell ref="F336:I336"/>
    <mergeCell ref="L336:M336"/>
    <mergeCell ref="N336:Q336"/>
    <mergeCell ref="F337:I337"/>
    <mergeCell ref="F338:I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L349:M349"/>
    <mergeCell ref="N349:Q349"/>
    <mergeCell ref="F351:I351"/>
    <mergeCell ref="L351:M351"/>
    <mergeCell ref="N351:Q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L361:M361"/>
    <mergeCell ref="N361:Q361"/>
    <mergeCell ref="F362:I362"/>
    <mergeCell ref="F363:I363"/>
    <mergeCell ref="F364:I364"/>
    <mergeCell ref="L364:M364"/>
    <mergeCell ref="N364:Q364"/>
    <mergeCell ref="F365:I365"/>
    <mergeCell ref="L365:M365"/>
    <mergeCell ref="N365:Q365"/>
    <mergeCell ref="F366:I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L373:M373"/>
    <mergeCell ref="N373:Q373"/>
    <mergeCell ref="F374:I374"/>
    <mergeCell ref="L374:M374"/>
    <mergeCell ref="N374:Q374"/>
    <mergeCell ref="N127:Q127"/>
    <mergeCell ref="N128:Q128"/>
    <mergeCell ref="N129:Q129"/>
    <mergeCell ref="N151:Q151"/>
    <mergeCell ref="N215:Q215"/>
    <mergeCell ref="N255:Q255"/>
    <mergeCell ref="N262:Q262"/>
    <mergeCell ref="N264:Q264"/>
    <mergeCell ref="N265:Q265"/>
    <mergeCell ref="N277:Q277"/>
    <mergeCell ref="N299:Q299"/>
    <mergeCell ref="N324:Q324"/>
    <mergeCell ref="N350:Q350"/>
    <mergeCell ref="N375:Q37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1516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>Královéhradecký kraj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>Ing.Petr Košťál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>01724100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>Martina Škopová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>CZ6862280062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N91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(SUM(BE91:BE98)+SUM(BE116:BE166))</f>
        <v>0</v>
      </c>
      <c r="I32" s="48"/>
      <c r="J32" s="48"/>
      <c r="K32" s="48"/>
      <c r="L32" s="48"/>
      <c r="M32" s="163">
        <f>ROUND((SUM(BE91:BE98)+SUM(BE116:BE166)),2)*F32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(SUM(BF91:BF98)+SUM(BF116:BF166))</f>
        <v>0</v>
      </c>
      <c r="I33" s="48"/>
      <c r="J33" s="48"/>
      <c r="K33" s="48"/>
      <c r="L33" s="48"/>
      <c r="M33" s="163">
        <f>ROUND((SUM(BF91:BF98)+SUM(BF116:BF166)),2)*F33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(SUM(BG91:BG98)+SUM(BG116:BG166))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(SUM(BH91:BH98)+SUM(BH116:BH166))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(SUM(BI91:BI98)+SUM(BI116:BI166))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574-06 - Elektroistalace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N116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1517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N117</f>
        <v>0</v>
      </c>
      <c r="O89" s="177"/>
      <c r="P89" s="177"/>
      <c r="Q89" s="177"/>
      <c r="R89" s="180"/>
      <c r="T89" s="181"/>
      <c r="U89" s="181"/>
    </row>
    <row r="90" spans="2:21" s="1" customFormat="1" ht="21.8" customHeight="1"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9"/>
      <c r="T90" s="172"/>
      <c r="U90" s="172"/>
    </row>
    <row r="91" spans="2:21" s="1" customFormat="1" ht="29.25" customHeight="1">
      <c r="B91" s="47"/>
      <c r="C91" s="174" t="s">
        <v>152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175">
        <f>ROUND(N92+N93+N94+N95+N96+N97,2)</f>
        <v>0</v>
      </c>
      <c r="O91" s="186"/>
      <c r="P91" s="186"/>
      <c r="Q91" s="186"/>
      <c r="R91" s="49"/>
      <c r="T91" s="187"/>
      <c r="U91" s="188" t="s">
        <v>45</v>
      </c>
    </row>
    <row r="92" spans="2:65" s="1" customFormat="1" ht="18" customHeight="1">
      <c r="B92" s="47"/>
      <c r="C92" s="48"/>
      <c r="D92" s="144" t="s">
        <v>153</v>
      </c>
      <c r="E92" s="137"/>
      <c r="F92" s="137"/>
      <c r="G92" s="137"/>
      <c r="H92" s="137"/>
      <c r="I92" s="48"/>
      <c r="J92" s="48"/>
      <c r="K92" s="48"/>
      <c r="L92" s="48"/>
      <c r="M92" s="48"/>
      <c r="N92" s="138">
        <f>ROUND(N88*T92,2)</f>
        <v>0</v>
      </c>
      <c r="O92" s="139"/>
      <c r="P92" s="139"/>
      <c r="Q92" s="139"/>
      <c r="R92" s="49"/>
      <c r="S92" s="189"/>
      <c r="T92" s="190"/>
      <c r="U92" s="191" t="s">
        <v>46</v>
      </c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92" t="s">
        <v>154</v>
      </c>
      <c r="AZ92" s="189"/>
      <c r="BA92" s="189"/>
      <c r="BB92" s="189"/>
      <c r="BC92" s="189"/>
      <c r="BD92" s="189"/>
      <c r="BE92" s="193">
        <f>IF(U92="základní",N92,0)</f>
        <v>0</v>
      </c>
      <c r="BF92" s="193">
        <f>IF(U92="snížená",N92,0)</f>
        <v>0</v>
      </c>
      <c r="BG92" s="193">
        <f>IF(U92="zákl. přenesená",N92,0)</f>
        <v>0</v>
      </c>
      <c r="BH92" s="193">
        <f>IF(U92="sníž. přenesená",N92,0)</f>
        <v>0</v>
      </c>
      <c r="BI92" s="193">
        <f>IF(U92="nulová",N92,0)</f>
        <v>0</v>
      </c>
      <c r="BJ92" s="192" t="s">
        <v>89</v>
      </c>
      <c r="BK92" s="189"/>
      <c r="BL92" s="189"/>
      <c r="BM92" s="189"/>
    </row>
    <row r="93" spans="2:65" s="1" customFormat="1" ht="18" customHeight="1">
      <c r="B93" s="47"/>
      <c r="C93" s="48"/>
      <c r="D93" s="144" t="s">
        <v>1249</v>
      </c>
      <c r="E93" s="137"/>
      <c r="F93" s="137"/>
      <c r="G93" s="137"/>
      <c r="H93" s="137"/>
      <c r="I93" s="48"/>
      <c r="J93" s="48"/>
      <c r="K93" s="48"/>
      <c r="L93" s="48"/>
      <c r="M93" s="48"/>
      <c r="N93" s="138">
        <f>ROUND(N88*T93,2)</f>
        <v>0</v>
      </c>
      <c r="O93" s="139"/>
      <c r="P93" s="139"/>
      <c r="Q93" s="139"/>
      <c r="R93" s="49"/>
      <c r="S93" s="189"/>
      <c r="T93" s="190"/>
      <c r="U93" s="191" t="s">
        <v>46</v>
      </c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92" t="s">
        <v>154</v>
      </c>
      <c r="AZ93" s="189"/>
      <c r="BA93" s="189"/>
      <c r="BB93" s="189"/>
      <c r="BC93" s="189"/>
      <c r="BD93" s="189"/>
      <c r="BE93" s="193">
        <f>IF(U93="základní",N93,0)</f>
        <v>0</v>
      </c>
      <c r="BF93" s="193">
        <f>IF(U93="snížená",N93,0)</f>
        <v>0</v>
      </c>
      <c r="BG93" s="193">
        <f>IF(U93="zákl. přenesená",N93,0)</f>
        <v>0</v>
      </c>
      <c r="BH93" s="193">
        <f>IF(U93="sníž. přenesená",N93,0)</f>
        <v>0</v>
      </c>
      <c r="BI93" s="193">
        <f>IF(U93="nulová",N93,0)</f>
        <v>0</v>
      </c>
      <c r="BJ93" s="192" t="s">
        <v>89</v>
      </c>
      <c r="BK93" s="189"/>
      <c r="BL93" s="189"/>
      <c r="BM93" s="189"/>
    </row>
    <row r="94" spans="2:65" s="1" customFormat="1" ht="18" customHeight="1">
      <c r="B94" s="47"/>
      <c r="C94" s="48"/>
      <c r="D94" s="144" t="s">
        <v>156</v>
      </c>
      <c r="E94" s="137"/>
      <c r="F94" s="137"/>
      <c r="G94" s="137"/>
      <c r="H94" s="137"/>
      <c r="I94" s="48"/>
      <c r="J94" s="48"/>
      <c r="K94" s="48"/>
      <c r="L94" s="48"/>
      <c r="M94" s="48"/>
      <c r="N94" s="138">
        <f>ROUND(N88*T94,2)</f>
        <v>0</v>
      </c>
      <c r="O94" s="139"/>
      <c r="P94" s="139"/>
      <c r="Q94" s="139"/>
      <c r="R94" s="49"/>
      <c r="S94" s="189"/>
      <c r="T94" s="190"/>
      <c r="U94" s="191" t="s">
        <v>46</v>
      </c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92" t="s">
        <v>154</v>
      </c>
      <c r="AZ94" s="189"/>
      <c r="BA94" s="189"/>
      <c r="BB94" s="189"/>
      <c r="BC94" s="189"/>
      <c r="BD94" s="189"/>
      <c r="BE94" s="193">
        <f>IF(U94="základní",N94,0)</f>
        <v>0</v>
      </c>
      <c r="BF94" s="193">
        <f>IF(U94="snížená",N94,0)</f>
        <v>0</v>
      </c>
      <c r="BG94" s="193">
        <f>IF(U94="zákl. přenesená",N94,0)</f>
        <v>0</v>
      </c>
      <c r="BH94" s="193">
        <f>IF(U94="sníž. přenesená",N94,0)</f>
        <v>0</v>
      </c>
      <c r="BI94" s="193">
        <f>IF(U94="nulová",N94,0)</f>
        <v>0</v>
      </c>
      <c r="BJ94" s="192" t="s">
        <v>89</v>
      </c>
      <c r="BK94" s="189"/>
      <c r="BL94" s="189"/>
      <c r="BM94" s="189"/>
    </row>
    <row r="95" spans="2:65" s="1" customFormat="1" ht="18" customHeight="1">
      <c r="B95" s="47"/>
      <c r="C95" s="48"/>
      <c r="D95" s="144" t="s">
        <v>157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46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154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89</v>
      </c>
      <c r="BK95" s="189"/>
      <c r="BL95" s="189"/>
      <c r="BM95" s="189"/>
    </row>
    <row r="96" spans="2:65" s="1" customFormat="1" ht="18" customHeight="1">
      <c r="B96" s="47"/>
      <c r="C96" s="48"/>
      <c r="D96" s="144" t="s">
        <v>158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0"/>
      <c r="U96" s="191" t="s">
        <v>46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154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89</v>
      </c>
      <c r="BK96" s="189"/>
      <c r="BL96" s="189"/>
      <c r="BM96" s="189"/>
    </row>
    <row r="97" spans="2:65" s="1" customFormat="1" ht="18" customHeight="1">
      <c r="B97" s="47"/>
      <c r="C97" s="48"/>
      <c r="D97" s="137" t="s">
        <v>159</v>
      </c>
      <c r="E97" s="48"/>
      <c r="F97" s="48"/>
      <c r="G97" s="48"/>
      <c r="H97" s="48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4"/>
      <c r="U97" s="195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160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89</v>
      </c>
      <c r="BK97" s="189"/>
      <c r="BL97" s="189"/>
      <c r="BM97" s="189"/>
    </row>
    <row r="98" spans="2:21" s="1" customFormat="1" ht="13.5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9"/>
      <c r="T98" s="172"/>
      <c r="U98" s="172"/>
    </row>
    <row r="99" spans="2:21" s="1" customFormat="1" ht="29.25" customHeight="1">
      <c r="B99" s="47"/>
      <c r="C99" s="151" t="s">
        <v>120</v>
      </c>
      <c r="D99" s="152"/>
      <c r="E99" s="152"/>
      <c r="F99" s="152"/>
      <c r="G99" s="152"/>
      <c r="H99" s="152"/>
      <c r="I99" s="152"/>
      <c r="J99" s="152"/>
      <c r="K99" s="152"/>
      <c r="L99" s="153">
        <f>ROUND(SUM(N88+N91),2)</f>
        <v>0</v>
      </c>
      <c r="M99" s="153"/>
      <c r="N99" s="153"/>
      <c r="O99" s="153"/>
      <c r="P99" s="153"/>
      <c r="Q99" s="153"/>
      <c r="R99" s="49"/>
      <c r="T99" s="172"/>
      <c r="U99" s="172"/>
    </row>
    <row r="100" spans="2:21" s="1" customFormat="1" ht="6.95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8"/>
      <c r="T100" s="172"/>
      <c r="U100" s="172"/>
    </row>
    <row r="104" spans="2:18" s="1" customFormat="1" ht="6.95" customHeight="1"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1"/>
    </row>
    <row r="105" spans="2:18" s="1" customFormat="1" ht="36.95" customHeight="1">
      <c r="B105" s="47"/>
      <c r="C105" s="28" t="s">
        <v>161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18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pans="2:18" s="1" customFormat="1" ht="30" customHeight="1">
      <c r="B107" s="47"/>
      <c r="C107" s="39" t="s">
        <v>19</v>
      </c>
      <c r="D107" s="48"/>
      <c r="E107" s="48"/>
      <c r="F107" s="156" t="str">
        <f>F6</f>
        <v>Stavební úpravy objektu čp.113, Markoušovice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8"/>
      <c r="R107" s="49"/>
    </row>
    <row r="108" spans="2:18" s="1" customFormat="1" ht="36.95" customHeight="1">
      <c r="B108" s="47"/>
      <c r="C108" s="86" t="s">
        <v>128</v>
      </c>
      <c r="D108" s="48"/>
      <c r="E108" s="48"/>
      <c r="F108" s="88" t="str">
        <f>F7</f>
        <v>574-06 - Elektroistalace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18" customHeight="1">
      <c r="B110" s="47"/>
      <c r="C110" s="39" t="s">
        <v>24</v>
      </c>
      <c r="D110" s="48"/>
      <c r="E110" s="48"/>
      <c r="F110" s="34" t="str">
        <f>F9</f>
        <v xml:space="preserve"> </v>
      </c>
      <c r="G110" s="48"/>
      <c r="H110" s="48"/>
      <c r="I110" s="48"/>
      <c r="J110" s="48"/>
      <c r="K110" s="39" t="s">
        <v>26</v>
      </c>
      <c r="L110" s="48"/>
      <c r="M110" s="91" t="str">
        <f>IF(O9="","",O9)</f>
        <v>14. 6. 2018</v>
      </c>
      <c r="N110" s="91"/>
      <c r="O110" s="91"/>
      <c r="P110" s="91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13.5">
      <c r="B112" s="47"/>
      <c r="C112" s="39" t="s">
        <v>28</v>
      </c>
      <c r="D112" s="48"/>
      <c r="E112" s="48"/>
      <c r="F112" s="34" t="str">
        <f>E12</f>
        <v>Královéhradecký kraj</v>
      </c>
      <c r="G112" s="48"/>
      <c r="H112" s="48"/>
      <c r="I112" s="48"/>
      <c r="J112" s="48"/>
      <c r="K112" s="39" t="s">
        <v>34</v>
      </c>
      <c r="L112" s="48"/>
      <c r="M112" s="34" t="str">
        <f>E18</f>
        <v>Ing.Petr Košťál</v>
      </c>
      <c r="N112" s="34"/>
      <c r="O112" s="34"/>
      <c r="P112" s="34"/>
      <c r="Q112" s="34"/>
      <c r="R112" s="49"/>
    </row>
    <row r="113" spans="2:18" s="1" customFormat="1" ht="14.4" customHeight="1">
      <c r="B113" s="47"/>
      <c r="C113" s="39" t="s">
        <v>32</v>
      </c>
      <c r="D113" s="48"/>
      <c r="E113" s="48"/>
      <c r="F113" s="34" t="str">
        <f>IF(E15="","",E15)</f>
        <v>Vyplň údaj</v>
      </c>
      <c r="G113" s="48"/>
      <c r="H113" s="48"/>
      <c r="I113" s="48"/>
      <c r="J113" s="48"/>
      <c r="K113" s="39" t="s">
        <v>37</v>
      </c>
      <c r="L113" s="48"/>
      <c r="M113" s="34" t="str">
        <f>E21</f>
        <v>Martina Škopová</v>
      </c>
      <c r="N113" s="34"/>
      <c r="O113" s="34"/>
      <c r="P113" s="34"/>
      <c r="Q113" s="34"/>
      <c r="R113" s="49"/>
    </row>
    <row r="114" spans="2:18" s="1" customFormat="1" ht="10.3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27" s="8" customFormat="1" ht="29.25" customHeight="1">
      <c r="B115" s="196"/>
      <c r="C115" s="197" t="s">
        <v>162</v>
      </c>
      <c r="D115" s="198" t="s">
        <v>163</v>
      </c>
      <c r="E115" s="198" t="s">
        <v>63</v>
      </c>
      <c r="F115" s="198" t="s">
        <v>164</v>
      </c>
      <c r="G115" s="198"/>
      <c r="H115" s="198"/>
      <c r="I115" s="198"/>
      <c r="J115" s="198" t="s">
        <v>165</v>
      </c>
      <c r="K115" s="198" t="s">
        <v>166</v>
      </c>
      <c r="L115" s="198" t="s">
        <v>167</v>
      </c>
      <c r="M115" s="198"/>
      <c r="N115" s="198" t="s">
        <v>133</v>
      </c>
      <c r="O115" s="198"/>
      <c r="P115" s="198"/>
      <c r="Q115" s="199"/>
      <c r="R115" s="200"/>
      <c r="T115" s="107" t="s">
        <v>168</v>
      </c>
      <c r="U115" s="108" t="s">
        <v>45</v>
      </c>
      <c r="V115" s="108" t="s">
        <v>169</v>
      </c>
      <c r="W115" s="108" t="s">
        <v>170</v>
      </c>
      <c r="X115" s="108" t="s">
        <v>171</v>
      </c>
      <c r="Y115" s="108" t="s">
        <v>172</v>
      </c>
      <c r="Z115" s="108" t="s">
        <v>173</v>
      </c>
      <c r="AA115" s="109" t="s">
        <v>174</v>
      </c>
    </row>
    <row r="116" spans="2:63" s="1" customFormat="1" ht="29.25" customHeight="1">
      <c r="B116" s="47"/>
      <c r="C116" s="111" t="s">
        <v>130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201">
        <f>BK116</f>
        <v>0</v>
      </c>
      <c r="O116" s="202"/>
      <c r="P116" s="202"/>
      <c r="Q116" s="202"/>
      <c r="R116" s="49"/>
      <c r="T116" s="110"/>
      <c r="U116" s="68"/>
      <c r="V116" s="68"/>
      <c r="W116" s="203">
        <f>W117+W167</f>
        <v>0</v>
      </c>
      <c r="X116" s="68"/>
      <c r="Y116" s="203">
        <f>Y117+Y167</f>
        <v>0</v>
      </c>
      <c r="Z116" s="68"/>
      <c r="AA116" s="204">
        <f>AA117+AA167</f>
        <v>0</v>
      </c>
      <c r="AT116" s="23" t="s">
        <v>80</v>
      </c>
      <c r="AU116" s="23" t="s">
        <v>135</v>
      </c>
      <c r="BK116" s="205">
        <f>BK117+BK167</f>
        <v>0</v>
      </c>
    </row>
    <row r="117" spans="2:63" s="9" customFormat="1" ht="37.4" customHeight="1">
      <c r="B117" s="206"/>
      <c r="C117" s="207"/>
      <c r="D117" s="208" t="s">
        <v>1517</v>
      </c>
      <c r="E117" s="208"/>
      <c r="F117" s="208"/>
      <c r="G117" s="208"/>
      <c r="H117" s="208"/>
      <c r="I117" s="208"/>
      <c r="J117" s="208"/>
      <c r="K117" s="208"/>
      <c r="L117" s="208"/>
      <c r="M117" s="208"/>
      <c r="N117" s="274">
        <f>BK117</f>
        <v>0</v>
      </c>
      <c r="O117" s="275"/>
      <c r="P117" s="275"/>
      <c r="Q117" s="275"/>
      <c r="R117" s="210"/>
      <c r="T117" s="211"/>
      <c r="U117" s="207"/>
      <c r="V117" s="207"/>
      <c r="W117" s="212">
        <f>SUM(W118:W166)</f>
        <v>0</v>
      </c>
      <c r="X117" s="207"/>
      <c r="Y117" s="212">
        <f>SUM(Y118:Y166)</f>
        <v>0</v>
      </c>
      <c r="Z117" s="207"/>
      <c r="AA117" s="213">
        <f>SUM(AA118:AA166)</f>
        <v>0</v>
      </c>
      <c r="AR117" s="214" t="s">
        <v>126</v>
      </c>
      <c r="AT117" s="215" t="s">
        <v>80</v>
      </c>
      <c r="AU117" s="215" t="s">
        <v>81</v>
      </c>
      <c r="AY117" s="214" t="s">
        <v>175</v>
      </c>
      <c r="BK117" s="216">
        <f>SUM(BK118:BK166)</f>
        <v>0</v>
      </c>
    </row>
    <row r="118" spans="2:65" s="1" customFormat="1" ht="51" customHeight="1">
      <c r="B118" s="47"/>
      <c r="C118" s="220" t="s">
        <v>89</v>
      </c>
      <c r="D118" s="220" t="s">
        <v>177</v>
      </c>
      <c r="E118" s="221" t="s">
        <v>1518</v>
      </c>
      <c r="F118" s="222" t="s">
        <v>1519</v>
      </c>
      <c r="G118" s="222"/>
      <c r="H118" s="222"/>
      <c r="I118" s="222"/>
      <c r="J118" s="223" t="s">
        <v>638</v>
      </c>
      <c r="K118" s="224">
        <v>1</v>
      </c>
      <c r="L118" s="225">
        <v>0</v>
      </c>
      <c r="M118" s="226"/>
      <c r="N118" s="227">
        <f>ROUND(L118*K118,2)</f>
        <v>0</v>
      </c>
      <c r="O118" s="227"/>
      <c r="P118" s="227"/>
      <c r="Q118" s="227"/>
      <c r="R118" s="49"/>
      <c r="T118" s="228" t="s">
        <v>22</v>
      </c>
      <c r="U118" s="57" t="s">
        <v>46</v>
      </c>
      <c r="V118" s="48"/>
      <c r="W118" s="229">
        <f>V118*K118</f>
        <v>0</v>
      </c>
      <c r="X118" s="229">
        <v>0</v>
      </c>
      <c r="Y118" s="229">
        <f>X118*K118</f>
        <v>0</v>
      </c>
      <c r="Z118" s="229">
        <v>0</v>
      </c>
      <c r="AA118" s="230">
        <f>Z118*K118</f>
        <v>0</v>
      </c>
      <c r="AR118" s="23" t="s">
        <v>289</v>
      </c>
      <c r="AT118" s="23" t="s">
        <v>177</v>
      </c>
      <c r="AU118" s="23" t="s">
        <v>89</v>
      </c>
      <c r="AY118" s="23" t="s">
        <v>175</v>
      </c>
      <c r="BE118" s="143">
        <f>IF(U118="základní",N118,0)</f>
        <v>0</v>
      </c>
      <c r="BF118" s="143">
        <f>IF(U118="snížená",N118,0)</f>
        <v>0</v>
      </c>
      <c r="BG118" s="143">
        <f>IF(U118="zákl. přenesená",N118,0)</f>
        <v>0</v>
      </c>
      <c r="BH118" s="143">
        <f>IF(U118="sníž. přenesená",N118,0)</f>
        <v>0</v>
      </c>
      <c r="BI118" s="143">
        <f>IF(U118="nulová",N118,0)</f>
        <v>0</v>
      </c>
      <c r="BJ118" s="23" t="s">
        <v>89</v>
      </c>
      <c r="BK118" s="143">
        <f>ROUND(L118*K118,2)</f>
        <v>0</v>
      </c>
      <c r="BL118" s="23" t="s">
        <v>289</v>
      </c>
      <c r="BM118" s="23" t="s">
        <v>126</v>
      </c>
    </row>
    <row r="119" spans="2:65" s="1" customFormat="1" ht="25.5" customHeight="1">
      <c r="B119" s="47"/>
      <c r="C119" s="220" t="s">
        <v>126</v>
      </c>
      <c r="D119" s="220" t="s">
        <v>177</v>
      </c>
      <c r="E119" s="221" t="s">
        <v>1520</v>
      </c>
      <c r="F119" s="222" t="s">
        <v>1521</v>
      </c>
      <c r="G119" s="222"/>
      <c r="H119" s="222"/>
      <c r="I119" s="222"/>
      <c r="J119" s="223" t="s">
        <v>638</v>
      </c>
      <c r="K119" s="224">
        <v>2</v>
      </c>
      <c r="L119" s="225">
        <v>0</v>
      </c>
      <c r="M119" s="226"/>
      <c r="N119" s="227">
        <f>ROUND(L119*K119,2)</f>
        <v>0</v>
      </c>
      <c r="O119" s="227"/>
      <c r="P119" s="227"/>
      <c r="Q119" s="227"/>
      <c r="R119" s="49"/>
      <c r="T119" s="228" t="s">
        <v>22</v>
      </c>
      <c r="U119" s="57" t="s">
        <v>46</v>
      </c>
      <c r="V119" s="48"/>
      <c r="W119" s="229">
        <f>V119*K119</f>
        <v>0</v>
      </c>
      <c r="X119" s="229">
        <v>0</v>
      </c>
      <c r="Y119" s="229">
        <f>X119*K119</f>
        <v>0</v>
      </c>
      <c r="Z119" s="229">
        <v>0</v>
      </c>
      <c r="AA119" s="230">
        <f>Z119*K119</f>
        <v>0</v>
      </c>
      <c r="AR119" s="23" t="s">
        <v>289</v>
      </c>
      <c r="AT119" s="23" t="s">
        <v>177</v>
      </c>
      <c r="AU119" s="23" t="s">
        <v>89</v>
      </c>
      <c r="AY119" s="23" t="s">
        <v>175</v>
      </c>
      <c r="BE119" s="143">
        <f>IF(U119="základní",N119,0)</f>
        <v>0</v>
      </c>
      <c r="BF119" s="143">
        <f>IF(U119="snížená",N119,0)</f>
        <v>0</v>
      </c>
      <c r="BG119" s="143">
        <f>IF(U119="zákl. přenesená",N119,0)</f>
        <v>0</v>
      </c>
      <c r="BH119" s="143">
        <f>IF(U119="sníž. přenesená",N119,0)</f>
        <v>0</v>
      </c>
      <c r="BI119" s="143">
        <f>IF(U119="nulová",N119,0)</f>
        <v>0</v>
      </c>
      <c r="BJ119" s="23" t="s">
        <v>89</v>
      </c>
      <c r="BK119" s="143">
        <f>ROUND(L119*K119,2)</f>
        <v>0</v>
      </c>
      <c r="BL119" s="23" t="s">
        <v>289</v>
      </c>
      <c r="BM119" s="23" t="s">
        <v>181</v>
      </c>
    </row>
    <row r="120" spans="2:65" s="1" customFormat="1" ht="25.5" customHeight="1">
      <c r="B120" s="47"/>
      <c r="C120" s="220" t="s">
        <v>250</v>
      </c>
      <c r="D120" s="220" t="s">
        <v>177</v>
      </c>
      <c r="E120" s="221" t="s">
        <v>1522</v>
      </c>
      <c r="F120" s="222" t="s">
        <v>1523</v>
      </c>
      <c r="G120" s="222"/>
      <c r="H120" s="222"/>
      <c r="I120" s="222"/>
      <c r="J120" s="223" t="s">
        <v>638</v>
      </c>
      <c r="K120" s="224">
        <v>27</v>
      </c>
      <c r="L120" s="225">
        <v>0</v>
      </c>
      <c r="M120" s="226"/>
      <c r="N120" s="227">
        <f>ROUND(L120*K120,2)</f>
        <v>0</v>
      </c>
      <c r="O120" s="227"/>
      <c r="P120" s="227"/>
      <c r="Q120" s="227"/>
      <c r="R120" s="49"/>
      <c r="T120" s="228" t="s">
        <v>22</v>
      </c>
      <c r="U120" s="57" t="s">
        <v>46</v>
      </c>
      <c r="V120" s="48"/>
      <c r="W120" s="229">
        <f>V120*K120</f>
        <v>0</v>
      </c>
      <c r="X120" s="229">
        <v>0</v>
      </c>
      <c r="Y120" s="229">
        <f>X120*K120</f>
        <v>0</v>
      </c>
      <c r="Z120" s="229">
        <v>0</v>
      </c>
      <c r="AA120" s="230">
        <f>Z120*K120</f>
        <v>0</v>
      </c>
      <c r="AR120" s="23" t="s">
        <v>289</v>
      </c>
      <c r="AT120" s="23" t="s">
        <v>177</v>
      </c>
      <c r="AU120" s="23" t="s">
        <v>89</v>
      </c>
      <c r="AY120" s="23" t="s">
        <v>175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23" t="s">
        <v>89</v>
      </c>
      <c r="BK120" s="143">
        <f>ROUND(L120*K120,2)</f>
        <v>0</v>
      </c>
      <c r="BL120" s="23" t="s">
        <v>289</v>
      </c>
      <c r="BM120" s="23" t="s">
        <v>240</v>
      </c>
    </row>
    <row r="121" spans="2:65" s="1" customFormat="1" ht="25.5" customHeight="1">
      <c r="B121" s="47"/>
      <c r="C121" s="220" t="s">
        <v>181</v>
      </c>
      <c r="D121" s="220" t="s">
        <v>177</v>
      </c>
      <c r="E121" s="221" t="s">
        <v>1524</v>
      </c>
      <c r="F121" s="222" t="s">
        <v>1525</v>
      </c>
      <c r="G121" s="222"/>
      <c r="H121" s="222"/>
      <c r="I121" s="222"/>
      <c r="J121" s="223" t="s">
        <v>202</v>
      </c>
      <c r="K121" s="224">
        <v>40</v>
      </c>
      <c r="L121" s="225">
        <v>0</v>
      </c>
      <c r="M121" s="226"/>
      <c r="N121" s="227">
        <f>ROUND(L121*K121,2)</f>
        <v>0</v>
      </c>
      <c r="O121" s="227"/>
      <c r="P121" s="227"/>
      <c r="Q121" s="227"/>
      <c r="R121" s="49"/>
      <c r="T121" s="228" t="s">
        <v>22</v>
      </c>
      <c r="U121" s="57" t="s">
        <v>46</v>
      </c>
      <c r="V121" s="48"/>
      <c r="W121" s="229">
        <f>V121*K121</f>
        <v>0</v>
      </c>
      <c r="X121" s="229">
        <v>0</v>
      </c>
      <c r="Y121" s="229">
        <f>X121*K121</f>
        <v>0</v>
      </c>
      <c r="Z121" s="229">
        <v>0</v>
      </c>
      <c r="AA121" s="230">
        <f>Z121*K121</f>
        <v>0</v>
      </c>
      <c r="AR121" s="23" t="s">
        <v>289</v>
      </c>
      <c r="AT121" s="23" t="s">
        <v>177</v>
      </c>
      <c r="AU121" s="23" t="s">
        <v>89</v>
      </c>
      <c r="AY121" s="23" t="s">
        <v>175</v>
      </c>
      <c r="BE121" s="143">
        <f>IF(U121="základní",N121,0)</f>
        <v>0</v>
      </c>
      <c r="BF121" s="143">
        <f>IF(U121="snížená",N121,0)</f>
        <v>0</v>
      </c>
      <c r="BG121" s="143">
        <f>IF(U121="zákl. přenesená",N121,0)</f>
        <v>0</v>
      </c>
      <c r="BH121" s="143">
        <f>IF(U121="sníž. přenesená",N121,0)</f>
        <v>0</v>
      </c>
      <c r="BI121" s="143">
        <f>IF(U121="nulová",N121,0)</f>
        <v>0</v>
      </c>
      <c r="BJ121" s="23" t="s">
        <v>89</v>
      </c>
      <c r="BK121" s="143">
        <f>ROUND(L121*K121,2)</f>
        <v>0</v>
      </c>
      <c r="BL121" s="23" t="s">
        <v>289</v>
      </c>
      <c r="BM121" s="23" t="s">
        <v>487</v>
      </c>
    </row>
    <row r="122" spans="2:65" s="1" customFormat="1" ht="25.5" customHeight="1">
      <c r="B122" s="47"/>
      <c r="C122" s="220" t="s">
        <v>245</v>
      </c>
      <c r="D122" s="220" t="s">
        <v>177</v>
      </c>
      <c r="E122" s="221" t="s">
        <v>1526</v>
      </c>
      <c r="F122" s="222" t="s">
        <v>1527</v>
      </c>
      <c r="G122" s="222"/>
      <c r="H122" s="222"/>
      <c r="I122" s="222"/>
      <c r="J122" s="223" t="s">
        <v>202</v>
      </c>
      <c r="K122" s="224">
        <v>70</v>
      </c>
      <c r="L122" s="225">
        <v>0</v>
      </c>
      <c r="M122" s="226"/>
      <c r="N122" s="227">
        <f>ROUND(L122*K122,2)</f>
        <v>0</v>
      </c>
      <c r="O122" s="227"/>
      <c r="P122" s="227"/>
      <c r="Q122" s="227"/>
      <c r="R122" s="49"/>
      <c r="T122" s="228" t="s">
        <v>22</v>
      </c>
      <c r="U122" s="57" t="s">
        <v>46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289</v>
      </c>
      <c r="AT122" s="23" t="s">
        <v>177</v>
      </c>
      <c r="AU122" s="23" t="s">
        <v>89</v>
      </c>
      <c r="AY122" s="23" t="s">
        <v>175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89</v>
      </c>
      <c r="BK122" s="143">
        <f>ROUND(L122*K122,2)</f>
        <v>0</v>
      </c>
      <c r="BL122" s="23" t="s">
        <v>289</v>
      </c>
      <c r="BM122" s="23" t="s">
        <v>260</v>
      </c>
    </row>
    <row r="123" spans="2:65" s="1" customFormat="1" ht="25.5" customHeight="1">
      <c r="B123" s="47"/>
      <c r="C123" s="220" t="s">
        <v>240</v>
      </c>
      <c r="D123" s="220" t="s">
        <v>177</v>
      </c>
      <c r="E123" s="221" t="s">
        <v>1528</v>
      </c>
      <c r="F123" s="222" t="s">
        <v>1529</v>
      </c>
      <c r="G123" s="222"/>
      <c r="H123" s="222"/>
      <c r="I123" s="222"/>
      <c r="J123" s="223" t="s">
        <v>202</v>
      </c>
      <c r="K123" s="224">
        <v>15</v>
      </c>
      <c r="L123" s="225">
        <v>0</v>
      </c>
      <c r="M123" s="226"/>
      <c r="N123" s="227">
        <f>ROUND(L123*K123,2)</f>
        <v>0</v>
      </c>
      <c r="O123" s="227"/>
      <c r="P123" s="227"/>
      <c r="Q123" s="227"/>
      <c r="R123" s="49"/>
      <c r="T123" s="228" t="s">
        <v>22</v>
      </c>
      <c r="U123" s="57" t="s">
        <v>46</v>
      </c>
      <c r="V123" s="48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3" t="s">
        <v>289</v>
      </c>
      <c r="AT123" s="23" t="s">
        <v>177</v>
      </c>
      <c r="AU123" s="23" t="s">
        <v>89</v>
      </c>
      <c r="AY123" s="23" t="s">
        <v>175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89</v>
      </c>
      <c r="BK123" s="143">
        <f>ROUND(L123*K123,2)</f>
        <v>0</v>
      </c>
      <c r="BL123" s="23" t="s">
        <v>289</v>
      </c>
      <c r="BM123" s="23" t="s">
        <v>268</v>
      </c>
    </row>
    <row r="124" spans="2:65" s="1" customFormat="1" ht="25.5" customHeight="1">
      <c r="B124" s="47"/>
      <c r="C124" s="220" t="s">
        <v>210</v>
      </c>
      <c r="D124" s="220" t="s">
        <v>177</v>
      </c>
      <c r="E124" s="221" t="s">
        <v>1530</v>
      </c>
      <c r="F124" s="222" t="s">
        <v>1531</v>
      </c>
      <c r="G124" s="222"/>
      <c r="H124" s="222"/>
      <c r="I124" s="222"/>
      <c r="J124" s="223" t="s">
        <v>202</v>
      </c>
      <c r="K124" s="224">
        <v>90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46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289</v>
      </c>
      <c r="AT124" s="23" t="s">
        <v>177</v>
      </c>
      <c r="AU124" s="23" t="s">
        <v>89</v>
      </c>
      <c r="AY124" s="23" t="s">
        <v>175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89</v>
      </c>
      <c r="BK124" s="143">
        <f>ROUND(L124*K124,2)</f>
        <v>0</v>
      </c>
      <c r="BL124" s="23" t="s">
        <v>289</v>
      </c>
      <c r="BM124" s="23" t="s">
        <v>367</v>
      </c>
    </row>
    <row r="125" spans="2:65" s="1" customFormat="1" ht="25.5" customHeight="1">
      <c r="B125" s="47"/>
      <c r="C125" s="220" t="s">
        <v>487</v>
      </c>
      <c r="D125" s="220" t="s">
        <v>177</v>
      </c>
      <c r="E125" s="221" t="s">
        <v>1532</v>
      </c>
      <c r="F125" s="222" t="s">
        <v>1533</v>
      </c>
      <c r="G125" s="222"/>
      <c r="H125" s="222"/>
      <c r="I125" s="222"/>
      <c r="J125" s="223" t="s">
        <v>202</v>
      </c>
      <c r="K125" s="224">
        <v>15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46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289</v>
      </c>
      <c r="AT125" s="23" t="s">
        <v>177</v>
      </c>
      <c r="AU125" s="23" t="s">
        <v>89</v>
      </c>
      <c r="AY125" s="23" t="s">
        <v>175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89</v>
      </c>
      <c r="BK125" s="143">
        <f>ROUND(L125*K125,2)</f>
        <v>0</v>
      </c>
      <c r="BL125" s="23" t="s">
        <v>289</v>
      </c>
      <c r="BM125" s="23" t="s">
        <v>289</v>
      </c>
    </row>
    <row r="126" spans="2:65" s="1" customFormat="1" ht="25.5" customHeight="1">
      <c r="B126" s="47"/>
      <c r="C126" s="220" t="s">
        <v>282</v>
      </c>
      <c r="D126" s="220" t="s">
        <v>177</v>
      </c>
      <c r="E126" s="221" t="s">
        <v>1534</v>
      </c>
      <c r="F126" s="222" t="s">
        <v>1535</v>
      </c>
      <c r="G126" s="222"/>
      <c r="H126" s="222"/>
      <c r="I126" s="222"/>
      <c r="J126" s="223" t="s">
        <v>638</v>
      </c>
      <c r="K126" s="224">
        <v>20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46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289</v>
      </c>
      <c r="AT126" s="23" t="s">
        <v>177</v>
      </c>
      <c r="AU126" s="23" t="s">
        <v>89</v>
      </c>
      <c r="AY126" s="23" t="s">
        <v>175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89</v>
      </c>
      <c r="BK126" s="143">
        <f>ROUND(L126*K126,2)</f>
        <v>0</v>
      </c>
      <c r="BL126" s="23" t="s">
        <v>289</v>
      </c>
      <c r="BM126" s="23" t="s">
        <v>311</v>
      </c>
    </row>
    <row r="127" spans="2:65" s="1" customFormat="1" ht="25.5" customHeight="1">
      <c r="B127" s="47"/>
      <c r="C127" s="220" t="s">
        <v>260</v>
      </c>
      <c r="D127" s="220" t="s">
        <v>177</v>
      </c>
      <c r="E127" s="221" t="s">
        <v>1536</v>
      </c>
      <c r="F127" s="222" t="s">
        <v>1537</v>
      </c>
      <c r="G127" s="222"/>
      <c r="H127" s="222"/>
      <c r="I127" s="222"/>
      <c r="J127" s="223" t="s">
        <v>638</v>
      </c>
      <c r="K127" s="224">
        <v>1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46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289</v>
      </c>
      <c r="AT127" s="23" t="s">
        <v>177</v>
      </c>
      <c r="AU127" s="23" t="s">
        <v>89</v>
      </c>
      <c r="AY127" s="23" t="s">
        <v>175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89</v>
      </c>
      <c r="BK127" s="143">
        <f>ROUND(L127*K127,2)</f>
        <v>0</v>
      </c>
      <c r="BL127" s="23" t="s">
        <v>289</v>
      </c>
      <c r="BM127" s="23" t="s">
        <v>320</v>
      </c>
    </row>
    <row r="128" spans="2:65" s="1" customFormat="1" ht="25.5" customHeight="1">
      <c r="B128" s="47"/>
      <c r="C128" s="220" t="s">
        <v>264</v>
      </c>
      <c r="D128" s="220" t="s">
        <v>177</v>
      </c>
      <c r="E128" s="221" t="s">
        <v>1538</v>
      </c>
      <c r="F128" s="222" t="s">
        <v>1539</v>
      </c>
      <c r="G128" s="222"/>
      <c r="H128" s="222"/>
      <c r="I128" s="222"/>
      <c r="J128" s="223" t="s">
        <v>638</v>
      </c>
      <c r="K128" s="224">
        <v>1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46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289</v>
      </c>
      <c r="AT128" s="23" t="s">
        <v>177</v>
      </c>
      <c r="AU128" s="23" t="s">
        <v>89</v>
      </c>
      <c r="AY128" s="23" t="s">
        <v>175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89</v>
      </c>
      <c r="BK128" s="143">
        <f>ROUND(L128*K128,2)</f>
        <v>0</v>
      </c>
      <c r="BL128" s="23" t="s">
        <v>289</v>
      </c>
      <c r="BM128" s="23" t="s">
        <v>214</v>
      </c>
    </row>
    <row r="129" spans="2:65" s="1" customFormat="1" ht="25.5" customHeight="1">
      <c r="B129" s="47"/>
      <c r="C129" s="220" t="s">
        <v>268</v>
      </c>
      <c r="D129" s="220" t="s">
        <v>177</v>
      </c>
      <c r="E129" s="221" t="s">
        <v>1540</v>
      </c>
      <c r="F129" s="222" t="s">
        <v>1541</v>
      </c>
      <c r="G129" s="222"/>
      <c r="H129" s="222"/>
      <c r="I129" s="222"/>
      <c r="J129" s="223" t="s">
        <v>638</v>
      </c>
      <c r="K129" s="224">
        <v>2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46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289</v>
      </c>
      <c r="AT129" s="23" t="s">
        <v>177</v>
      </c>
      <c r="AU129" s="23" t="s">
        <v>89</v>
      </c>
      <c r="AY129" s="23" t="s">
        <v>175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89</v>
      </c>
      <c r="BK129" s="143">
        <f>ROUND(L129*K129,2)</f>
        <v>0</v>
      </c>
      <c r="BL129" s="23" t="s">
        <v>289</v>
      </c>
      <c r="BM129" s="23" t="s">
        <v>286</v>
      </c>
    </row>
    <row r="130" spans="2:65" s="1" customFormat="1" ht="25.5" customHeight="1">
      <c r="B130" s="47"/>
      <c r="C130" s="220" t="s">
        <v>277</v>
      </c>
      <c r="D130" s="220" t="s">
        <v>177</v>
      </c>
      <c r="E130" s="221" t="s">
        <v>1542</v>
      </c>
      <c r="F130" s="222" t="s">
        <v>1543</v>
      </c>
      <c r="G130" s="222"/>
      <c r="H130" s="222"/>
      <c r="I130" s="222"/>
      <c r="J130" s="223" t="s">
        <v>638</v>
      </c>
      <c r="K130" s="224">
        <v>3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46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289</v>
      </c>
      <c r="AT130" s="23" t="s">
        <v>177</v>
      </c>
      <c r="AU130" s="23" t="s">
        <v>89</v>
      </c>
      <c r="AY130" s="23" t="s">
        <v>175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89</v>
      </c>
      <c r="BK130" s="143">
        <f>ROUND(L130*K130,2)</f>
        <v>0</v>
      </c>
      <c r="BL130" s="23" t="s">
        <v>289</v>
      </c>
      <c r="BM130" s="23" t="s">
        <v>224</v>
      </c>
    </row>
    <row r="131" spans="2:65" s="1" customFormat="1" ht="16.5" customHeight="1">
      <c r="B131" s="47"/>
      <c r="C131" s="220" t="s">
        <v>367</v>
      </c>
      <c r="D131" s="220" t="s">
        <v>177</v>
      </c>
      <c r="E131" s="221" t="s">
        <v>1544</v>
      </c>
      <c r="F131" s="222" t="s">
        <v>1545</v>
      </c>
      <c r="G131" s="222"/>
      <c r="H131" s="222"/>
      <c r="I131" s="222"/>
      <c r="J131" s="223" t="s">
        <v>638</v>
      </c>
      <c r="K131" s="224">
        <v>9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46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289</v>
      </c>
      <c r="AT131" s="23" t="s">
        <v>177</v>
      </c>
      <c r="AU131" s="23" t="s">
        <v>89</v>
      </c>
      <c r="AY131" s="23" t="s">
        <v>175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89</v>
      </c>
      <c r="BK131" s="143">
        <f>ROUND(L131*K131,2)</f>
        <v>0</v>
      </c>
      <c r="BL131" s="23" t="s">
        <v>289</v>
      </c>
      <c r="BM131" s="23" t="s">
        <v>219</v>
      </c>
    </row>
    <row r="132" spans="2:65" s="1" customFormat="1" ht="16.5" customHeight="1">
      <c r="B132" s="47"/>
      <c r="C132" s="220" t="s">
        <v>11</v>
      </c>
      <c r="D132" s="220" t="s">
        <v>177</v>
      </c>
      <c r="E132" s="221" t="s">
        <v>1546</v>
      </c>
      <c r="F132" s="222" t="s">
        <v>1547</v>
      </c>
      <c r="G132" s="222"/>
      <c r="H132" s="222"/>
      <c r="I132" s="222"/>
      <c r="J132" s="223" t="s">
        <v>638</v>
      </c>
      <c r="K132" s="224">
        <v>9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46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289</v>
      </c>
      <c r="AT132" s="23" t="s">
        <v>177</v>
      </c>
      <c r="AU132" s="23" t="s">
        <v>89</v>
      </c>
      <c r="AY132" s="23" t="s">
        <v>175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89</v>
      </c>
      <c r="BK132" s="143">
        <f>ROUND(L132*K132,2)</f>
        <v>0</v>
      </c>
      <c r="BL132" s="23" t="s">
        <v>289</v>
      </c>
      <c r="BM132" s="23" t="s">
        <v>357</v>
      </c>
    </row>
    <row r="133" spans="2:65" s="1" customFormat="1" ht="25.5" customHeight="1">
      <c r="B133" s="47"/>
      <c r="C133" s="220" t="s">
        <v>289</v>
      </c>
      <c r="D133" s="220" t="s">
        <v>177</v>
      </c>
      <c r="E133" s="221" t="s">
        <v>1548</v>
      </c>
      <c r="F133" s="222" t="s">
        <v>1549</v>
      </c>
      <c r="G133" s="222"/>
      <c r="H133" s="222"/>
      <c r="I133" s="222"/>
      <c r="J133" s="223" t="s">
        <v>638</v>
      </c>
      <c r="K133" s="224">
        <v>17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46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289</v>
      </c>
      <c r="AT133" s="23" t="s">
        <v>177</v>
      </c>
      <c r="AU133" s="23" t="s">
        <v>89</v>
      </c>
      <c r="AY133" s="23" t="s">
        <v>175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89</v>
      </c>
      <c r="BK133" s="143">
        <f>ROUND(L133*K133,2)</f>
        <v>0</v>
      </c>
      <c r="BL133" s="23" t="s">
        <v>289</v>
      </c>
      <c r="BM133" s="23" t="s">
        <v>330</v>
      </c>
    </row>
    <row r="134" spans="2:65" s="1" customFormat="1" ht="25.5" customHeight="1">
      <c r="B134" s="47"/>
      <c r="C134" s="220" t="s">
        <v>307</v>
      </c>
      <c r="D134" s="220" t="s">
        <v>177</v>
      </c>
      <c r="E134" s="221" t="s">
        <v>1550</v>
      </c>
      <c r="F134" s="222" t="s">
        <v>1551</v>
      </c>
      <c r="G134" s="222"/>
      <c r="H134" s="222"/>
      <c r="I134" s="222"/>
      <c r="J134" s="223" t="s">
        <v>638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46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289</v>
      </c>
      <c r="AT134" s="23" t="s">
        <v>177</v>
      </c>
      <c r="AU134" s="23" t="s">
        <v>89</v>
      </c>
      <c r="AY134" s="23" t="s">
        <v>175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89</v>
      </c>
      <c r="BK134" s="143">
        <f>ROUND(L134*K134,2)</f>
        <v>0</v>
      </c>
      <c r="BL134" s="23" t="s">
        <v>289</v>
      </c>
      <c r="BM134" s="23" t="s">
        <v>176</v>
      </c>
    </row>
    <row r="135" spans="2:65" s="1" customFormat="1" ht="25.5" customHeight="1">
      <c r="B135" s="47"/>
      <c r="C135" s="220" t="s">
        <v>311</v>
      </c>
      <c r="D135" s="220" t="s">
        <v>177</v>
      </c>
      <c r="E135" s="221" t="s">
        <v>1552</v>
      </c>
      <c r="F135" s="222" t="s">
        <v>1553</v>
      </c>
      <c r="G135" s="222"/>
      <c r="H135" s="222"/>
      <c r="I135" s="222"/>
      <c r="J135" s="223" t="s">
        <v>638</v>
      </c>
      <c r="K135" s="224">
        <v>1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46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289</v>
      </c>
      <c r="AT135" s="23" t="s">
        <v>177</v>
      </c>
      <c r="AU135" s="23" t="s">
        <v>89</v>
      </c>
      <c r="AY135" s="23" t="s">
        <v>175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89</v>
      </c>
      <c r="BK135" s="143">
        <f>ROUND(L135*K135,2)</f>
        <v>0</v>
      </c>
      <c r="BL135" s="23" t="s">
        <v>289</v>
      </c>
      <c r="BM135" s="23" t="s">
        <v>195</v>
      </c>
    </row>
    <row r="136" spans="2:65" s="1" customFormat="1" ht="38.25" customHeight="1">
      <c r="B136" s="47"/>
      <c r="C136" s="220" t="s">
        <v>316</v>
      </c>
      <c r="D136" s="220" t="s">
        <v>177</v>
      </c>
      <c r="E136" s="221" t="s">
        <v>1554</v>
      </c>
      <c r="F136" s="222" t="s">
        <v>1555</v>
      </c>
      <c r="G136" s="222"/>
      <c r="H136" s="222"/>
      <c r="I136" s="222"/>
      <c r="J136" s="223" t="s">
        <v>638</v>
      </c>
      <c r="K136" s="224">
        <v>3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46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289</v>
      </c>
      <c r="AT136" s="23" t="s">
        <v>177</v>
      </c>
      <c r="AU136" s="23" t="s">
        <v>89</v>
      </c>
      <c r="AY136" s="23" t="s">
        <v>175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89</v>
      </c>
      <c r="BK136" s="143">
        <f>ROUND(L136*K136,2)</f>
        <v>0</v>
      </c>
      <c r="BL136" s="23" t="s">
        <v>289</v>
      </c>
      <c r="BM136" s="23" t="s">
        <v>185</v>
      </c>
    </row>
    <row r="137" spans="2:65" s="1" customFormat="1" ht="25.5" customHeight="1">
      <c r="B137" s="47"/>
      <c r="C137" s="220" t="s">
        <v>320</v>
      </c>
      <c r="D137" s="220" t="s">
        <v>177</v>
      </c>
      <c r="E137" s="221" t="s">
        <v>1556</v>
      </c>
      <c r="F137" s="222" t="s">
        <v>1557</v>
      </c>
      <c r="G137" s="222"/>
      <c r="H137" s="222"/>
      <c r="I137" s="222"/>
      <c r="J137" s="223" t="s">
        <v>638</v>
      </c>
      <c r="K137" s="224">
        <v>3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46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289</v>
      </c>
      <c r="AT137" s="23" t="s">
        <v>177</v>
      </c>
      <c r="AU137" s="23" t="s">
        <v>89</v>
      </c>
      <c r="AY137" s="23" t="s">
        <v>175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89</v>
      </c>
      <c r="BK137" s="143">
        <f>ROUND(L137*K137,2)</f>
        <v>0</v>
      </c>
      <c r="BL137" s="23" t="s">
        <v>289</v>
      </c>
      <c r="BM137" s="23" t="s">
        <v>255</v>
      </c>
    </row>
    <row r="138" spans="2:65" s="1" customFormat="1" ht="25.5" customHeight="1">
      <c r="B138" s="47"/>
      <c r="C138" s="220" t="s">
        <v>10</v>
      </c>
      <c r="D138" s="220" t="s">
        <v>177</v>
      </c>
      <c r="E138" s="221" t="s">
        <v>1558</v>
      </c>
      <c r="F138" s="222" t="s">
        <v>1559</v>
      </c>
      <c r="G138" s="222"/>
      <c r="H138" s="222"/>
      <c r="I138" s="222"/>
      <c r="J138" s="223" t="s">
        <v>638</v>
      </c>
      <c r="K138" s="224">
        <v>2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46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289</v>
      </c>
      <c r="AT138" s="23" t="s">
        <v>177</v>
      </c>
      <c r="AU138" s="23" t="s">
        <v>89</v>
      </c>
      <c r="AY138" s="23" t="s">
        <v>175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89</v>
      </c>
      <c r="BK138" s="143">
        <f>ROUND(L138*K138,2)</f>
        <v>0</v>
      </c>
      <c r="BL138" s="23" t="s">
        <v>289</v>
      </c>
      <c r="BM138" s="23" t="s">
        <v>292</v>
      </c>
    </row>
    <row r="139" spans="2:65" s="1" customFormat="1" ht="38.25" customHeight="1">
      <c r="B139" s="47"/>
      <c r="C139" s="220" t="s">
        <v>214</v>
      </c>
      <c r="D139" s="220" t="s">
        <v>177</v>
      </c>
      <c r="E139" s="221" t="s">
        <v>1560</v>
      </c>
      <c r="F139" s="222" t="s">
        <v>1561</v>
      </c>
      <c r="G139" s="222"/>
      <c r="H139" s="222"/>
      <c r="I139" s="222"/>
      <c r="J139" s="223" t="s">
        <v>638</v>
      </c>
      <c r="K139" s="224">
        <v>5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46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289</v>
      </c>
      <c r="AT139" s="23" t="s">
        <v>177</v>
      </c>
      <c r="AU139" s="23" t="s">
        <v>89</v>
      </c>
      <c r="AY139" s="23" t="s">
        <v>175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89</v>
      </c>
      <c r="BK139" s="143">
        <f>ROUND(L139*K139,2)</f>
        <v>0</v>
      </c>
      <c r="BL139" s="23" t="s">
        <v>289</v>
      </c>
      <c r="BM139" s="23" t="s">
        <v>690</v>
      </c>
    </row>
    <row r="140" spans="2:65" s="1" customFormat="1" ht="38.25" customHeight="1">
      <c r="B140" s="47"/>
      <c r="C140" s="220" t="s">
        <v>302</v>
      </c>
      <c r="D140" s="220" t="s">
        <v>177</v>
      </c>
      <c r="E140" s="221" t="s">
        <v>1562</v>
      </c>
      <c r="F140" s="222" t="s">
        <v>1563</v>
      </c>
      <c r="G140" s="222"/>
      <c r="H140" s="222"/>
      <c r="I140" s="222"/>
      <c r="J140" s="223" t="s">
        <v>638</v>
      </c>
      <c r="K140" s="224">
        <v>1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46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289</v>
      </c>
      <c r="AT140" s="23" t="s">
        <v>177</v>
      </c>
      <c r="AU140" s="23" t="s">
        <v>89</v>
      </c>
      <c r="AY140" s="23" t="s">
        <v>175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89</v>
      </c>
      <c r="BK140" s="143">
        <f>ROUND(L140*K140,2)</f>
        <v>0</v>
      </c>
      <c r="BL140" s="23" t="s">
        <v>289</v>
      </c>
      <c r="BM140" s="23" t="s">
        <v>527</v>
      </c>
    </row>
    <row r="141" spans="2:65" s="1" customFormat="1" ht="38.25" customHeight="1">
      <c r="B141" s="47"/>
      <c r="C141" s="220" t="s">
        <v>286</v>
      </c>
      <c r="D141" s="220" t="s">
        <v>177</v>
      </c>
      <c r="E141" s="221" t="s">
        <v>1564</v>
      </c>
      <c r="F141" s="222" t="s">
        <v>1565</v>
      </c>
      <c r="G141" s="222"/>
      <c r="H141" s="222"/>
      <c r="I141" s="222"/>
      <c r="J141" s="223" t="s">
        <v>638</v>
      </c>
      <c r="K141" s="224">
        <v>1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46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289</v>
      </c>
      <c r="AT141" s="23" t="s">
        <v>177</v>
      </c>
      <c r="AU141" s="23" t="s">
        <v>89</v>
      </c>
      <c r="AY141" s="23" t="s">
        <v>175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89</v>
      </c>
      <c r="BK141" s="143">
        <f>ROUND(L141*K141,2)</f>
        <v>0</v>
      </c>
      <c r="BL141" s="23" t="s">
        <v>289</v>
      </c>
      <c r="BM141" s="23" t="s">
        <v>541</v>
      </c>
    </row>
    <row r="142" spans="2:65" s="1" customFormat="1" ht="38.25" customHeight="1">
      <c r="B142" s="47"/>
      <c r="C142" s="220" t="s">
        <v>345</v>
      </c>
      <c r="D142" s="220" t="s">
        <v>177</v>
      </c>
      <c r="E142" s="221" t="s">
        <v>1566</v>
      </c>
      <c r="F142" s="222" t="s">
        <v>1567</v>
      </c>
      <c r="G142" s="222"/>
      <c r="H142" s="222"/>
      <c r="I142" s="222"/>
      <c r="J142" s="223" t="s">
        <v>638</v>
      </c>
      <c r="K142" s="224">
        <v>5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46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289</v>
      </c>
      <c r="AT142" s="23" t="s">
        <v>177</v>
      </c>
      <c r="AU142" s="23" t="s">
        <v>89</v>
      </c>
      <c r="AY142" s="23" t="s">
        <v>175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89</v>
      </c>
      <c r="BK142" s="143">
        <f>ROUND(L142*K142,2)</f>
        <v>0</v>
      </c>
      <c r="BL142" s="23" t="s">
        <v>289</v>
      </c>
      <c r="BM142" s="23" t="s">
        <v>569</v>
      </c>
    </row>
    <row r="143" spans="2:65" s="1" customFormat="1" ht="25.5" customHeight="1">
      <c r="B143" s="47"/>
      <c r="C143" s="220" t="s">
        <v>224</v>
      </c>
      <c r="D143" s="220" t="s">
        <v>177</v>
      </c>
      <c r="E143" s="221" t="s">
        <v>1568</v>
      </c>
      <c r="F143" s="222" t="s">
        <v>1569</v>
      </c>
      <c r="G143" s="222"/>
      <c r="H143" s="222"/>
      <c r="I143" s="222"/>
      <c r="J143" s="223" t="s">
        <v>638</v>
      </c>
      <c r="K143" s="224">
        <v>2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46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289</v>
      </c>
      <c r="AT143" s="23" t="s">
        <v>177</v>
      </c>
      <c r="AU143" s="23" t="s">
        <v>89</v>
      </c>
      <c r="AY143" s="23" t="s">
        <v>175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89</v>
      </c>
      <c r="BK143" s="143">
        <f>ROUND(L143*K143,2)</f>
        <v>0</v>
      </c>
      <c r="BL143" s="23" t="s">
        <v>289</v>
      </c>
      <c r="BM143" s="23" t="s">
        <v>509</v>
      </c>
    </row>
    <row r="144" spans="2:65" s="1" customFormat="1" ht="25.5" customHeight="1">
      <c r="B144" s="47"/>
      <c r="C144" s="220" t="s">
        <v>350</v>
      </c>
      <c r="D144" s="220" t="s">
        <v>177</v>
      </c>
      <c r="E144" s="221" t="s">
        <v>1570</v>
      </c>
      <c r="F144" s="222" t="s">
        <v>1571</v>
      </c>
      <c r="G144" s="222"/>
      <c r="H144" s="222"/>
      <c r="I144" s="222"/>
      <c r="J144" s="223" t="s">
        <v>638</v>
      </c>
      <c r="K144" s="224">
        <v>4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46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289</v>
      </c>
      <c r="AT144" s="23" t="s">
        <v>177</v>
      </c>
      <c r="AU144" s="23" t="s">
        <v>89</v>
      </c>
      <c r="AY144" s="23" t="s">
        <v>175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89</v>
      </c>
      <c r="BK144" s="143">
        <f>ROUND(L144*K144,2)</f>
        <v>0</v>
      </c>
      <c r="BL144" s="23" t="s">
        <v>289</v>
      </c>
      <c r="BM144" s="23" t="s">
        <v>519</v>
      </c>
    </row>
    <row r="145" spans="2:65" s="1" customFormat="1" ht="25.5" customHeight="1">
      <c r="B145" s="47"/>
      <c r="C145" s="220" t="s">
        <v>219</v>
      </c>
      <c r="D145" s="220" t="s">
        <v>177</v>
      </c>
      <c r="E145" s="221" t="s">
        <v>1572</v>
      </c>
      <c r="F145" s="222" t="s">
        <v>1573</v>
      </c>
      <c r="G145" s="222"/>
      <c r="H145" s="222"/>
      <c r="I145" s="222"/>
      <c r="J145" s="223" t="s">
        <v>638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46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289</v>
      </c>
      <c r="AT145" s="23" t="s">
        <v>177</v>
      </c>
      <c r="AU145" s="23" t="s">
        <v>89</v>
      </c>
      <c r="AY145" s="23" t="s">
        <v>175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89</v>
      </c>
      <c r="BK145" s="143">
        <f>ROUND(L145*K145,2)</f>
        <v>0</v>
      </c>
      <c r="BL145" s="23" t="s">
        <v>289</v>
      </c>
      <c r="BM145" s="23" t="s">
        <v>556</v>
      </c>
    </row>
    <row r="146" spans="2:65" s="1" customFormat="1" ht="16.5" customHeight="1">
      <c r="B146" s="47"/>
      <c r="C146" s="220" t="s">
        <v>339</v>
      </c>
      <c r="D146" s="220" t="s">
        <v>177</v>
      </c>
      <c r="E146" s="221" t="s">
        <v>1574</v>
      </c>
      <c r="F146" s="222" t="s">
        <v>1575</v>
      </c>
      <c r="G146" s="222"/>
      <c r="H146" s="222"/>
      <c r="I146" s="222"/>
      <c r="J146" s="223" t="s">
        <v>1235</v>
      </c>
      <c r="K146" s="224">
        <v>3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46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289</v>
      </c>
      <c r="AT146" s="23" t="s">
        <v>177</v>
      </c>
      <c r="AU146" s="23" t="s">
        <v>89</v>
      </c>
      <c r="AY146" s="23" t="s">
        <v>175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89</v>
      </c>
      <c r="BK146" s="143">
        <f>ROUND(L146*K146,2)</f>
        <v>0</v>
      </c>
      <c r="BL146" s="23" t="s">
        <v>289</v>
      </c>
      <c r="BM146" s="23" t="s">
        <v>1478</v>
      </c>
    </row>
    <row r="147" spans="2:65" s="1" customFormat="1" ht="25.5" customHeight="1">
      <c r="B147" s="47"/>
      <c r="C147" s="220" t="s">
        <v>357</v>
      </c>
      <c r="D147" s="220" t="s">
        <v>177</v>
      </c>
      <c r="E147" s="221" t="s">
        <v>1576</v>
      </c>
      <c r="F147" s="222" t="s">
        <v>1577</v>
      </c>
      <c r="G147" s="222"/>
      <c r="H147" s="222"/>
      <c r="I147" s="222"/>
      <c r="J147" s="223" t="s">
        <v>1235</v>
      </c>
      <c r="K147" s="224">
        <v>6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46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289</v>
      </c>
      <c r="AT147" s="23" t="s">
        <v>177</v>
      </c>
      <c r="AU147" s="23" t="s">
        <v>89</v>
      </c>
      <c r="AY147" s="23" t="s">
        <v>175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89</v>
      </c>
      <c r="BK147" s="143">
        <f>ROUND(L147*K147,2)</f>
        <v>0</v>
      </c>
      <c r="BL147" s="23" t="s">
        <v>289</v>
      </c>
      <c r="BM147" s="23" t="s">
        <v>532</v>
      </c>
    </row>
    <row r="148" spans="2:65" s="1" customFormat="1" ht="25.5" customHeight="1">
      <c r="B148" s="47"/>
      <c r="C148" s="220" t="s">
        <v>362</v>
      </c>
      <c r="D148" s="220" t="s">
        <v>177</v>
      </c>
      <c r="E148" s="221" t="s">
        <v>1578</v>
      </c>
      <c r="F148" s="222" t="s">
        <v>1579</v>
      </c>
      <c r="G148" s="222"/>
      <c r="H148" s="222"/>
      <c r="I148" s="222"/>
      <c r="J148" s="223" t="s">
        <v>638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46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289</v>
      </c>
      <c r="AT148" s="23" t="s">
        <v>177</v>
      </c>
      <c r="AU148" s="23" t="s">
        <v>89</v>
      </c>
      <c r="AY148" s="23" t="s">
        <v>175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89</v>
      </c>
      <c r="BK148" s="143">
        <f>ROUND(L148*K148,2)</f>
        <v>0</v>
      </c>
      <c r="BL148" s="23" t="s">
        <v>289</v>
      </c>
      <c r="BM148" s="23" t="s">
        <v>578</v>
      </c>
    </row>
    <row r="149" spans="2:65" s="1" customFormat="1" ht="25.5" customHeight="1">
      <c r="B149" s="47"/>
      <c r="C149" s="220" t="s">
        <v>330</v>
      </c>
      <c r="D149" s="220" t="s">
        <v>177</v>
      </c>
      <c r="E149" s="221" t="s">
        <v>1580</v>
      </c>
      <c r="F149" s="222" t="s">
        <v>1581</v>
      </c>
      <c r="G149" s="222"/>
      <c r="H149" s="222"/>
      <c r="I149" s="222"/>
      <c r="J149" s="223" t="s">
        <v>202</v>
      </c>
      <c r="K149" s="224">
        <v>20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46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289</v>
      </c>
      <c r="AT149" s="23" t="s">
        <v>177</v>
      </c>
      <c r="AU149" s="23" t="s">
        <v>89</v>
      </c>
      <c r="AY149" s="23" t="s">
        <v>175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89</v>
      </c>
      <c r="BK149" s="143">
        <f>ROUND(L149*K149,2)</f>
        <v>0</v>
      </c>
      <c r="BL149" s="23" t="s">
        <v>289</v>
      </c>
      <c r="BM149" s="23" t="s">
        <v>586</v>
      </c>
    </row>
    <row r="150" spans="2:65" s="1" customFormat="1" ht="25.5" customHeight="1">
      <c r="B150" s="47"/>
      <c r="C150" s="220" t="s">
        <v>335</v>
      </c>
      <c r="D150" s="220" t="s">
        <v>177</v>
      </c>
      <c r="E150" s="221" t="s">
        <v>1582</v>
      </c>
      <c r="F150" s="222" t="s">
        <v>1583</v>
      </c>
      <c r="G150" s="222"/>
      <c r="H150" s="222"/>
      <c r="I150" s="222"/>
      <c r="J150" s="223" t="s">
        <v>202</v>
      </c>
      <c r="K150" s="224">
        <v>15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46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289</v>
      </c>
      <c r="AT150" s="23" t="s">
        <v>177</v>
      </c>
      <c r="AU150" s="23" t="s">
        <v>89</v>
      </c>
      <c r="AY150" s="23" t="s">
        <v>175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89</v>
      </c>
      <c r="BK150" s="143">
        <f>ROUND(L150*K150,2)</f>
        <v>0</v>
      </c>
      <c r="BL150" s="23" t="s">
        <v>289</v>
      </c>
      <c r="BM150" s="23" t="s">
        <v>523</v>
      </c>
    </row>
    <row r="151" spans="2:65" s="1" customFormat="1" ht="16.5" customHeight="1">
      <c r="B151" s="47"/>
      <c r="C151" s="220" t="s">
        <v>176</v>
      </c>
      <c r="D151" s="220" t="s">
        <v>177</v>
      </c>
      <c r="E151" s="221" t="s">
        <v>1584</v>
      </c>
      <c r="F151" s="222" t="s">
        <v>1585</v>
      </c>
      <c r="G151" s="222"/>
      <c r="H151" s="222"/>
      <c r="I151" s="222"/>
      <c r="J151" s="223" t="s">
        <v>638</v>
      </c>
      <c r="K151" s="224">
        <v>5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46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289</v>
      </c>
      <c r="AT151" s="23" t="s">
        <v>177</v>
      </c>
      <c r="AU151" s="23" t="s">
        <v>89</v>
      </c>
      <c r="AY151" s="23" t="s">
        <v>175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89</v>
      </c>
      <c r="BK151" s="143">
        <f>ROUND(L151*K151,2)</f>
        <v>0</v>
      </c>
      <c r="BL151" s="23" t="s">
        <v>289</v>
      </c>
      <c r="BM151" s="23" t="s">
        <v>565</v>
      </c>
    </row>
    <row r="152" spans="2:65" s="1" customFormat="1" ht="25.5" customHeight="1">
      <c r="B152" s="47"/>
      <c r="C152" s="220" t="s">
        <v>199</v>
      </c>
      <c r="D152" s="220" t="s">
        <v>177</v>
      </c>
      <c r="E152" s="221" t="s">
        <v>1586</v>
      </c>
      <c r="F152" s="222" t="s">
        <v>1587</v>
      </c>
      <c r="G152" s="222"/>
      <c r="H152" s="222"/>
      <c r="I152" s="222"/>
      <c r="J152" s="223" t="s">
        <v>638</v>
      </c>
      <c r="K152" s="224">
        <v>4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46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289</v>
      </c>
      <c r="AT152" s="23" t="s">
        <v>177</v>
      </c>
      <c r="AU152" s="23" t="s">
        <v>89</v>
      </c>
      <c r="AY152" s="23" t="s">
        <v>175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89</v>
      </c>
      <c r="BK152" s="143">
        <f>ROUND(L152*K152,2)</f>
        <v>0</v>
      </c>
      <c r="BL152" s="23" t="s">
        <v>289</v>
      </c>
      <c r="BM152" s="23" t="s">
        <v>551</v>
      </c>
    </row>
    <row r="153" spans="2:65" s="1" customFormat="1" ht="16.5" customHeight="1">
      <c r="B153" s="47"/>
      <c r="C153" s="220" t="s">
        <v>195</v>
      </c>
      <c r="D153" s="220" t="s">
        <v>177</v>
      </c>
      <c r="E153" s="221" t="s">
        <v>1588</v>
      </c>
      <c r="F153" s="222" t="s">
        <v>1589</v>
      </c>
      <c r="G153" s="222"/>
      <c r="H153" s="222"/>
      <c r="I153" s="222"/>
      <c r="J153" s="223" t="s">
        <v>638</v>
      </c>
      <c r="K153" s="224">
        <v>2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46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289</v>
      </c>
      <c r="AT153" s="23" t="s">
        <v>177</v>
      </c>
      <c r="AU153" s="23" t="s">
        <v>89</v>
      </c>
      <c r="AY153" s="23" t="s">
        <v>175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89</v>
      </c>
      <c r="BK153" s="143">
        <f>ROUND(L153*K153,2)</f>
        <v>0</v>
      </c>
      <c r="BL153" s="23" t="s">
        <v>289</v>
      </c>
      <c r="BM153" s="23" t="s">
        <v>685</v>
      </c>
    </row>
    <row r="154" spans="2:65" s="1" customFormat="1" ht="16.5" customHeight="1">
      <c r="B154" s="47"/>
      <c r="C154" s="220" t="s">
        <v>190</v>
      </c>
      <c r="D154" s="220" t="s">
        <v>177</v>
      </c>
      <c r="E154" s="221" t="s">
        <v>1590</v>
      </c>
      <c r="F154" s="222" t="s">
        <v>1591</v>
      </c>
      <c r="G154" s="222"/>
      <c r="H154" s="222"/>
      <c r="I154" s="222"/>
      <c r="J154" s="223" t="s">
        <v>638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46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289</v>
      </c>
      <c r="AT154" s="23" t="s">
        <v>177</v>
      </c>
      <c r="AU154" s="23" t="s">
        <v>89</v>
      </c>
      <c r="AY154" s="23" t="s">
        <v>175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89</v>
      </c>
      <c r="BK154" s="143">
        <f>ROUND(L154*K154,2)</f>
        <v>0</v>
      </c>
      <c r="BL154" s="23" t="s">
        <v>289</v>
      </c>
      <c r="BM154" s="23" t="s">
        <v>842</v>
      </c>
    </row>
    <row r="155" spans="2:65" s="1" customFormat="1" ht="25.5" customHeight="1">
      <c r="B155" s="47"/>
      <c r="C155" s="220" t="s">
        <v>185</v>
      </c>
      <c r="D155" s="220" t="s">
        <v>177</v>
      </c>
      <c r="E155" s="221" t="s">
        <v>1592</v>
      </c>
      <c r="F155" s="222" t="s">
        <v>1593</v>
      </c>
      <c r="G155" s="222"/>
      <c r="H155" s="222"/>
      <c r="I155" s="222"/>
      <c r="J155" s="223" t="s">
        <v>638</v>
      </c>
      <c r="K155" s="224">
        <v>3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46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289</v>
      </c>
      <c r="AT155" s="23" t="s">
        <v>177</v>
      </c>
      <c r="AU155" s="23" t="s">
        <v>89</v>
      </c>
      <c r="AY155" s="23" t="s">
        <v>175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89</v>
      </c>
      <c r="BK155" s="143">
        <f>ROUND(L155*K155,2)</f>
        <v>0</v>
      </c>
      <c r="BL155" s="23" t="s">
        <v>289</v>
      </c>
      <c r="BM155" s="23" t="s">
        <v>921</v>
      </c>
    </row>
    <row r="156" spans="2:65" s="1" customFormat="1" ht="25.5" customHeight="1">
      <c r="B156" s="47"/>
      <c r="C156" s="220" t="s">
        <v>204</v>
      </c>
      <c r="D156" s="220" t="s">
        <v>177</v>
      </c>
      <c r="E156" s="221" t="s">
        <v>1594</v>
      </c>
      <c r="F156" s="222" t="s">
        <v>1595</v>
      </c>
      <c r="G156" s="222"/>
      <c r="H156" s="222"/>
      <c r="I156" s="222"/>
      <c r="J156" s="223" t="s">
        <v>638</v>
      </c>
      <c r="K156" s="224">
        <v>6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46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289</v>
      </c>
      <c r="AT156" s="23" t="s">
        <v>177</v>
      </c>
      <c r="AU156" s="23" t="s">
        <v>89</v>
      </c>
      <c r="AY156" s="23" t="s">
        <v>175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89</v>
      </c>
      <c r="BK156" s="143">
        <f>ROUND(L156*K156,2)</f>
        <v>0</v>
      </c>
      <c r="BL156" s="23" t="s">
        <v>289</v>
      </c>
      <c r="BM156" s="23" t="s">
        <v>913</v>
      </c>
    </row>
    <row r="157" spans="2:65" s="1" customFormat="1" ht="25.5" customHeight="1">
      <c r="B157" s="47"/>
      <c r="C157" s="220" t="s">
        <v>255</v>
      </c>
      <c r="D157" s="220" t="s">
        <v>177</v>
      </c>
      <c r="E157" s="221" t="s">
        <v>1596</v>
      </c>
      <c r="F157" s="222" t="s">
        <v>1597</v>
      </c>
      <c r="G157" s="222"/>
      <c r="H157" s="222"/>
      <c r="I157" s="222"/>
      <c r="J157" s="223" t="s">
        <v>638</v>
      </c>
      <c r="K157" s="224">
        <v>10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46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289</v>
      </c>
      <c r="AT157" s="23" t="s">
        <v>177</v>
      </c>
      <c r="AU157" s="23" t="s">
        <v>89</v>
      </c>
      <c r="AY157" s="23" t="s">
        <v>175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89</v>
      </c>
      <c r="BK157" s="143">
        <f>ROUND(L157*K157,2)</f>
        <v>0</v>
      </c>
      <c r="BL157" s="23" t="s">
        <v>289</v>
      </c>
      <c r="BM157" s="23" t="s">
        <v>1121</v>
      </c>
    </row>
    <row r="158" spans="2:65" s="1" customFormat="1" ht="25.5" customHeight="1">
      <c r="B158" s="47"/>
      <c r="C158" s="220" t="s">
        <v>273</v>
      </c>
      <c r="D158" s="220" t="s">
        <v>177</v>
      </c>
      <c r="E158" s="221" t="s">
        <v>1598</v>
      </c>
      <c r="F158" s="222" t="s">
        <v>1599</v>
      </c>
      <c r="G158" s="222"/>
      <c r="H158" s="222"/>
      <c r="I158" s="222"/>
      <c r="J158" s="223" t="s">
        <v>638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46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289</v>
      </c>
      <c r="AT158" s="23" t="s">
        <v>177</v>
      </c>
      <c r="AU158" s="23" t="s">
        <v>89</v>
      </c>
      <c r="AY158" s="23" t="s">
        <v>175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89</v>
      </c>
      <c r="BK158" s="143">
        <f>ROUND(L158*K158,2)</f>
        <v>0</v>
      </c>
      <c r="BL158" s="23" t="s">
        <v>289</v>
      </c>
      <c r="BM158" s="23" t="s">
        <v>1130</v>
      </c>
    </row>
    <row r="159" spans="2:65" s="1" customFormat="1" ht="25.5" customHeight="1">
      <c r="B159" s="47"/>
      <c r="C159" s="220" t="s">
        <v>292</v>
      </c>
      <c r="D159" s="220" t="s">
        <v>177</v>
      </c>
      <c r="E159" s="221" t="s">
        <v>1600</v>
      </c>
      <c r="F159" s="222" t="s">
        <v>1601</v>
      </c>
      <c r="G159" s="222"/>
      <c r="H159" s="222"/>
      <c r="I159" s="222"/>
      <c r="J159" s="223" t="s">
        <v>638</v>
      </c>
      <c r="K159" s="224">
        <v>2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46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289</v>
      </c>
      <c r="AT159" s="23" t="s">
        <v>177</v>
      </c>
      <c r="AU159" s="23" t="s">
        <v>89</v>
      </c>
      <c r="AY159" s="23" t="s">
        <v>175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89</v>
      </c>
      <c r="BK159" s="143">
        <f>ROUND(L159*K159,2)</f>
        <v>0</v>
      </c>
      <c r="BL159" s="23" t="s">
        <v>289</v>
      </c>
      <c r="BM159" s="23" t="s">
        <v>851</v>
      </c>
    </row>
    <row r="160" spans="2:65" s="1" customFormat="1" ht="25.5" customHeight="1">
      <c r="B160" s="47"/>
      <c r="C160" s="220" t="s">
        <v>373</v>
      </c>
      <c r="D160" s="220" t="s">
        <v>177</v>
      </c>
      <c r="E160" s="221" t="s">
        <v>1602</v>
      </c>
      <c r="F160" s="222" t="s">
        <v>1603</v>
      </c>
      <c r="G160" s="222"/>
      <c r="H160" s="222"/>
      <c r="I160" s="222"/>
      <c r="J160" s="223" t="s">
        <v>638</v>
      </c>
      <c r="K160" s="224">
        <v>1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46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289</v>
      </c>
      <c r="AT160" s="23" t="s">
        <v>177</v>
      </c>
      <c r="AU160" s="23" t="s">
        <v>89</v>
      </c>
      <c r="AY160" s="23" t="s">
        <v>175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89</v>
      </c>
      <c r="BK160" s="143">
        <f>ROUND(L160*K160,2)</f>
        <v>0</v>
      </c>
      <c r="BL160" s="23" t="s">
        <v>289</v>
      </c>
      <c r="BM160" s="23" t="s">
        <v>859</v>
      </c>
    </row>
    <row r="161" spans="2:65" s="1" customFormat="1" ht="16.5" customHeight="1">
      <c r="B161" s="47"/>
      <c r="C161" s="220" t="s">
        <v>690</v>
      </c>
      <c r="D161" s="220" t="s">
        <v>177</v>
      </c>
      <c r="E161" s="221" t="s">
        <v>1604</v>
      </c>
      <c r="F161" s="222" t="s">
        <v>1605</v>
      </c>
      <c r="G161" s="222"/>
      <c r="H161" s="222"/>
      <c r="I161" s="222"/>
      <c r="J161" s="223" t="s">
        <v>638</v>
      </c>
      <c r="K161" s="224">
        <v>4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46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289</v>
      </c>
      <c r="AT161" s="23" t="s">
        <v>177</v>
      </c>
      <c r="AU161" s="23" t="s">
        <v>89</v>
      </c>
      <c r="AY161" s="23" t="s">
        <v>175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89</v>
      </c>
      <c r="BK161" s="143">
        <f>ROUND(L161*K161,2)</f>
        <v>0</v>
      </c>
      <c r="BL161" s="23" t="s">
        <v>289</v>
      </c>
      <c r="BM161" s="23" t="s">
        <v>1143</v>
      </c>
    </row>
    <row r="162" spans="2:65" s="1" customFormat="1" ht="16.5" customHeight="1">
      <c r="B162" s="47"/>
      <c r="C162" s="220" t="s">
        <v>681</v>
      </c>
      <c r="D162" s="220" t="s">
        <v>177</v>
      </c>
      <c r="E162" s="221" t="s">
        <v>1606</v>
      </c>
      <c r="F162" s="222" t="s">
        <v>1607</v>
      </c>
      <c r="G162" s="222"/>
      <c r="H162" s="222"/>
      <c r="I162" s="222"/>
      <c r="J162" s="223" t="s">
        <v>638</v>
      </c>
      <c r="K162" s="224">
        <v>2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46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289</v>
      </c>
      <c r="AT162" s="23" t="s">
        <v>177</v>
      </c>
      <c r="AU162" s="23" t="s">
        <v>89</v>
      </c>
      <c r="AY162" s="23" t="s">
        <v>175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89</v>
      </c>
      <c r="BK162" s="143">
        <f>ROUND(L162*K162,2)</f>
        <v>0</v>
      </c>
      <c r="BL162" s="23" t="s">
        <v>289</v>
      </c>
      <c r="BM162" s="23" t="s">
        <v>803</v>
      </c>
    </row>
    <row r="163" spans="2:65" s="1" customFormat="1" ht="25.5" customHeight="1">
      <c r="B163" s="47"/>
      <c r="C163" s="220" t="s">
        <v>527</v>
      </c>
      <c r="D163" s="220" t="s">
        <v>177</v>
      </c>
      <c r="E163" s="221" t="s">
        <v>1608</v>
      </c>
      <c r="F163" s="222" t="s">
        <v>1609</v>
      </c>
      <c r="G163" s="222"/>
      <c r="H163" s="222"/>
      <c r="I163" s="222"/>
      <c r="J163" s="223" t="s">
        <v>202</v>
      </c>
      <c r="K163" s="224">
        <v>10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46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289</v>
      </c>
      <c r="AT163" s="23" t="s">
        <v>177</v>
      </c>
      <c r="AU163" s="23" t="s">
        <v>89</v>
      </c>
      <c r="AY163" s="23" t="s">
        <v>175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89</v>
      </c>
      <c r="BK163" s="143">
        <f>ROUND(L163*K163,2)</f>
        <v>0</v>
      </c>
      <c r="BL163" s="23" t="s">
        <v>289</v>
      </c>
      <c r="BM163" s="23" t="s">
        <v>828</v>
      </c>
    </row>
    <row r="164" spans="2:65" s="1" customFormat="1" ht="25.5" customHeight="1">
      <c r="B164" s="47"/>
      <c r="C164" s="220" t="s">
        <v>537</v>
      </c>
      <c r="D164" s="220" t="s">
        <v>177</v>
      </c>
      <c r="E164" s="221" t="s">
        <v>1610</v>
      </c>
      <c r="F164" s="222" t="s">
        <v>1611</v>
      </c>
      <c r="G164" s="222"/>
      <c r="H164" s="222"/>
      <c r="I164" s="222"/>
      <c r="J164" s="223" t="s">
        <v>202</v>
      </c>
      <c r="K164" s="224">
        <v>10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46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289</v>
      </c>
      <c r="AT164" s="23" t="s">
        <v>177</v>
      </c>
      <c r="AU164" s="23" t="s">
        <v>89</v>
      </c>
      <c r="AY164" s="23" t="s">
        <v>175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89</v>
      </c>
      <c r="BK164" s="143">
        <f>ROUND(L164*K164,2)</f>
        <v>0</v>
      </c>
      <c r="BL164" s="23" t="s">
        <v>289</v>
      </c>
      <c r="BM164" s="23" t="s">
        <v>635</v>
      </c>
    </row>
    <row r="165" spans="2:65" s="1" customFormat="1" ht="25.5" customHeight="1">
      <c r="B165" s="47"/>
      <c r="C165" s="220" t="s">
        <v>541</v>
      </c>
      <c r="D165" s="220" t="s">
        <v>177</v>
      </c>
      <c r="E165" s="221" t="s">
        <v>1612</v>
      </c>
      <c r="F165" s="222" t="s">
        <v>1613</v>
      </c>
      <c r="G165" s="222"/>
      <c r="H165" s="222"/>
      <c r="I165" s="222"/>
      <c r="J165" s="223" t="s">
        <v>638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46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289</v>
      </c>
      <c r="AT165" s="23" t="s">
        <v>177</v>
      </c>
      <c r="AU165" s="23" t="s">
        <v>89</v>
      </c>
      <c r="AY165" s="23" t="s">
        <v>175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89</v>
      </c>
      <c r="BK165" s="143">
        <f>ROUND(L165*K165,2)</f>
        <v>0</v>
      </c>
      <c r="BL165" s="23" t="s">
        <v>289</v>
      </c>
      <c r="BM165" s="23" t="s">
        <v>833</v>
      </c>
    </row>
    <row r="166" spans="2:65" s="1" customFormat="1" ht="25.5" customHeight="1">
      <c r="B166" s="47"/>
      <c r="C166" s="220" t="s">
        <v>546</v>
      </c>
      <c r="D166" s="220" t="s">
        <v>177</v>
      </c>
      <c r="E166" s="221" t="s">
        <v>1614</v>
      </c>
      <c r="F166" s="222" t="s">
        <v>1615</v>
      </c>
      <c r="G166" s="222"/>
      <c r="H166" s="222"/>
      <c r="I166" s="222"/>
      <c r="J166" s="223" t="s">
        <v>638</v>
      </c>
      <c r="K166" s="224">
        <v>1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46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289</v>
      </c>
      <c r="AT166" s="23" t="s">
        <v>177</v>
      </c>
      <c r="AU166" s="23" t="s">
        <v>89</v>
      </c>
      <c r="AY166" s="23" t="s">
        <v>175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89</v>
      </c>
      <c r="BK166" s="143">
        <f>ROUND(L166*K166,2)</f>
        <v>0</v>
      </c>
      <c r="BL166" s="23" t="s">
        <v>289</v>
      </c>
      <c r="BM166" s="23" t="s">
        <v>814</v>
      </c>
    </row>
    <row r="167" spans="2:63" s="1" customFormat="1" ht="49.9" customHeight="1">
      <c r="B167" s="47"/>
      <c r="C167" s="48"/>
      <c r="D167" s="208" t="s">
        <v>381</v>
      </c>
      <c r="E167" s="48"/>
      <c r="F167" s="48"/>
      <c r="G167" s="48"/>
      <c r="H167" s="48"/>
      <c r="I167" s="48"/>
      <c r="J167" s="48"/>
      <c r="K167" s="48"/>
      <c r="L167" s="48"/>
      <c r="M167" s="48"/>
      <c r="N167" s="253">
        <f>BK167</f>
        <v>0</v>
      </c>
      <c r="O167" s="254"/>
      <c r="P167" s="254"/>
      <c r="Q167" s="254"/>
      <c r="R167" s="49"/>
      <c r="T167" s="194"/>
      <c r="U167" s="73"/>
      <c r="V167" s="73"/>
      <c r="W167" s="73"/>
      <c r="X167" s="73"/>
      <c r="Y167" s="73"/>
      <c r="Z167" s="73"/>
      <c r="AA167" s="75"/>
      <c r="AT167" s="23" t="s">
        <v>80</v>
      </c>
      <c r="AU167" s="23" t="s">
        <v>81</v>
      </c>
      <c r="AY167" s="23" t="s">
        <v>382</v>
      </c>
      <c r="BK167" s="143">
        <v>0</v>
      </c>
    </row>
    <row r="168" spans="2:18" s="1" customFormat="1" ht="6.95" customHeight="1"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8"/>
    </row>
  </sheetData>
  <sheetProtection password="CC35" sheet="1" objects="1" scenarios="1" formatColumns="0" formatRows="0"/>
  <mergeCells count="21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N116:Q116"/>
    <mergeCell ref="N117:Q117"/>
    <mergeCell ref="N167:Q167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1616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>Královéhradecký kraj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>Ing.Petr Košťál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>01724100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>Martina Škopová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>CZ6862280062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N94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(SUM(BE94:BE101)+SUM(BE119:BE144))</f>
        <v>0</v>
      </c>
      <c r="I32" s="48"/>
      <c r="J32" s="48"/>
      <c r="K32" s="48"/>
      <c r="L32" s="48"/>
      <c r="M32" s="163">
        <f>ROUND((SUM(BE94:BE101)+SUM(BE119:BE144)),2)*F32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(SUM(BF94:BF101)+SUM(BF119:BF144))</f>
        <v>0</v>
      </c>
      <c r="I33" s="48"/>
      <c r="J33" s="48"/>
      <c r="K33" s="48"/>
      <c r="L33" s="48"/>
      <c r="M33" s="163">
        <f>ROUND((SUM(BF94:BF101)+SUM(BF119:BF144)),2)*F33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(SUM(BG94:BG101)+SUM(BG119:BG144))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(SUM(BH94:BH101)+SUM(BH119:BH144))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(SUM(BI94:BI101)+SUM(BI119:BI144))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574-07 - Vzduchotechnika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N119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1617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N120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1618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N121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1619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N133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1620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N140</f>
        <v>0</v>
      </c>
      <c r="O92" s="183"/>
      <c r="P92" s="183"/>
      <c r="Q92" s="183"/>
      <c r="R92" s="184"/>
      <c r="T92" s="185"/>
      <c r="U92" s="185"/>
    </row>
    <row r="93" spans="2:21" s="1" customFormat="1" ht="21.8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  <c r="T93" s="172"/>
      <c r="U93" s="172"/>
    </row>
    <row r="94" spans="2:21" s="1" customFormat="1" ht="29.25" customHeight="1">
      <c r="B94" s="47"/>
      <c r="C94" s="174" t="s">
        <v>152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75">
        <f>ROUND(N95+N96+N97+N98+N99+N100,2)</f>
        <v>0</v>
      </c>
      <c r="O94" s="186"/>
      <c r="P94" s="186"/>
      <c r="Q94" s="186"/>
      <c r="R94" s="49"/>
      <c r="T94" s="187"/>
      <c r="U94" s="188" t="s">
        <v>45</v>
      </c>
    </row>
    <row r="95" spans="2:65" s="1" customFormat="1" ht="18" customHeight="1">
      <c r="B95" s="47"/>
      <c r="C95" s="48"/>
      <c r="D95" s="144" t="s">
        <v>153</v>
      </c>
      <c r="E95" s="137"/>
      <c r="F95" s="137"/>
      <c r="G95" s="137"/>
      <c r="H95" s="137"/>
      <c r="I95" s="48"/>
      <c r="J95" s="48"/>
      <c r="K95" s="48"/>
      <c r="L95" s="48"/>
      <c r="M95" s="48"/>
      <c r="N95" s="138">
        <f>ROUND(N88*T95,2)</f>
        <v>0</v>
      </c>
      <c r="O95" s="139"/>
      <c r="P95" s="139"/>
      <c r="Q95" s="139"/>
      <c r="R95" s="49"/>
      <c r="S95" s="189"/>
      <c r="T95" s="190"/>
      <c r="U95" s="191" t="s">
        <v>46</v>
      </c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2" t="s">
        <v>154</v>
      </c>
      <c r="AZ95" s="189"/>
      <c r="BA95" s="189"/>
      <c r="BB95" s="189"/>
      <c r="BC95" s="189"/>
      <c r="BD95" s="189"/>
      <c r="BE95" s="193">
        <f>IF(U95="základní",N95,0)</f>
        <v>0</v>
      </c>
      <c r="BF95" s="193">
        <f>IF(U95="snížená",N95,0)</f>
        <v>0</v>
      </c>
      <c r="BG95" s="193">
        <f>IF(U95="zákl. přenesená",N95,0)</f>
        <v>0</v>
      </c>
      <c r="BH95" s="193">
        <f>IF(U95="sníž. přenesená",N95,0)</f>
        <v>0</v>
      </c>
      <c r="BI95" s="193">
        <f>IF(U95="nulová",N95,0)</f>
        <v>0</v>
      </c>
      <c r="BJ95" s="192" t="s">
        <v>89</v>
      </c>
      <c r="BK95" s="189"/>
      <c r="BL95" s="189"/>
      <c r="BM95" s="189"/>
    </row>
    <row r="96" spans="2:65" s="1" customFormat="1" ht="18" customHeight="1">
      <c r="B96" s="47"/>
      <c r="C96" s="48"/>
      <c r="D96" s="144" t="s">
        <v>1249</v>
      </c>
      <c r="E96" s="137"/>
      <c r="F96" s="137"/>
      <c r="G96" s="137"/>
      <c r="H96" s="137"/>
      <c r="I96" s="48"/>
      <c r="J96" s="48"/>
      <c r="K96" s="48"/>
      <c r="L96" s="48"/>
      <c r="M96" s="48"/>
      <c r="N96" s="138">
        <f>ROUND(N88*T96,2)</f>
        <v>0</v>
      </c>
      <c r="O96" s="139"/>
      <c r="P96" s="139"/>
      <c r="Q96" s="139"/>
      <c r="R96" s="49"/>
      <c r="S96" s="189"/>
      <c r="T96" s="190"/>
      <c r="U96" s="191" t="s">
        <v>46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154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89</v>
      </c>
      <c r="BK96" s="189"/>
      <c r="BL96" s="189"/>
      <c r="BM96" s="189"/>
    </row>
    <row r="97" spans="2:65" s="1" customFormat="1" ht="18" customHeight="1">
      <c r="B97" s="47"/>
      <c r="C97" s="48"/>
      <c r="D97" s="144" t="s">
        <v>156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154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89</v>
      </c>
      <c r="BK97" s="189"/>
      <c r="BL97" s="189"/>
      <c r="BM97" s="189"/>
    </row>
    <row r="98" spans="2:65" s="1" customFormat="1" ht="18" customHeight="1">
      <c r="B98" s="47"/>
      <c r="C98" s="48"/>
      <c r="D98" s="144" t="s">
        <v>157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154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89</v>
      </c>
      <c r="BK98" s="189"/>
      <c r="BL98" s="189"/>
      <c r="BM98" s="189"/>
    </row>
    <row r="99" spans="2:65" s="1" customFormat="1" ht="18" customHeight="1">
      <c r="B99" s="47"/>
      <c r="C99" s="48"/>
      <c r="D99" s="144" t="s">
        <v>158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154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pans="2:65" s="1" customFormat="1" ht="18" customHeight="1">
      <c r="B100" s="47"/>
      <c r="C100" s="48"/>
      <c r="D100" s="137" t="s">
        <v>159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4"/>
      <c r="U100" s="195" t="s">
        <v>48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160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126</v>
      </c>
      <c r="BK100" s="189"/>
      <c r="BL100" s="189"/>
      <c r="BM100" s="189"/>
    </row>
    <row r="101" spans="2:21" s="1" customFormat="1" ht="13.5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T101" s="172"/>
      <c r="U101" s="172"/>
    </row>
    <row r="102" spans="2:21" s="1" customFormat="1" ht="29.25" customHeight="1">
      <c r="B102" s="47"/>
      <c r="C102" s="151" t="s">
        <v>120</v>
      </c>
      <c r="D102" s="152"/>
      <c r="E102" s="152"/>
      <c r="F102" s="152"/>
      <c r="G102" s="152"/>
      <c r="H102" s="152"/>
      <c r="I102" s="152"/>
      <c r="J102" s="152"/>
      <c r="K102" s="152"/>
      <c r="L102" s="153">
        <f>ROUND(SUM(N88+N94),2)</f>
        <v>0</v>
      </c>
      <c r="M102" s="153"/>
      <c r="N102" s="153"/>
      <c r="O102" s="153"/>
      <c r="P102" s="153"/>
      <c r="Q102" s="153"/>
      <c r="R102" s="49"/>
      <c r="T102" s="172"/>
      <c r="U102" s="172"/>
    </row>
    <row r="103" spans="2:21" s="1" customFormat="1" ht="6.95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  <c r="T103" s="172"/>
      <c r="U103" s="172"/>
    </row>
    <row r="107" spans="2:18" s="1" customFormat="1" ht="6.95" customHeight="1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</row>
    <row r="108" spans="2:18" s="1" customFormat="1" ht="36.95" customHeight="1">
      <c r="B108" s="47"/>
      <c r="C108" s="28" t="s">
        <v>161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1" customFormat="1" ht="30" customHeight="1">
      <c r="B110" s="47"/>
      <c r="C110" s="39" t="s">
        <v>19</v>
      </c>
      <c r="D110" s="48"/>
      <c r="E110" s="48"/>
      <c r="F110" s="156" t="str">
        <f>F6</f>
        <v>Stavební úpravy objektu čp.113, Markoušovice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8"/>
      <c r="R110" s="49"/>
    </row>
    <row r="111" spans="2:18" s="1" customFormat="1" ht="36.95" customHeight="1">
      <c r="B111" s="47"/>
      <c r="C111" s="86" t="s">
        <v>128</v>
      </c>
      <c r="D111" s="48"/>
      <c r="E111" s="48"/>
      <c r="F111" s="88" t="str">
        <f>F7</f>
        <v>574-07 - Vzduchotechnika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pans="2:18" s="1" customFormat="1" ht="18" customHeight="1">
      <c r="B113" s="47"/>
      <c r="C113" s="39" t="s">
        <v>24</v>
      </c>
      <c r="D113" s="48"/>
      <c r="E113" s="48"/>
      <c r="F113" s="34" t="str">
        <f>F9</f>
        <v xml:space="preserve"> </v>
      </c>
      <c r="G113" s="48"/>
      <c r="H113" s="48"/>
      <c r="I113" s="48"/>
      <c r="J113" s="48"/>
      <c r="K113" s="39" t="s">
        <v>26</v>
      </c>
      <c r="L113" s="48"/>
      <c r="M113" s="91" t="str">
        <f>IF(O9="","",O9)</f>
        <v>14. 6. 2018</v>
      </c>
      <c r="N113" s="91"/>
      <c r="O113" s="91"/>
      <c r="P113" s="91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3.5">
      <c r="B115" s="47"/>
      <c r="C115" s="39" t="s">
        <v>28</v>
      </c>
      <c r="D115" s="48"/>
      <c r="E115" s="48"/>
      <c r="F115" s="34" t="str">
        <f>E12</f>
        <v>Královéhradecký kraj</v>
      </c>
      <c r="G115" s="48"/>
      <c r="H115" s="48"/>
      <c r="I115" s="48"/>
      <c r="J115" s="48"/>
      <c r="K115" s="39" t="s">
        <v>34</v>
      </c>
      <c r="L115" s="48"/>
      <c r="M115" s="34" t="str">
        <f>E18</f>
        <v>Ing.Petr Košťál</v>
      </c>
      <c r="N115" s="34"/>
      <c r="O115" s="34"/>
      <c r="P115" s="34"/>
      <c r="Q115" s="34"/>
      <c r="R115" s="49"/>
    </row>
    <row r="116" spans="2:18" s="1" customFormat="1" ht="14.4" customHeight="1">
      <c r="B116" s="47"/>
      <c r="C116" s="39" t="s">
        <v>32</v>
      </c>
      <c r="D116" s="48"/>
      <c r="E116" s="48"/>
      <c r="F116" s="34" t="str">
        <f>IF(E15="","",E15)</f>
        <v>Vyplň údaj</v>
      </c>
      <c r="G116" s="48"/>
      <c r="H116" s="48"/>
      <c r="I116" s="48"/>
      <c r="J116" s="48"/>
      <c r="K116" s="39" t="s">
        <v>37</v>
      </c>
      <c r="L116" s="48"/>
      <c r="M116" s="34" t="str">
        <f>E21</f>
        <v>Martina Škopová</v>
      </c>
      <c r="N116" s="34"/>
      <c r="O116" s="34"/>
      <c r="P116" s="34"/>
      <c r="Q116" s="34"/>
      <c r="R116" s="49"/>
    </row>
    <row r="117" spans="2:18" s="1" customFormat="1" ht="10.3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pans="2:27" s="8" customFormat="1" ht="29.25" customHeight="1">
      <c r="B118" s="196"/>
      <c r="C118" s="197" t="s">
        <v>162</v>
      </c>
      <c r="D118" s="198" t="s">
        <v>163</v>
      </c>
      <c r="E118" s="198" t="s">
        <v>63</v>
      </c>
      <c r="F118" s="198" t="s">
        <v>164</v>
      </c>
      <c r="G118" s="198"/>
      <c r="H118" s="198"/>
      <c r="I118" s="198"/>
      <c r="J118" s="198" t="s">
        <v>165</v>
      </c>
      <c r="K118" s="198" t="s">
        <v>166</v>
      </c>
      <c r="L118" s="198" t="s">
        <v>167</v>
      </c>
      <c r="M118" s="198"/>
      <c r="N118" s="198" t="s">
        <v>133</v>
      </c>
      <c r="O118" s="198"/>
      <c r="P118" s="198"/>
      <c r="Q118" s="199"/>
      <c r="R118" s="200"/>
      <c r="T118" s="107" t="s">
        <v>168</v>
      </c>
      <c r="U118" s="108" t="s">
        <v>45</v>
      </c>
      <c r="V118" s="108" t="s">
        <v>169</v>
      </c>
      <c r="W118" s="108" t="s">
        <v>170</v>
      </c>
      <c r="X118" s="108" t="s">
        <v>171</v>
      </c>
      <c r="Y118" s="108" t="s">
        <v>172</v>
      </c>
      <c r="Z118" s="108" t="s">
        <v>173</v>
      </c>
      <c r="AA118" s="109" t="s">
        <v>174</v>
      </c>
    </row>
    <row r="119" spans="2:63" s="1" customFormat="1" ht="29.25" customHeight="1">
      <c r="B119" s="47"/>
      <c r="C119" s="111" t="s">
        <v>130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201">
        <f>BK119</f>
        <v>0</v>
      </c>
      <c r="O119" s="202"/>
      <c r="P119" s="202"/>
      <c r="Q119" s="202"/>
      <c r="R119" s="49"/>
      <c r="T119" s="110"/>
      <c r="U119" s="68"/>
      <c r="V119" s="68"/>
      <c r="W119" s="203">
        <f>W120+W145</f>
        <v>0</v>
      </c>
      <c r="X119" s="68"/>
      <c r="Y119" s="203">
        <f>Y120+Y145</f>
        <v>0</v>
      </c>
      <c r="Z119" s="68"/>
      <c r="AA119" s="204">
        <f>AA120+AA145</f>
        <v>0</v>
      </c>
      <c r="AT119" s="23" t="s">
        <v>80</v>
      </c>
      <c r="AU119" s="23" t="s">
        <v>135</v>
      </c>
      <c r="BK119" s="205">
        <f>BK120+BK145</f>
        <v>0</v>
      </c>
    </row>
    <row r="120" spans="2:63" s="9" customFormat="1" ht="37.4" customHeight="1">
      <c r="B120" s="206"/>
      <c r="C120" s="207"/>
      <c r="D120" s="208" t="s">
        <v>1617</v>
      </c>
      <c r="E120" s="208"/>
      <c r="F120" s="208"/>
      <c r="G120" s="208"/>
      <c r="H120" s="208"/>
      <c r="I120" s="208"/>
      <c r="J120" s="208"/>
      <c r="K120" s="208"/>
      <c r="L120" s="208"/>
      <c r="M120" s="208"/>
      <c r="N120" s="209">
        <f>BK120</f>
        <v>0</v>
      </c>
      <c r="O120" s="179"/>
      <c r="P120" s="179"/>
      <c r="Q120" s="179"/>
      <c r="R120" s="210"/>
      <c r="T120" s="211"/>
      <c r="U120" s="207"/>
      <c r="V120" s="207"/>
      <c r="W120" s="212">
        <f>W121+W133+W140</f>
        <v>0</v>
      </c>
      <c r="X120" s="207"/>
      <c r="Y120" s="212">
        <f>Y121+Y133+Y140</f>
        <v>0</v>
      </c>
      <c r="Z120" s="207"/>
      <c r="AA120" s="213">
        <f>AA121+AA133+AA140</f>
        <v>0</v>
      </c>
      <c r="AR120" s="214" t="s">
        <v>126</v>
      </c>
      <c r="AT120" s="215" t="s">
        <v>80</v>
      </c>
      <c r="AU120" s="215" t="s">
        <v>81</v>
      </c>
      <c r="AY120" s="214" t="s">
        <v>175</v>
      </c>
      <c r="BK120" s="216">
        <f>BK121+BK133+BK140</f>
        <v>0</v>
      </c>
    </row>
    <row r="121" spans="2:63" s="9" customFormat="1" ht="19.9" customHeight="1">
      <c r="B121" s="206"/>
      <c r="C121" s="207"/>
      <c r="D121" s="217" t="s">
        <v>1618</v>
      </c>
      <c r="E121" s="217"/>
      <c r="F121" s="217"/>
      <c r="G121" s="217"/>
      <c r="H121" s="217"/>
      <c r="I121" s="217"/>
      <c r="J121" s="217"/>
      <c r="K121" s="217"/>
      <c r="L121" s="217"/>
      <c r="M121" s="217"/>
      <c r="N121" s="218">
        <f>BK121</f>
        <v>0</v>
      </c>
      <c r="O121" s="219"/>
      <c r="P121" s="219"/>
      <c r="Q121" s="219"/>
      <c r="R121" s="210"/>
      <c r="T121" s="211"/>
      <c r="U121" s="207"/>
      <c r="V121" s="207"/>
      <c r="W121" s="212">
        <f>SUM(W122:W132)</f>
        <v>0</v>
      </c>
      <c r="X121" s="207"/>
      <c r="Y121" s="212">
        <f>SUM(Y122:Y132)</f>
        <v>0</v>
      </c>
      <c r="Z121" s="207"/>
      <c r="AA121" s="213">
        <f>SUM(AA122:AA132)</f>
        <v>0</v>
      </c>
      <c r="AR121" s="214" t="s">
        <v>126</v>
      </c>
      <c r="AT121" s="215" t="s">
        <v>80</v>
      </c>
      <c r="AU121" s="215" t="s">
        <v>89</v>
      </c>
      <c r="AY121" s="214" t="s">
        <v>175</v>
      </c>
      <c r="BK121" s="216">
        <f>SUM(BK122:BK132)</f>
        <v>0</v>
      </c>
    </row>
    <row r="122" spans="2:65" s="1" customFormat="1" ht="38.25" customHeight="1">
      <c r="B122" s="47"/>
      <c r="C122" s="220" t="s">
        <v>89</v>
      </c>
      <c r="D122" s="220" t="s">
        <v>177</v>
      </c>
      <c r="E122" s="221" t="s">
        <v>1621</v>
      </c>
      <c r="F122" s="222" t="s">
        <v>1622</v>
      </c>
      <c r="G122" s="222"/>
      <c r="H122" s="222"/>
      <c r="I122" s="222"/>
      <c r="J122" s="223" t="s">
        <v>638</v>
      </c>
      <c r="K122" s="224">
        <v>1</v>
      </c>
      <c r="L122" s="225">
        <v>0</v>
      </c>
      <c r="M122" s="226"/>
      <c r="N122" s="227">
        <f>ROUND(L122*K122,2)</f>
        <v>0</v>
      </c>
      <c r="O122" s="227"/>
      <c r="P122" s="227"/>
      <c r="Q122" s="227"/>
      <c r="R122" s="49"/>
      <c r="T122" s="228" t="s">
        <v>22</v>
      </c>
      <c r="U122" s="57" t="s">
        <v>46</v>
      </c>
      <c r="V122" s="48"/>
      <c r="W122" s="229">
        <f>V122*K122</f>
        <v>0</v>
      </c>
      <c r="X122" s="229">
        <v>0</v>
      </c>
      <c r="Y122" s="229">
        <f>X122*K122</f>
        <v>0</v>
      </c>
      <c r="Z122" s="229">
        <v>0</v>
      </c>
      <c r="AA122" s="230">
        <f>Z122*K122</f>
        <v>0</v>
      </c>
      <c r="AR122" s="23" t="s">
        <v>289</v>
      </c>
      <c r="AT122" s="23" t="s">
        <v>177</v>
      </c>
      <c r="AU122" s="23" t="s">
        <v>126</v>
      </c>
      <c r="AY122" s="23" t="s">
        <v>175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23" t="s">
        <v>89</v>
      </c>
      <c r="BK122" s="143">
        <f>ROUND(L122*K122,2)</f>
        <v>0</v>
      </c>
      <c r="BL122" s="23" t="s">
        <v>289</v>
      </c>
      <c r="BM122" s="23" t="s">
        <v>240</v>
      </c>
    </row>
    <row r="123" spans="2:65" s="1" customFormat="1" ht="38.25" customHeight="1">
      <c r="B123" s="47"/>
      <c r="C123" s="220" t="s">
        <v>89</v>
      </c>
      <c r="D123" s="220" t="s">
        <v>177</v>
      </c>
      <c r="E123" s="221" t="s">
        <v>1623</v>
      </c>
      <c r="F123" s="222" t="s">
        <v>1624</v>
      </c>
      <c r="G123" s="222"/>
      <c r="H123" s="222"/>
      <c r="I123" s="222"/>
      <c r="J123" s="223" t="s">
        <v>638</v>
      </c>
      <c r="K123" s="224">
        <v>1</v>
      </c>
      <c r="L123" s="225">
        <v>0</v>
      </c>
      <c r="M123" s="226"/>
      <c r="N123" s="227">
        <f>ROUND(L123*K123,2)</f>
        <v>0</v>
      </c>
      <c r="O123" s="227"/>
      <c r="P123" s="227"/>
      <c r="Q123" s="227"/>
      <c r="R123" s="49"/>
      <c r="T123" s="228" t="s">
        <v>22</v>
      </c>
      <c r="U123" s="57" t="s">
        <v>46</v>
      </c>
      <c r="V123" s="48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3" t="s">
        <v>289</v>
      </c>
      <c r="AT123" s="23" t="s">
        <v>177</v>
      </c>
      <c r="AU123" s="23" t="s">
        <v>126</v>
      </c>
      <c r="AY123" s="23" t="s">
        <v>175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23" t="s">
        <v>89</v>
      </c>
      <c r="BK123" s="143">
        <f>ROUND(L123*K123,2)</f>
        <v>0</v>
      </c>
      <c r="BL123" s="23" t="s">
        <v>289</v>
      </c>
      <c r="BM123" s="23" t="s">
        <v>487</v>
      </c>
    </row>
    <row r="124" spans="2:65" s="1" customFormat="1" ht="16.5" customHeight="1">
      <c r="B124" s="47"/>
      <c r="C124" s="220" t="s">
        <v>89</v>
      </c>
      <c r="D124" s="220" t="s">
        <v>177</v>
      </c>
      <c r="E124" s="221" t="s">
        <v>1625</v>
      </c>
      <c r="F124" s="222" t="s">
        <v>1626</v>
      </c>
      <c r="G124" s="222"/>
      <c r="H124" s="222"/>
      <c r="I124" s="222"/>
      <c r="J124" s="223" t="s">
        <v>638</v>
      </c>
      <c r="K124" s="224">
        <v>1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46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289</v>
      </c>
      <c r="AT124" s="23" t="s">
        <v>177</v>
      </c>
      <c r="AU124" s="23" t="s">
        <v>126</v>
      </c>
      <c r="AY124" s="23" t="s">
        <v>175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89</v>
      </c>
      <c r="BK124" s="143">
        <f>ROUND(L124*K124,2)</f>
        <v>0</v>
      </c>
      <c r="BL124" s="23" t="s">
        <v>289</v>
      </c>
      <c r="BM124" s="23" t="s">
        <v>260</v>
      </c>
    </row>
    <row r="125" spans="2:65" s="1" customFormat="1" ht="25.5" customHeight="1">
      <c r="B125" s="47"/>
      <c r="C125" s="220" t="s">
        <v>89</v>
      </c>
      <c r="D125" s="220" t="s">
        <v>177</v>
      </c>
      <c r="E125" s="221" t="s">
        <v>1627</v>
      </c>
      <c r="F125" s="222" t="s">
        <v>1628</v>
      </c>
      <c r="G125" s="222"/>
      <c r="H125" s="222"/>
      <c r="I125" s="222"/>
      <c r="J125" s="223" t="s">
        <v>793</v>
      </c>
      <c r="K125" s="224">
        <v>3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46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289</v>
      </c>
      <c r="AT125" s="23" t="s">
        <v>177</v>
      </c>
      <c r="AU125" s="23" t="s">
        <v>126</v>
      </c>
      <c r="AY125" s="23" t="s">
        <v>175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89</v>
      </c>
      <c r="BK125" s="143">
        <f>ROUND(L125*K125,2)</f>
        <v>0</v>
      </c>
      <c r="BL125" s="23" t="s">
        <v>289</v>
      </c>
      <c r="BM125" s="23" t="s">
        <v>268</v>
      </c>
    </row>
    <row r="126" spans="2:65" s="1" customFormat="1" ht="25.5" customHeight="1">
      <c r="B126" s="47"/>
      <c r="C126" s="220" t="s">
        <v>81</v>
      </c>
      <c r="D126" s="220" t="s">
        <v>177</v>
      </c>
      <c r="E126" s="221" t="s">
        <v>1629</v>
      </c>
      <c r="F126" s="222" t="s">
        <v>1630</v>
      </c>
      <c r="G126" s="222"/>
      <c r="H126" s="222"/>
      <c r="I126" s="222"/>
      <c r="J126" s="223" t="s">
        <v>202</v>
      </c>
      <c r="K126" s="224">
        <v>3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46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289</v>
      </c>
      <c r="AT126" s="23" t="s">
        <v>177</v>
      </c>
      <c r="AU126" s="23" t="s">
        <v>126</v>
      </c>
      <c r="AY126" s="23" t="s">
        <v>175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89</v>
      </c>
      <c r="BK126" s="143">
        <f>ROUND(L126*K126,2)</f>
        <v>0</v>
      </c>
      <c r="BL126" s="23" t="s">
        <v>289</v>
      </c>
      <c r="BM126" s="23" t="s">
        <v>367</v>
      </c>
    </row>
    <row r="127" spans="2:65" s="1" customFormat="1" ht="25.5" customHeight="1">
      <c r="B127" s="47"/>
      <c r="C127" s="220" t="s">
        <v>81</v>
      </c>
      <c r="D127" s="220" t="s">
        <v>177</v>
      </c>
      <c r="E127" s="221" t="s">
        <v>1631</v>
      </c>
      <c r="F127" s="222" t="s">
        <v>1632</v>
      </c>
      <c r="G127" s="222"/>
      <c r="H127" s="222"/>
      <c r="I127" s="222"/>
      <c r="J127" s="223" t="s">
        <v>202</v>
      </c>
      <c r="K127" s="224">
        <v>7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46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289</v>
      </c>
      <c r="AT127" s="23" t="s">
        <v>177</v>
      </c>
      <c r="AU127" s="23" t="s">
        <v>126</v>
      </c>
      <c r="AY127" s="23" t="s">
        <v>175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89</v>
      </c>
      <c r="BK127" s="143">
        <f>ROUND(L127*K127,2)</f>
        <v>0</v>
      </c>
      <c r="BL127" s="23" t="s">
        <v>289</v>
      </c>
      <c r="BM127" s="23" t="s">
        <v>289</v>
      </c>
    </row>
    <row r="128" spans="2:65" s="1" customFormat="1" ht="25.5" customHeight="1">
      <c r="B128" s="47"/>
      <c r="C128" s="220" t="s">
        <v>81</v>
      </c>
      <c r="D128" s="220" t="s">
        <v>177</v>
      </c>
      <c r="E128" s="221" t="s">
        <v>1633</v>
      </c>
      <c r="F128" s="222" t="s">
        <v>1634</v>
      </c>
      <c r="G128" s="222"/>
      <c r="H128" s="222"/>
      <c r="I128" s="222"/>
      <c r="J128" s="223" t="s">
        <v>202</v>
      </c>
      <c r="K128" s="224">
        <v>1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46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289</v>
      </c>
      <c r="AT128" s="23" t="s">
        <v>177</v>
      </c>
      <c r="AU128" s="23" t="s">
        <v>126</v>
      </c>
      <c r="AY128" s="23" t="s">
        <v>175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89</v>
      </c>
      <c r="BK128" s="143">
        <f>ROUND(L128*K128,2)</f>
        <v>0</v>
      </c>
      <c r="BL128" s="23" t="s">
        <v>289</v>
      </c>
      <c r="BM128" s="23" t="s">
        <v>311</v>
      </c>
    </row>
    <row r="129" spans="2:65" s="1" customFormat="1" ht="25.5" customHeight="1">
      <c r="B129" s="47"/>
      <c r="C129" s="220" t="s">
        <v>81</v>
      </c>
      <c r="D129" s="220" t="s">
        <v>177</v>
      </c>
      <c r="E129" s="221" t="s">
        <v>1633</v>
      </c>
      <c r="F129" s="222" t="s">
        <v>1634</v>
      </c>
      <c r="G129" s="222"/>
      <c r="H129" s="222"/>
      <c r="I129" s="222"/>
      <c r="J129" s="223" t="s">
        <v>202</v>
      </c>
      <c r="K129" s="224">
        <v>1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46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289</v>
      </c>
      <c r="AT129" s="23" t="s">
        <v>177</v>
      </c>
      <c r="AU129" s="23" t="s">
        <v>126</v>
      </c>
      <c r="AY129" s="23" t="s">
        <v>175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89</v>
      </c>
      <c r="BK129" s="143">
        <f>ROUND(L129*K129,2)</f>
        <v>0</v>
      </c>
      <c r="BL129" s="23" t="s">
        <v>289</v>
      </c>
      <c r="BM129" s="23" t="s">
        <v>320</v>
      </c>
    </row>
    <row r="130" spans="2:65" s="1" customFormat="1" ht="25.5" customHeight="1">
      <c r="B130" s="47"/>
      <c r="C130" s="220" t="s">
        <v>81</v>
      </c>
      <c r="D130" s="220" t="s">
        <v>177</v>
      </c>
      <c r="E130" s="221" t="s">
        <v>1635</v>
      </c>
      <c r="F130" s="222" t="s">
        <v>1636</v>
      </c>
      <c r="G130" s="222"/>
      <c r="H130" s="222"/>
      <c r="I130" s="222"/>
      <c r="J130" s="223" t="s">
        <v>180</v>
      </c>
      <c r="K130" s="224">
        <v>6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46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289</v>
      </c>
      <c r="AT130" s="23" t="s">
        <v>177</v>
      </c>
      <c r="AU130" s="23" t="s">
        <v>126</v>
      </c>
      <c r="AY130" s="23" t="s">
        <v>175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89</v>
      </c>
      <c r="BK130" s="143">
        <f>ROUND(L130*K130,2)</f>
        <v>0</v>
      </c>
      <c r="BL130" s="23" t="s">
        <v>289</v>
      </c>
      <c r="BM130" s="23" t="s">
        <v>214</v>
      </c>
    </row>
    <row r="131" spans="2:65" s="1" customFormat="1" ht="16.5" customHeight="1">
      <c r="B131" s="47"/>
      <c r="C131" s="220" t="s">
        <v>81</v>
      </c>
      <c r="D131" s="220" t="s">
        <v>177</v>
      </c>
      <c r="E131" s="221" t="s">
        <v>1637</v>
      </c>
      <c r="F131" s="222" t="s">
        <v>1638</v>
      </c>
      <c r="G131" s="222"/>
      <c r="H131" s="222"/>
      <c r="I131" s="222"/>
      <c r="J131" s="223" t="s">
        <v>638</v>
      </c>
      <c r="K131" s="224">
        <v>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46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289</v>
      </c>
      <c r="AT131" s="23" t="s">
        <v>177</v>
      </c>
      <c r="AU131" s="23" t="s">
        <v>126</v>
      </c>
      <c r="AY131" s="23" t="s">
        <v>175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89</v>
      </c>
      <c r="BK131" s="143">
        <f>ROUND(L131*K131,2)</f>
        <v>0</v>
      </c>
      <c r="BL131" s="23" t="s">
        <v>289</v>
      </c>
      <c r="BM131" s="23" t="s">
        <v>286</v>
      </c>
    </row>
    <row r="132" spans="2:65" s="1" customFormat="1" ht="25.5" customHeight="1">
      <c r="B132" s="47"/>
      <c r="C132" s="220" t="s">
        <v>81</v>
      </c>
      <c r="D132" s="220" t="s">
        <v>177</v>
      </c>
      <c r="E132" s="221" t="s">
        <v>1639</v>
      </c>
      <c r="F132" s="222" t="s">
        <v>1640</v>
      </c>
      <c r="G132" s="222"/>
      <c r="H132" s="222"/>
      <c r="I132" s="222"/>
      <c r="J132" s="223" t="s">
        <v>741</v>
      </c>
      <c r="K132" s="271">
        <v>0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46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289</v>
      </c>
      <c r="AT132" s="23" t="s">
        <v>177</v>
      </c>
      <c r="AU132" s="23" t="s">
        <v>126</v>
      </c>
      <c r="AY132" s="23" t="s">
        <v>175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89</v>
      </c>
      <c r="BK132" s="143">
        <f>ROUND(L132*K132,2)</f>
        <v>0</v>
      </c>
      <c r="BL132" s="23" t="s">
        <v>289</v>
      </c>
      <c r="BM132" s="23" t="s">
        <v>224</v>
      </c>
    </row>
    <row r="133" spans="2:63" s="9" customFormat="1" ht="29.85" customHeight="1">
      <c r="B133" s="206"/>
      <c r="C133" s="207"/>
      <c r="D133" s="217" t="s">
        <v>1619</v>
      </c>
      <c r="E133" s="217"/>
      <c r="F133" s="217"/>
      <c r="G133" s="217"/>
      <c r="H133" s="217"/>
      <c r="I133" s="217"/>
      <c r="J133" s="217"/>
      <c r="K133" s="217"/>
      <c r="L133" s="217"/>
      <c r="M133" s="217"/>
      <c r="N133" s="241">
        <f>BK133</f>
        <v>0</v>
      </c>
      <c r="O133" s="242"/>
      <c r="P133" s="242"/>
      <c r="Q133" s="242"/>
      <c r="R133" s="210"/>
      <c r="T133" s="211"/>
      <c r="U133" s="207"/>
      <c r="V133" s="207"/>
      <c r="W133" s="212">
        <f>SUM(W134:W139)</f>
        <v>0</v>
      </c>
      <c r="X133" s="207"/>
      <c r="Y133" s="212">
        <f>SUM(Y134:Y139)</f>
        <v>0</v>
      </c>
      <c r="Z133" s="207"/>
      <c r="AA133" s="213">
        <f>SUM(AA134:AA139)</f>
        <v>0</v>
      </c>
      <c r="AR133" s="214" t="s">
        <v>126</v>
      </c>
      <c r="AT133" s="215" t="s">
        <v>80</v>
      </c>
      <c r="AU133" s="215" t="s">
        <v>89</v>
      </c>
      <c r="AY133" s="214" t="s">
        <v>175</v>
      </c>
      <c r="BK133" s="216">
        <f>SUM(BK134:BK139)</f>
        <v>0</v>
      </c>
    </row>
    <row r="134" spans="2:65" s="1" customFormat="1" ht="16.5" customHeight="1">
      <c r="B134" s="47"/>
      <c r="C134" s="220" t="s">
        <v>81</v>
      </c>
      <c r="D134" s="220" t="s">
        <v>177</v>
      </c>
      <c r="E134" s="221" t="s">
        <v>1641</v>
      </c>
      <c r="F134" s="222" t="s">
        <v>1642</v>
      </c>
      <c r="G134" s="222"/>
      <c r="H134" s="222"/>
      <c r="I134" s="222"/>
      <c r="J134" s="223" t="s">
        <v>741</v>
      </c>
      <c r="K134" s="271">
        <v>0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46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289</v>
      </c>
      <c r="AT134" s="23" t="s">
        <v>177</v>
      </c>
      <c r="AU134" s="23" t="s">
        <v>126</v>
      </c>
      <c r="AY134" s="23" t="s">
        <v>175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89</v>
      </c>
      <c r="BK134" s="143">
        <f>ROUND(L134*K134,2)</f>
        <v>0</v>
      </c>
      <c r="BL134" s="23" t="s">
        <v>289</v>
      </c>
      <c r="BM134" s="23" t="s">
        <v>219</v>
      </c>
    </row>
    <row r="135" spans="2:65" s="1" customFormat="1" ht="16.5" customHeight="1">
      <c r="B135" s="47"/>
      <c r="C135" s="220" t="s">
        <v>81</v>
      </c>
      <c r="D135" s="220" t="s">
        <v>177</v>
      </c>
      <c r="E135" s="221" t="s">
        <v>1643</v>
      </c>
      <c r="F135" s="222" t="s">
        <v>1644</v>
      </c>
      <c r="G135" s="222"/>
      <c r="H135" s="222"/>
      <c r="I135" s="222"/>
      <c r="J135" s="223" t="s">
        <v>741</v>
      </c>
      <c r="K135" s="271">
        <v>0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46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289</v>
      </c>
      <c r="AT135" s="23" t="s">
        <v>177</v>
      </c>
      <c r="AU135" s="23" t="s">
        <v>126</v>
      </c>
      <c r="AY135" s="23" t="s">
        <v>175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89</v>
      </c>
      <c r="BK135" s="143">
        <f>ROUND(L135*K135,2)</f>
        <v>0</v>
      </c>
      <c r="BL135" s="23" t="s">
        <v>289</v>
      </c>
      <c r="BM135" s="23" t="s">
        <v>357</v>
      </c>
    </row>
    <row r="136" spans="2:65" s="1" customFormat="1" ht="16.5" customHeight="1">
      <c r="B136" s="47"/>
      <c r="C136" s="220" t="s">
        <v>81</v>
      </c>
      <c r="D136" s="220" t="s">
        <v>177</v>
      </c>
      <c r="E136" s="221" t="s">
        <v>1645</v>
      </c>
      <c r="F136" s="222" t="s">
        <v>1646</v>
      </c>
      <c r="G136" s="222"/>
      <c r="H136" s="222"/>
      <c r="I136" s="222"/>
      <c r="J136" s="223" t="s">
        <v>741</v>
      </c>
      <c r="K136" s="271">
        <v>0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46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289</v>
      </c>
      <c r="AT136" s="23" t="s">
        <v>177</v>
      </c>
      <c r="AU136" s="23" t="s">
        <v>126</v>
      </c>
      <c r="AY136" s="23" t="s">
        <v>175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89</v>
      </c>
      <c r="BK136" s="143">
        <f>ROUND(L136*K136,2)</f>
        <v>0</v>
      </c>
      <c r="BL136" s="23" t="s">
        <v>289</v>
      </c>
      <c r="BM136" s="23" t="s">
        <v>330</v>
      </c>
    </row>
    <row r="137" spans="2:65" s="1" customFormat="1" ht="16.5" customHeight="1">
      <c r="B137" s="47"/>
      <c r="C137" s="220" t="s">
        <v>81</v>
      </c>
      <c r="D137" s="220" t="s">
        <v>177</v>
      </c>
      <c r="E137" s="221" t="s">
        <v>1647</v>
      </c>
      <c r="F137" s="222" t="s">
        <v>1648</v>
      </c>
      <c r="G137" s="222"/>
      <c r="H137" s="222"/>
      <c r="I137" s="222"/>
      <c r="J137" s="223" t="s">
        <v>741</v>
      </c>
      <c r="K137" s="271">
        <v>0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46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289</v>
      </c>
      <c r="AT137" s="23" t="s">
        <v>177</v>
      </c>
      <c r="AU137" s="23" t="s">
        <v>126</v>
      </c>
      <c r="AY137" s="23" t="s">
        <v>175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89</v>
      </c>
      <c r="BK137" s="143">
        <f>ROUND(L137*K137,2)</f>
        <v>0</v>
      </c>
      <c r="BL137" s="23" t="s">
        <v>289</v>
      </c>
      <c r="BM137" s="23" t="s">
        <v>176</v>
      </c>
    </row>
    <row r="138" spans="2:65" s="1" customFormat="1" ht="16.5" customHeight="1">
      <c r="B138" s="47"/>
      <c r="C138" s="220" t="s">
        <v>81</v>
      </c>
      <c r="D138" s="220" t="s">
        <v>177</v>
      </c>
      <c r="E138" s="221" t="s">
        <v>1649</v>
      </c>
      <c r="F138" s="222" t="s">
        <v>1650</v>
      </c>
      <c r="G138" s="222"/>
      <c r="H138" s="222"/>
      <c r="I138" s="222"/>
      <c r="J138" s="223" t="s">
        <v>741</v>
      </c>
      <c r="K138" s="271">
        <v>0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46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289</v>
      </c>
      <c r="AT138" s="23" t="s">
        <v>177</v>
      </c>
      <c r="AU138" s="23" t="s">
        <v>126</v>
      </c>
      <c r="AY138" s="23" t="s">
        <v>175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89</v>
      </c>
      <c r="BK138" s="143">
        <f>ROUND(L138*K138,2)</f>
        <v>0</v>
      </c>
      <c r="BL138" s="23" t="s">
        <v>289</v>
      </c>
      <c r="BM138" s="23" t="s">
        <v>195</v>
      </c>
    </row>
    <row r="139" spans="2:65" s="1" customFormat="1" ht="16.5" customHeight="1">
      <c r="B139" s="47"/>
      <c r="C139" s="220" t="s">
        <v>81</v>
      </c>
      <c r="D139" s="220" t="s">
        <v>177</v>
      </c>
      <c r="E139" s="221" t="s">
        <v>1651</v>
      </c>
      <c r="F139" s="222" t="s">
        <v>1652</v>
      </c>
      <c r="G139" s="222"/>
      <c r="H139" s="222"/>
      <c r="I139" s="222"/>
      <c r="J139" s="223" t="s">
        <v>741</v>
      </c>
      <c r="K139" s="271">
        <v>0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46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289</v>
      </c>
      <c r="AT139" s="23" t="s">
        <v>177</v>
      </c>
      <c r="AU139" s="23" t="s">
        <v>126</v>
      </c>
      <c r="AY139" s="23" t="s">
        <v>175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89</v>
      </c>
      <c r="BK139" s="143">
        <f>ROUND(L139*K139,2)</f>
        <v>0</v>
      </c>
      <c r="BL139" s="23" t="s">
        <v>289</v>
      </c>
      <c r="BM139" s="23" t="s">
        <v>185</v>
      </c>
    </row>
    <row r="140" spans="2:63" s="9" customFormat="1" ht="29.85" customHeight="1">
      <c r="B140" s="206"/>
      <c r="C140" s="207"/>
      <c r="D140" s="217" t="s">
        <v>1620</v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41">
        <f>BK140</f>
        <v>0</v>
      </c>
      <c r="O140" s="242"/>
      <c r="P140" s="242"/>
      <c r="Q140" s="242"/>
      <c r="R140" s="210"/>
      <c r="T140" s="211"/>
      <c r="U140" s="207"/>
      <c r="V140" s="207"/>
      <c r="W140" s="212">
        <f>SUM(W141:W144)</f>
        <v>0</v>
      </c>
      <c r="X140" s="207"/>
      <c r="Y140" s="212">
        <f>SUM(Y141:Y144)</f>
        <v>0</v>
      </c>
      <c r="Z140" s="207"/>
      <c r="AA140" s="213">
        <f>SUM(AA141:AA144)</f>
        <v>0</v>
      </c>
      <c r="AR140" s="214" t="s">
        <v>126</v>
      </c>
      <c r="AT140" s="215" t="s">
        <v>80</v>
      </c>
      <c r="AU140" s="215" t="s">
        <v>89</v>
      </c>
      <c r="AY140" s="214" t="s">
        <v>175</v>
      </c>
      <c r="BK140" s="216">
        <f>SUM(BK141:BK144)</f>
        <v>0</v>
      </c>
    </row>
    <row r="141" spans="2:65" s="1" customFormat="1" ht="25.5" customHeight="1">
      <c r="B141" s="47"/>
      <c r="C141" s="220" t="s">
        <v>81</v>
      </c>
      <c r="D141" s="220" t="s">
        <v>177</v>
      </c>
      <c r="E141" s="221" t="s">
        <v>1653</v>
      </c>
      <c r="F141" s="222" t="s">
        <v>1654</v>
      </c>
      <c r="G141" s="222"/>
      <c r="H141" s="222"/>
      <c r="I141" s="222"/>
      <c r="J141" s="223" t="s">
        <v>180</v>
      </c>
      <c r="K141" s="224">
        <v>10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46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289</v>
      </c>
      <c r="AT141" s="23" t="s">
        <v>177</v>
      </c>
      <c r="AU141" s="23" t="s">
        <v>126</v>
      </c>
      <c r="AY141" s="23" t="s">
        <v>175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89</v>
      </c>
      <c r="BK141" s="143">
        <f>ROUND(L141*K141,2)</f>
        <v>0</v>
      </c>
      <c r="BL141" s="23" t="s">
        <v>289</v>
      </c>
      <c r="BM141" s="23" t="s">
        <v>255</v>
      </c>
    </row>
    <row r="142" spans="2:65" s="1" customFormat="1" ht="25.5" customHeight="1">
      <c r="B142" s="47"/>
      <c r="C142" s="220" t="s">
        <v>81</v>
      </c>
      <c r="D142" s="220" t="s">
        <v>177</v>
      </c>
      <c r="E142" s="221" t="s">
        <v>1655</v>
      </c>
      <c r="F142" s="222" t="s">
        <v>1656</v>
      </c>
      <c r="G142" s="222"/>
      <c r="H142" s="222"/>
      <c r="I142" s="222"/>
      <c r="J142" s="223" t="s">
        <v>793</v>
      </c>
      <c r="K142" s="224">
        <v>1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46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289</v>
      </c>
      <c r="AT142" s="23" t="s">
        <v>177</v>
      </c>
      <c r="AU142" s="23" t="s">
        <v>126</v>
      </c>
      <c r="AY142" s="23" t="s">
        <v>175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89</v>
      </c>
      <c r="BK142" s="143">
        <f>ROUND(L142*K142,2)</f>
        <v>0</v>
      </c>
      <c r="BL142" s="23" t="s">
        <v>289</v>
      </c>
      <c r="BM142" s="23" t="s">
        <v>292</v>
      </c>
    </row>
    <row r="143" spans="2:65" s="1" customFormat="1" ht="16.5" customHeight="1">
      <c r="B143" s="47"/>
      <c r="C143" s="220" t="s">
        <v>81</v>
      </c>
      <c r="D143" s="220" t="s">
        <v>177</v>
      </c>
      <c r="E143" s="221" t="s">
        <v>1657</v>
      </c>
      <c r="F143" s="222" t="s">
        <v>1658</v>
      </c>
      <c r="G143" s="222"/>
      <c r="H143" s="222"/>
      <c r="I143" s="222"/>
      <c r="J143" s="223" t="s">
        <v>793</v>
      </c>
      <c r="K143" s="224">
        <v>1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46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289</v>
      </c>
      <c r="AT143" s="23" t="s">
        <v>177</v>
      </c>
      <c r="AU143" s="23" t="s">
        <v>126</v>
      </c>
      <c r="AY143" s="23" t="s">
        <v>175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89</v>
      </c>
      <c r="BK143" s="143">
        <f>ROUND(L143*K143,2)</f>
        <v>0</v>
      </c>
      <c r="BL143" s="23" t="s">
        <v>289</v>
      </c>
      <c r="BM143" s="23" t="s">
        <v>690</v>
      </c>
    </row>
    <row r="144" spans="2:65" s="1" customFormat="1" ht="25.5" customHeight="1">
      <c r="B144" s="47"/>
      <c r="C144" s="220" t="s">
        <v>81</v>
      </c>
      <c r="D144" s="220" t="s">
        <v>177</v>
      </c>
      <c r="E144" s="221" t="s">
        <v>1659</v>
      </c>
      <c r="F144" s="222" t="s">
        <v>1660</v>
      </c>
      <c r="G144" s="222"/>
      <c r="H144" s="222"/>
      <c r="I144" s="222"/>
      <c r="J144" s="223" t="s">
        <v>793</v>
      </c>
      <c r="K144" s="224">
        <v>2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46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289</v>
      </c>
      <c r="AT144" s="23" t="s">
        <v>177</v>
      </c>
      <c r="AU144" s="23" t="s">
        <v>126</v>
      </c>
      <c r="AY144" s="23" t="s">
        <v>175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89</v>
      </c>
      <c r="BK144" s="143">
        <f>ROUND(L144*K144,2)</f>
        <v>0</v>
      </c>
      <c r="BL144" s="23" t="s">
        <v>289</v>
      </c>
      <c r="BM144" s="23" t="s">
        <v>527</v>
      </c>
    </row>
    <row r="145" spans="2:63" s="1" customFormat="1" ht="49.9" customHeight="1">
      <c r="B145" s="47"/>
      <c r="C145" s="48"/>
      <c r="D145" s="208" t="s">
        <v>381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253">
        <f>BK145</f>
        <v>0</v>
      </c>
      <c r="O145" s="254"/>
      <c r="P145" s="254"/>
      <c r="Q145" s="254"/>
      <c r="R145" s="49"/>
      <c r="T145" s="194"/>
      <c r="U145" s="73"/>
      <c r="V145" s="73"/>
      <c r="W145" s="73"/>
      <c r="X145" s="73"/>
      <c r="Y145" s="73"/>
      <c r="Z145" s="73"/>
      <c r="AA145" s="75"/>
      <c r="AT145" s="23" t="s">
        <v>80</v>
      </c>
      <c r="AU145" s="23" t="s">
        <v>81</v>
      </c>
      <c r="AY145" s="23" t="s">
        <v>382</v>
      </c>
      <c r="BK145" s="143">
        <v>0</v>
      </c>
    </row>
    <row r="146" spans="2:18" s="1" customFormat="1" ht="6.95" customHeight="1"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8"/>
    </row>
  </sheetData>
  <sheetProtection password="CC35" sheet="1" objects="1" scenarios="1" formatColumns="0" formatRows="0"/>
  <mergeCells count="13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N119:Q119"/>
    <mergeCell ref="N120:Q120"/>
    <mergeCell ref="N121:Q121"/>
    <mergeCell ref="N133:Q133"/>
    <mergeCell ref="N140:Q140"/>
    <mergeCell ref="N145:Q14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121</v>
      </c>
      <c r="G1" s="16"/>
      <c r="H1" s="155" t="s">
        <v>122</v>
      </c>
      <c r="I1" s="155"/>
      <c r="J1" s="155"/>
      <c r="K1" s="155"/>
      <c r="L1" s="16" t="s">
        <v>123</v>
      </c>
      <c r="M1" s="14"/>
      <c r="N1" s="14"/>
      <c r="O1" s="15" t="s">
        <v>124</v>
      </c>
      <c r="P1" s="14"/>
      <c r="Q1" s="14"/>
      <c r="R1" s="14"/>
      <c r="S1" s="16" t="s">
        <v>125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111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126</v>
      </c>
    </row>
    <row r="4" spans="2:46" ht="36.95" customHeight="1">
      <c r="B4" s="27"/>
      <c r="C4" s="28" t="s">
        <v>127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Stavební úpravy objektu čp.113, Markoušovice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128</v>
      </c>
      <c r="E7" s="48"/>
      <c r="F7" s="37" t="s">
        <v>1661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pans="2:18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14. 6. 2018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>Královéhradecký kraj</v>
      </c>
      <c r="F12" s="48"/>
      <c r="G12" s="48"/>
      <c r="H12" s="48"/>
      <c r="I12" s="48"/>
      <c r="J12" s="48"/>
      <c r="K12" s="48"/>
      <c r="L12" s="48"/>
      <c r="M12" s="39" t="s">
        <v>31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32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31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34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>Ing.Petr Košťál</v>
      </c>
      <c r="F18" s="48"/>
      <c r="G18" s="48"/>
      <c r="H18" s="48"/>
      <c r="I18" s="48"/>
      <c r="J18" s="48"/>
      <c r="K18" s="48"/>
      <c r="L18" s="48"/>
      <c r="M18" s="39" t="s">
        <v>31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37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>01724100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>Martina Škopová</v>
      </c>
      <c r="F21" s="48"/>
      <c r="G21" s="48"/>
      <c r="H21" s="48"/>
      <c r="I21" s="48"/>
      <c r="J21" s="48"/>
      <c r="K21" s="48"/>
      <c r="L21" s="48"/>
      <c r="M21" s="39" t="s">
        <v>31</v>
      </c>
      <c r="N21" s="48"/>
      <c r="O21" s="34" t="str">
        <f>IF('Rekapitulace stavby'!AN20="","",'Rekapitulace stavby'!AN20)</f>
        <v>CZ6862280062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130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115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44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45</v>
      </c>
      <c r="E32" s="55" t="s">
        <v>46</v>
      </c>
      <c r="F32" s="56">
        <v>0.21</v>
      </c>
      <c r="G32" s="162" t="s">
        <v>47</v>
      </c>
      <c r="H32" s="163">
        <f>(SUM(BE96:BE103)+SUM(BE121:BE188))</f>
        <v>0</v>
      </c>
      <c r="I32" s="48"/>
      <c r="J32" s="48"/>
      <c r="K32" s="48"/>
      <c r="L32" s="48"/>
      <c r="M32" s="163">
        <f>ROUND((SUM(BE96:BE103)+SUM(BE121:BE188)),2)*F32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48</v>
      </c>
      <c r="F33" s="56">
        <v>0.15</v>
      </c>
      <c r="G33" s="162" t="s">
        <v>47</v>
      </c>
      <c r="H33" s="163">
        <f>(SUM(BF96:BF103)+SUM(BF121:BF188))</f>
        <v>0</v>
      </c>
      <c r="I33" s="48"/>
      <c r="J33" s="48"/>
      <c r="K33" s="48"/>
      <c r="L33" s="48"/>
      <c r="M33" s="163">
        <f>ROUND((SUM(BF96:BF103)+SUM(BF121:BF188)),2)*F33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49</v>
      </c>
      <c r="F34" s="56">
        <v>0.21</v>
      </c>
      <c r="G34" s="162" t="s">
        <v>47</v>
      </c>
      <c r="H34" s="163">
        <f>(SUM(BG96:BG103)+SUM(BG121:BG188))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50</v>
      </c>
      <c r="F35" s="56">
        <v>0.15</v>
      </c>
      <c r="G35" s="162" t="s">
        <v>47</v>
      </c>
      <c r="H35" s="163">
        <f>(SUM(BH96:BH103)+SUM(BH121:BH188))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51</v>
      </c>
      <c r="F36" s="56">
        <v>0</v>
      </c>
      <c r="G36" s="162" t="s">
        <v>47</v>
      </c>
      <c r="H36" s="163">
        <f>(SUM(BI96:BI103)+SUM(BI121:BI188))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52</v>
      </c>
      <c r="E38" s="104"/>
      <c r="F38" s="104"/>
      <c r="G38" s="165" t="s">
        <v>53</v>
      </c>
      <c r="H38" s="166" t="s">
        <v>54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55</v>
      </c>
      <c r="E50" s="68"/>
      <c r="F50" s="68"/>
      <c r="G50" s="68"/>
      <c r="H50" s="69"/>
      <c r="I50" s="48"/>
      <c r="J50" s="67" t="s">
        <v>56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57</v>
      </c>
      <c r="E59" s="73"/>
      <c r="F59" s="73"/>
      <c r="G59" s="74" t="s">
        <v>58</v>
      </c>
      <c r="H59" s="75"/>
      <c r="I59" s="48"/>
      <c r="J59" s="72" t="s">
        <v>57</v>
      </c>
      <c r="K59" s="73"/>
      <c r="L59" s="73"/>
      <c r="M59" s="73"/>
      <c r="N59" s="74" t="s">
        <v>58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59</v>
      </c>
      <c r="E61" s="68"/>
      <c r="F61" s="68"/>
      <c r="G61" s="68"/>
      <c r="H61" s="69"/>
      <c r="I61" s="48"/>
      <c r="J61" s="67" t="s">
        <v>60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57</v>
      </c>
      <c r="E70" s="73"/>
      <c r="F70" s="73"/>
      <c r="G70" s="74" t="s">
        <v>58</v>
      </c>
      <c r="H70" s="75"/>
      <c r="I70" s="48"/>
      <c r="J70" s="72" t="s">
        <v>57</v>
      </c>
      <c r="K70" s="73"/>
      <c r="L70" s="73"/>
      <c r="M70" s="73"/>
      <c r="N70" s="74" t="s">
        <v>58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131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Stavební úpravy objektu čp.113, Markoušovice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128</v>
      </c>
      <c r="D79" s="48"/>
      <c r="E79" s="48"/>
      <c r="F79" s="88" t="str">
        <f>F7</f>
        <v>574-08 - Zdravotechnika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14. 6. 2018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28</v>
      </c>
      <c r="D83" s="48"/>
      <c r="E83" s="48"/>
      <c r="F83" s="34" t="str">
        <f>E12</f>
        <v>Královéhradecký kraj</v>
      </c>
      <c r="G83" s="48"/>
      <c r="H83" s="48"/>
      <c r="I83" s="48"/>
      <c r="J83" s="48"/>
      <c r="K83" s="39" t="s">
        <v>34</v>
      </c>
      <c r="L83" s="48"/>
      <c r="M83" s="34" t="str">
        <f>E18</f>
        <v>Ing.Petr Košťál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32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37</v>
      </c>
      <c r="L84" s="48"/>
      <c r="M84" s="34" t="str">
        <f>E21</f>
        <v>Martina Škopová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132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133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134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135</v>
      </c>
    </row>
    <row r="89" spans="2:21" s="6" customFormat="1" ht="24.95" customHeight="1">
      <c r="B89" s="176"/>
      <c r="C89" s="177"/>
      <c r="D89" s="178" t="s">
        <v>1662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1663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1664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N138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1665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N157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1666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N174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1667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N183</f>
        <v>0</v>
      </c>
      <c r="O94" s="183"/>
      <c r="P94" s="183"/>
      <c r="Q94" s="183"/>
      <c r="R94" s="184"/>
      <c r="T94" s="185"/>
      <c r="U94" s="185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152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6"/>
      <c r="P96" s="186"/>
      <c r="Q96" s="186"/>
      <c r="R96" s="49"/>
      <c r="T96" s="187"/>
      <c r="U96" s="188" t="s">
        <v>45</v>
      </c>
    </row>
    <row r="97" spans="2:65" s="1" customFormat="1" ht="18" customHeight="1">
      <c r="B97" s="47"/>
      <c r="C97" s="48"/>
      <c r="D97" s="144" t="s">
        <v>153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154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89</v>
      </c>
      <c r="BK97" s="189"/>
      <c r="BL97" s="189"/>
      <c r="BM97" s="189"/>
    </row>
    <row r="98" spans="2:65" s="1" customFormat="1" ht="18" customHeight="1">
      <c r="B98" s="47"/>
      <c r="C98" s="48"/>
      <c r="D98" s="144" t="s">
        <v>1249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154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89</v>
      </c>
      <c r="BK98" s="189"/>
      <c r="BL98" s="189"/>
      <c r="BM98" s="189"/>
    </row>
    <row r="99" spans="2:65" s="1" customFormat="1" ht="18" customHeight="1">
      <c r="B99" s="47"/>
      <c r="C99" s="48"/>
      <c r="D99" s="144" t="s">
        <v>156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154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pans="2:65" s="1" customFormat="1" ht="18" customHeight="1">
      <c r="B100" s="47"/>
      <c r="C100" s="48"/>
      <c r="D100" s="144" t="s">
        <v>157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154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pans="2:65" s="1" customFormat="1" ht="18" customHeight="1">
      <c r="B101" s="47"/>
      <c r="C101" s="48"/>
      <c r="D101" s="144" t="s">
        <v>158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154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pans="2:65" s="1" customFormat="1" ht="18" customHeight="1">
      <c r="B102" s="47"/>
      <c r="C102" s="48"/>
      <c r="D102" s="137" t="s">
        <v>159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4"/>
      <c r="U102" s="195" t="s">
        <v>48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160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126</v>
      </c>
      <c r="BK102" s="189"/>
      <c r="BL102" s="189"/>
      <c r="BM102" s="189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120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161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Stavební úpravy objektu čp.113, Markoušovice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128</v>
      </c>
      <c r="D113" s="48"/>
      <c r="E113" s="48"/>
      <c r="F113" s="88" t="str">
        <f>F7</f>
        <v>574-08 - Zdravotechnika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24</v>
      </c>
      <c r="D115" s="48"/>
      <c r="E115" s="48"/>
      <c r="F115" s="34" t="str">
        <f>F9</f>
        <v xml:space="preserve"> </v>
      </c>
      <c r="G115" s="48"/>
      <c r="H115" s="48"/>
      <c r="I115" s="48"/>
      <c r="J115" s="48"/>
      <c r="K115" s="39" t="s">
        <v>26</v>
      </c>
      <c r="L115" s="48"/>
      <c r="M115" s="91" t="str">
        <f>IF(O9="","",O9)</f>
        <v>14. 6. 2018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28</v>
      </c>
      <c r="D117" s="48"/>
      <c r="E117" s="48"/>
      <c r="F117" s="34" t="str">
        <f>E12</f>
        <v>Královéhradecký kraj</v>
      </c>
      <c r="G117" s="48"/>
      <c r="H117" s="48"/>
      <c r="I117" s="48"/>
      <c r="J117" s="48"/>
      <c r="K117" s="39" t="s">
        <v>34</v>
      </c>
      <c r="L117" s="48"/>
      <c r="M117" s="34" t="str">
        <f>E18</f>
        <v>Ing.Petr Košťál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32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37</v>
      </c>
      <c r="L118" s="48"/>
      <c r="M118" s="34" t="str">
        <f>E21</f>
        <v>Martina Škopová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6"/>
      <c r="C120" s="197" t="s">
        <v>162</v>
      </c>
      <c r="D120" s="198" t="s">
        <v>163</v>
      </c>
      <c r="E120" s="198" t="s">
        <v>63</v>
      </c>
      <c r="F120" s="198" t="s">
        <v>164</v>
      </c>
      <c r="G120" s="198"/>
      <c r="H120" s="198"/>
      <c r="I120" s="198"/>
      <c r="J120" s="198" t="s">
        <v>165</v>
      </c>
      <c r="K120" s="198" t="s">
        <v>166</v>
      </c>
      <c r="L120" s="198" t="s">
        <v>167</v>
      </c>
      <c r="M120" s="198"/>
      <c r="N120" s="198" t="s">
        <v>133</v>
      </c>
      <c r="O120" s="198"/>
      <c r="P120" s="198"/>
      <c r="Q120" s="199"/>
      <c r="R120" s="200"/>
      <c r="T120" s="107" t="s">
        <v>168</v>
      </c>
      <c r="U120" s="108" t="s">
        <v>45</v>
      </c>
      <c r="V120" s="108" t="s">
        <v>169</v>
      </c>
      <c r="W120" s="108" t="s">
        <v>170</v>
      </c>
      <c r="X120" s="108" t="s">
        <v>171</v>
      </c>
      <c r="Y120" s="108" t="s">
        <v>172</v>
      </c>
      <c r="Z120" s="108" t="s">
        <v>173</v>
      </c>
      <c r="AA120" s="109" t="s">
        <v>174</v>
      </c>
    </row>
    <row r="121" spans="2:63" s="1" customFormat="1" ht="29.25" customHeight="1">
      <c r="B121" s="47"/>
      <c r="C121" s="111" t="s">
        <v>130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1">
        <f>BK121</f>
        <v>0</v>
      </c>
      <c r="O121" s="202"/>
      <c r="P121" s="202"/>
      <c r="Q121" s="202"/>
      <c r="R121" s="49"/>
      <c r="T121" s="110"/>
      <c r="U121" s="68"/>
      <c r="V121" s="68"/>
      <c r="W121" s="203">
        <f>W122+W189</f>
        <v>0</v>
      </c>
      <c r="X121" s="68"/>
      <c r="Y121" s="203">
        <f>Y122+Y189</f>
        <v>0</v>
      </c>
      <c r="Z121" s="68"/>
      <c r="AA121" s="204">
        <f>AA122+AA189</f>
        <v>0</v>
      </c>
      <c r="AT121" s="23" t="s">
        <v>80</v>
      </c>
      <c r="AU121" s="23" t="s">
        <v>135</v>
      </c>
      <c r="BK121" s="205">
        <f>BK122+BK189</f>
        <v>0</v>
      </c>
    </row>
    <row r="122" spans="2:63" s="9" customFormat="1" ht="37.4" customHeight="1">
      <c r="B122" s="206"/>
      <c r="C122" s="207"/>
      <c r="D122" s="208" t="s">
        <v>1662</v>
      </c>
      <c r="E122" s="208"/>
      <c r="F122" s="208"/>
      <c r="G122" s="208"/>
      <c r="H122" s="208"/>
      <c r="I122" s="208"/>
      <c r="J122" s="208"/>
      <c r="K122" s="208"/>
      <c r="L122" s="208"/>
      <c r="M122" s="208"/>
      <c r="N122" s="209">
        <f>BK122</f>
        <v>0</v>
      </c>
      <c r="O122" s="179"/>
      <c r="P122" s="179"/>
      <c r="Q122" s="179"/>
      <c r="R122" s="210"/>
      <c r="T122" s="211"/>
      <c r="U122" s="207"/>
      <c r="V122" s="207"/>
      <c r="W122" s="212">
        <f>W123+W138+W157+W174+W183</f>
        <v>0</v>
      </c>
      <c r="X122" s="207"/>
      <c r="Y122" s="212">
        <f>Y123+Y138+Y157+Y174+Y183</f>
        <v>0</v>
      </c>
      <c r="Z122" s="207"/>
      <c r="AA122" s="213">
        <f>AA123+AA138+AA157+AA174+AA183</f>
        <v>0</v>
      </c>
      <c r="AR122" s="214" t="s">
        <v>126</v>
      </c>
      <c r="AT122" s="215" t="s">
        <v>80</v>
      </c>
      <c r="AU122" s="215" t="s">
        <v>81</v>
      </c>
      <c r="AY122" s="214" t="s">
        <v>175</v>
      </c>
      <c r="BK122" s="216">
        <f>BK123+BK138+BK157+BK174+BK183</f>
        <v>0</v>
      </c>
    </row>
    <row r="123" spans="2:63" s="9" customFormat="1" ht="19.9" customHeight="1">
      <c r="B123" s="206"/>
      <c r="C123" s="207"/>
      <c r="D123" s="217" t="s">
        <v>1663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7"/>
      <c r="V123" s="207"/>
      <c r="W123" s="212">
        <f>SUM(W124:W137)</f>
        <v>0</v>
      </c>
      <c r="X123" s="207"/>
      <c r="Y123" s="212">
        <f>SUM(Y124:Y137)</f>
        <v>0</v>
      </c>
      <c r="Z123" s="207"/>
      <c r="AA123" s="213">
        <f>SUM(AA124:AA137)</f>
        <v>0</v>
      </c>
      <c r="AR123" s="214" t="s">
        <v>126</v>
      </c>
      <c r="AT123" s="215" t="s">
        <v>80</v>
      </c>
      <c r="AU123" s="215" t="s">
        <v>89</v>
      </c>
      <c r="AY123" s="214" t="s">
        <v>175</v>
      </c>
      <c r="BK123" s="216">
        <f>SUM(BK124:BK137)</f>
        <v>0</v>
      </c>
    </row>
    <row r="124" spans="2:65" s="1" customFormat="1" ht="25.5" customHeight="1">
      <c r="B124" s="47"/>
      <c r="C124" s="220" t="s">
        <v>81</v>
      </c>
      <c r="D124" s="220" t="s">
        <v>177</v>
      </c>
      <c r="E124" s="221" t="s">
        <v>1668</v>
      </c>
      <c r="F124" s="222" t="s">
        <v>1669</v>
      </c>
      <c r="G124" s="222"/>
      <c r="H124" s="222"/>
      <c r="I124" s="222"/>
      <c r="J124" s="223" t="s">
        <v>202</v>
      </c>
      <c r="K124" s="224">
        <v>1.5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46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289</v>
      </c>
      <c r="AT124" s="23" t="s">
        <v>177</v>
      </c>
      <c r="AU124" s="23" t="s">
        <v>126</v>
      </c>
      <c r="AY124" s="23" t="s">
        <v>175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89</v>
      </c>
      <c r="BK124" s="143">
        <f>ROUND(L124*K124,2)</f>
        <v>0</v>
      </c>
      <c r="BL124" s="23" t="s">
        <v>289</v>
      </c>
      <c r="BM124" s="23" t="s">
        <v>126</v>
      </c>
    </row>
    <row r="125" spans="2:65" s="1" customFormat="1" ht="25.5" customHeight="1">
      <c r="B125" s="47"/>
      <c r="C125" s="220" t="s">
        <v>81</v>
      </c>
      <c r="D125" s="220" t="s">
        <v>177</v>
      </c>
      <c r="E125" s="221" t="s">
        <v>1670</v>
      </c>
      <c r="F125" s="222" t="s">
        <v>1671</v>
      </c>
      <c r="G125" s="222"/>
      <c r="H125" s="222"/>
      <c r="I125" s="222"/>
      <c r="J125" s="223" t="s">
        <v>202</v>
      </c>
      <c r="K125" s="224">
        <v>2.5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46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289</v>
      </c>
      <c r="AT125" s="23" t="s">
        <v>177</v>
      </c>
      <c r="AU125" s="23" t="s">
        <v>126</v>
      </c>
      <c r="AY125" s="23" t="s">
        <v>175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89</v>
      </c>
      <c r="BK125" s="143">
        <f>ROUND(L125*K125,2)</f>
        <v>0</v>
      </c>
      <c r="BL125" s="23" t="s">
        <v>289</v>
      </c>
      <c r="BM125" s="23" t="s">
        <v>181</v>
      </c>
    </row>
    <row r="126" spans="2:65" s="1" customFormat="1" ht="25.5" customHeight="1">
      <c r="B126" s="47"/>
      <c r="C126" s="220" t="s">
        <v>81</v>
      </c>
      <c r="D126" s="220" t="s">
        <v>177</v>
      </c>
      <c r="E126" s="221" t="s">
        <v>1672</v>
      </c>
      <c r="F126" s="222" t="s">
        <v>1673</v>
      </c>
      <c r="G126" s="222"/>
      <c r="H126" s="222"/>
      <c r="I126" s="222"/>
      <c r="J126" s="223" t="s">
        <v>202</v>
      </c>
      <c r="K126" s="224">
        <v>1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46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289</v>
      </c>
      <c r="AT126" s="23" t="s">
        <v>177</v>
      </c>
      <c r="AU126" s="23" t="s">
        <v>126</v>
      </c>
      <c r="AY126" s="23" t="s">
        <v>175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89</v>
      </c>
      <c r="BK126" s="143">
        <f>ROUND(L126*K126,2)</f>
        <v>0</v>
      </c>
      <c r="BL126" s="23" t="s">
        <v>289</v>
      </c>
      <c r="BM126" s="23" t="s">
        <v>240</v>
      </c>
    </row>
    <row r="127" spans="2:65" s="1" customFormat="1" ht="25.5" customHeight="1">
      <c r="B127" s="47"/>
      <c r="C127" s="220" t="s">
        <v>81</v>
      </c>
      <c r="D127" s="220" t="s">
        <v>177</v>
      </c>
      <c r="E127" s="221" t="s">
        <v>1674</v>
      </c>
      <c r="F127" s="222" t="s">
        <v>1675</v>
      </c>
      <c r="G127" s="222"/>
      <c r="H127" s="222"/>
      <c r="I127" s="222"/>
      <c r="J127" s="223" t="s">
        <v>202</v>
      </c>
      <c r="K127" s="224">
        <v>2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46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289</v>
      </c>
      <c r="AT127" s="23" t="s">
        <v>177</v>
      </c>
      <c r="AU127" s="23" t="s">
        <v>126</v>
      </c>
      <c r="AY127" s="23" t="s">
        <v>175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89</v>
      </c>
      <c r="BK127" s="143">
        <f>ROUND(L127*K127,2)</f>
        <v>0</v>
      </c>
      <c r="BL127" s="23" t="s">
        <v>289</v>
      </c>
      <c r="BM127" s="23" t="s">
        <v>487</v>
      </c>
    </row>
    <row r="128" spans="2:65" s="1" customFormat="1" ht="25.5" customHeight="1">
      <c r="B128" s="47"/>
      <c r="C128" s="220" t="s">
        <v>81</v>
      </c>
      <c r="D128" s="220" t="s">
        <v>177</v>
      </c>
      <c r="E128" s="221" t="s">
        <v>1676</v>
      </c>
      <c r="F128" s="222" t="s">
        <v>1677</v>
      </c>
      <c r="G128" s="222"/>
      <c r="H128" s="222"/>
      <c r="I128" s="222"/>
      <c r="J128" s="223" t="s">
        <v>202</v>
      </c>
      <c r="K128" s="224">
        <v>2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46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289</v>
      </c>
      <c r="AT128" s="23" t="s">
        <v>177</v>
      </c>
      <c r="AU128" s="23" t="s">
        <v>126</v>
      </c>
      <c r="AY128" s="23" t="s">
        <v>175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89</v>
      </c>
      <c r="BK128" s="143">
        <f>ROUND(L128*K128,2)</f>
        <v>0</v>
      </c>
      <c r="BL128" s="23" t="s">
        <v>289</v>
      </c>
      <c r="BM128" s="23" t="s">
        <v>260</v>
      </c>
    </row>
    <row r="129" spans="2:65" s="1" customFormat="1" ht="38.25" customHeight="1">
      <c r="B129" s="47"/>
      <c r="C129" s="220" t="s">
        <v>81</v>
      </c>
      <c r="D129" s="220" t="s">
        <v>177</v>
      </c>
      <c r="E129" s="221" t="s">
        <v>1678</v>
      </c>
      <c r="F129" s="222" t="s">
        <v>1679</v>
      </c>
      <c r="G129" s="222"/>
      <c r="H129" s="222"/>
      <c r="I129" s="222"/>
      <c r="J129" s="223" t="s">
        <v>342</v>
      </c>
      <c r="K129" s="224">
        <v>2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46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289</v>
      </c>
      <c r="AT129" s="23" t="s">
        <v>177</v>
      </c>
      <c r="AU129" s="23" t="s">
        <v>126</v>
      </c>
      <c r="AY129" s="23" t="s">
        <v>175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89</v>
      </c>
      <c r="BK129" s="143">
        <f>ROUND(L129*K129,2)</f>
        <v>0</v>
      </c>
      <c r="BL129" s="23" t="s">
        <v>289</v>
      </c>
      <c r="BM129" s="23" t="s">
        <v>268</v>
      </c>
    </row>
    <row r="130" spans="2:65" s="1" customFormat="1" ht="38.25" customHeight="1">
      <c r="B130" s="47"/>
      <c r="C130" s="220" t="s">
        <v>81</v>
      </c>
      <c r="D130" s="220" t="s">
        <v>177</v>
      </c>
      <c r="E130" s="221" t="s">
        <v>1680</v>
      </c>
      <c r="F130" s="222" t="s">
        <v>1681</v>
      </c>
      <c r="G130" s="222"/>
      <c r="H130" s="222"/>
      <c r="I130" s="222"/>
      <c r="J130" s="223" t="s">
        <v>342</v>
      </c>
      <c r="K130" s="224">
        <v>1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46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289</v>
      </c>
      <c r="AT130" s="23" t="s">
        <v>177</v>
      </c>
      <c r="AU130" s="23" t="s">
        <v>126</v>
      </c>
      <c r="AY130" s="23" t="s">
        <v>175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89</v>
      </c>
      <c r="BK130" s="143">
        <f>ROUND(L130*K130,2)</f>
        <v>0</v>
      </c>
      <c r="BL130" s="23" t="s">
        <v>289</v>
      </c>
      <c r="BM130" s="23" t="s">
        <v>367</v>
      </c>
    </row>
    <row r="131" spans="2:65" s="1" customFormat="1" ht="38.25" customHeight="1">
      <c r="B131" s="47"/>
      <c r="C131" s="220" t="s">
        <v>81</v>
      </c>
      <c r="D131" s="220" t="s">
        <v>177</v>
      </c>
      <c r="E131" s="221" t="s">
        <v>1682</v>
      </c>
      <c r="F131" s="222" t="s">
        <v>1683</v>
      </c>
      <c r="G131" s="222"/>
      <c r="H131" s="222"/>
      <c r="I131" s="222"/>
      <c r="J131" s="223" t="s">
        <v>342</v>
      </c>
      <c r="K131" s="224">
        <v>2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46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289</v>
      </c>
      <c r="AT131" s="23" t="s">
        <v>177</v>
      </c>
      <c r="AU131" s="23" t="s">
        <v>126</v>
      </c>
      <c r="AY131" s="23" t="s">
        <v>175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89</v>
      </c>
      <c r="BK131" s="143">
        <f>ROUND(L131*K131,2)</f>
        <v>0</v>
      </c>
      <c r="BL131" s="23" t="s">
        <v>289</v>
      </c>
      <c r="BM131" s="23" t="s">
        <v>289</v>
      </c>
    </row>
    <row r="132" spans="2:65" s="1" customFormat="1" ht="38.25" customHeight="1">
      <c r="B132" s="47"/>
      <c r="C132" s="220" t="s">
        <v>81</v>
      </c>
      <c r="D132" s="220" t="s">
        <v>177</v>
      </c>
      <c r="E132" s="221" t="s">
        <v>1684</v>
      </c>
      <c r="F132" s="222" t="s">
        <v>1685</v>
      </c>
      <c r="G132" s="222"/>
      <c r="H132" s="222"/>
      <c r="I132" s="222"/>
      <c r="J132" s="223" t="s">
        <v>342</v>
      </c>
      <c r="K132" s="224">
        <v>1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46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289</v>
      </c>
      <c r="AT132" s="23" t="s">
        <v>177</v>
      </c>
      <c r="AU132" s="23" t="s">
        <v>126</v>
      </c>
      <c r="AY132" s="23" t="s">
        <v>175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89</v>
      </c>
      <c r="BK132" s="143">
        <f>ROUND(L132*K132,2)</f>
        <v>0</v>
      </c>
      <c r="BL132" s="23" t="s">
        <v>289</v>
      </c>
      <c r="BM132" s="23" t="s">
        <v>311</v>
      </c>
    </row>
    <row r="133" spans="2:65" s="1" customFormat="1" ht="51" customHeight="1">
      <c r="B133" s="47"/>
      <c r="C133" s="220" t="s">
        <v>81</v>
      </c>
      <c r="D133" s="220" t="s">
        <v>177</v>
      </c>
      <c r="E133" s="221" t="s">
        <v>1686</v>
      </c>
      <c r="F133" s="222" t="s">
        <v>1687</v>
      </c>
      <c r="G133" s="222"/>
      <c r="H133" s="222"/>
      <c r="I133" s="222"/>
      <c r="J133" s="223" t="s">
        <v>1688</v>
      </c>
      <c r="K133" s="224">
        <v>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46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289</v>
      </c>
      <c r="AT133" s="23" t="s">
        <v>177</v>
      </c>
      <c r="AU133" s="23" t="s">
        <v>126</v>
      </c>
      <c r="AY133" s="23" t="s">
        <v>175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89</v>
      </c>
      <c r="BK133" s="143">
        <f>ROUND(L133*K133,2)</f>
        <v>0</v>
      </c>
      <c r="BL133" s="23" t="s">
        <v>289</v>
      </c>
      <c r="BM133" s="23" t="s">
        <v>320</v>
      </c>
    </row>
    <row r="134" spans="2:65" s="1" customFormat="1" ht="25.5" customHeight="1">
      <c r="B134" s="47"/>
      <c r="C134" s="220" t="s">
        <v>81</v>
      </c>
      <c r="D134" s="220" t="s">
        <v>177</v>
      </c>
      <c r="E134" s="221" t="s">
        <v>1689</v>
      </c>
      <c r="F134" s="222" t="s">
        <v>1690</v>
      </c>
      <c r="G134" s="222"/>
      <c r="H134" s="222"/>
      <c r="I134" s="222"/>
      <c r="J134" s="223" t="s">
        <v>342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46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289</v>
      </c>
      <c r="AT134" s="23" t="s">
        <v>177</v>
      </c>
      <c r="AU134" s="23" t="s">
        <v>126</v>
      </c>
      <c r="AY134" s="23" t="s">
        <v>175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89</v>
      </c>
      <c r="BK134" s="143">
        <f>ROUND(L134*K134,2)</f>
        <v>0</v>
      </c>
      <c r="BL134" s="23" t="s">
        <v>289</v>
      </c>
      <c r="BM134" s="23" t="s">
        <v>214</v>
      </c>
    </row>
    <row r="135" spans="2:65" s="1" customFormat="1" ht="25.5" customHeight="1">
      <c r="B135" s="47"/>
      <c r="C135" s="220" t="s">
        <v>81</v>
      </c>
      <c r="D135" s="220" t="s">
        <v>177</v>
      </c>
      <c r="E135" s="221" t="s">
        <v>1691</v>
      </c>
      <c r="F135" s="222" t="s">
        <v>1692</v>
      </c>
      <c r="G135" s="222"/>
      <c r="H135" s="222"/>
      <c r="I135" s="222"/>
      <c r="J135" s="223" t="s">
        <v>202</v>
      </c>
      <c r="K135" s="224">
        <v>1.5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46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289</v>
      </c>
      <c r="AT135" s="23" t="s">
        <v>177</v>
      </c>
      <c r="AU135" s="23" t="s">
        <v>126</v>
      </c>
      <c r="AY135" s="23" t="s">
        <v>175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89</v>
      </c>
      <c r="BK135" s="143">
        <f>ROUND(L135*K135,2)</f>
        <v>0</v>
      </c>
      <c r="BL135" s="23" t="s">
        <v>289</v>
      </c>
      <c r="BM135" s="23" t="s">
        <v>286</v>
      </c>
    </row>
    <row r="136" spans="2:65" s="1" customFormat="1" ht="25.5" customHeight="1">
      <c r="B136" s="47"/>
      <c r="C136" s="220" t="s">
        <v>81</v>
      </c>
      <c r="D136" s="220" t="s">
        <v>177</v>
      </c>
      <c r="E136" s="221" t="s">
        <v>1693</v>
      </c>
      <c r="F136" s="222" t="s">
        <v>1694</v>
      </c>
      <c r="G136" s="222"/>
      <c r="H136" s="222"/>
      <c r="I136" s="222"/>
      <c r="J136" s="223" t="s">
        <v>202</v>
      </c>
      <c r="K136" s="224">
        <v>7.5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46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289</v>
      </c>
      <c r="AT136" s="23" t="s">
        <v>177</v>
      </c>
      <c r="AU136" s="23" t="s">
        <v>126</v>
      </c>
      <c r="AY136" s="23" t="s">
        <v>175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89</v>
      </c>
      <c r="BK136" s="143">
        <f>ROUND(L136*K136,2)</f>
        <v>0</v>
      </c>
      <c r="BL136" s="23" t="s">
        <v>289</v>
      </c>
      <c r="BM136" s="23" t="s">
        <v>224</v>
      </c>
    </row>
    <row r="137" spans="2:65" s="1" customFormat="1" ht="51" customHeight="1">
      <c r="B137" s="47"/>
      <c r="C137" s="220" t="s">
        <v>81</v>
      </c>
      <c r="D137" s="220" t="s">
        <v>177</v>
      </c>
      <c r="E137" s="221" t="s">
        <v>1695</v>
      </c>
      <c r="F137" s="222" t="s">
        <v>1696</v>
      </c>
      <c r="G137" s="222"/>
      <c r="H137" s="222"/>
      <c r="I137" s="222"/>
      <c r="J137" s="223" t="s">
        <v>741</v>
      </c>
      <c r="K137" s="271">
        <v>0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46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289</v>
      </c>
      <c r="AT137" s="23" t="s">
        <v>177</v>
      </c>
      <c r="AU137" s="23" t="s">
        <v>126</v>
      </c>
      <c r="AY137" s="23" t="s">
        <v>175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89</v>
      </c>
      <c r="BK137" s="143">
        <f>ROUND(L137*K137,2)</f>
        <v>0</v>
      </c>
      <c r="BL137" s="23" t="s">
        <v>289</v>
      </c>
      <c r="BM137" s="23" t="s">
        <v>219</v>
      </c>
    </row>
    <row r="138" spans="2:63" s="9" customFormat="1" ht="29.85" customHeight="1">
      <c r="B138" s="206"/>
      <c r="C138" s="207"/>
      <c r="D138" s="217" t="s">
        <v>1664</v>
      </c>
      <c r="E138" s="217"/>
      <c r="F138" s="217"/>
      <c r="G138" s="217"/>
      <c r="H138" s="217"/>
      <c r="I138" s="217"/>
      <c r="J138" s="217"/>
      <c r="K138" s="217"/>
      <c r="L138" s="217"/>
      <c r="M138" s="217"/>
      <c r="N138" s="241">
        <f>BK138</f>
        <v>0</v>
      </c>
      <c r="O138" s="242"/>
      <c r="P138" s="242"/>
      <c r="Q138" s="242"/>
      <c r="R138" s="210"/>
      <c r="T138" s="211"/>
      <c r="U138" s="207"/>
      <c r="V138" s="207"/>
      <c r="W138" s="212">
        <f>SUM(W139:W156)</f>
        <v>0</v>
      </c>
      <c r="X138" s="207"/>
      <c r="Y138" s="212">
        <f>SUM(Y139:Y156)</f>
        <v>0</v>
      </c>
      <c r="Z138" s="207"/>
      <c r="AA138" s="213">
        <f>SUM(AA139:AA156)</f>
        <v>0</v>
      </c>
      <c r="AR138" s="214" t="s">
        <v>126</v>
      </c>
      <c r="AT138" s="215" t="s">
        <v>80</v>
      </c>
      <c r="AU138" s="215" t="s">
        <v>89</v>
      </c>
      <c r="AY138" s="214" t="s">
        <v>175</v>
      </c>
      <c r="BK138" s="216">
        <f>SUM(BK139:BK156)</f>
        <v>0</v>
      </c>
    </row>
    <row r="139" spans="2:65" s="1" customFormat="1" ht="38.25" customHeight="1">
      <c r="B139" s="47"/>
      <c r="C139" s="220" t="s">
        <v>81</v>
      </c>
      <c r="D139" s="220" t="s">
        <v>177</v>
      </c>
      <c r="E139" s="221" t="s">
        <v>1697</v>
      </c>
      <c r="F139" s="222" t="s">
        <v>1698</v>
      </c>
      <c r="G139" s="222"/>
      <c r="H139" s="222"/>
      <c r="I139" s="222"/>
      <c r="J139" s="223" t="s">
        <v>202</v>
      </c>
      <c r="K139" s="224">
        <v>17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46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289</v>
      </c>
      <c r="AT139" s="23" t="s">
        <v>177</v>
      </c>
      <c r="AU139" s="23" t="s">
        <v>126</v>
      </c>
      <c r="AY139" s="23" t="s">
        <v>175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89</v>
      </c>
      <c r="BK139" s="143">
        <f>ROUND(L139*K139,2)</f>
        <v>0</v>
      </c>
      <c r="BL139" s="23" t="s">
        <v>289</v>
      </c>
      <c r="BM139" s="23" t="s">
        <v>357</v>
      </c>
    </row>
    <row r="140" spans="2:65" s="1" customFormat="1" ht="38.25" customHeight="1">
      <c r="B140" s="47"/>
      <c r="C140" s="220" t="s">
        <v>81</v>
      </c>
      <c r="D140" s="220" t="s">
        <v>177</v>
      </c>
      <c r="E140" s="221" t="s">
        <v>1699</v>
      </c>
      <c r="F140" s="222" t="s">
        <v>1700</v>
      </c>
      <c r="G140" s="222"/>
      <c r="H140" s="222"/>
      <c r="I140" s="222"/>
      <c r="J140" s="223" t="s">
        <v>202</v>
      </c>
      <c r="K140" s="224">
        <v>8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46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289</v>
      </c>
      <c r="AT140" s="23" t="s">
        <v>177</v>
      </c>
      <c r="AU140" s="23" t="s">
        <v>126</v>
      </c>
      <c r="AY140" s="23" t="s">
        <v>175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89</v>
      </c>
      <c r="BK140" s="143">
        <f>ROUND(L140*K140,2)</f>
        <v>0</v>
      </c>
      <c r="BL140" s="23" t="s">
        <v>289</v>
      </c>
      <c r="BM140" s="23" t="s">
        <v>330</v>
      </c>
    </row>
    <row r="141" spans="2:65" s="1" customFormat="1" ht="63.75" customHeight="1">
      <c r="B141" s="47"/>
      <c r="C141" s="220" t="s">
        <v>81</v>
      </c>
      <c r="D141" s="220" t="s">
        <v>177</v>
      </c>
      <c r="E141" s="221" t="s">
        <v>1701</v>
      </c>
      <c r="F141" s="222" t="s">
        <v>1702</v>
      </c>
      <c r="G141" s="222"/>
      <c r="H141" s="222"/>
      <c r="I141" s="222"/>
      <c r="J141" s="223" t="s">
        <v>81</v>
      </c>
      <c r="K141" s="224">
        <v>17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46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289</v>
      </c>
      <c r="AT141" s="23" t="s">
        <v>177</v>
      </c>
      <c r="AU141" s="23" t="s">
        <v>126</v>
      </c>
      <c r="AY141" s="23" t="s">
        <v>175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89</v>
      </c>
      <c r="BK141" s="143">
        <f>ROUND(L141*K141,2)</f>
        <v>0</v>
      </c>
      <c r="BL141" s="23" t="s">
        <v>289</v>
      </c>
      <c r="BM141" s="23" t="s">
        <v>176</v>
      </c>
    </row>
    <row r="142" spans="2:65" s="1" customFormat="1" ht="63.75" customHeight="1">
      <c r="B142" s="47"/>
      <c r="C142" s="220" t="s">
        <v>81</v>
      </c>
      <c r="D142" s="220" t="s">
        <v>177</v>
      </c>
      <c r="E142" s="221" t="s">
        <v>1703</v>
      </c>
      <c r="F142" s="222" t="s">
        <v>1704</v>
      </c>
      <c r="G142" s="222"/>
      <c r="H142" s="222"/>
      <c r="I142" s="222"/>
      <c r="J142" s="223" t="s">
        <v>202</v>
      </c>
      <c r="K142" s="224">
        <v>8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46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289</v>
      </c>
      <c r="AT142" s="23" t="s">
        <v>177</v>
      </c>
      <c r="AU142" s="23" t="s">
        <v>126</v>
      </c>
      <c r="AY142" s="23" t="s">
        <v>175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89</v>
      </c>
      <c r="BK142" s="143">
        <f>ROUND(L142*K142,2)</f>
        <v>0</v>
      </c>
      <c r="BL142" s="23" t="s">
        <v>289</v>
      </c>
      <c r="BM142" s="23" t="s">
        <v>195</v>
      </c>
    </row>
    <row r="143" spans="2:65" s="1" customFormat="1" ht="25.5" customHeight="1">
      <c r="B143" s="47"/>
      <c r="C143" s="220" t="s">
        <v>81</v>
      </c>
      <c r="D143" s="220" t="s">
        <v>177</v>
      </c>
      <c r="E143" s="221" t="s">
        <v>1705</v>
      </c>
      <c r="F143" s="222" t="s">
        <v>1706</v>
      </c>
      <c r="G143" s="222"/>
      <c r="H143" s="222"/>
      <c r="I143" s="222"/>
      <c r="J143" s="223" t="s">
        <v>342</v>
      </c>
      <c r="K143" s="224">
        <v>6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46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289</v>
      </c>
      <c r="AT143" s="23" t="s">
        <v>177</v>
      </c>
      <c r="AU143" s="23" t="s">
        <v>126</v>
      </c>
      <c r="AY143" s="23" t="s">
        <v>175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89</v>
      </c>
      <c r="BK143" s="143">
        <f>ROUND(L143*K143,2)</f>
        <v>0</v>
      </c>
      <c r="BL143" s="23" t="s">
        <v>289</v>
      </c>
      <c r="BM143" s="23" t="s">
        <v>185</v>
      </c>
    </row>
    <row r="144" spans="2:65" s="1" customFormat="1" ht="25.5" customHeight="1">
      <c r="B144" s="47"/>
      <c r="C144" s="220" t="s">
        <v>81</v>
      </c>
      <c r="D144" s="220" t="s">
        <v>177</v>
      </c>
      <c r="E144" s="221" t="s">
        <v>1707</v>
      </c>
      <c r="F144" s="222" t="s">
        <v>1708</v>
      </c>
      <c r="G144" s="222"/>
      <c r="H144" s="222"/>
      <c r="I144" s="222"/>
      <c r="J144" s="223" t="s">
        <v>342</v>
      </c>
      <c r="K144" s="224">
        <v>3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46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289</v>
      </c>
      <c r="AT144" s="23" t="s">
        <v>177</v>
      </c>
      <c r="AU144" s="23" t="s">
        <v>126</v>
      </c>
      <c r="AY144" s="23" t="s">
        <v>175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89</v>
      </c>
      <c r="BK144" s="143">
        <f>ROUND(L144*K144,2)</f>
        <v>0</v>
      </c>
      <c r="BL144" s="23" t="s">
        <v>289</v>
      </c>
      <c r="BM144" s="23" t="s">
        <v>255</v>
      </c>
    </row>
    <row r="145" spans="2:65" s="1" customFormat="1" ht="25.5" customHeight="1">
      <c r="B145" s="47"/>
      <c r="C145" s="220" t="s">
        <v>81</v>
      </c>
      <c r="D145" s="220" t="s">
        <v>177</v>
      </c>
      <c r="E145" s="221" t="s">
        <v>1709</v>
      </c>
      <c r="F145" s="222" t="s">
        <v>1710</v>
      </c>
      <c r="G145" s="222"/>
      <c r="H145" s="222"/>
      <c r="I145" s="222"/>
      <c r="J145" s="223" t="s">
        <v>1711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46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289</v>
      </c>
      <c r="AT145" s="23" t="s">
        <v>177</v>
      </c>
      <c r="AU145" s="23" t="s">
        <v>126</v>
      </c>
      <c r="AY145" s="23" t="s">
        <v>175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89</v>
      </c>
      <c r="BK145" s="143">
        <f>ROUND(L145*K145,2)</f>
        <v>0</v>
      </c>
      <c r="BL145" s="23" t="s">
        <v>289</v>
      </c>
      <c r="BM145" s="23" t="s">
        <v>292</v>
      </c>
    </row>
    <row r="146" spans="2:65" s="1" customFormat="1" ht="25.5" customHeight="1">
      <c r="B146" s="47"/>
      <c r="C146" s="220" t="s">
        <v>81</v>
      </c>
      <c r="D146" s="220" t="s">
        <v>177</v>
      </c>
      <c r="E146" s="221" t="s">
        <v>1712</v>
      </c>
      <c r="F146" s="222" t="s">
        <v>1713</v>
      </c>
      <c r="G146" s="222"/>
      <c r="H146" s="222"/>
      <c r="I146" s="222"/>
      <c r="J146" s="223" t="s">
        <v>342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46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289</v>
      </c>
      <c r="AT146" s="23" t="s">
        <v>177</v>
      </c>
      <c r="AU146" s="23" t="s">
        <v>126</v>
      </c>
      <c r="AY146" s="23" t="s">
        <v>175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89</v>
      </c>
      <c r="BK146" s="143">
        <f>ROUND(L146*K146,2)</f>
        <v>0</v>
      </c>
      <c r="BL146" s="23" t="s">
        <v>289</v>
      </c>
      <c r="BM146" s="23" t="s">
        <v>690</v>
      </c>
    </row>
    <row r="147" spans="2:65" s="1" customFormat="1" ht="25.5" customHeight="1">
      <c r="B147" s="47"/>
      <c r="C147" s="220" t="s">
        <v>81</v>
      </c>
      <c r="D147" s="220" t="s">
        <v>177</v>
      </c>
      <c r="E147" s="221" t="s">
        <v>1714</v>
      </c>
      <c r="F147" s="222" t="s">
        <v>1715</v>
      </c>
      <c r="G147" s="222"/>
      <c r="H147" s="222"/>
      <c r="I147" s="222"/>
      <c r="J147" s="223" t="s">
        <v>342</v>
      </c>
      <c r="K147" s="224">
        <v>1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46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289</v>
      </c>
      <c r="AT147" s="23" t="s">
        <v>177</v>
      </c>
      <c r="AU147" s="23" t="s">
        <v>126</v>
      </c>
      <c r="AY147" s="23" t="s">
        <v>175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89</v>
      </c>
      <c r="BK147" s="143">
        <f>ROUND(L147*K147,2)</f>
        <v>0</v>
      </c>
      <c r="BL147" s="23" t="s">
        <v>289</v>
      </c>
      <c r="BM147" s="23" t="s">
        <v>527</v>
      </c>
    </row>
    <row r="148" spans="2:65" s="1" customFormat="1" ht="25.5" customHeight="1">
      <c r="B148" s="47"/>
      <c r="C148" s="220" t="s">
        <v>81</v>
      </c>
      <c r="D148" s="220" t="s">
        <v>177</v>
      </c>
      <c r="E148" s="221" t="s">
        <v>1716</v>
      </c>
      <c r="F148" s="222" t="s">
        <v>1717</v>
      </c>
      <c r="G148" s="222"/>
      <c r="H148" s="222"/>
      <c r="I148" s="222"/>
      <c r="J148" s="223" t="s">
        <v>342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46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289</v>
      </c>
      <c r="AT148" s="23" t="s">
        <v>177</v>
      </c>
      <c r="AU148" s="23" t="s">
        <v>126</v>
      </c>
      <c r="AY148" s="23" t="s">
        <v>175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89</v>
      </c>
      <c r="BK148" s="143">
        <f>ROUND(L148*K148,2)</f>
        <v>0</v>
      </c>
      <c r="BL148" s="23" t="s">
        <v>289</v>
      </c>
      <c r="BM148" s="23" t="s">
        <v>541</v>
      </c>
    </row>
    <row r="149" spans="2:65" s="1" customFormat="1" ht="25.5" customHeight="1">
      <c r="B149" s="47"/>
      <c r="C149" s="220" t="s">
        <v>81</v>
      </c>
      <c r="D149" s="220" t="s">
        <v>177</v>
      </c>
      <c r="E149" s="221" t="s">
        <v>1718</v>
      </c>
      <c r="F149" s="222" t="s">
        <v>1719</v>
      </c>
      <c r="G149" s="222"/>
      <c r="H149" s="222"/>
      <c r="I149" s="222"/>
      <c r="J149" s="223" t="s">
        <v>342</v>
      </c>
      <c r="K149" s="224">
        <v>2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46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289</v>
      </c>
      <c r="AT149" s="23" t="s">
        <v>177</v>
      </c>
      <c r="AU149" s="23" t="s">
        <v>126</v>
      </c>
      <c r="AY149" s="23" t="s">
        <v>175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89</v>
      </c>
      <c r="BK149" s="143">
        <f>ROUND(L149*K149,2)</f>
        <v>0</v>
      </c>
      <c r="BL149" s="23" t="s">
        <v>289</v>
      </c>
      <c r="BM149" s="23" t="s">
        <v>569</v>
      </c>
    </row>
    <row r="150" spans="2:65" s="1" customFormat="1" ht="25.5" customHeight="1">
      <c r="B150" s="47"/>
      <c r="C150" s="220" t="s">
        <v>81</v>
      </c>
      <c r="D150" s="220" t="s">
        <v>177</v>
      </c>
      <c r="E150" s="221" t="s">
        <v>1720</v>
      </c>
      <c r="F150" s="222" t="s">
        <v>1721</v>
      </c>
      <c r="G150" s="222"/>
      <c r="H150" s="222"/>
      <c r="I150" s="222"/>
      <c r="J150" s="223" t="s">
        <v>342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46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289</v>
      </c>
      <c r="AT150" s="23" t="s">
        <v>177</v>
      </c>
      <c r="AU150" s="23" t="s">
        <v>126</v>
      </c>
      <c r="AY150" s="23" t="s">
        <v>175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89</v>
      </c>
      <c r="BK150" s="143">
        <f>ROUND(L150*K150,2)</f>
        <v>0</v>
      </c>
      <c r="BL150" s="23" t="s">
        <v>289</v>
      </c>
      <c r="BM150" s="23" t="s">
        <v>509</v>
      </c>
    </row>
    <row r="151" spans="2:65" s="1" customFormat="1" ht="25.5" customHeight="1">
      <c r="B151" s="47"/>
      <c r="C151" s="220" t="s">
        <v>81</v>
      </c>
      <c r="D151" s="220" t="s">
        <v>177</v>
      </c>
      <c r="E151" s="221" t="s">
        <v>1722</v>
      </c>
      <c r="F151" s="222" t="s">
        <v>1723</v>
      </c>
      <c r="G151" s="222"/>
      <c r="H151" s="222"/>
      <c r="I151" s="222"/>
      <c r="J151" s="223" t="s">
        <v>342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46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289</v>
      </c>
      <c r="AT151" s="23" t="s">
        <v>177</v>
      </c>
      <c r="AU151" s="23" t="s">
        <v>126</v>
      </c>
      <c r="AY151" s="23" t="s">
        <v>175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89</v>
      </c>
      <c r="BK151" s="143">
        <f>ROUND(L151*K151,2)</f>
        <v>0</v>
      </c>
      <c r="BL151" s="23" t="s">
        <v>289</v>
      </c>
      <c r="BM151" s="23" t="s">
        <v>519</v>
      </c>
    </row>
    <row r="152" spans="2:65" s="1" customFormat="1" ht="38.25" customHeight="1">
      <c r="B152" s="47"/>
      <c r="C152" s="220" t="s">
        <v>81</v>
      </c>
      <c r="D152" s="220" t="s">
        <v>177</v>
      </c>
      <c r="E152" s="221" t="s">
        <v>1724</v>
      </c>
      <c r="F152" s="222" t="s">
        <v>1725</v>
      </c>
      <c r="G152" s="222"/>
      <c r="H152" s="222"/>
      <c r="I152" s="222"/>
      <c r="J152" s="223" t="s">
        <v>342</v>
      </c>
      <c r="K152" s="224">
        <v>2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46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289</v>
      </c>
      <c r="AT152" s="23" t="s">
        <v>177</v>
      </c>
      <c r="AU152" s="23" t="s">
        <v>126</v>
      </c>
      <c r="AY152" s="23" t="s">
        <v>175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89</v>
      </c>
      <c r="BK152" s="143">
        <f>ROUND(L152*K152,2)</f>
        <v>0</v>
      </c>
      <c r="BL152" s="23" t="s">
        <v>289</v>
      </c>
      <c r="BM152" s="23" t="s">
        <v>556</v>
      </c>
    </row>
    <row r="153" spans="2:65" s="1" customFormat="1" ht="38.25" customHeight="1">
      <c r="B153" s="47"/>
      <c r="C153" s="220" t="s">
        <v>81</v>
      </c>
      <c r="D153" s="220" t="s">
        <v>177</v>
      </c>
      <c r="E153" s="221" t="s">
        <v>1726</v>
      </c>
      <c r="F153" s="222" t="s">
        <v>1727</v>
      </c>
      <c r="G153" s="222"/>
      <c r="H153" s="222"/>
      <c r="I153" s="222"/>
      <c r="J153" s="223" t="s">
        <v>342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46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289</v>
      </c>
      <c r="AT153" s="23" t="s">
        <v>177</v>
      </c>
      <c r="AU153" s="23" t="s">
        <v>126</v>
      </c>
      <c r="AY153" s="23" t="s">
        <v>175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89</v>
      </c>
      <c r="BK153" s="143">
        <f>ROUND(L153*K153,2)</f>
        <v>0</v>
      </c>
      <c r="BL153" s="23" t="s">
        <v>289</v>
      </c>
      <c r="BM153" s="23" t="s">
        <v>1478</v>
      </c>
    </row>
    <row r="154" spans="2:65" s="1" customFormat="1" ht="25.5" customHeight="1">
      <c r="B154" s="47"/>
      <c r="C154" s="220" t="s">
        <v>81</v>
      </c>
      <c r="D154" s="220" t="s">
        <v>177</v>
      </c>
      <c r="E154" s="221" t="s">
        <v>1728</v>
      </c>
      <c r="F154" s="222" t="s">
        <v>1729</v>
      </c>
      <c r="G154" s="222"/>
      <c r="H154" s="222"/>
      <c r="I154" s="222"/>
      <c r="J154" s="223" t="s">
        <v>202</v>
      </c>
      <c r="K154" s="224">
        <v>25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46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289</v>
      </c>
      <c r="AT154" s="23" t="s">
        <v>177</v>
      </c>
      <c r="AU154" s="23" t="s">
        <v>126</v>
      </c>
      <c r="AY154" s="23" t="s">
        <v>175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89</v>
      </c>
      <c r="BK154" s="143">
        <f>ROUND(L154*K154,2)</f>
        <v>0</v>
      </c>
      <c r="BL154" s="23" t="s">
        <v>289</v>
      </c>
      <c r="BM154" s="23" t="s">
        <v>532</v>
      </c>
    </row>
    <row r="155" spans="2:65" s="1" customFormat="1" ht="25.5" customHeight="1">
      <c r="B155" s="47"/>
      <c r="C155" s="220" t="s">
        <v>81</v>
      </c>
      <c r="D155" s="220" t="s">
        <v>177</v>
      </c>
      <c r="E155" s="221" t="s">
        <v>1730</v>
      </c>
      <c r="F155" s="222" t="s">
        <v>1731</v>
      </c>
      <c r="G155" s="222"/>
      <c r="H155" s="222"/>
      <c r="I155" s="222"/>
      <c r="J155" s="223" t="s">
        <v>202</v>
      </c>
      <c r="K155" s="224">
        <v>25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46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289</v>
      </c>
      <c r="AT155" s="23" t="s">
        <v>177</v>
      </c>
      <c r="AU155" s="23" t="s">
        <v>126</v>
      </c>
      <c r="AY155" s="23" t="s">
        <v>175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89</v>
      </c>
      <c r="BK155" s="143">
        <f>ROUND(L155*K155,2)</f>
        <v>0</v>
      </c>
      <c r="BL155" s="23" t="s">
        <v>289</v>
      </c>
      <c r="BM155" s="23" t="s">
        <v>578</v>
      </c>
    </row>
    <row r="156" spans="2:65" s="1" customFormat="1" ht="51" customHeight="1">
      <c r="B156" s="47"/>
      <c r="C156" s="220" t="s">
        <v>81</v>
      </c>
      <c r="D156" s="220" t="s">
        <v>177</v>
      </c>
      <c r="E156" s="221" t="s">
        <v>1732</v>
      </c>
      <c r="F156" s="222" t="s">
        <v>1733</v>
      </c>
      <c r="G156" s="222"/>
      <c r="H156" s="222"/>
      <c r="I156" s="222"/>
      <c r="J156" s="223" t="s">
        <v>741</v>
      </c>
      <c r="K156" s="271">
        <v>0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46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289</v>
      </c>
      <c r="AT156" s="23" t="s">
        <v>177</v>
      </c>
      <c r="AU156" s="23" t="s">
        <v>126</v>
      </c>
      <c r="AY156" s="23" t="s">
        <v>175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89</v>
      </c>
      <c r="BK156" s="143">
        <f>ROUND(L156*K156,2)</f>
        <v>0</v>
      </c>
      <c r="BL156" s="23" t="s">
        <v>289</v>
      </c>
      <c r="BM156" s="23" t="s">
        <v>586</v>
      </c>
    </row>
    <row r="157" spans="2:63" s="9" customFormat="1" ht="29.85" customHeight="1">
      <c r="B157" s="206"/>
      <c r="C157" s="207"/>
      <c r="D157" s="217" t="s">
        <v>1665</v>
      </c>
      <c r="E157" s="217"/>
      <c r="F157" s="217"/>
      <c r="G157" s="217"/>
      <c r="H157" s="217"/>
      <c r="I157" s="217"/>
      <c r="J157" s="217"/>
      <c r="K157" s="217"/>
      <c r="L157" s="217"/>
      <c r="M157" s="217"/>
      <c r="N157" s="241">
        <f>BK157</f>
        <v>0</v>
      </c>
      <c r="O157" s="242"/>
      <c r="P157" s="242"/>
      <c r="Q157" s="242"/>
      <c r="R157" s="210"/>
      <c r="T157" s="211"/>
      <c r="U157" s="207"/>
      <c r="V157" s="207"/>
      <c r="W157" s="212">
        <f>SUM(W158:W173)</f>
        <v>0</v>
      </c>
      <c r="X157" s="207"/>
      <c r="Y157" s="212">
        <f>SUM(Y158:Y173)</f>
        <v>0</v>
      </c>
      <c r="Z157" s="207"/>
      <c r="AA157" s="213">
        <f>SUM(AA158:AA173)</f>
        <v>0</v>
      </c>
      <c r="AR157" s="214" t="s">
        <v>126</v>
      </c>
      <c r="AT157" s="215" t="s">
        <v>80</v>
      </c>
      <c r="AU157" s="215" t="s">
        <v>89</v>
      </c>
      <c r="AY157" s="214" t="s">
        <v>175</v>
      </c>
      <c r="BK157" s="216">
        <f>SUM(BK158:BK173)</f>
        <v>0</v>
      </c>
    </row>
    <row r="158" spans="2:65" s="1" customFormat="1" ht="51" customHeight="1">
      <c r="B158" s="47"/>
      <c r="C158" s="220" t="s">
        <v>81</v>
      </c>
      <c r="D158" s="220" t="s">
        <v>177</v>
      </c>
      <c r="E158" s="221" t="s">
        <v>1734</v>
      </c>
      <c r="F158" s="222" t="s">
        <v>1735</v>
      </c>
      <c r="G158" s="222"/>
      <c r="H158" s="222"/>
      <c r="I158" s="222"/>
      <c r="J158" s="223" t="s">
        <v>1688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46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289</v>
      </c>
      <c r="AT158" s="23" t="s">
        <v>177</v>
      </c>
      <c r="AU158" s="23" t="s">
        <v>126</v>
      </c>
      <c r="AY158" s="23" t="s">
        <v>175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89</v>
      </c>
      <c r="BK158" s="143">
        <f>ROUND(L158*K158,2)</f>
        <v>0</v>
      </c>
      <c r="BL158" s="23" t="s">
        <v>289</v>
      </c>
      <c r="BM158" s="23" t="s">
        <v>523</v>
      </c>
    </row>
    <row r="159" spans="2:65" s="1" customFormat="1" ht="51" customHeight="1">
      <c r="B159" s="47"/>
      <c r="C159" s="220" t="s">
        <v>81</v>
      </c>
      <c r="D159" s="220" t="s">
        <v>177</v>
      </c>
      <c r="E159" s="221" t="s">
        <v>1736</v>
      </c>
      <c r="F159" s="222" t="s">
        <v>1737</v>
      </c>
      <c r="G159" s="222"/>
      <c r="H159" s="222"/>
      <c r="I159" s="222"/>
      <c r="J159" s="223" t="s">
        <v>1688</v>
      </c>
      <c r="K159" s="224">
        <v>1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46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289</v>
      </c>
      <c r="AT159" s="23" t="s">
        <v>177</v>
      </c>
      <c r="AU159" s="23" t="s">
        <v>126</v>
      </c>
      <c r="AY159" s="23" t="s">
        <v>175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89</v>
      </c>
      <c r="BK159" s="143">
        <f>ROUND(L159*K159,2)</f>
        <v>0</v>
      </c>
      <c r="BL159" s="23" t="s">
        <v>289</v>
      </c>
      <c r="BM159" s="23" t="s">
        <v>565</v>
      </c>
    </row>
    <row r="160" spans="2:65" s="1" customFormat="1" ht="63.75" customHeight="1">
      <c r="B160" s="47"/>
      <c r="C160" s="220" t="s">
        <v>81</v>
      </c>
      <c r="D160" s="220" t="s">
        <v>177</v>
      </c>
      <c r="E160" s="221" t="s">
        <v>1738</v>
      </c>
      <c r="F160" s="222" t="s">
        <v>1739</v>
      </c>
      <c r="G160" s="222"/>
      <c r="H160" s="222"/>
      <c r="I160" s="222"/>
      <c r="J160" s="223" t="s">
        <v>1688</v>
      </c>
      <c r="K160" s="224">
        <v>1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46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289</v>
      </c>
      <c r="AT160" s="23" t="s">
        <v>177</v>
      </c>
      <c r="AU160" s="23" t="s">
        <v>126</v>
      </c>
      <c r="AY160" s="23" t="s">
        <v>175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89</v>
      </c>
      <c r="BK160" s="143">
        <f>ROUND(L160*K160,2)</f>
        <v>0</v>
      </c>
      <c r="BL160" s="23" t="s">
        <v>289</v>
      </c>
      <c r="BM160" s="23" t="s">
        <v>551</v>
      </c>
    </row>
    <row r="161" spans="2:65" s="1" customFormat="1" ht="51" customHeight="1">
      <c r="B161" s="47"/>
      <c r="C161" s="220" t="s">
        <v>81</v>
      </c>
      <c r="D161" s="220" t="s">
        <v>177</v>
      </c>
      <c r="E161" s="221" t="s">
        <v>1740</v>
      </c>
      <c r="F161" s="222" t="s">
        <v>1741</v>
      </c>
      <c r="G161" s="222"/>
      <c r="H161" s="222"/>
      <c r="I161" s="222"/>
      <c r="J161" s="223" t="s">
        <v>1688</v>
      </c>
      <c r="K161" s="224">
        <v>1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46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289</v>
      </c>
      <c r="AT161" s="23" t="s">
        <v>177</v>
      </c>
      <c r="AU161" s="23" t="s">
        <v>126</v>
      </c>
      <c r="AY161" s="23" t="s">
        <v>175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89</v>
      </c>
      <c r="BK161" s="143">
        <f>ROUND(L161*K161,2)</f>
        <v>0</v>
      </c>
      <c r="BL161" s="23" t="s">
        <v>289</v>
      </c>
      <c r="BM161" s="23" t="s">
        <v>685</v>
      </c>
    </row>
    <row r="162" spans="2:65" s="1" customFormat="1" ht="51" customHeight="1">
      <c r="B162" s="47"/>
      <c r="C162" s="220" t="s">
        <v>81</v>
      </c>
      <c r="D162" s="220" t="s">
        <v>177</v>
      </c>
      <c r="E162" s="221" t="s">
        <v>1742</v>
      </c>
      <c r="F162" s="222" t="s">
        <v>1743</v>
      </c>
      <c r="G162" s="222"/>
      <c r="H162" s="222"/>
      <c r="I162" s="222"/>
      <c r="J162" s="223" t="s">
        <v>1688</v>
      </c>
      <c r="K162" s="224">
        <v>1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46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289</v>
      </c>
      <c r="AT162" s="23" t="s">
        <v>177</v>
      </c>
      <c r="AU162" s="23" t="s">
        <v>126</v>
      </c>
      <c r="AY162" s="23" t="s">
        <v>175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89</v>
      </c>
      <c r="BK162" s="143">
        <f>ROUND(L162*K162,2)</f>
        <v>0</v>
      </c>
      <c r="BL162" s="23" t="s">
        <v>289</v>
      </c>
      <c r="BM162" s="23" t="s">
        <v>842</v>
      </c>
    </row>
    <row r="163" spans="2:65" s="1" customFormat="1" ht="25.5" customHeight="1">
      <c r="B163" s="47"/>
      <c r="C163" s="220" t="s">
        <v>81</v>
      </c>
      <c r="D163" s="220" t="s">
        <v>177</v>
      </c>
      <c r="E163" s="221" t="s">
        <v>1744</v>
      </c>
      <c r="F163" s="222" t="s">
        <v>1745</v>
      </c>
      <c r="G163" s="222"/>
      <c r="H163" s="222"/>
      <c r="I163" s="222"/>
      <c r="J163" s="223" t="s">
        <v>1688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46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289</v>
      </c>
      <c r="AT163" s="23" t="s">
        <v>177</v>
      </c>
      <c r="AU163" s="23" t="s">
        <v>126</v>
      </c>
      <c r="AY163" s="23" t="s">
        <v>175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89</v>
      </c>
      <c r="BK163" s="143">
        <f>ROUND(L163*K163,2)</f>
        <v>0</v>
      </c>
      <c r="BL163" s="23" t="s">
        <v>289</v>
      </c>
      <c r="BM163" s="23" t="s">
        <v>921</v>
      </c>
    </row>
    <row r="164" spans="2:65" s="1" customFormat="1" ht="25.5" customHeight="1">
      <c r="B164" s="47"/>
      <c r="C164" s="220" t="s">
        <v>81</v>
      </c>
      <c r="D164" s="220" t="s">
        <v>177</v>
      </c>
      <c r="E164" s="221" t="s">
        <v>1746</v>
      </c>
      <c r="F164" s="222" t="s">
        <v>1747</v>
      </c>
      <c r="G164" s="222"/>
      <c r="H164" s="222"/>
      <c r="I164" s="222"/>
      <c r="J164" s="223" t="s">
        <v>342</v>
      </c>
      <c r="K164" s="224">
        <v>2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46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289</v>
      </c>
      <c r="AT164" s="23" t="s">
        <v>177</v>
      </c>
      <c r="AU164" s="23" t="s">
        <v>126</v>
      </c>
      <c r="AY164" s="23" t="s">
        <v>175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89</v>
      </c>
      <c r="BK164" s="143">
        <f>ROUND(L164*K164,2)</f>
        <v>0</v>
      </c>
      <c r="BL164" s="23" t="s">
        <v>289</v>
      </c>
      <c r="BM164" s="23" t="s">
        <v>913</v>
      </c>
    </row>
    <row r="165" spans="2:65" s="1" customFormat="1" ht="25.5" customHeight="1">
      <c r="B165" s="47"/>
      <c r="C165" s="220" t="s">
        <v>81</v>
      </c>
      <c r="D165" s="220" t="s">
        <v>177</v>
      </c>
      <c r="E165" s="221" t="s">
        <v>1748</v>
      </c>
      <c r="F165" s="222" t="s">
        <v>1749</v>
      </c>
      <c r="G165" s="222"/>
      <c r="H165" s="222"/>
      <c r="I165" s="222"/>
      <c r="J165" s="223" t="s">
        <v>342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46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289</v>
      </c>
      <c r="AT165" s="23" t="s">
        <v>177</v>
      </c>
      <c r="AU165" s="23" t="s">
        <v>126</v>
      </c>
      <c r="AY165" s="23" t="s">
        <v>175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89</v>
      </c>
      <c r="BK165" s="143">
        <f>ROUND(L165*K165,2)</f>
        <v>0</v>
      </c>
      <c r="BL165" s="23" t="s">
        <v>289</v>
      </c>
      <c r="BM165" s="23" t="s">
        <v>1121</v>
      </c>
    </row>
    <row r="166" spans="2:65" s="1" customFormat="1" ht="38.25" customHeight="1">
      <c r="B166" s="47"/>
      <c r="C166" s="220" t="s">
        <v>81</v>
      </c>
      <c r="D166" s="220" t="s">
        <v>177</v>
      </c>
      <c r="E166" s="221" t="s">
        <v>80</v>
      </c>
      <c r="F166" s="222" t="s">
        <v>1750</v>
      </c>
      <c r="G166" s="222"/>
      <c r="H166" s="222"/>
      <c r="I166" s="222"/>
      <c r="J166" s="223" t="s">
        <v>342</v>
      </c>
      <c r="K166" s="224">
        <v>1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46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289</v>
      </c>
      <c r="AT166" s="23" t="s">
        <v>177</v>
      </c>
      <c r="AU166" s="23" t="s">
        <v>126</v>
      </c>
      <c r="AY166" s="23" t="s">
        <v>175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89</v>
      </c>
      <c r="BK166" s="143">
        <f>ROUND(L166*K166,2)</f>
        <v>0</v>
      </c>
      <c r="BL166" s="23" t="s">
        <v>289</v>
      </c>
      <c r="BM166" s="23" t="s">
        <v>1130</v>
      </c>
    </row>
    <row r="167" spans="2:65" s="1" customFormat="1" ht="25.5" customHeight="1">
      <c r="B167" s="47"/>
      <c r="C167" s="220" t="s">
        <v>81</v>
      </c>
      <c r="D167" s="220" t="s">
        <v>177</v>
      </c>
      <c r="E167" s="221" t="s">
        <v>1751</v>
      </c>
      <c r="F167" s="222" t="s">
        <v>1752</v>
      </c>
      <c r="G167" s="222"/>
      <c r="H167" s="222"/>
      <c r="I167" s="222"/>
      <c r="J167" s="223" t="s">
        <v>342</v>
      </c>
      <c r="K167" s="224">
        <v>1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46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289</v>
      </c>
      <c r="AT167" s="23" t="s">
        <v>177</v>
      </c>
      <c r="AU167" s="23" t="s">
        <v>126</v>
      </c>
      <c r="AY167" s="23" t="s">
        <v>175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89</v>
      </c>
      <c r="BK167" s="143">
        <f>ROUND(L167*K167,2)</f>
        <v>0</v>
      </c>
      <c r="BL167" s="23" t="s">
        <v>289</v>
      </c>
      <c r="BM167" s="23" t="s">
        <v>851</v>
      </c>
    </row>
    <row r="168" spans="2:65" s="1" customFormat="1" ht="25.5" customHeight="1">
      <c r="B168" s="47"/>
      <c r="C168" s="220" t="s">
        <v>81</v>
      </c>
      <c r="D168" s="220" t="s">
        <v>177</v>
      </c>
      <c r="E168" s="221" t="s">
        <v>1753</v>
      </c>
      <c r="F168" s="222" t="s">
        <v>1754</v>
      </c>
      <c r="G168" s="222"/>
      <c r="H168" s="222"/>
      <c r="I168" s="222"/>
      <c r="J168" s="223" t="s">
        <v>342</v>
      </c>
      <c r="K168" s="224">
        <v>1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46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289</v>
      </c>
      <c r="AT168" s="23" t="s">
        <v>177</v>
      </c>
      <c r="AU168" s="23" t="s">
        <v>126</v>
      </c>
      <c r="AY168" s="23" t="s">
        <v>175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89</v>
      </c>
      <c r="BK168" s="143">
        <f>ROUND(L168*K168,2)</f>
        <v>0</v>
      </c>
      <c r="BL168" s="23" t="s">
        <v>289</v>
      </c>
      <c r="BM168" s="23" t="s">
        <v>859</v>
      </c>
    </row>
    <row r="169" spans="2:65" s="1" customFormat="1" ht="16.5" customHeight="1">
      <c r="B169" s="47"/>
      <c r="C169" s="220" t="s">
        <v>81</v>
      </c>
      <c r="D169" s="220" t="s">
        <v>177</v>
      </c>
      <c r="E169" s="221" t="s">
        <v>1755</v>
      </c>
      <c r="F169" s="222" t="s">
        <v>1756</v>
      </c>
      <c r="G169" s="222"/>
      <c r="H169" s="222"/>
      <c r="I169" s="222"/>
      <c r="J169" s="223" t="s">
        <v>342</v>
      </c>
      <c r="K169" s="224">
        <v>1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46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289</v>
      </c>
      <c r="AT169" s="23" t="s">
        <v>177</v>
      </c>
      <c r="AU169" s="23" t="s">
        <v>126</v>
      </c>
      <c r="AY169" s="23" t="s">
        <v>175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89</v>
      </c>
      <c r="BK169" s="143">
        <f>ROUND(L169*K169,2)</f>
        <v>0</v>
      </c>
      <c r="BL169" s="23" t="s">
        <v>289</v>
      </c>
      <c r="BM169" s="23" t="s">
        <v>1143</v>
      </c>
    </row>
    <row r="170" spans="2:65" s="1" customFormat="1" ht="16.5" customHeight="1">
      <c r="B170" s="47"/>
      <c r="C170" s="220" t="s">
        <v>81</v>
      </c>
      <c r="D170" s="220" t="s">
        <v>177</v>
      </c>
      <c r="E170" s="221" t="s">
        <v>1757</v>
      </c>
      <c r="F170" s="222" t="s">
        <v>1758</v>
      </c>
      <c r="G170" s="222"/>
      <c r="H170" s="222"/>
      <c r="I170" s="222"/>
      <c r="J170" s="223" t="s">
        <v>342</v>
      </c>
      <c r="K170" s="224">
        <v>1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46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289</v>
      </c>
      <c r="AT170" s="23" t="s">
        <v>177</v>
      </c>
      <c r="AU170" s="23" t="s">
        <v>126</v>
      </c>
      <c r="AY170" s="23" t="s">
        <v>175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89</v>
      </c>
      <c r="BK170" s="143">
        <f>ROUND(L170*K170,2)</f>
        <v>0</v>
      </c>
      <c r="BL170" s="23" t="s">
        <v>289</v>
      </c>
      <c r="BM170" s="23" t="s">
        <v>803</v>
      </c>
    </row>
    <row r="171" spans="2:65" s="1" customFormat="1" ht="63.75" customHeight="1">
      <c r="B171" s="47"/>
      <c r="C171" s="220" t="s">
        <v>81</v>
      </c>
      <c r="D171" s="220" t="s">
        <v>177</v>
      </c>
      <c r="E171" s="221" t="s">
        <v>1759</v>
      </c>
      <c r="F171" s="222" t="s">
        <v>1760</v>
      </c>
      <c r="G171" s="222"/>
      <c r="H171" s="222"/>
      <c r="I171" s="222"/>
      <c r="J171" s="223" t="s">
        <v>342</v>
      </c>
      <c r="K171" s="224">
        <v>1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46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289</v>
      </c>
      <c r="AT171" s="23" t="s">
        <v>177</v>
      </c>
      <c r="AU171" s="23" t="s">
        <v>126</v>
      </c>
      <c r="AY171" s="23" t="s">
        <v>175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89</v>
      </c>
      <c r="BK171" s="143">
        <f>ROUND(L171*K171,2)</f>
        <v>0</v>
      </c>
      <c r="BL171" s="23" t="s">
        <v>289</v>
      </c>
      <c r="BM171" s="23" t="s">
        <v>828</v>
      </c>
    </row>
    <row r="172" spans="2:65" s="1" customFormat="1" ht="63.75" customHeight="1">
      <c r="B172" s="47"/>
      <c r="C172" s="220" t="s">
        <v>81</v>
      </c>
      <c r="D172" s="220" t="s">
        <v>177</v>
      </c>
      <c r="E172" s="221" t="s">
        <v>1761</v>
      </c>
      <c r="F172" s="222" t="s">
        <v>1762</v>
      </c>
      <c r="G172" s="222"/>
      <c r="H172" s="222"/>
      <c r="I172" s="222"/>
      <c r="J172" s="223" t="s">
        <v>342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46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289</v>
      </c>
      <c r="AT172" s="23" t="s">
        <v>177</v>
      </c>
      <c r="AU172" s="23" t="s">
        <v>126</v>
      </c>
      <c r="AY172" s="23" t="s">
        <v>175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89</v>
      </c>
      <c r="BK172" s="143">
        <f>ROUND(L172*K172,2)</f>
        <v>0</v>
      </c>
      <c r="BL172" s="23" t="s">
        <v>289</v>
      </c>
      <c r="BM172" s="23" t="s">
        <v>635</v>
      </c>
    </row>
    <row r="173" spans="2:65" s="1" customFormat="1" ht="51" customHeight="1">
      <c r="B173" s="47"/>
      <c r="C173" s="220" t="s">
        <v>81</v>
      </c>
      <c r="D173" s="220" t="s">
        <v>177</v>
      </c>
      <c r="E173" s="221" t="s">
        <v>1763</v>
      </c>
      <c r="F173" s="222" t="s">
        <v>1764</v>
      </c>
      <c r="G173" s="222"/>
      <c r="H173" s="222"/>
      <c r="I173" s="222"/>
      <c r="J173" s="223" t="s">
        <v>741</v>
      </c>
      <c r="K173" s="271">
        <v>0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46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289</v>
      </c>
      <c r="AT173" s="23" t="s">
        <v>177</v>
      </c>
      <c r="AU173" s="23" t="s">
        <v>126</v>
      </c>
      <c r="AY173" s="23" t="s">
        <v>175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89</v>
      </c>
      <c r="BK173" s="143">
        <f>ROUND(L173*K173,2)</f>
        <v>0</v>
      </c>
      <c r="BL173" s="23" t="s">
        <v>289</v>
      </c>
      <c r="BM173" s="23" t="s">
        <v>833</v>
      </c>
    </row>
    <row r="174" spans="2:63" s="9" customFormat="1" ht="29.85" customHeight="1">
      <c r="B174" s="206"/>
      <c r="C174" s="207"/>
      <c r="D174" s="217" t="s">
        <v>1666</v>
      </c>
      <c r="E174" s="217"/>
      <c r="F174" s="217"/>
      <c r="G174" s="217"/>
      <c r="H174" s="217"/>
      <c r="I174" s="217"/>
      <c r="J174" s="217"/>
      <c r="K174" s="217"/>
      <c r="L174" s="217"/>
      <c r="M174" s="217"/>
      <c r="N174" s="241">
        <f>BK174</f>
        <v>0</v>
      </c>
      <c r="O174" s="242"/>
      <c r="P174" s="242"/>
      <c r="Q174" s="242"/>
      <c r="R174" s="210"/>
      <c r="T174" s="211"/>
      <c r="U174" s="207"/>
      <c r="V174" s="207"/>
      <c r="W174" s="212">
        <f>SUM(W175:W182)</f>
        <v>0</v>
      </c>
      <c r="X174" s="207"/>
      <c r="Y174" s="212">
        <f>SUM(Y175:Y182)</f>
        <v>0</v>
      </c>
      <c r="Z174" s="207"/>
      <c r="AA174" s="213">
        <f>SUM(AA175:AA182)</f>
        <v>0</v>
      </c>
      <c r="AR174" s="214" t="s">
        <v>126</v>
      </c>
      <c r="AT174" s="215" t="s">
        <v>80</v>
      </c>
      <c r="AU174" s="215" t="s">
        <v>89</v>
      </c>
      <c r="AY174" s="214" t="s">
        <v>175</v>
      </c>
      <c r="BK174" s="216">
        <f>SUM(BK175:BK182)</f>
        <v>0</v>
      </c>
    </row>
    <row r="175" spans="2:65" s="1" customFormat="1" ht="16.5" customHeight="1">
      <c r="B175" s="47"/>
      <c r="C175" s="220" t="s">
        <v>81</v>
      </c>
      <c r="D175" s="220" t="s">
        <v>177</v>
      </c>
      <c r="E175" s="221" t="s">
        <v>1765</v>
      </c>
      <c r="F175" s="222" t="s">
        <v>1766</v>
      </c>
      <c r="G175" s="222"/>
      <c r="H175" s="222"/>
      <c r="I175" s="222"/>
      <c r="J175" s="223" t="s">
        <v>1688</v>
      </c>
      <c r="K175" s="224">
        <v>6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46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289</v>
      </c>
      <c r="AT175" s="23" t="s">
        <v>177</v>
      </c>
      <c r="AU175" s="23" t="s">
        <v>126</v>
      </c>
      <c r="AY175" s="23" t="s">
        <v>175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89</v>
      </c>
      <c r="BK175" s="143">
        <f>ROUND(L175*K175,2)</f>
        <v>0</v>
      </c>
      <c r="BL175" s="23" t="s">
        <v>289</v>
      </c>
      <c r="BM175" s="23" t="s">
        <v>814</v>
      </c>
    </row>
    <row r="176" spans="2:51" s="10" customFormat="1" ht="16.5" customHeight="1">
      <c r="B176" s="231"/>
      <c r="C176" s="232"/>
      <c r="D176" s="232"/>
      <c r="E176" s="233" t="s">
        <v>22</v>
      </c>
      <c r="F176" s="234" t="s">
        <v>1767</v>
      </c>
      <c r="G176" s="235"/>
      <c r="H176" s="235"/>
      <c r="I176" s="235"/>
      <c r="J176" s="232"/>
      <c r="K176" s="236">
        <v>1</v>
      </c>
      <c r="L176" s="232"/>
      <c r="M176" s="232"/>
      <c r="N176" s="232"/>
      <c r="O176" s="232"/>
      <c r="P176" s="232"/>
      <c r="Q176" s="232"/>
      <c r="R176" s="237"/>
      <c r="T176" s="238"/>
      <c r="U176" s="232"/>
      <c r="V176" s="232"/>
      <c r="W176" s="232"/>
      <c r="X176" s="232"/>
      <c r="Y176" s="232"/>
      <c r="Z176" s="232"/>
      <c r="AA176" s="239"/>
      <c r="AT176" s="240" t="s">
        <v>184</v>
      </c>
      <c r="AU176" s="240" t="s">
        <v>126</v>
      </c>
      <c r="AV176" s="10" t="s">
        <v>126</v>
      </c>
      <c r="AW176" s="10" t="s">
        <v>36</v>
      </c>
      <c r="AX176" s="10" t="s">
        <v>81</v>
      </c>
      <c r="AY176" s="240" t="s">
        <v>175</v>
      </c>
    </row>
    <row r="177" spans="2:51" s="10" customFormat="1" ht="25.5" customHeight="1">
      <c r="B177" s="231"/>
      <c r="C177" s="232"/>
      <c r="D177" s="232"/>
      <c r="E177" s="233" t="s">
        <v>22</v>
      </c>
      <c r="F177" s="243" t="s">
        <v>1768</v>
      </c>
      <c r="G177" s="232"/>
      <c r="H177" s="232"/>
      <c r="I177" s="232"/>
      <c r="J177" s="232"/>
      <c r="K177" s="236">
        <v>1</v>
      </c>
      <c r="L177" s="232"/>
      <c r="M177" s="232"/>
      <c r="N177" s="232"/>
      <c r="O177" s="232"/>
      <c r="P177" s="232"/>
      <c r="Q177" s="232"/>
      <c r="R177" s="237"/>
      <c r="T177" s="238"/>
      <c r="U177" s="232"/>
      <c r="V177" s="232"/>
      <c r="W177" s="232"/>
      <c r="X177" s="232"/>
      <c r="Y177" s="232"/>
      <c r="Z177" s="232"/>
      <c r="AA177" s="239"/>
      <c r="AT177" s="240" t="s">
        <v>184</v>
      </c>
      <c r="AU177" s="240" t="s">
        <v>126</v>
      </c>
      <c r="AV177" s="10" t="s">
        <v>126</v>
      </c>
      <c r="AW177" s="10" t="s">
        <v>36</v>
      </c>
      <c r="AX177" s="10" t="s">
        <v>81</v>
      </c>
      <c r="AY177" s="240" t="s">
        <v>175</v>
      </c>
    </row>
    <row r="178" spans="2:51" s="10" customFormat="1" ht="16.5" customHeight="1">
      <c r="B178" s="231"/>
      <c r="C178" s="232"/>
      <c r="D178" s="232"/>
      <c r="E178" s="233" t="s">
        <v>22</v>
      </c>
      <c r="F178" s="243" t="s">
        <v>1769</v>
      </c>
      <c r="G178" s="232"/>
      <c r="H178" s="232"/>
      <c r="I178" s="232"/>
      <c r="J178" s="232"/>
      <c r="K178" s="236">
        <v>1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184</v>
      </c>
      <c r="AU178" s="240" t="s">
        <v>126</v>
      </c>
      <c r="AV178" s="10" t="s">
        <v>126</v>
      </c>
      <c r="AW178" s="10" t="s">
        <v>36</v>
      </c>
      <c r="AX178" s="10" t="s">
        <v>81</v>
      </c>
      <c r="AY178" s="240" t="s">
        <v>175</v>
      </c>
    </row>
    <row r="179" spans="2:51" s="10" customFormat="1" ht="16.5" customHeight="1">
      <c r="B179" s="231"/>
      <c r="C179" s="232"/>
      <c r="D179" s="232"/>
      <c r="E179" s="233" t="s">
        <v>22</v>
      </c>
      <c r="F179" s="243" t="s">
        <v>1770</v>
      </c>
      <c r="G179" s="232"/>
      <c r="H179" s="232"/>
      <c r="I179" s="232"/>
      <c r="J179" s="232"/>
      <c r="K179" s="236">
        <v>1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184</v>
      </c>
      <c r="AU179" s="240" t="s">
        <v>126</v>
      </c>
      <c r="AV179" s="10" t="s">
        <v>126</v>
      </c>
      <c r="AW179" s="10" t="s">
        <v>36</v>
      </c>
      <c r="AX179" s="10" t="s">
        <v>81</v>
      </c>
      <c r="AY179" s="240" t="s">
        <v>175</v>
      </c>
    </row>
    <row r="180" spans="2:51" s="10" customFormat="1" ht="25.5" customHeight="1">
      <c r="B180" s="231"/>
      <c r="C180" s="232"/>
      <c r="D180" s="232"/>
      <c r="E180" s="233" t="s">
        <v>22</v>
      </c>
      <c r="F180" s="243" t="s">
        <v>1771</v>
      </c>
      <c r="G180" s="232"/>
      <c r="H180" s="232"/>
      <c r="I180" s="232"/>
      <c r="J180" s="232"/>
      <c r="K180" s="236">
        <v>1</v>
      </c>
      <c r="L180" s="232"/>
      <c r="M180" s="232"/>
      <c r="N180" s="232"/>
      <c r="O180" s="232"/>
      <c r="P180" s="232"/>
      <c r="Q180" s="232"/>
      <c r="R180" s="237"/>
      <c r="T180" s="238"/>
      <c r="U180" s="232"/>
      <c r="V180" s="232"/>
      <c r="W180" s="232"/>
      <c r="X180" s="232"/>
      <c r="Y180" s="232"/>
      <c r="Z180" s="232"/>
      <c r="AA180" s="239"/>
      <c r="AT180" s="240" t="s">
        <v>184</v>
      </c>
      <c r="AU180" s="240" t="s">
        <v>126</v>
      </c>
      <c r="AV180" s="10" t="s">
        <v>126</v>
      </c>
      <c r="AW180" s="10" t="s">
        <v>36</v>
      </c>
      <c r="AX180" s="10" t="s">
        <v>81</v>
      </c>
      <c r="AY180" s="240" t="s">
        <v>175</v>
      </c>
    </row>
    <row r="181" spans="2:51" s="10" customFormat="1" ht="25.5" customHeight="1">
      <c r="B181" s="231"/>
      <c r="C181" s="232"/>
      <c r="D181" s="232"/>
      <c r="E181" s="233" t="s">
        <v>22</v>
      </c>
      <c r="F181" s="243" t="s">
        <v>1772</v>
      </c>
      <c r="G181" s="232"/>
      <c r="H181" s="232"/>
      <c r="I181" s="232"/>
      <c r="J181" s="232"/>
      <c r="K181" s="236">
        <v>1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184</v>
      </c>
      <c r="AU181" s="240" t="s">
        <v>126</v>
      </c>
      <c r="AV181" s="10" t="s">
        <v>126</v>
      </c>
      <c r="AW181" s="10" t="s">
        <v>36</v>
      </c>
      <c r="AX181" s="10" t="s">
        <v>81</v>
      </c>
      <c r="AY181" s="240" t="s">
        <v>175</v>
      </c>
    </row>
    <row r="182" spans="2:51" s="11" customFormat="1" ht="16.5" customHeight="1">
      <c r="B182" s="244"/>
      <c r="C182" s="245"/>
      <c r="D182" s="245"/>
      <c r="E182" s="246" t="s">
        <v>22</v>
      </c>
      <c r="F182" s="247" t="s">
        <v>230</v>
      </c>
      <c r="G182" s="245"/>
      <c r="H182" s="245"/>
      <c r="I182" s="245"/>
      <c r="J182" s="245"/>
      <c r="K182" s="248">
        <v>6</v>
      </c>
      <c r="L182" s="245"/>
      <c r="M182" s="245"/>
      <c r="N182" s="245"/>
      <c r="O182" s="245"/>
      <c r="P182" s="245"/>
      <c r="Q182" s="245"/>
      <c r="R182" s="249"/>
      <c r="T182" s="250"/>
      <c r="U182" s="245"/>
      <c r="V182" s="245"/>
      <c r="W182" s="245"/>
      <c r="X182" s="245"/>
      <c r="Y182" s="245"/>
      <c r="Z182" s="245"/>
      <c r="AA182" s="251"/>
      <c r="AT182" s="252" t="s">
        <v>184</v>
      </c>
      <c r="AU182" s="252" t="s">
        <v>126</v>
      </c>
      <c r="AV182" s="11" t="s">
        <v>181</v>
      </c>
      <c r="AW182" s="11" t="s">
        <v>36</v>
      </c>
      <c r="AX182" s="11" t="s">
        <v>89</v>
      </c>
      <c r="AY182" s="252" t="s">
        <v>175</v>
      </c>
    </row>
    <row r="183" spans="2:63" s="9" customFormat="1" ht="29.85" customHeight="1">
      <c r="B183" s="206"/>
      <c r="C183" s="207"/>
      <c r="D183" s="217" t="s">
        <v>1667</v>
      </c>
      <c r="E183" s="217"/>
      <c r="F183" s="217"/>
      <c r="G183" s="217"/>
      <c r="H183" s="217"/>
      <c r="I183" s="217"/>
      <c r="J183" s="217"/>
      <c r="K183" s="217"/>
      <c r="L183" s="217"/>
      <c r="M183" s="217"/>
      <c r="N183" s="218">
        <f>BK183</f>
        <v>0</v>
      </c>
      <c r="O183" s="219"/>
      <c r="P183" s="219"/>
      <c r="Q183" s="219"/>
      <c r="R183" s="210"/>
      <c r="T183" s="211"/>
      <c r="U183" s="207"/>
      <c r="V183" s="207"/>
      <c r="W183" s="212">
        <f>SUM(W184:W188)</f>
        <v>0</v>
      </c>
      <c r="X183" s="207"/>
      <c r="Y183" s="212">
        <f>SUM(Y184:Y188)</f>
        <v>0</v>
      </c>
      <c r="Z183" s="207"/>
      <c r="AA183" s="213">
        <f>SUM(AA184:AA188)</f>
        <v>0</v>
      </c>
      <c r="AR183" s="214" t="s">
        <v>126</v>
      </c>
      <c r="AT183" s="215" t="s">
        <v>80</v>
      </c>
      <c r="AU183" s="215" t="s">
        <v>89</v>
      </c>
      <c r="AY183" s="214" t="s">
        <v>175</v>
      </c>
      <c r="BK183" s="216">
        <f>SUM(BK184:BK188)</f>
        <v>0</v>
      </c>
    </row>
    <row r="184" spans="2:65" s="1" customFormat="1" ht="16.5" customHeight="1">
      <c r="B184" s="47"/>
      <c r="C184" s="220" t="s">
        <v>81</v>
      </c>
      <c r="D184" s="220" t="s">
        <v>177</v>
      </c>
      <c r="E184" s="221" t="s">
        <v>1773</v>
      </c>
      <c r="F184" s="222" t="s">
        <v>1774</v>
      </c>
      <c r="G184" s="222"/>
      <c r="H184" s="222"/>
      <c r="I184" s="222"/>
      <c r="J184" s="223" t="s">
        <v>1688</v>
      </c>
      <c r="K184" s="224">
        <v>3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46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289</v>
      </c>
      <c r="AT184" s="23" t="s">
        <v>177</v>
      </c>
      <c r="AU184" s="23" t="s">
        <v>126</v>
      </c>
      <c r="AY184" s="23" t="s">
        <v>175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89</v>
      </c>
      <c r="BK184" s="143">
        <f>ROUND(L184*K184,2)</f>
        <v>0</v>
      </c>
      <c r="BL184" s="23" t="s">
        <v>289</v>
      </c>
      <c r="BM184" s="23" t="s">
        <v>1034</v>
      </c>
    </row>
    <row r="185" spans="2:51" s="10" customFormat="1" ht="25.5" customHeight="1">
      <c r="B185" s="231"/>
      <c r="C185" s="232"/>
      <c r="D185" s="232"/>
      <c r="E185" s="233" t="s">
        <v>22</v>
      </c>
      <c r="F185" s="234" t="s">
        <v>1775</v>
      </c>
      <c r="G185" s="235"/>
      <c r="H185" s="235"/>
      <c r="I185" s="235"/>
      <c r="J185" s="232"/>
      <c r="K185" s="236">
        <v>1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184</v>
      </c>
      <c r="AU185" s="240" t="s">
        <v>126</v>
      </c>
      <c r="AV185" s="10" t="s">
        <v>126</v>
      </c>
      <c r="AW185" s="10" t="s">
        <v>36</v>
      </c>
      <c r="AX185" s="10" t="s">
        <v>81</v>
      </c>
      <c r="AY185" s="240" t="s">
        <v>175</v>
      </c>
    </row>
    <row r="186" spans="2:51" s="10" customFormat="1" ht="25.5" customHeight="1">
      <c r="B186" s="231"/>
      <c r="C186" s="232"/>
      <c r="D186" s="232"/>
      <c r="E186" s="233" t="s">
        <v>22</v>
      </c>
      <c r="F186" s="243" t="s">
        <v>1776</v>
      </c>
      <c r="G186" s="232"/>
      <c r="H186" s="232"/>
      <c r="I186" s="232"/>
      <c r="J186" s="232"/>
      <c r="K186" s="236">
        <v>1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184</v>
      </c>
      <c r="AU186" s="240" t="s">
        <v>126</v>
      </c>
      <c r="AV186" s="10" t="s">
        <v>126</v>
      </c>
      <c r="AW186" s="10" t="s">
        <v>36</v>
      </c>
      <c r="AX186" s="10" t="s">
        <v>81</v>
      </c>
      <c r="AY186" s="240" t="s">
        <v>175</v>
      </c>
    </row>
    <row r="187" spans="2:51" s="10" customFormat="1" ht="25.5" customHeight="1">
      <c r="B187" s="231"/>
      <c r="C187" s="232"/>
      <c r="D187" s="232"/>
      <c r="E187" s="233" t="s">
        <v>22</v>
      </c>
      <c r="F187" s="243" t="s">
        <v>1777</v>
      </c>
      <c r="G187" s="232"/>
      <c r="H187" s="232"/>
      <c r="I187" s="232"/>
      <c r="J187" s="232"/>
      <c r="K187" s="236">
        <v>1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184</v>
      </c>
      <c r="AU187" s="240" t="s">
        <v>126</v>
      </c>
      <c r="AV187" s="10" t="s">
        <v>126</v>
      </c>
      <c r="AW187" s="10" t="s">
        <v>36</v>
      </c>
      <c r="AX187" s="10" t="s">
        <v>81</v>
      </c>
      <c r="AY187" s="240" t="s">
        <v>175</v>
      </c>
    </row>
    <row r="188" spans="2:51" s="11" customFormat="1" ht="16.5" customHeight="1">
      <c r="B188" s="244"/>
      <c r="C188" s="245"/>
      <c r="D188" s="245"/>
      <c r="E188" s="246" t="s">
        <v>22</v>
      </c>
      <c r="F188" s="247" t="s">
        <v>230</v>
      </c>
      <c r="G188" s="245"/>
      <c r="H188" s="245"/>
      <c r="I188" s="245"/>
      <c r="J188" s="245"/>
      <c r="K188" s="248">
        <v>3</v>
      </c>
      <c r="L188" s="245"/>
      <c r="M188" s="245"/>
      <c r="N188" s="245"/>
      <c r="O188" s="245"/>
      <c r="P188" s="245"/>
      <c r="Q188" s="245"/>
      <c r="R188" s="249"/>
      <c r="T188" s="250"/>
      <c r="U188" s="245"/>
      <c r="V188" s="245"/>
      <c r="W188" s="245"/>
      <c r="X188" s="245"/>
      <c r="Y188" s="245"/>
      <c r="Z188" s="245"/>
      <c r="AA188" s="251"/>
      <c r="AT188" s="252" t="s">
        <v>184</v>
      </c>
      <c r="AU188" s="252" t="s">
        <v>126</v>
      </c>
      <c r="AV188" s="11" t="s">
        <v>181</v>
      </c>
      <c r="AW188" s="11" t="s">
        <v>36</v>
      </c>
      <c r="AX188" s="11" t="s">
        <v>89</v>
      </c>
      <c r="AY188" s="252" t="s">
        <v>175</v>
      </c>
    </row>
    <row r="189" spans="2:63" s="1" customFormat="1" ht="49.9" customHeight="1">
      <c r="B189" s="47"/>
      <c r="C189" s="48"/>
      <c r="D189" s="208" t="s">
        <v>381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209">
        <f>BK189</f>
        <v>0</v>
      </c>
      <c r="O189" s="179"/>
      <c r="P189" s="179"/>
      <c r="Q189" s="179"/>
      <c r="R189" s="49"/>
      <c r="T189" s="194"/>
      <c r="U189" s="73"/>
      <c r="V189" s="73"/>
      <c r="W189" s="73"/>
      <c r="X189" s="73"/>
      <c r="Y189" s="73"/>
      <c r="Z189" s="73"/>
      <c r="AA189" s="75"/>
      <c r="AT189" s="23" t="s">
        <v>80</v>
      </c>
      <c r="AU189" s="23" t="s">
        <v>81</v>
      </c>
      <c r="AY189" s="23" t="s">
        <v>382</v>
      </c>
      <c r="BK189" s="143">
        <v>0</v>
      </c>
    </row>
    <row r="190" spans="2:18" s="1" customFormat="1" ht="6.95" customHeight="1"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8"/>
    </row>
  </sheetData>
  <sheetProtection password="CC35" sheet="1" objects="1" scenarios="1" formatColumns="0" formatRows="0"/>
  <mergeCells count="23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F181:I181"/>
    <mergeCell ref="F182:I182"/>
    <mergeCell ref="F184:I184"/>
    <mergeCell ref="L184:M184"/>
    <mergeCell ref="N184:Q184"/>
    <mergeCell ref="F185:I185"/>
    <mergeCell ref="F186:I186"/>
    <mergeCell ref="F187:I187"/>
    <mergeCell ref="F188:I188"/>
    <mergeCell ref="N121:Q121"/>
    <mergeCell ref="N122:Q122"/>
    <mergeCell ref="N123:Q123"/>
    <mergeCell ref="N138:Q138"/>
    <mergeCell ref="N157:Q157"/>
    <mergeCell ref="N174:Q174"/>
    <mergeCell ref="N183:Q183"/>
    <mergeCell ref="N189:Q18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CORE-I5-4460\Martina</dc:creator>
  <cp:keywords/>
  <dc:description/>
  <cp:lastModifiedBy>CORE-I5-4460\Martina</cp:lastModifiedBy>
  <dcterms:created xsi:type="dcterms:W3CDTF">2019-06-04T12:55:24Z</dcterms:created>
  <dcterms:modified xsi:type="dcterms:W3CDTF">2019-06-04T12:55:31Z</dcterms:modified>
  <cp:category/>
  <cp:version/>
  <cp:contentType/>
  <cp:contentStatus/>
</cp:coreProperties>
</file>