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1b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01b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01b Pol'!$A$1:$X$48</definedName>
    <definedName name="_xlnm.Print_Area" localSheetId="0">Stavba!$A$1:$J$56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K8" i="12" s="1"/>
  <c r="M9" i="12"/>
  <c r="O9" i="12"/>
  <c r="Q9" i="12"/>
  <c r="V9" i="12"/>
  <c r="V8" i="12" s="1"/>
  <c r="G10" i="12"/>
  <c r="G8" i="12" s="1"/>
  <c r="I10" i="12"/>
  <c r="K10" i="12"/>
  <c r="O10" i="12"/>
  <c r="O8" i="12" s="1"/>
  <c r="Q10" i="12"/>
  <c r="V10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I20" i="12"/>
  <c r="K20" i="12"/>
  <c r="O20" i="12"/>
  <c r="O19" i="12" s="1"/>
  <c r="Q20" i="12"/>
  <c r="V20" i="12"/>
  <c r="V19" i="12" s="1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Q19" i="12" s="1"/>
  <c r="V23" i="12"/>
  <c r="G25" i="12"/>
  <c r="M25" i="12" s="1"/>
  <c r="I25" i="12"/>
  <c r="K25" i="12"/>
  <c r="O25" i="12"/>
  <c r="Q25" i="12"/>
  <c r="V25" i="12"/>
  <c r="G26" i="12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I36" i="12"/>
  <c r="I35" i="12" s="1"/>
  <c r="K36" i="12"/>
  <c r="O36" i="12"/>
  <c r="O35" i="12" s="1"/>
  <c r="Q36" i="12"/>
  <c r="V36" i="12"/>
  <c r="V35" i="12" s="1"/>
  <c r="G37" i="12"/>
  <c r="I37" i="12"/>
  <c r="K37" i="12"/>
  <c r="M37" i="12"/>
  <c r="O37" i="12"/>
  <c r="Q37" i="12"/>
  <c r="Q35" i="12" s="1"/>
  <c r="V37" i="12"/>
  <c r="G38" i="12"/>
  <c r="M38" i="12" s="1"/>
  <c r="I38" i="12"/>
  <c r="K38" i="12"/>
  <c r="O38" i="12"/>
  <c r="Q38" i="12"/>
  <c r="V38" i="12"/>
  <c r="I39" i="12"/>
  <c r="G40" i="12"/>
  <c r="G39" i="12" s="1"/>
  <c r="I54" i="1" s="1"/>
  <c r="I40" i="12"/>
  <c r="K40" i="12"/>
  <c r="K39" i="12" s="1"/>
  <c r="O40" i="12"/>
  <c r="O39" i="12" s="1"/>
  <c r="Q40" i="12"/>
  <c r="Q39" i="12" s="1"/>
  <c r="V40" i="12"/>
  <c r="V39" i="12" s="1"/>
  <c r="G42" i="12"/>
  <c r="M42" i="12" s="1"/>
  <c r="I42" i="12"/>
  <c r="K42" i="12"/>
  <c r="O42" i="12"/>
  <c r="Q42" i="12"/>
  <c r="V42" i="12"/>
  <c r="V41" i="12" s="1"/>
  <c r="G43" i="12"/>
  <c r="M43" i="12" s="1"/>
  <c r="I43" i="12"/>
  <c r="K43" i="12"/>
  <c r="O43" i="12"/>
  <c r="Q43" i="12"/>
  <c r="V43" i="12"/>
  <c r="AE45" i="12"/>
  <c r="F41" i="1" s="1"/>
  <c r="I20" i="1"/>
  <c r="I18" i="1"/>
  <c r="I16" i="1"/>
  <c r="K11" i="12" l="1"/>
  <c r="G35" i="12"/>
  <c r="I53" i="1" s="1"/>
  <c r="G24" i="12"/>
  <c r="I52" i="1" s="1"/>
  <c r="I19" i="12"/>
  <c r="G19" i="12"/>
  <c r="I51" i="1" s="1"/>
  <c r="V11" i="12"/>
  <c r="F40" i="1"/>
  <c r="I49" i="1"/>
  <c r="K24" i="12"/>
  <c r="O24" i="12"/>
  <c r="Q11" i="12"/>
  <c r="I11" i="12"/>
  <c r="G11" i="12"/>
  <c r="I50" i="1" s="1"/>
  <c r="Q8" i="12"/>
  <c r="I8" i="12"/>
  <c r="I41" i="12"/>
  <c r="O41" i="12"/>
  <c r="Q41" i="12"/>
  <c r="K41" i="12"/>
  <c r="K35" i="12"/>
  <c r="V24" i="12"/>
  <c r="Q24" i="12"/>
  <c r="I24" i="12"/>
  <c r="K19" i="12"/>
  <c r="O11" i="12"/>
  <c r="F39" i="1"/>
  <c r="M41" i="12"/>
  <c r="G41" i="12"/>
  <c r="I55" i="1" s="1"/>
  <c r="I19" i="1" s="1"/>
  <c r="M40" i="12"/>
  <c r="M39" i="12" s="1"/>
  <c r="M36" i="12"/>
  <c r="M35" i="12" s="1"/>
  <c r="M20" i="12"/>
  <c r="M19" i="12" s="1"/>
  <c r="M12" i="12"/>
  <c r="M11" i="12" s="1"/>
  <c r="AF45" i="12"/>
  <c r="M26" i="12"/>
  <c r="M24" i="12" s="1"/>
  <c r="M10" i="12"/>
  <c r="M8" i="12" s="1"/>
  <c r="J28" i="1"/>
  <c r="J26" i="1"/>
  <c r="G38" i="1"/>
  <c r="F38" i="1"/>
  <c r="H32" i="1"/>
  <c r="J23" i="1"/>
  <c r="J24" i="1"/>
  <c r="J25" i="1"/>
  <c r="J27" i="1"/>
  <c r="E24" i="1"/>
  <c r="E26" i="1"/>
  <c r="G40" i="1" l="1"/>
  <c r="G41" i="1"/>
  <c r="H41" i="1" s="1"/>
  <c r="I41" i="1" s="1"/>
  <c r="G39" i="1"/>
  <c r="G42" i="1" s="1"/>
  <c r="G25" i="1" s="1"/>
  <c r="A25" i="1" s="1"/>
  <c r="F42" i="1"/>
  <c r="I56" i="1"/>
  <c r="I17" i="1"/>
  <c r="I21" i="1" s="1"/>
  <c r="H40" i="1"/>
  <c r="I40" i="1" s="1"/>
  <c r="G45" i="12"/>
  <c r="G23" i="1" l="1"/>
  <c r="A23" i="1" s="1"/>
  <c r="G28" i="1"/>
  <c r="A26" i="1"/>
  <c r="G26" i="1"/>
  <c r="J55" i="1"/>
  <c r="J49" i="1"/>
  <c r="J52" i="1"/>
  <c r="J54" i="1"/>
  <c r="J53" i="1"/>
  <c r="J50" i="1"/>
  <c r="J51" i="1"/>
  <c r="H39" i="1"/>
  <c r="I39" i="1" l="1"/>
  <c r="I42" i="1" s="1"/>
  <c r="H42" i="1"/>
  <c r="J56" i="1"/>
  <c r="G24" i="1"/>
  <c r="A27" i="1" s="1"/>
  <c r="A24" i="1"/>
  <c r="G29" i="1" l="1"/>
  <c r="G27" i="1" s="1"/>
  <c r="A29" i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Hanuš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<sst xmlns="http://schemas.openxmlformats.org/spreadsheetml/2006/main" count="381" uniqueCount="183">
  <si>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</si>
  <si>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</si>
  <si>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</si>
  <si>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</si>
  <si>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</si>
  <si>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</si>
  <si>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</si>
  <si>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</si>
  <si>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</si>
  <si>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</si>
  <si>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</si>
  <si>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</si>
  <si>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</si>
  <si>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</si>
  <si>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</si>
  <si>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</si>
  <si>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</si>
  <si>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</si>
  <si>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</si>
  <si>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</si>
  <si>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</si>
  <si>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</si>
  <si>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</si>
  <si>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</si>
  <si>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</si>
  <si>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</si>
  <si>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</si>
  <si>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</si>
  <si>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</si>
  <si>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</si>
  <si>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</si>
  <si>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</si>
  <si>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</si>
  <si>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</si>
  <si>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</si>
  <si>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</si>
  <si>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</si>
  <si>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</si>
  <si>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</si>
  <si>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</si>
  <si>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01b</t>
  </si>
  <si>
    <t>Ústřední výtápění</t>
  </si>
  <si>
    <t>01</t>
  </si>
  <si>
    <t>Oprava hygienického zázemí tělocvičny</t>
  </si>
  <si>
    <t>Objekt:</t>
  </si>
  <si>
    <t>Rozpočet:</t>
  </si>
  <si>
    <t>87226 - 19</t>
  </si>
  <si>
    <t>Oprava hygienického zázemí tělocvičny VOŠ a SPŠ Jičín, pod Koželuhy 100, Jičín</t>
  </si>
  <si>
    <t>Vyšší odborná škola a Střední průmyslová škola, Jičín, Pod Koželuhy 100</t>
  </si>
  <si>
    <t>Pod Koželuhy 100</t>
  </si>
  <si>
    <t>Jičín-Nové Město</t>
  </si>
  <si>
    <t>50601</t>
  </si>
  <si>
    <t>60116820</t>
  </si>
  <si>
    <t>CZ60116820</t>
  </si>
  <si>
    <t>Ing. Pavel Jarolímek</t>
  </si>
  <si>
    <t xml:space="preserve"> 8</t>
  </si>
  <si>
    <t>Březina-Březina</t>
  </si>
  <si>
    <t>64778878</t>
  </si>
  <si>
    <t>CZ7005282867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</si>
  <si>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</si>
  <si>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</si>
  <si>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</si>
  <si>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</si>
  <si>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</si>
  <si>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</si>
  <si>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</si>
  <si>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</si>
  <si>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</si>
  <si>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</si>
  <si>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</si>
  <si>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</si>
  <si>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</si>
  <si>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</si>
  <si>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</si>
  <si>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</si>
  <si>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</si>
  <si>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</si>
  <si>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</si>
  <si>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</si>
  <si>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</si>
  <si>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</si>
  <si>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</si>
  <si>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</si>
  <si>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</si>
  <si>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</si>
  <si>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</si>
  <si>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</si>
  <si>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</si>
  <si>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</si>
  <si>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</si>
  <si>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</si>
  <si>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</si>
  <si>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</si>
  <si>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</si>
  <si>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</si>
  <si>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</si>
  <si>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</si>
  <si>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</si>
  <si>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</si>
  <si>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</si>
  <si>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</si>
  <si>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</si>
  <si>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</si>
  <si>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</si>
  <si>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</si>
  <si>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722181214RT5</t>
  </si>
  <si>
    <t>Izolace návleková  tl. stěny 20 mm vnitřní průměr 15 mm</t>
  </si>
  <si>
    <t>m</t>
  </si>
  <si>
    <t>RTS 19/ I</t>
  </si>
  <si>
    <t>Práce</t>
  </si>
  <si>
    <t>POL1_7</t>
  </si>
  <si>
    <t>998713101R00</t>
  </si>
  <si>
    <t>Přesun hmot pro izolace tepelné, výšky do 6 m</t>
  </si>
  <si>
    <t>t</t>
  </si>
  <si>
    <t>Přesun hmot</t>
  </si>
  <si>
    <t>POL7_</t>
  </si>
  <si>
    <t>733110803R00</t>
  </si>
  <si>
    <t>Demontáž potrubí ocelového závitového do DN 15</t>
  </si>
  <si>
    <t>733111103R00</t>
  </si>
  <si>
    <t>Potrubí závitové bezešvé běžné nízkotlaké DN 15</t>
  </si>
  <si>
    <t>733191922R00</t>
  </si>
  <si>
    <t>Navaření odbočky na potrubí,DN odbočky 10</t>
  </si>
  <si>
    <t>kus</t>
  </si>
  <si>
    <t>733191912R00</t>
  </si>
  <si>
    <t>Zaslepení potrubí zkováním a zavařením DN 10</t>
  </si>
  <si>
    <t>POL1_</t>
  </si>
  <si>
    <t>733190106R00</t>
  </si>
  <si>
    <t>Tlaková zkouška potrubí  DN 32</t>
  </si>
  <si>
    <t>733890801R00</t>
  </si>
  <si>
    <t>Přemístění vybouraných hmot - potrubí, H do 6 m</t>
  </si>
  <si>
    <t>998733101R00</t>
  </si>
  <si>
    <t>Přesun hmot pro rozvody potrubí, výšky do 6 m</t>
  </si>
  <si>
    <t>734209112R00</t>
  </si>
  <si>
    <t>Montáž armatur závitových,se 2závity, G 3/8</t>
  </si>
  <si>
    <t>734263131R00</t>
  </si>
  <si>
    <t>Šroubení regulační, přímé, IVAR.DD 301 DN 10</t>
  </si>
  <si>
    <t>734200821R00</t>
  </si>
  <si>
    <t>Demontáž armatur se 2závity do G 1/2</t>
  </si>
  <si>
    <t>998734101R00</t>
  </si>
  <si>
    <t>Přesun hmot pro armatury, výšky do 6 m</t>
  </si>
  <si>
    <t>735000912R00</t>
  </si>
  <si>
    <t>Oprava-vyregulování ventilů s termost.ovládáním</t>
  </si>
  <si>
    <t>735111810R00</t>
  </si>
  <si>
    <t>Demontáž těles otopných litinových článkových</t>
  </si>
  <si>
    <t>m2</t>
  </si>
  <si>
    <t>735119140R00</t>
  </si>
  <si>
    <t>Montáž těles otopných litinových článkových</t>
  </si>
  <si>
    <t>735111350R00</t>
  </si>
  <si>
    <t>Tělesa otopná litinová Kalor+zákl.nátěr, 500/160</t>
  </si>
  <si>
    <t>735494811R00</t>
  </si>
  <si>
    <t>Vypuštění vody z otopných těles</t>
  </si>
  <si>
    <t>735192911R00</t>
  </si>
  <si>
    <t>Zpětná montáž otop.těles článků litinových</t>
  </si>
  <si>
    <t>735191902R00</t>
  </si>
  <si>
    <t>Vyzkoušení otopných těles litinových tlakem</t>
  </si>
  <si>
    <t>735191904R00</t>
  </si>
  <si>
    <t>Propláchnutí otopných těles litinových</t>
  </si>
  <si>
    <t>735890801R00</t>
  </si>
  <si>
    <t>Přemístění demont. hmot - otop. těles, H do 6 m</t>
  </si>
  <si>
    <t>998735101R00</t>
  </si>
  <si>
    <t>Přesun hmot pro otopná tělesa, výšky do 6 m</t>
  </si>
  <si>
    <t>783401811R00</t>
  </si>
  <si>
    <t>Odstranění nátěru z potrubí DN do 50 mm</t>
  </si>
  <si>
    <t>783424240R00</t>
  </si>
  <si>
    <t>Nátěr syntet. potrubí do DN 50 mm  Z+1x +1x email</t>
  </si>
  <si>
    <t>783324240R00</t>
  </si>
  <si>
    <t>Nátěr syntetický litin. radiátorů Z +2x + 1x email</t>
  </si>
  <si>
    <t>79901</t>
  </si>
  <si>
    <t>Topná zkouška</t>
  </si>
  <si>
    <t>h</t>
  </si>
  <si>
    <t>Vlastní</t>
  </si>
  <si>
    <t>Kalkul</t>
  </si>
  <si>
    <t>005121 R</t>
  </si>
  <si>
    <t>Zařízení staveniště</t>
  </si>
  <si>
    <t>soubor</t>
  </si>
  <si>
    <t>Indiv</t>
  </si>
  <si>
    <t>VRN</t>
  </si>
  <si>
    <t>POL99_2</t>
  </si>
  <si>
    <t>0054T</t>
  </si>
  <si>
    <t>Kompletační činnost</t>
  </si>
  <si>
    <t>SUM</t>
  </si>
  <si>
    <t>END</t>
  </si>
  <si>
    <t>Samostatný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</si>
</sst>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37</v>
      </c>
      <c r="B1" s="206" t="s">
        <v>182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6" t="s">
        <v>23</v>
      </c>
      <c r="C2" s="77"/>
      <c r="D2" s="78" t="s">
        <v>46</v>
      </c>
      <c r="E2" s="212" t="s">
        <v>47</v>
      </c>
      <c r="F2" s="213"/>
      <c r="G2" s="213"/>
      <c r="H2" s="213"/>
      <c r="I2" s="213"/>
      <c r="J2" s="214"/>
      <c r="O2" s="2"/>
    </row>
    <row r="3" spans="1:15" ht="27" customHeight="1" x14ac:dyDescent="0.2">
      <c r="A3" s="3"/>
      <c r="B3" s="79" t="s">
        <v>44</v>
      </c>
      <c r="C3" s="77"/>
      <c r="D3" s="80" t="s">
        <v>42</v>
      </c>
      <c r="E3" s="215" t="s">
        <v>43</v>
      </c>
      <c r="F3" s="216"/>
      <c r="G3" s="216"/>
      <c r="H3" s="216"/>
      <c r="I3" s="216"/>
      <c r="J3" s="217"/>
    </row>
    <row r="4" spans="1:15" ht="23.25" customHeight="1" x14ac:dyDescent="0.2">
      <c r="A4" s="73">
        <v>1154774</v>
      </c>
      <c r="B4" s="81" t="s">
        <v>45</v>
      </c>
      <c r="C4" s="82"/>
      <c r="D4" s="83" t="s">
        <v>40</v>
      </c>
      <c r="E4" s="201" t="s">
        <v>41</v>
      </c>
      <c r="F4" s="202"/>
      <c r="G4" s="202"/>
      <c r="H4" s="202"/>
      <c r="I4" s="202"/>
      <c r="J4" s="203"/>
    </row>
    <row r="5" spans="1:15" ht="24" customHeight="1" x14ac:dyDescent="0.2">
      <c r="A5" s="3"/>
      <c r="B5" s="41" t="s">
        <v>22</v>
      </c>
      <c r="C5" s="4"/>
      <c r="D5" s="84" t="s">
        <v>48</v>
      </c>
      <c r="E5" s="24"/>
      <c r="F5" s="24"/>
      <c r="G5" s="24"/>
      <c r="H5" s="26" t="s">
        <v>39</v>
      </c>
      <c r="I5" s="84" t="s">
        <v>52</v>
      </c>
      <c r="J5" s="10"/>
    </row>
    <row r="6" spans="1:15" ht="15.75" customHeight="1" x14ac:dyDescent="0.2">
      <c r="A6" s="3"/>
      <c r="B6" s="36"/>
      <c r="C6" s="24"/>
      <c r="D6" s="84" t="s">
        <v>49</v>
      </c>
      <c r="E6" s="24"/>
      <c r="F6" s="24"/>
      <c r="G6" s="24"/>
      <c r="H6" s="26" t="s">
        <v>35</v>
      </c>
      <c r="I6" s="84" t="s">
        <v>53</v>
      </c>
      <c r="J6" s="10"/>
    </row>
    <row r="7" spans="1:15" ht="15.75" customHeight="1" x14ac:dyDescent="0.2">
      <c r="A7" s="3"/>
      <c r="B7" s="37"/>
      <c r="C7" s="25"/>
      <c r="D7" s="74" t="s">
        <v>51</v>
      </c>
      <c r="E7" s="85" t="s">
        <v>50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75" t="s">
        <v>54</v>
      </c>
      <c r="E8" s="4"/>
      <c r="F8" s="4"/>
      <c r="G8" s="40"/>
      <c r="H8" s="26" t="s">
        <v>39</v>
      </c>
      <c r="I8" s="84" t="s">
        <v>57</v>
      </c>
      <c r="J8" s="10"/>
    </row>
    <row r="9" spans="1:15" ht="15.75" hidden="1" customHeight="1" x14ac:dyDescent="0.2">
      <c r="A9" s="3"/>
      <c r="B9" s="3"/>
      <c r="C9" s="4"/>
      <c r="D9" s="75" t="s">
        <v>55</v>
      </c>
      <c r="E9" s="4"/>
      <c r="F9" s="4"/>
      <c r="G9" s="40"/>
      <c r="H9" s="26" t="s">
        <v>35</v>
      </c>
      <c r="I9" s="84" t="s">
        <v>58</v>
      </c>
      <c r="J9" s="10"/>
    </row>
    <row r="10" spans="1:15" ht="15.75" hidden="1" customHeight="1" x14ac:dyDescent="0.2">
      <c r="A10" s="3"/>
      <c r="B10" s="46"/>
      <c r="C10" s="25"/>
      <c r="D10" s="87" t="s">
        <v>51</v>
      </c>
      <c r="E10" s="86" t="s">
        <v>56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19"/>
      <c r="E11" s="219"/>
      <c r="F11" s="219"/>
      <c r="G11" s="219"/>
      <c r="H11" s="26" t="s">
        <v>39</v>
      </c>
      <c r="I11" s="89"/>
      <c r="J11" s="10"/>
    </row>
    <row r="12" spans="1:15" ht="15.75" customHeight="1" x14ac:dyDescent="0.2">
      <c r="A12" s="3"/>
      <c r="B12" s="36"/>
      <c r="C12" s="24"/>
      <c r="D12" s="200"/>
      <c r="E12" s="200"/>
      <c r="F12" s="200"/>
      <c r="G12" s="200"/>
      <c r="H12" s="26" t="s">
        <v>35</v>
      </c>
      <c r="I12" s="89"/>
      <c r="J12" s="10"/>
    </row>
    <row r="13" spans="1:15" ht="15.75" customHeight="1" x14ac:dyDescent="0.2">
      <c r="A13" s="3"/>
      <c r="B13" s="37"/>
      <c r="C13" s="25"/>
      <c r="D13" s="88"/>
      <c r="E13" s="204"/>
      <c r="F13" s="205"/>
      <c r="G13" s="205"/>
      <c r="H13" s="27"/>
      <c r="I13" s="30"/>
      <c r="J13" s="45"/>
    </row>
    <row r="14" spans="1:15" ht="24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33</v>
      </c>
      <c r="C15" s="66"/>
      <c r="D15" s="47"/>
      <c r="E15" s="218"/>
      <c r="F15" s="218"/>
      <c r="G15" s="220"/>
      <c r="H15" s="220"/>
      <c r="I15" s="220" t="s">
        <v>30</v>
      </c>
      <c r="J15" s="221"/>
    </row>
    <row r="16" spans="1:15" ht="23.25" customHeight="1" x14ac:dyDescent="0.2">
      <c r="A16" s="141" t="s">
        <v>25</v>
      </c>
      <c r="B16" s="51" t="s">
        <v>25</v>
      </c>
      <c r="C16" s="52"/>
      <c r="D16" s="53"/>
      <c r="E16" s="191"/>
      <c r="F16" s="192"/>
      <c r="G16" s="191"/>
      <c r="H16" s="192"/>
      <c r="I16" s="191">
        <f>SUMIF(F49:F55,A16,I49:I55)+SUMIF(F49:F55,"PSU",I49:I55)</f>
        <v>0</v>
      </c>
      <c r="J16" s="193"/>
    </row>
    <row r="17" spans="1:10" ht="23.25" customHeight="1" x14ac:dyDescent="0.2">
      <c r="A17" s="141" t="s">
        <v>26</v>
      </c>
      <c r="B17" s="51" t="s">
        <v>26</v>
      </c>
      <c r="C17" s="52"/>
      <c r="D17" s="53"/>
      <c r="E17" s="191"/>
      <c r="F17" s="192"/>
      <c r="G17" s="191"/>
      <c r="H17" s="192"/>
      <c r="I17" s="191">
        <f>SUMIF(F49:F55,A17,I49:I55)</f>
        <v>0</v>
      </c>
      <c r="J17" s="193"/>
    </row>
    <row r="18" spans="1:10" ht="23.25" customHeight="1" x14ac:dyDescent="0.2">
      <c r="A18" s="141" t="s">
        <v>27</v>
      </c>
      <c r="B18" s="51" t="s">
        <v>27</v>
      </c>
      <c r="C18" s="52"/>
      <c r="D18" s="53"/>
      <c r="E18" s="191"/>
      <c r="F18" s="192"/>
      <c r="G18" s="191"/>
      <c r="H18" s="192"/>
      <c r="I18" s="191">
        <f>SUMIF(F49:F55,A18,I49:I55)</f>
        <v>0</v>
      </c>
      <c r="J18" s="193"/>
    </row>
    <row r="19" spans="1:10" ht="23.25" customHeight="1" x14ac:dyDescent="0.2">
      <c r="A19" s="141" t="s">
        <v>76</v>
      </c>
      <c r="B19" s="51" t="s">
        <v>28</v>
      </c>
      <c r="C19" s="52"/>
      <c r="D19" s="53"/>
      <c r="E19" s="191"/>
      <c r="F19" s="192"/>
      <c r="G19" s="191"/>
      <c r="H19" s="192"/>
      <c r="I19" s="191">
        <f>SUMIF(F49:F55,A19,I49:I55)</f>
        <v>0</v>
      </c>
      <c r="J19" s="193"/>
    </row>
    <row r="20" spans="1:10" ht="23.25" customHeight="1" x14ac:dyDescent="0.2">
      <c r="A20" s="141" t="s">
        <v>77</v>
      </c>
      <c r="B20" s="51" t="s">
        <v>29</v>
      </c>
      <c r="C20" s="52"/>
      <c r="D20" s="53"/>
      <c r="E20" s="191"/>
      <c r="F20" s="192"/>
      <c r="G20" s="191"/>
      <c r="H20" s="192"/>
      <c r="I20" s="191">
        <f>SUMIF(F49:F55,A20,I49:I55)</f>
        <v>0</v>
      </c>
      <c r="J20" s="193"/>
    </row>
    <row r="21" spans="1:10" ht="23.25" customHeight="1" x14ac:dyDescent="0.2">
      <c r="A21" s="3"/>
      <c r="B21" s="68" t="s">
        <v>30</v>
      </c>
      <c r="C21" s="69"/>
      <c r="D21" s="70"/>
      <c r="E21" s="194"/>
      <c r="F21" s="222"/>
      <c r="G21" s="194"/>
      <c r="H21" s="222"/>
      <c r="I21" s="194">
        <f>SUM(I16:J20)</f>
        <v>0</v>
      </c>
      <c r="J21" s="195"/>
    </row>
    <row r="22" spans="1:10" ht="33" customHeight="1" x14ac:dyDescent="0.2">
      <c r="A22" s="3"/>
      <c r="B22" s="59" t="s">
        <v>34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189">
        <f>ZakladDPHSniVypocet</f>
        <v>0</v>
      </c>
      <c r="H23" s="190"/>
      <c r="I23" s="190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187">
        <f>A23</f>
        <v>0</v>
      </c>
      <c r="H24" s="188"/>
      <c r="I24" s="188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189">
        <f>ZakladDPHZaklVypocet</f>
        <v>0</v>
      </c>
      <c r="H25" s="190"/>
      <c r="I25" s="190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09">
        <f>A25</f>
        <v>0</v>
      </c>
      <c r="H26" s="210"/>
      <c r="I26" s="21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57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f>ZakladDPHSniVypocet+ZakladDPHZaklVypocet</f>
        <v>0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36</v>
      </c>
      <c r="C29" s="123"/>
      <c r="D29" s="123"/>
      <c r="E29" s="123"/>
      <c r="F29" s="123"/>
      <c r="G29" s="196">
        <f>A27</f>
        <v>0</v>
      </c>
      <c r="H29" s="196"/>
      <c r="I29" s="196"/>
      <c r="J29" s="124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43545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198"/>
      <c r="E34" s="199"/>
      <c r="F34" s="29"/>
      <c r="G34" s="198"/>
      <c r="H34" s="199"/>
      <c r="I34" s="199"/>
      <c r="J34" s="33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59</v>
      </c>
      <c r="C39" s="223"/>
      <c r="D39" s="224"/>
      <c r="E39" s="224"/>
      <c r="F39" s="105">
        <f>'01 01b Pol'!AE45</f>
        <v>0</v>
      </c>
      <c r="G39" s="106">
        <f>'01 01b Pol'!AF45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42</v>
      </c>
      <c r="C40" s="225" t="s">
        <v>43</v>
      </c>
      <c r="D40" s="226"/>
      <c r="E40" s="226"/>
      <c r="F40" s="110">
        <f>'01 01b Pol'!AE45</f>
        <v>0</v>
      </c>
      <c r="G40" s="111">
        <f>'01 01b Pol'!AF45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40</v>
      </c>
      <c r="C41" s="223" t="s">
        <v>41</v>
      </c>
      <c r="D41" s="224"/>
      <c r="E41" s="224"/>
      <c r="F41" s="114">
        <f>'01 01b Pol'!AE45</f>
        <v>0</v>
      </c>
      <c r="G41" s="107">
        <f>'01 01b Pol'!AF45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27" t="s">
        <v>60</v>
      </c>
      <c r="C42" s="228"/>
      <c r="D42" s="228"/>
      <c r="E42" s="229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62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63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64</v>
      </c>
      <c r="C49" s="230" t="s">
        <v>65</v>
      </c>
      <c r="D49" s="231"/>
      <c r="E49" s="231"/>
      <c r="F49" s="139" t="s">
        <v>26</v>
      </c>
      <c r="G49" s="133"/>
      <c r="H49" s="133"/>
      <c r="I49" s="133">
        <f>'01 01b Pol'!G8</f>
        <v>0</v>
      </c>
      <c r="J49" s="137" t="str">
        <f>IF(I56=0,"",I49/I56*100)</f>
        <v/>
      </c>
    </row>
    <row r="50" spans="1:10" ht="25.5" customHeight="1" x14ac:dyDescent="0.2">
      <c r="A50" s="127"/>
      <c r="B50" s="132" t="s">
        <v>66</v>
      </c>
      <c r="C50" s="230" t="s">
        <v>67</v>
      </c>
      <c r="D50" s="231"/>
      <c r="E50" s="231"/>
      <c r="F50" s="139" t="s">
        <v>26</v>
      </c>
      <c r="G50" s="133"/>
      <c r="H50" s="133"/>
      <c r="I50" s="133">
        <f>'01 01b Pol'!G11</f>
        <v>0</v>
      </c>
      <c r="J50" s="137" t="str">
        <f>IF(I56=0,"",I50/I56*100)</f>
        <v/>
      </c>
    </row>
    <row r="51" spans="1:10" ht="25.5" customHeight="1" x14ac:dyDescent="0.2">
      <c r="A51" s="127"/>
      <c r="B51" s="132" t="s">
        <v>68</v>
      </c>
      <c r="C51" s="230" t="s">
        <v>69</v>
      </c>
      <c r="D51" s="231"/>
      <c r="E51" s="231"/>
      <c r="F51" s="139" t="s">
        <v>26</v>
      </c>
      <c r="G51" s="133"/>
      <c r="H51" s="133"/>
      <c r="I51" s="133">
        <f>'01 01b Pol'!G19</f>
        <v>0</v>
      </c>
      <c r="J51" s="137" t="str">
        <f>IF(I56=0,"",I51/I56*100)</f>
        <v/>
      </c>
    </row>
    <row r="52" spans="1:10" ht="25.5" customHeight="1" x14ac:dyDescent="0.2">
      <c r="A52" s="127"/>
      <c r="B52" s="132" t="s">
        <v>70</v>
      </c>
      <c r="C52" s="230" t="s">
        <v>71</v>
      </c>
      <c r="D52" s="231"/>
      <c r="E52" s="231"/>
      <c r="F52" s="139" t="s">
        <v>26</v>
      </c>
      <c r="G52" s="133"/>
      <c r="H52" s="133"/>
      <c r="I52" s="133">
        <f>'01 01b Pol'!G24</f>
        <v>0</v>
      </c>
      <c r="J52" s="137" t="str">
        <f>IF(I56=0,"",I52/I56*100)</f>
        <v/>
      </c>
    </row>
    <row r="53" spans="1:10" ht="25.5" customHeight="1" x14ac:dyDescent="0.2">
      <c r="A53" s="127"/>
      <c r="B53" s="132" t="s">
        <v>72</v>
      </c>
      <c r="C53" s="230" t="s">
        <v>73</v>
      </c>
      <c r="D53" s="231"/>
      <c r="E53" s="231"/>
      <c r="F53" s="139" t="s">
        <v>26</v>
      </c>
      <c r="G53" s="133"/>
      <c r="H53" s="133"/>
      <c r="I53" s="133">
        <f>'01 01b Pol'!G35</f>
        <v>0</v>
      </c>
      <c r="J53" s="137" t="str">
        <f>IF(I56=0,"",I53/I56*100)</f>
        <v/>
      </c>
    </row>
    <row r="54" spans="1:10" ht="25.5" customHeight="1" x14ac:dyDescent="0.2">
      <c r="A54" s="127"/>
      <c r="B54" s="132" t="s">
        <v>74</v>
      </c>
      <c r="C54" s="230" t="s">
        <v>75</v>
      </c>
      <c r="D54" s="231"/>
      <c r="E54" s="231"/>
      <c r="F54" s="139" t="s">
        <v>26</v>
      </c>
      <c r="G54" s="133"/>
      <c r="H54" s="133"/>
      <c r="I54" s="133">
        <f>'01 01b Pol'!G39</f>
        <v>0</v>
      </c>
      <c r="J54" s="137" t="str">
        <f>IF(I56=0,"",I54/I56*100)</f>
        <v/>
      </c>
    </row>
    <row r="55" spans="1:10" ht="25.5" customHeight="1" x14ac:dyDescent="0.2">
      <c r="A55" s="127"/>
      <c r="B55" s="132" t="s">
        <v>76</v>
      </c>
      <c r="C55" s="230" t="s">
        <v>28</v>
      </c>
      <c r="D55" s="231"/>
      <c r="E55" s="231"/>
      <c r="F55" s="139" t="s">
        <v>76</v>
      </c>
      <c r="G55" s="133"/>
      <c r="H55" s="133"/>
      <c r="I55" s="133">
        <f>'01 01b Pol'!G41</f>
        <v>0</v>
      </c>
      <c r="J55" s="137" t="str">
        <f>IF(I56=0,"",I55/I56*100)</f>
        <v/>
      </c>
    </row>
    <row r="56" spans="1:10" ht="25.5" customHeight="1" x14ac:dyDescent="0.2">
      <c r="A56" s="128"/>
      <c r="B56" s="134" t="s">
        <v>1</v>
      </c>
      <c r="C56" s="134"/>
      <c r="D56" s="135"/>
      <c r="E56" s="135"/>
      <c r="F56" s="140"/>
      <c r="G56" s="136"/>
      <c r="H56" s="136"/>
      <c r="I56" s="136">
        <f>SUM(I49:I55)</f>
        <v>0</v>
      </c>
      <c r="J56" s="138">
        <f>SUM(J49:J55)</f>
        <v>0</v>
      </c>
    </row>
    <row r="57" spans="1:10" x14ac:dyDescent="0.2">
      <c r="F57" s="92"/>
      <c r="G57" s="91"/>
      <c r="H57" s="92"/>
      <c r="I57" s="91"/>
      <c r="J57" s="93"/>
    </row>
    <row r="58" spans="1:10" x14ac:dyDescent="0.2">
      <c r="F58" s="92"/>
      <c r="G58" s="91"/>
      <c r="H58" s="92"/>
      <c r="I58" s="91"/>
      <c r="J58" s="93"/>
    </row>
    <row r="59" spans="1:10" x14ac:dyDescent="0.2">
      <c r="F59" s="92"/>
      <c r="G59" s="91"/>
      <c r="H59" s="92"/>
      <c r="I59" s="91"/>
      <c r="J5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2" t="s">
        <v>7</v>
      </c>
      <c r="B2" s="71"/>
      <c r="C2" s="234"/>
      <c r="D2" s="234"/>
      <c r="E2" s="234"/>
      <c r="F2" s="234"/>
      <c r="G2" s="235"/>
    </row>
    <row r="3" spans="1:7" ht="24.95" customHeight="1" x14ac:dyDescent="0.2">
      <c r="A3" s="72" t="s">
        <v>8</v>
      </c>
      <c r="B3" s="71"/>
      <c r="C3" s="234"/>
      <c r="D3" s="234"/>
      <c r="E3" s="234"/>
      <c r="F3" s="234"/>
      <c r="G3" s="235"/>
    </row>
    <row r="4" spans="1:7" ht="24.95" customHeight="1" x14ac:dyDescent="0.2">
      <c r="A4" s="72" t="s">
        <v>9</v>
      </c>
      <c r="B4" s="71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BH4993"/>
  <sheetViews>
    <sheetView workbookViewId="0">
      <pane ySplit="7" topLeftCell="A17" activePane="bottomLeft" state="frozen"/>
      <selection pane="bottomLeft" activeCell="F42" sqref="F42:F4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182</v>
      </c>
      <c r="B1" s="236"/>
      <c r="C1" s="236"/>
      <c r="D1" s="236"/>
      <c r="E1" s="236"/>
      <c r="F1" s="236"/>
      <c r="G1" s="236"/>
      <c r="AG1" t="s">
        <v>78</v>
      </c>
    </row>
    <row r="2" spans="1:60" ht="24.95" customHeight="1" x14ac:dyDescent="0.2">
      <c r="A2" s="143" t="s">
        <v>7</v>
      </c>
      <c r="B2" s="71" t="s">
        <v>46</v>
      </c>
      <c r="C2" s="237" t="s">
        <v>47</v>
      </c>
      <c r="D2" s="238"/>
      <c r="E2" s="238"/>
      <c r="F2" s="238"/>
      <c r="G2" s="239"/>
      <c r="AG2" t="s">
        <v>79</v>
      </c>
    </row>
    <row r="3" spans="1:60" ht="24.95" customHeight="1" x14ac:dyDescent="0.2">
      <c r="A3" s="143" t="s">
        <v>8</v>
      </c>
      <c r="B3" s="71" t="s">
        <v>42</v>
      </c>
      <c r="C3" s="237" t="s">
        <v>43</v>
      </c>
      <c r="D3" s="238"/>
      <c r="E3" s="238"/>
      <c r="F3" s="238"/>
      <c r="G3" s="239"/>
      <c r="AC3" s="90" t="s">
        <v>79</v>
      </c>
      <c r="AG3" t="s">
        <v>80</v>
      </c>
    </row>
    <row r="4" spans="1:60" ht="24.95" customHeight="1" x14ac:dyDescent="0.2">
      <c r="A4" s="144" t="s">
        <v>9</v>
      </c>
      <c r="B4" s="145" t="s">
        <v>40</v>
      </c>
      <c r="C4" s="240" t="s">
        <v>41</v>
      </c>
      <c r="D4" s="241"/>
      <c r="E4" s="241"/>
      <c r="F4" s="241"/>
      <c r="G4" s="242"/>
      <c r="AG4" t="s">
        <v>81</v>
      </c>
    </row>
    <row r="5" spans="1:60" x14ac:dyDescent="0.2">
      <c r="D5" s="142"/>
    </row>
    <row r="6" spans="1:60" ht="38.25" x14ac:dyDescent="0.2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30</v>
      </c>
      <c r="H6" s="150" t="s">
        <v>31</v>
      </c>
      <c r="I6" s="150" t="s">
        <v>88</v>
      </c>
      <c r="J6" s="150" t="s">
        <v>32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  <c r="X6" s="150" t="s">
        <v>102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1" t="s">
        <v>103</v>
      </c>
      <c r="B8" s="162" t="s">
        <v>64</v>
      </c>
      <c r="C8" s="180" t="s">
        <v>65</v>
      </c>
      <c r="D8" s="163"/>
      <c r="E8" s="164"/>
      <c r="F8" s="165"/>
      <c r="G8" s="166">
        <f>SUMIF(AG9:AG10,"&lt;&gt;NOR",G9:G10)</f>
        <v>0</v>
      </c>
      <c r="H8" s="160"/>
      <c r="I8" s="160">
        <f>SUM(I9:I10)</f>
        <v>148.63999999999999</v>
      </c>
      <c r="J8" s="160"/>
      <c r="K8" s="160">
        <f>SUM(K9:K10)</f>
        <v>235.07000000000002</v>
      </c>
      <c r="L8" s="160"/>
      <c r="M8" s="160">
        <f>SUM(M9:M10)</f>
        <v>0</v>
      </c>
      <c r="N8" s="160"/>
      <c r="O8" s="160">
        <f>SUM(O9:O10)</f>
        <v>0</v>
      </c>
      <c r="P8" s="160"/>
      <c r="Q8" s="160">
        <f>SUM(Q9:Q10)</f>
        <v>0</v>
      </c>
      <c r="R8" s="160"/>
      <c r="S8" s="160"/>
      <c r="T8" s="160"/>
      <c r="U8" s="160"/>
      <c r="V8" s="160">
        <f>SUM(V9:V10)</f>
        <v>0.54</v>
      </c>
      <c r="W8" s="160"/>
      <c r="X8" s="160"/>
      <c r="AG8" t="s">
        <v>104</v>
      </c>
    </row>
    <row r="9" spans="1:60" ht="22.5" outlineLevel="1" x14ac:dyDescent="0.2">
      <c r="A9" s="173">
        <v>1</v>
      </c>
      <c r="B9" s="174" t="s">
        <v>105</v>
      </c>
      <c r="C9" s="181" t="s">
        <v>106</v>
      </c>
      <c r="D9" s="175" t="s">
        <v>107</v>
      </c>
      <c r="E9" s="176">
        <v>4</v>
      </c>
      <c r="F9" s="177"/>
      <c r="G9" s="178">
        <f>ROUND(E9*F9,2)</f>
        <v>0</v>
      </c>
      <c r="H9" s="159">
        <v>37.159999999999997</v>
      </c>
      <c r="I9" s="158">
        <f>ROUND(E9*H9,2)</f>
        <v>148.63999999999999</v>
      </c>
      <c r="J9" s="159">
        <v>58.74</v>
      </c>
      <c r="K9" s="158">
        <f>ROUND(E9*J9,2)</f>
        <v>234.96</v>
      </c>
      <c r="L9" s="158">
        <v>21</v>
      </c>
      <c r="M9" s="158">
        <f>G9*(1+L9/100)</f>
        <v>0</v>
      </c>
      <c r="N9" s="158">
        <v>3.0000000000000001E-5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108</v>
      </c>
      <c r="T9" s="158" t="s">
        <v>108</v>
      </c>
      <c r="U9" s="158">
        <v>0.13500000000000001</v>
      </c>
      <c r="V9" s="158">
        <f>ROUND(E9*U9,2)</f>
        <v>0.54</v>
      </c>
      <c r="W9" s="158"/>
      <c r="X9" s="158" t="s">
        <v>109</v>
      </c>
      <c r="Y9" s="151"/>
      <c r="Z9" s="151"/>
      <c r="AA9" s="151"/>
      <c r="AB9" s="151"/>
      <c r="AC9" s="151"/>
      <c r="AD9" s="151"/>
      <c r="AE9" s="151"/>
      <c r="AF9" s="151"/>
      <c r="AG9" s="151" t="s">
        <v>110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3">
        <v>2</v>
      </c>
      <c r="B10" s="174" t="s">
        <v>111</v>
      </c>
      <c r="C10" s="181" t="s">
        <v>112</v>
      </c>
      <c r="D10" s="175" t="s">
        <v>113</v>
      </c>
      <c r="E10" s="176">
        <v>1.2E-4</v>
      </c>
      <c r="F10" s="177"/>
      <c r="G10" s="178">
        <f>ROUND(E10*F10,2)</f>
        <v>0</v>
      </c>
      <c r="H10" s="159">
        <v>0</v>
      </c>
      <c r="I10" s="158">
        <f>ROUND(E10*H10,2)</f>
        <v>0</v>
      </c>
      <c r="J10" s="159">
        <v>902</v>
      </c>
      <c r="K10" s="158">
        <f>ROUND(E10*J10,2)</f>
        <v>0.11</v>
      </c>
      <c r="L10" s="158">
        <v>21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108</v>
      </c>
      <c r="T10" s="158" t="s">
        <v>108</v>
      </c>
      <c r="U10" s="158">
        <v>1.74</v>
      </c>
      <c r="V10" s="158">
        <f>ROUND(E10*U10,2)</f>
        <v>0</v>
      </c>
      <c r="W10" s="158"/>
      <c r="X10" s="158" t="s">
        <v>114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115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61" t="s">
        <v>103</v>
      </c>
      <c r="B11" s="162" t="s">
        <v>66</v>
      </c>
      <c r="C11" s="180" t="s">
        <v>67</v>
      </c>
      <c r="D11" s="163"/>
      <c r="E11" s="164"/>
      <c r="F11" s="165"/>
      <c r="G11" s="166">
        <f>SUMIF(AG12:AG18,"&lt;&gt;NOR",G12:G18)</f>
        <v>0</v>
      </c>
      <c r="H11" s="160"/>
      <c r="I11" s="160">
        <f>SUM(I12:I18)</f>
        <v>5355.34</v>
      </c>
      <c r="J11" s="160"/>
      <c r="K11" s="160">
        <f>SUM(K12:K18)</f>
        <v>7953.53</v>
      </c>
      <c r="L11" s="160"/>
      <c r="M11" s="160">
        <f>SUM(M12:M18)</f>
        <v>0</v>
      </c>
      <c r="N11" s="160"/>
      <c r="O11" s="160">
        <f>SUM(O12:O18)</f>
        <v>0.04</v>
      </c>
      <c r="P11" s="160"/>
      <c r="Q11" s="160">
        <f>SUM(Q12:Q18)</f>
        <v>0.02</v>
      </c>
      <c r="R11" s="160"/>
      <c r="S11" s="160"/>
      <c r="T11" s="160"/>
      <c r="U11" s="160"/>
      <c r="V11" s="160">
        <f>SUM(V12:V18)</f>
        <v>17.519999999999996</v>
      </c>
      <c r="W11" s="160"/>
      <c r="X11" s="160"/>
      <c r="AG11" t="s">
        <v>104</v>
      </c>
    </row>
    <row r="12" spans="1:60" outlineLevel="1" x14ac:dyDescent="0.2">
      <c r="A12" s="173">
        <v>3</v>
      </c>
      <c r="B12" s="174" t="s">
        <v>116</v>
      </c>
      <c r="C12" s="181" t="s">
        <v>117</v>
      </c>
      <c r="D12" s="175" t="s">
        <v>107</v>
      </c>
      <c r="E12" s="176">
        <v>20</v>
      </c>
      <c r="F12" s="177"/>
      <c r="G12" s="178">
        <f t="shared" ref="G12:G18" si="0">ROUND(E12*F12,2)</f>
        <v>0</v>
      </c>
      <c r="H12" s="159">
        <v>3.35</v>
      </c>
      <c r="I12" s="158">
        <f t="shared" ref="I12:I18" si="1">ROUND(E12*H12,2)</f>
        <v>67</v>
      </c>
      <c r="J12" s="159">
        <v>22.15</v>
      </c>
      <c r="K12" s="158">
        <f t="shared" ref="K12:K18" si="2">ROUND(E12*J12,2)</f>
        <v>443</v>
      </c>
      <c r="L12" s="158">
        <v>21</v>
      </c>
      <c r="M12" s="158">
        <f t="shared" ref="M12:M18" si="3">G12*(1+L12/100)</f>
        <v>0</v>
      </c>
      <c r="N12" s="158">
        <v>2.0000000000000002E-5</v>
      </c>
      <c r="O12" s="158">
        <f t="shared" ref="O12:O18" si="4">ROUND(E12*N12,2)</f>
        <v>0</v>
      </c>
      <c r="P12" s="158">
        <v>1E-3</v>
      </c>
      <c r="Q12" s="158">
        <f t="shared" ref="Q12:Q18" si="5">ROUND(E12*P12,2)</f>
        <v>0.02</v>
      </c>
      <c r="R12" s="158"/>
      <c r="S12" s="158" t="s">
        <v>108</v>
      </c>
      <c r="T12" s="158" t="s">
        <v>108</v>
      </c>
      <c r="U12" s="158">
        <v>5.0999999999999997E-2</v>
      </c>
      <c r="V12" s="158">
        <f t="shared" ref="V12:V18" si="6">ROUND(E12*U12,2)</f>
        <v>1.02</v>
      </c>
      <c r="W12" s="158"/>
      <c r="X12" s="158" t="s">
        <v>109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110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3">
        <v>4</v>
      </c>
      <c r="B13" s="174" t="s">
        <v>118</v>
      </c>
      <c r="C13" s="181" t="s">
        <v>119</v>
      </c>
      <c r="D13" s="175" t="s">
        <v>107</v>
      </c>
      <c r="E13" s="176">
        <v>32</v>
      </c>
      <c r="F13" s="177"/>
      <c r="G13" s="178">
        <f t="shared" si="0"/>
        <v>0</v>
      </c>
      <c r="H13" s="159">
        <v>120.38</v>
      </c>
      <c r="I13" s="158">
        <f t="shared" si="1"/>
        <v>3852.16</v>
      </c>
      <c r="J13" s="159">
        <v>176.12</v>
      </c>
      <c r="K13" s="158">
        <f t="shared" si="2"/>
        <v>5635.84</v>
      </c>
      <c r="L13" s="158">
        <v>21</v>
      </c>
      <c r="M13" s="158">
        <f t="shared" si="3"/>
        <v>0</v>
      </c>
      <c r="N13" s="158">
        <v>8.8000000000000003E-4</v>
      </c>
      <c r="O13" s="158">
        <f t="shared" si="4"/>
        <v>0.03</v>
      </c>
      <c r="P13" s="158">
        <v>0</v>
      </c>
      <c r="Q13" s="158">
        <f t="shared" si="5"/>
        <v>0</v>
      </c>
      <c r="R13" s="158"/>
      <c r="S13" s="158" t="s">
        <v>108</v>
      </c>
      <c r="T13" s="158" t="s">
        <v>108</v>
      </c>
      <c r="U13" s="158">
        <v>0.39200000000000002</v>
      </c>
      <c r="V13" s="158">
        <f t="shared" si="6"/>
        <v>12.54</v>
      </c>
      <c r="W13" s="158"/>
      <c r="X13" s="158" t="s">
        <v>109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110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3">
        <v>5</v>
      </c>
      <c r="B14" s="174" t="s">
        <v>120</v>
      </c>
      <c r="C14" s="181" t="s">
        <v>121</v>
      </c>
      <c r="D14" s="175" t="s">
        <v>122</v>
      </c>
      <c r="E14" s="176">
        <v>10</v>
      </c>
      <c r="F14" s="177"/>
      <c r="G14" s="178">
        <f t="shared" si="0"/>
        <v>0</v>
      </c>
      <c r="H14" s="159">
        <v>92.61</v>
      </c>
      <c r="I14" s="158">
        <f t="shared" si="1"/>
        <v>926.1</v>
      </c>
      <c r="J14" s="159">
        <v>103.39</v>
      </c>
      <c r="K14" s="158">
        <f t="shared" si="2"/>
        <v>1033.9000000000001</v>
      </c>
      <c r="L14" s="158">
        <v>21</v>
      </c>
      <c r="M14" s="158">
        <f t="shared" si="3"/>
        <v>0</v>
      </c>
      <c r="N14" s="158">
        <v>1.01E-3</v>
      </c>
      <c r="O14" s="158">
        <f t="shared" si="4"/>
        <v>0.01</v>
      </c>
      <c r="P14" s="158">
        <v>0</v>
      </c>
      <c r="Q14" s="158">
        <f t="shared" si="5"/>
        <v>0</v>
      </c>
      <c r="R14" s="158"/>
      <c r="S14" s="158" t="s">
        <v>108</v>
      </c>
      <c r="T14" s="158" t="s">
        <v>108</v>
      </c>
      <c r="U14" s="158">
        <v>0.216</v>
      </c>
      <c r="V14" s="158">
        <f t="shared" si="6"/>
        <v>2.16</v>
      </c>
      <c r="W14" s="158"/>
      <c r="X14" s="158" t="s">
        <v>109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110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3">
        <v>6</v>
      </c>
      <c r="B15" s="174" t="s">
        <v>123</v>
      </c>
      <c r="C15" s="181" t="s">
        <v>124</v>
      </c>
      <c r="D15" s="175" t="s">
        <v>122</v>
      </c>
      <c r="E15" s="176">
        <v>10</v>
      </c>
      <c r="F15" s="177"/>
      <c r="G15" s="178">
        <f t="shared" si="0"/>
        <v>0</v>
      </c>
      <c r="H15" s="159">
        <v>50.4</v>
      </c>
      <c r="I15" s="158">
        <f t="shared" si="1"/>
        <v>504</v>
      </c>
      <c r="J15" s="159">
        <v>49.3</v>
      </c>
      <c r="K15" s="158">
        <f t="shared" si="2"/>
        <v>493</v>
      </c>
      <c r="L15" s="158">
        <v>21</v>
      </c>
      <c r="M15" s="158">
        <f t="shared" si="3"/>
        <v>0</v>
      </c>
      <c r="N15" s="158">
        <v>2.3000000000000001E-4</v>
      </c>
      <c r="O15" s="158">
        <f t="shared" si="4"/>
        <v>0</v>
      </c>
      <c r="P15" s="158">
        <v>0</v>
      </c>
      <c r="Q15" s="158">
        <f t="shared" si="5"/>
        <v>0</v>
      </c>
      <c r="R15" s="158"/>
      <c r="S15" s="158" t="s">
        <v>108</v>
      </c>
      <c r="T15" s="158" t="s">
        <v>108</v>
      </c>
      <c r="U15" s="158">
        <v>0.10299999999999999</v>
      </c>
      <c r="V15" s="158">
        <f t="shared" si="6"/>
        <v>1.03</v>
      </c>
      <c r="W15" s="158"/>
      <c r="X15" s="158" t="s">
        <v>109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3">
        <v>7</v>
      </c>
      <c r="B16" s="174" t="s">
        <v>126</v>
      </c>
      <c r="C16" s="181" t="s">
        <v>127</v>
      </c>
      <c r="D16" s="175" t="s">
        <v>107</v>
      </c>
      <c r="E16" s="176">
        <v>32</v>
      </c>
      <c r="F16" s="177"/>
      <c r="G16" s="178">
        <f t="shared" si="0"/>
        <v>0</v>
      </c>
      <c r="H16" s="159">
        <v>0.19</v>
      </c>
      <c r="I16" s="158">
        <f t="shared" si="1"/>
        <v>6.08</v>
      </c>
      <c r="J16" s="159">
        <v>8.61</v>
      </c>
      <c r="K16" s="158">
        <f t="shared" si="2"/>
        <v>275.52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 t="s">
        <v>108</v>
      </c>
      <c r="T16" s="158" t="s">
        <v>108</v>
      </c>
      <c r="U16" s="158">
        <v>1.7999999999999999E-2</v>
      </c>
      <c r="V16" s="158">
        <f t="shared" si="6"/>
        <v>0.57999999999999996</v>
      </c>
      <c r="W16" s="158"/>
      <c r="X16" s="158" t="s">
        <v>109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110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3">
        <v>8</v>
      </c>
      <c r="B17" s="174" t="s">
        <v>128</v>
      </c>
      <c r="C17" s="181" t="s">
        <v>129</v>
      </c>
      <c r="D17" s="175" t="s">
        <v>113</v>
      </c>
      <c r="E17" s="176">
        <v>1.2E-2</v>
      </c>
      <c r="F17" s="177"/>
      <c r="G17" s="178">
        <f t="shared" si="0"/>
        <v>0</v>
      </c>
      <c r="H17" s="159">
        <v>0</v>
      </c>
      <c r="I17" s="158">
        <f t="shared" si="1"/>
        <v>0</v>
      </c>
      <c r="J17" s="159">
        <v>1364</v>
      </c>
      <c r="K17" s="158">
        <f t="shared" si="2"/>
        <v>16.37</v>
      </c>
      <c r="L17" s="158">
        <v>21</v>
      </c>
      <c r="M17" s="158">
        <f t="shared" si="3"/>
        <v>0</v>
      </c>
      <c r="N17" s="158">
        <v>1.6000000000000001E-3</v>
      </c>
      <c r="O17" s="158">
        <f t="shared" si="4"/>
        <v>0</v>
      </c>
      <c r="P17" s="158">
        <v>0</v>
      </c>
      <c r="Q17" s="158">
        <f t="shared" si="5"/>
        <v>0</v>
      </c>
      <c r="R17" s="158"/>
      <c r="S17" s="158" t="s">
        <v>108</v>
      </c>
      <c r="T17" s="158" t="s">
        <v>108</v>
      </c>
      <c r="U17" s="158">
        <v>3.5630000000000002</v>
      </c>
      <c r="V17" s="158">
        <f t="shared" si="6"/>
        <v>0.04</v>
      </c>
      <c r="W17" s="158"/>
      <c r="X17" s="158" t="s">
        <v>109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110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3">
        <v>9</v>
      </c>
      <c r="B18" s="174" t="s">
        <v>130</v>
      </c>
      <c r="C18" s="181" t="s">
        <v>131</v>
      </c>
      <c r="D18" s="175" t="s">
        <v>113</v>
      </c>
      <c r="E18" s="176">
        <v>4.0980000000000003E-2</v>
      </c>
      <c r="F18" s="177"/>
      <c r="G18" s="178">
        <f t="shared" si="0"/>
        <v>0</v>
      </c>
      <c r="H18" s="159">
        <v>0</v>
      </c>
      <c r="I18" s="158">
        <f t="shared" si="1"/>
        <v>0</v>
      </c>
      <c r="J18" s="159">
        <v>1364</v>
      </c>
      <c r="K18" s="158">
        <f t="shared" si="2"/>
        <v>55.9</v>
      </c>
      <c r="L18" s="158">
        <v>21</v>
      </c>
      <c r="M18" s="158">
        <f t="shared" si="3"/>
        <v>0</v>
      </c>
      <c r="N18" s="158">
        <v>0</v>
      </c>
      <c r="O18" s="158">
        <f t="shared" si="4"/>
        <v>0</v>
      </c>
      <c r="P18" s="158">
        <v>0</v>
      </c>
      <c r="Q18" s="158">
        <f t="shared" si="5"/>
        <v>0</v>
      </c>
      <c r="R18" s="158"/>
      <c r="S18" s="158" t="s">
        <v>108</v>
      </c>
      <c r="T18" s="158" t="s">
        <v>108</v>
      </c>
      <c r="U18" s="158">
        <v>3.5630000000000002</v>
      </c>
      <c r="V18" s="158">
        <f t="shared" si="6"/>
        <v>0.15</v>
      </c>
      <c r="W18" s="158"/>
      <c r="X18" s="158" t="s">
        <v>114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115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1" t="s">
        <v>103</v>
      </c>
      <c r="B19" s="162" t="s">
        <v>68</v>
      </c>
      <c r="C19" s="180" t="s">
        <v>69</v>
      </c>
      <c r="D19" s="163"/>
      <c r="E19" s="164"/>
      <c r="F19" s="165"/>
      <c r="G19" s="166">
        <f>SUMIF(AG20:AG23,"&lt;&gt;NOR",G20:G23)</f>
        <v>0</v>
      </c>
      <c r="H19" s="160"/>
      <c r="I19" s="160">
        <f>SUM(I20:I23)</f>
        <v>2130.35</v>
      </c>
      <c r="J19" s="160"/>
      <c r="K19" s="160">
        <f>SUM(K20:K23)</f>
        <v>1272.8100000000002</v>
      </c>
      <c r="L19" s="160"/>
      <c r="M19" s="160">
        <f>SUM(M20:M23)</f>
        <v>0</v>
      </c>
      <c r="N19" s="160"/>
      <c r="O19" s="160">
        <f>SUM(O20:O23)</f>
        <v>0</v>
      </c>
      <c r="P19" s="160"/>
      <c r="Q19" s="160">
        <f>SUM(Q20:Q23)</f>
        <v>0</v>
      </c>
      <c r="R19" s="160"/>
      <c r="S19" s="160"/>
      <c r="T19" s="160"/>
      <c r="U19" s="160"/>
      <c r="V19" s="160">
        <f>SUM(V20:V23)</f>
        <v>2.75</v>
      </c>
      <c r="W19" s="160"/>
      <c r="X19" s="160"/>
      <c r="AG19" t="s">
        <v>104</v>
      </c>
    </row>
    <row r="20" spans="1:60" outlineLevel="1" x14ac:dyDescent="0.2">
      <c r="A20" s="173">
        <v>10</v>
      </c>
      <c r="B20" s="174" t="s">
        <v>132</v>
      </c>
      <c r="C20" s="181" t="s">
        <v>133</v>
      </c>
      <c r="D20" s="175" t="s">
        <v>122</v>
      </c>
      <c r="E20" s="176">
        <v>5</v>
      </c>
      <c r="F20" s="177"/>
      <c r="G20" s="178">
        <f>ROUND(E20*F20,2)</f>
        <v>0</v>
      </c>
      <c r="H20" s="159">
        <v>2.25</v>
      </c>
      <c r="I20" s="158">
        <f>ROUND(E20*H20,2)</f>
        <v>11.25</v>
      </c>
      <c r="J20" s="159">
        <v>78.95</v>
      </c>
      <c r="K20" s="158">
        <f>ROUND(E20*J20,2)</f>
        <v>394.75</v>
      </c>
      <c r="L20" s="158">
        <v>21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108</v>
      </c>
      <c r="T20" s="158" t="s">
        <v>108</v>
      </c>
      <c r="U20" s="158">
        <v>0.16500000000000001</v>
      </c>
      <c r="V20" s="158">
        <f>ROUND(E20*U20,2)</f>
        <v>0.83</v>
      </c>
      <c r="W20" s="158"/>
      <c r="X20" s="158" t="s">
        <v>109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110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3">
        <v>11</v>
      </c>
      <c r="B21" s="174" t="s">
        <v>134</v>
      </c>
      <c r="C21" s="181" t="s">
        <v>135</v>
      </c>
      <c r="D21" s="175" t="s">
        <v>122</v>
      </c>
      <c r="E21" s="176">
        <v>13</v>
      </c>
      <c r="F21" s="177"/>
      <c r="G21" s="178">
        <f>ROUND(E21*F21,2)</f>
        <v>0</v>
      </c>
      <c r="H21" s="159">
        <v>155.25</v>
      </c>
      <c r="I21" s="158">
        <f>ROUND(E21*H21,2)</f>
        <v>2018.25</v>
      </c>
      <c r="J21" s="159">
        <v>39.25</v>
      </c>
      <c r="K21" s="158">
        <f>ROUND(E21*J21,2)</f>
        <v>510.25</v>
      </c>
      <c r="L21" s="158">
        <v>21</v>
      </c>
      <c r="M21" s="158">
        <f>G21*(1+L21/100)</f>
        <v>0</v>
      </c>
      <c r="N21" s="158">
        <v>3.1E-4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108</v>
      </c>
      <c r="T21" s="158" t="s">
        <v>108</v>
      </c>
      <c r="U21" s="158">
        <v>8.2000000000000003E-2</v>
      </c>
      <c r="V21" s="158">
        <f>ROUND(E21*U21,2)</f>
        <v>1.07</v>
      </c>
      <c r="W21" s="158"/>
      <c r="X21" s="158" t="s">
        <v>109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110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3">
        <v>12</v>
      </c>
      <c r="B22" s="174" t="s">
        <v>136</v>
      </c>
      <c r="C22" s="181" t="s">
        <v>137</v>
      </c>
      <c r="D22" s="175" t="s">
        <v>122</v>
      </c>
      <c r="E22" s="176">
        <v>5</v>
      </c>
      <c r="F22" s="177"/>
      <c r="G22" s="178">
        <f>ROUND(E22*F22,2)</f>
        <v>0</v>
      </c>
      <c r="H22" s="159">
        <v>20.170000000000002</v>
      </c>
      <c r="I22" s="158">
        <f>ROUND(E22*H22,2)</f>
        <v>100.85</v>
      </c>
      <c r="J22" s="159">
        <v>72.23</v>
      </c>
      <c r="K22" s="158">
        <f>ROUND(E22*J22,2)</f>
        <v>361.15</v>
      </c>
      <c r="L22" s="158">
        <v>21</v>
      </c>
      <c r="M22" s="158">
        <f>G22*(1+L22/100)</f>
        <v>0</v>
      </c>
      <c r="N22" s="158">
        <v>4.8000000000000001E-4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108</v>
      </c>
      <c r="T22" s="158" t="s">
        <v>108</v>
      </c>
      <c r="U22" s="158">
        <v>0.16600000000000001</v>
      </c>
      <c r="V22" s="158">
        <f>ROUND(E22*U22,2)</f>
        <v>0.83</v>
      </c>
      <c r="W22" s="158"/>
      <c r="X22" s="158" t="s">
        <v>109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110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3">
        <v>13</v>
      </c>
      <c r="B23" s="174" t="s">
        <v>138</v>
      </c>
      <c r="C23" s="181" t="s">
        <v>139</v>
      </c>
      <c r="D23" s="175" t="s">
        <v>113</v>
      </c>
      <c r="E23" s="176">
        <v>6.43E-3</v>
      </c>
      <c r="F23" s="177"/>
      <c r="G23" s="178">
        <f>ROUND(E23*F23,2)</f>
        <v>0</v>
      </c>
      <c r="H23" s="159">
        <v>0</v>
      </c>
      <c r="I23" s="158">
        <f>ROUND(E23*H23,2)</f>
        <v>0</v>
      </c>
      <c r="J23" s="159">
        <v>1035</v>
      </c>
      <c r="K23" s="158">
        <f>ROUND(E23*J23,2)</f>
        <v>6.66</v>
      </c>
      <c r="L23" s="158">
        <v>21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108</v>
      </c>
      <c r="T23" s="158" t="s">
        <v>108</v>
      </c>
      <c r="U23" s="158">
        <v>2.5750000000000002</v>
      </c>
      <c r="V23" s="158">
        <f>ROUND(E23*U23,2)</f>
        <v>0.02</v>
      </c>
      <c r="W23" s="158"/>
      <c r="X23" s="158" t="s">
        <v>114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115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1" t="s">
        <v>103</v>
      </c>
      <c r="B24" s="162" t="s">
        <v>70</v>
      </c>
      <c r="C24" s="180" t="s">
        <v>71</v>
      </c>
      <c r="D24" s="163"/>
      <c r="E24" s="164"/>
      <c r="F24" s="165"/>
      <c r="G24" s="166">
        <f>SUMIF(AG25:AG34,"&lt;&gt;NOR",G25:G34)</f>
        <v>0</v>
      </c>
      <c r="H24" s="160"/>
      <c r="I24" s="160">
        <f>SUM(I25:I34)</f>
        <v>15290.630000000001</v>
      </c>
      <c r="J24" s="160"/>
      <c r="K24" s="160">
        <f>SUM(K25:K34)</f>
        <v>17134.449999999997</v>
      </c>
      <c r="L24" s="160"/>
      <c r="M24" s="160">
        <f>SUM(M25:M34)</f>
        <v>0</v>
      </c>
      <c r="N24" s="160"/>
      <c r="O24" s="160">
        <f>SUM(O25:O34)</f>
        <v>2.0700000000000003</v>
      </c>
      <c r="P24" s="160"/>
      <c r="Q24" s="160">
        <f>SUM(Q25:Q34)</f>
        <v>0</v>
      </c>
      <c r="R24" s="160"/>
      <c r="S24" s="160"/>
      <c r="T24" s="160"/>
      <c r="U24" s="160"/>
      <c r="V24" s="160">
        <f>SUM(V25:V34)</f>
        <v>39.970000000000006</v>
      </c>
      <c r="W24" s="160"/>
      <c r="X24" s="160"/>
      <c r="AG24" t="s">
        <v>104</v>
      </c>
    </row>
    <row r="25" spans="1:60" outlineLevel="1" x14ac:dyDescent="0.2">
      <c r="A25" s="173">
        <v>14</v>
      </c>
      <c r="B25" s="174" t="s">
        <v>140</v>
      </c>
      <c r="C25" s="181" t="s">
        <v>141</v>
      </c>
      <c r="D25" s="175" t="s">
        <v>122</v>
      </c>
      <c r="E25" s="176">
        <v>13</v>
      </c>
      <c r="F25" s="177"/>
      <c r="G25" s="178">
        <f t="shared" ref="G25:G34" si="7">ROUND(E25*F25,2)</f>
        <v>0</v>
      </c>
      <c r="H25" s="159">
        <v>0</v>
      </c>
      <c r="I25" s="158">
        <f t="shared" ref="I25:I34" si="8">ROUND(E25*H25,2)</f>
        <v>0</v>
      </c>
      <c r="J25" s="159">
        <v>128.5</v>
      </c>
      <c r="K25" s="158">
        <f t="shared" ref="K25:K34" si="9">ROUND(E25*J25,2)</f>
        <v>1670.5</v>
      </c>
      <c r="L25" s="158">
        <v>21</v>
      </c>
      <c r="M25" s="158">
        <f t="shared" ref="M25:M34" si="10">G25*(1+L25/100)</f>
        <v>0</v>
      </c>
      <c r="N25" s="158">
        <v>4.9699999999999996E-3</v>
      </c>
      <c r="O25" s="158">
        <f t="shared" ref="O25:O34" si="11">ROUND(E25*N25,2)</f>
        <v>0.06</v>
      </c>
      <c r="P25" s="158">
        <v>0</v>
      </c>
      <c r="Q25" s="158">
        <f t="shared" ref="Q25:Q34" si="12">ROUND(E25*P25,2)</f>
        <v>0</v>
      </c>
      <c r="R25" s="158"/>
      <c r="S25" s="158" t="s">
        <v>108</v>
      </c>
      <c r="T25" s="158" t="s">
        <v>108</v>
      </c>
      <c r="U25" s="158">
        <v>0.26800000000000002</v>
      </c>
      <c r="V25" s="158">
        <f t="shared" ref="V25:V34" si="13">ROUND(E25*U25,2)</f>
        <v>3.48</v>
      </c>
      <c r="W25" s="158"/>
      <c r="X25" s="158" t="s">
        <v>109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110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3">
        <v>15</v>
      </c>
      <c r="B26" s="174" t="s">
        <v>142</v>
      </c>
      <c r="C26" s="181" t="s">
        <v>143</v>
      </c>
      <c r="D26" s="175" t="s">
        <v>144</v>
      </c>
      <c r="E26" s="176">
        <v>33.201000000000001</v>
      </c>
      <c r="F26" s="177"/>
      <c r="G26" s="178">
        <f t="shared" si="7"/>
        <v>0</v>
      </c>
      <c r="H26" s="159">
        <v>0</v>
      </c>
      <c r="I26" s="158">
        <f t="shared" si="8"/>
        <v>0</v>
      </c>
      <c r="J26" s="159">
        <v>35.700000000000003</v>
      </c>
      <c r="K26" s="158">
        <f t="shared" si="9"/>
        <v>1185.28</v>
      </c>
      <c r="L26" s="158">
        <v>21</v>
      </c>
      <c r="M26" s="158">
        <f t="shared" si="10"/>
        <v>0</v>
      </c>
      <c r="N26" s="158">
        <v>8.6400000000000001E-3</v>
      </c>
      <c r="O26" s="158">
        <f t="shared" si="11"/>
        <v>0.28999999999999998</v>
      </c>
      <c r="P26" s="158">
        <v>0</v>
      </c>
      <c r="Q26" s="158">
        <f t="shared" si="12"/>
        <v>0</v>
      </c>
      <c r="R26" s="158"/>
      <c r="S26" s="158" t="s">
        <v>108</v>
      </c>
      <c r="T26" s="158" t="s">
        <v>108</v>
      </c>
      <c r="U26" s="158">
        <v>8.2000000000000003E-2</v>
      </c>
      <c r="V26" s="158">
        <f t="shared" si="13"/>
        <v>2.72</v>
      </c>
      <c r="W26" s="158"/>
      <c r="X26" s="158" t="s">
        <v>109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110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3">
        <v>16</v>
      </c>
      <c r="B27" s="174" t="s">
        <v>145</v>
      </c>
      <c r="C27" s="181" t="s">
        <v>146</v>
      </c>
      <c r="D27" s="175" t="s">
        <v>144</v>
      </c>
      <c r="E27" s="176">
        <v>33.201000000000001</v>
      </c>
      <c r="F27" s="177"/>
      <c r="G27" s="178">
        <f t="shared" si="7"/>
        <v>0</v>
      </c>
      <c r="H27" s="159">
        <v>117.03</v>
      </c>
      <c r="I27" s="158">
        <f t="shared" si="8"/>
        <v>3885.51</v>
      </c>
      <c r="J27" s="159">
        <v>183.97</v>
      </c>
      <c r="K27" s="158">
        <f t="shared" si="9"/>
        <v>6107.99</v>
      </c>
      <c r="L27" s="158">
        <v>21</v>
      </c>
      <c r="M27" s="158">
        <f t="shared" si="10"/>
        <v>0</v>
      </c>
      <c r="N27" s="158">
        <v>1.2959999999999999E-2</v>
      </c>
      <c r="O27" s="158">
        <f t="shared" si="11"/>
        <v>0.43</v>
      </c>
      <c r="P27" s="158">
        <v>0</v>
      </c>
      <c r="Q27" s="158">
        <f t="shared" si="12"/>
        <v>0</v>
      </c>
      <c r="R27" s="158"/>
      <c r="S27" s="158" t="s">
        <v>108</v>
      </c>
      <c r="T27" s="158" t="s">
        <v>108</v>
      </c>
      <c r="U27" s="158">
        <v>0.42899999999999999</v>
      </c>
      <c r="V27" s="158">
        <f t="shared" si="13"/>
        <v>14.24</v>
      </c>
      <c r="W27" s="158"/>
      <c r="X27" s="158" t="s">
        <v>109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110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3">
        <v>17</v>
      </c>
      <c r="B28" s="174" t="s">
        <v>147</v>
      </c>
      <c r="C28" s="181" t="s">
        <v>148</v>
      </c>
      <c r="D28" s="175" t="s">
        <v>144</v>
      </c>
      <c r="E28" s="176">
        <v>8.67</v>
      </c>
      <c r="F28" s="177"/>
      <c r="G28" s="178">
        <f t="shared" si="7"/>
        <v>0</v>
      </c>
      <c r="H28" s="159">
        <v>1315.47</v>
      </c>
      <c r="I28" s="158">
        <f t="shared" si="8"/>
        <v>11405.12</v>
      </c>
      <c r="J28" s="159">
        <v>176.53</v>
      </c>
      <c r="K28" s="158">
        <f t="shared" si="9"/>
        <v>1530.52</v>
      </c>
      <c r="L28" s="158">
        <v>21</v>
      </c>
      <c r="M28" s="158">
        <f t="shared" si="10"/>
        <v>0</v>
      </c>
      <c r="N28" s="158">
        <v>1.512E-2</v>
      </c>
      <c r="O28" s="158">
        <f t="shared" si="11"/>
        <v>0.13</v>
      </c>
      <c r="P28" s="158">
        <v>0</v>
      </c>
      <c r="Q28" s="158">
        <f t="shared" si="12"/>
        <v>0</v>
      </c>
      <c r="R28" s="158"/>
      <c r="S28" s="158" t="s">
        <v>108</v>
      </c>
      <c r="T28" s="158" t="s">
        <v>108</v>
      </c>
      <c r="U28" s="158">
        <v>0.41099999999999998</v>
      </c>
      <c r="V28" s="158">
        <f t="shared" si="13"/>
        <v>3.56</v>
      </c>
      <c r="W28" s="158"/>
      <c r="X28" s="158" t="s">
        <v>109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110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3">
        <v>18</v>
      </c>
      <c r="B29" s="174" t="s">
        <v>149</v>
      </c>
      <c r="C29" s="181" t="s">
        <v>150</v>
      </c>
      <c r="D29" s="175" t="s">
        <v>144</v>
      </c>
      <c r="E29" s="176">
        <v>33.201000000000001</v>
      </c>
      <c r="F29" s="177"/>
      <c r="G29" s="178">
        <f t="shared" si="7"/>
        <v>0</v>
      </c>
      <c r="H29" s="159">
        <v>0</v>
      </c>
      <c r="I29" s="158">
        <f t="shared" si="8"/>
        <v>0</v>
      </c>
      <c r="J29" s="159">
        <v>22.6</v>
      </c>
      <c r="K29" s="158">
        <f t="shared" si="9"/>
        <v>750.34</v>
      </c>
      <c r="L29" s="158">
        <v>21</v>
      </c>
      <c r="M29" s="158">
        <f t="shared" si="10"/>
        <v>0</v>
      </c>
      <c r="N29" s="158">
        <v>3.3799999999999997E-2</v>
      </c>
      <c r="O29" s="158">
        <f t="shared" si="11"/>
        <v>1.1200000000000001</v>
      </c>
      <c r="P29" s="158">
        <v>0</v>
      </c>
      <c r="Q29" s="158">
        <f t="shared" si="12"/>
        <v>0</v>
      </c>
      <c r="R29" s="158"/>
      <c r="S29" s="158" t="s">
        <v>108</v>
      </c>
      <c r="T29" s="158" t="s">
        <v>108</v>
      </c>
      <c r="U29" s="158">
        <v>5.1999999999999998E-2</v>
      </c>
      <c r="V29" s="158">
        <f t="shared" si="13"/>
        <v>1.73</v>
      </c>
      <c r="W29" s="158"/>
      <c r="X29" s="158" t="s">
        <v>109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110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3">
        <v>19</v>
      </c>
      <c r="B30" s="174" t="s">
        <v>151</v>
      </c>
      <c r="C30" s="181" t="s">
        <v>152</v>
      </c>
      <c r="D30" s="175" t="s">
        <v>144</v>
      </c>
      <c r="E30" s="176">
        <v>3.585</v>
      </c>
      <c r="F30" s="177"/>
      <c r="G30" s="178">
        <f t="shared" si="7"/>
        <v>0</v>
      </c>
      <c r="H30" s="159">
        <v>0</v>
      </c>
      <c r="I30" s="158">
        <f t="shared" si="8"/>
        <v>0</v>
      </c>
      <c r="J30" s="159">
        <v>27</v>
      </c>
      <c r="K30" s="158">
        <f t="shared" si="9"/>
        <v>96.8</v>
      </c>
      <c r="L30" s="158">
        <v>21</v>
      </c>
      <c r="M30" s="158">
        <f t="shared" si="10"/>
        <v>0</v>
      </c>
      <c r="N30" s="158">
        <v>1.09E-2</v>
      </c>
      <c r="O30" s="158">
        <f t="shared" si="11"/>
        <v>0.04</v>
      </c>
      <c r="P30" s="158">
        <v>0</v>
      </c>
      <c r="Q30" s="158">
        <f t="shared" si="12"/>
        <v>0</v>
      </c>
      <c r="R30" s="158"/>
      <c r="S30" s="158" t="s">
        <v>108</v>
      </c>
      <c r="T30" s="158" t="s">
        <v>108</v>
      </c>
      <c r="U30" s="158">
        <v>6.2E-2</v>
      </c>
      <c r="V30" s="158">
        <f t="shared" si="13"/>
        <v>0.22</v>
      </c>
      <c r="W30" s="158"/>
      <c r="X30" s="158" t="s">
        <v>109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110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3">
        <v>20</v>
      </c>
      <c r="B31" s="174" t="s">
        <v>153</v>
      </c>
      <c r="C31" s="181" t="s">
        <v>154</v>
      </c>
      <c r="D31" s="175" t="s">
        <v>144</v>
      </c>
      <c r="E31" s="176">
        <v>33.201000000000001</v>
      </c>
      <c r="F31" s="177"/>
      <c r="G31" s="178">
        <f t="shared" si="7"/>
        <v>0</v>
      </c>
      <c r="H31" s="159">
        <v>0</v>
      </c>
      <c r="I31" s="158">
        <f t="shared" si="8"/>
        <v>0</v>
      </c>
      <c r="J31" s="159">
        <v>58.3</v>
      </c>
      <c r="K31" s="158">
        <f t="shared" si="9"/>
        <v>1935.62</v>
      </c>
      <c r="L31" s="158">
        <v>21</v>
      </c>
      <c r="M31" s="158">
        <f t="shared" si="10"/>
        <v>0</v>
      </c>
      <c r="N31" s="158">
        <v>0</v>
      </c>
      <c r="O31" s="158">
        <f t="shared" si="11"/>
        <v>0</v>
      </c>
      <c r="P31" s="158">
        <v>0</v>
      </c>
      <c r="Q31" s="158">
        <f t="shared" si="12"/>
        <v>0</v>
      </c>
      <c r="R31" s="158"/>
      <c r="S31" s="158" t="s">
        <v>108</v>
      </c>
      <c r="T31" s="158" t="s">
        <v>108</v>
      </c>
      <c r="U31" s="158">
        <v>0.13400000000000001</v>
      </c>
      <c r="V31" s="158">
        <f t="shared" si="13"/>
        <v>4.45</v>
      </c>
      <c r="W31" s="158"/>
      <c r="X31" s="158" t="s">
        <v>109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110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3">
        <v>21</v>
      </c>
      <c r="B32" s="174" t="s">
        <v>155</v>
      </c>
      <c r="C32" s="181" t="s">
        <v>156</v>
      </c>
      <c r="D32" s="175" t="s">
        <v>144</v>
      </c>
      <c r="E32" s="176">
        <v>33.201000000000001</v>
      </c>
      <c r="F32" s="177"/>
      <c r="G32" s="178">
        <f t="shared" si="7"/>
        <v>0</v>
      </c>
      <c r="H32" s="159">
        <v>0</v>
      </c>
      <c r="I32" s="158">
        <f t="shared" si="8"/>
        <v>0</v>
      </c>
      <c r="J32" s="159">
        <v>13.5</v>
      </c>
      <c r="K32" s="158">
        <f t="shared" si="9"/>
        <v>448.21</v>
      </c>
      <c r="L32" s="158">
        <v>21</v>
      </c>
      <c r="M32" s="158">
        <f t="shared" si="10"/>
        <v>0</v>
      </c>
      <c r="N32" s="158">
        <v>0</v>
      </c>
      <c r="O32" s="158">
        <f t="shared" si="11"/>
        <v>0</v>
      </c>
      <c r="P32" s="158">
        <v>0</v>
      </c>
      <c r="Q32" s="158">
        <f t="shared" si="12"/>
        <v>0</v>
      </c>
      <c r="R32" s="158"/>
      <c r="S32" s="158" t="s">
        <v>108</v>
      </c>
      <c r="T32" s="158" t="s">
        <v>108</v>
      </c>
      <c r="U32" s="158">
        <v>3.1E-2</v>
      </c>
      <c r="V32" s="158">
        <f t="shared" si="13"/>
        <v>1.03</v>
      </c>
      <c r="W32" s="158"/>
      <c r="X32" s="158" t="s">
        <v>109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110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3">
        <v>22</v>
      </c>
      <c r="B33" s="174" t="s">
        <v>157</v>
      </c>
      <c r="C33" s="181" t="s">
        <v>158</v>
      </c>
      <c r="D33" s="175" t="s">
        <v>113</v>
      </c>
      <c r="E33" s="176">
        <v>0.70209999999999995</v>
      </c>
      <c r="F33" s="177"/>
      <c r="G33" s="178">
        <f t="shared" si="7"/>
        <v>0</v>
      </c>
      <c r="H33" s="159">
        <v>0</v>
      </c>
      <c r="I33" s="158">
        <f t="shared" si="8"/>
        <v>0</v>
      </c>
      <c r="J33" s="159">
        <v>1228</v>
      </c>
      <c r="K33" s="158">
        <f t="shared" si="9"/>
        <v>862.18</v>
      </c>
      <c r="L33" s="158">
        <v>21</v>
      </c>
      <c r="M33" s="158">
        <f t="shared" si="10"/>
        <v>0</v>
      </c>
      <c r="N33" s="158">
        <v>0</v>
      </c>
      <c r="O33" s="158">
        <f t="shared" si="11"/>
        <v>0</v>
      </c>
      <c r="P33" s="158">
        <v>0</v>
      </c>
      <c r="Q33" s="158">
        <f t="shared" si="12"/>
        <v>0</v>
      </c>
      <c r="R33" s="158"/>
      <c r="S33" s="158" t="s">
        <v>108</v>
      </c>
      <c r="T33" s="158" t="s">
        <v>108</v>
      </c>
      <c r="U33" s="158">
        <v>3.0739999999999998</v>
      </c>
      <c r="V33" s="158">
        <f t="shared" si="13"/>
        <v>2.16</v>
      </c>
      <c r="W33" s="158"/>
      <c r="X33" s="158" t="s">
        <v>109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110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3">
        <v>23</v>
      </c>
      <c r="B34" s="174" t="s">
        <v>159</v>
      </c>
      <c r="C34" s="181" t="s">
        <v>160</v>
      </c>
      <c r="D34" s="175" t="s">
        <v>113</v>
      </c>
      <c r="E34" s="176">
        <v>2.0741100000000001</v>
      </c>
      <c r="F34" s="177"/>
      <c r="G34" s="178">
        <f t="shared" si="7"/>
        <v>0</v>
      </c>
      <c r="H34" s="159">
        <v>0</v>
      </c>
      <c r="I34" s="158">
        <f t="shared" si="8"/>
        <v>0</v>
      </c>
      <c r="J34" s="159">
        <v>1228</v>
      </c>
      <c r="K34" s="158">
        <f t="shared" si="9"/>
        <v>2547.0100000000002</v>
      </c>
      <c r="L34" s="158">
        <v>21</v>
      </c>
      <c r="M34" s="158">
        <f t="shared" si="10"/>
        <v>0</v>
      </c>
      <c r="N34" s="158">
        <v>0</v>
      </c>
      <c r="O34" s="158">
        <f t="shared" si="11"/>
        <v>0</v>
      </c>
      <c r="P34" s="158">
        <v>0</v>
      </c>
      <c r="Q34" s="158">
        <f t="shared" si="12"/>
        <v>0</v>
      </c>
      <c r="R34" s="158"/>
      <c r="S34" s="158" t="s">
        <v>108</v>
      </c>
      <c r="T34" s="158" t="s">
        <v>108</v>
      </c>
      <c r="U34" s="158">
        <v>3.0750000000000002</v>
      </c>
      <c r="V34" s="158">
        <f t="shared" si="13"/>
        <v>6.38</v>
      </c>
      <c r="W34" s="158"/>
      <c r="X34" s="158" t="s">
        <v>114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115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1" t="s">
        <v>103</v>
      </c>
      <c r="B35" s="162" t="s">
        <v>72</v>
      </c>
      <c r="C35" s="180" t="s">
        <v>73</v>
      </c>
      <c r="D35" s="163"/>
      <c r="E35" s="164"/>
      <c r="F35" s="165"/>
      <c r="G35" s="166">
        <f>SUMIF(AG36:AG38,"&lt;&gt;NOR",G36:G38)</f>
        <v>0</v>
      </c>
      <c r="H35" s="160"/>
      <c r="I35" s="160">
        <f>SUM(I36:I38)</f>
        <v>1351.49</v>
      </c>
      <c r="J35" s="160"/>
      <c r="K35" s="160">
        <f>SUM(K36:K38)</f>
        <v>2814.88</v>
      </c>
      <c r="L35" s="160"/>
      <c r="M35" s="160">
        <f>SUM(M36:M38)</f>
        <v>0</v>
      </c>
      <c r="N35" s="160"/>
      <c r="O35" s="160">
        <f>SUM(O36:O38)</f>
        <v>0.43</v>
      </c>
      <c r="P35" s="160"/>
      <c r="Q35" s="160">
        <f>SUM(Q36:Q38)</f>
        <v>0</v>
      </c>
      <c r="R35" s="160"/>
      <c r="S35" s="160"/>
      <c r="T35" s="160"/>
      <c r="U35" s="160"/>
      <c r="V35" s="160">
        <f>SUM(V36:V38)</f>
        <v>5.95</v>
      </c>
      <c r="W35" s="160"/>
      <c r="X35" s="160"/>
      <c r="AG35" t="s">
        <v>104</v>
      </c>
    </row>
    <row r="36" spans="1:60" outlineLevel="1" x14ac:dyDescent="0.2">
      <c r="A36" s="173">
        <v>24</v>
      </c>
      <c r="B36" s="174" t="s">
        <v>161</v>
      </c>
      <c r="C36" s="181" t="s">
        <v>162</v>
      </c>
      <c r="D36" s="175" t="s">
        <v>107</v>
      </c>
      <c r="E36" s="176">
        <v>2</v>
      </c>
      <c r="F36" s="177"/>
      <c r="G36" s="178">
        <f>ROUND(E36*F36,2)</f>
        <v>0</v>
      </c>
      <c r="H36" s="159">
        <v>0.4</v>
      </c>
      <c r="I36" s="158">
        <f>ROUND(E36*H36,2)</f>
        <v>0.8</v>
      </c>
      <c r="J36" s="159">
        <v>3.35</v>
      </c>
      <c r="K36" s="158">
        <f>ROUND(E36*J36,2)</f>
        <v>6.7</v>
      </c>
      <c r="L36" s="158">
        <v>21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108</v>
      </c>
      <c r="T36" s="158" t="s">
        <v>108</v>
      </c>
      <c r="U36" s="158">
        <v>8.9999999999999993E-3</v>
      </c>
      <c r="V36" s="158">
        <f>ROUND(E36*U36,2)</f>
        <v>0.02</v>
      </c>
      <c r="W36" s="158"/>
      <c r="X36" s="158" t="s">
        <v>109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110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3">
        <v>25</v>
      </c>
      <c r="B37" s="174" t="s">
        <v>163</v>
      </c>
      <c r="C37" s="181" t="s">
        <v>164</v>
      </c>
      <c r="D37" s="175" t="s">
        <v>122</v>
      </c>
      <c r="E37" s="176">
        <v>35</v>
      </c>
      <c r="F37" s="177"/>
      <c r="G37" s="178">
        <f>ROUND(E37*F37,2)</f>
        <v>0</v>
      </c>
      <c r="H37" s="159">
        <v>11.63</v>
      </c>
      <c r="I37" s="158">
        <f>ROUND(E37*H37,2)</f>
        <v>407.05</v>
      </c>
      <c r="J37" s="159">
        <v>42.17</v>
      </c>
      <c r="K37" s="158">
        <f>ROUND(E37*J37,2)</f>
        <v>1475.95</v>
      </c>
      <c r="L37" s="158">
        <v>21</v>
      </c>
      <c r="M37" s="158">
        <f>G37*(1+L37/100)</f>
        <v>0</v>
      </c>
      <c r="N37" s="158">
        <v>1.2E-2</v>
      </c>
      <c r="O37" s="158">
        <f>ROUND(E37*N37,2)</f>
        <v>0.42</v>
      </c>
      <c r="P37" s="158">
        <v>0</v>
      </c>
      <c r="Q37" s="158">
        <f>ROUND(E37*P37,2)</f>
        <v>0</v>
      </c>
      <c r="R37" s="158"/>
      <c r="S37" s="158" t="s">
        <v>108</v>
      </c>
      <c r="T37" s="158" t="s">
        <v>108</v>
      </c>
      <c r="U37" s="158">
        <v>8.8999999999999996E-2</v>
      </c>
      <c r="V37" s="158">
        <f>ROUND(E37*U37,2)</f>
        <v>3.12</v>
      </c>
      <c r="W37" s="158"/>
      <c r="X37" s="158" t="s">
        <v>109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110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3">
        <v>26</v>
      </c>
      <c r="B38" s="174" t="s">
        <v>165</v>
      </c>
      <c r="C38" s="181" t="s">
        <v>166</v>
      </c>
      <c r="D38" s="175" t="s">
        <v>144</v>
      </c>
      <c r="E38" s="176">
        <v>8.67</v>
      </c>
      <c r="F38" s="177"/>
      <c r="G38" s="178">
        <f>ROUND(E38*F38,2)</f>
        <v>0</v>
      </c>
      <c r="H38" s="159">
        <v>108.84</v>
      </c>
      <c r="I38" s="158">
        <f>ROUND(E38*H38,2)</f>
        <v>943.64</v>
      </c>
      <c r="J38" s="159">
        <v>153.66</v>
      </c>
      <c r="K38" s="158">
        <f>ROUND(E38*J38,2)</f>
        <v>1332.23</v>
      </c>
      <c r="L38" s="158">
        <v>21</v>
      </c>
      <c r="M38" s="158">
        <f>G38*(1+L38/100)</f>
        <v>0</v>
      </c>
      <c r="N38" s="158">
        <v>6.8000000000000005E-4</v>
      </c>
      <c r="O38" s="158">
        <f>ROUND(E38*N38,2)</f>
        <v>0.01</v>
      </c>
      <c r="P38" s="158">
        <v>0</v>
      </c>
      <c r="Q38" s="158">
        <f>ROUND(E38*P38,2)</f>
        <v>0</v>
      </c>
      <c r="R38" s="158"/>
      <c r="S38" s="158" t="s">
        <v>108</v>
      </c>
      <c r="T38" s="158" t="s">
        <v>108</v>
      </c>
      <c r="U38" s="158">
        <v>0.32400000000000001</v>
      </c>
      <c r="V38" s="158">
        <f>ROUND(E38*U38,2)</f>
        <v>2.81</v>
      </c>
      <c r="W38" s="158"/>
      <c r="X38" s="158" t="s">
        <v>109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125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1" t="s">
        <v>103</v>
      </c>
      <c r="B39" s="162" t="s">
        <v>74</v>
      </c>
      <c r="C39" s="180" t="s">
        <v>75</v>
      </c>
      <c r="D39" s="163"/>
      <c r="E39" s="164"/>
      <c r="F39" s="165"/>
      <c r="G39" s="166">
        <f>SUMIF(AG40:AG40,"&lt;&gt;NOR",G40:G40)</f>
        <v>0</v>
      </c>
      <c r="H39" s="160"/>
      <c r="I39" s="160">
        <f>SUM(I40:I40)</f>
        <v>0</v>
      </c>
      <c r="J39" s="160"/>
      <c r="K39" s="160">
        <f>SUM(K40:K40)</f>
        <v>1320</v>
      </c>
      <c r="L39" s="160"/>
      <c r="M39" s="160">
        <f>SUM(M40:M40)</f>
        <v>0</v>
      </c>
      <c r="N39" s="160"/>
      <c r="O39" s="160">
        <f>SUM(O40:O40)</f>
        <v>0</v>
      </c>
      <c r="P39" s="160"/>
      <c r="Q39" s="160">
        <f>SUM(Q40:Q40)</f>
        <v>0</v>
      </c>
      <c r="R39" s="160"/>
      <c r="S39" s="160"/>
      <c r="T39" s="160"/>
      <c r="U39" s="160"/>
      <c r="V39" s="160">
        <f>SUM(V40:V40)</f>
        <v>0</v>
      </c>
      <c r="W39" s="160"/>
      <c r="X39" s="160"/>
      <c r="AG39" t="s">
        <v>104</v>
      </c>
    </row>
    <row r="40" spans="1:60" outlineLevel="1" x14ac:dyDescent="0.2">
      <c r="A40" s="173">
        <v>27</v>
      </c>
      <c r="B40" s="174" t="s">
        <v>167</v>
      </c>
      <c r="C40" s="181" t="s">
        <v>168</v>
      </c>
      <c r="D40" s="175" t="s">
        <v>169</v>
      </c>
      <c r="E40" s="176">
        <v>4</v>
      </c>
      <c r="F40" s="177"/>
      <c r="G40" s="178">
        <f>ROUND(E40*F40,2)</f>
        <v>0</v>
      </c>
      <c r="H40" s="159">
        <v>0</v>
      </c>
      <c r="I40" s="158">
        <f>ROUND(E40*H40,2)</f>
        <v>0</v>
      </c>
      <c r="J40" s="159">
        <v>330</v>
      </c>
      <c r="K40" s="158">
        <f>ROUND(E40*J40,2)</f>
        <v>1320</v>
      </c>
      <c r="L40" s="158">
        <v>21</v>
      </c>
      <c r="M40" s="158">
        <f>G40*(1+L40/100)</f>
        <v>0</v>
      </c>
      <c r="N40" s="158">
        <v>0</v>
      </c>
      <c r="O40" s="158">
        <f>ROUND(E40*N40,2)</f>
        <v>0</v>
      </c>
      <c r="P40" s="158">
        <v>0</v>
      </c>
      <c r="Q40" s="158">
        <f>ROUND(E40*P40,2)</f>
        <v>0</v>
      </c>
      <c r="R40" s="158"/>
      <c r="S40" s="158" t="s">
        <v>170</v>
      </c>
      <c r="T40" s="158" t="s">
        <v>171</v>
      </c>
      <c r="U40" s="158">
        <v>0</v>
      </c>
      <c r="V40" s="158">
        <f>ROUND(E40*U40,2)</f>
        <v>0</v>
      </c>
      <c r="W40" s="158"/>
      <c r="X40" s="158" t="s">
        <v>109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110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1" t="s">
        <v>103</v>
      </c>
      <c r="B41" s="162" t="s">
        <v>76</v>
      </c>
      <c r="C41" s="180" t="s">
        <v>28</v>
      </c>
      <c r="D41" s="163"/>
      <c r="E41" s="164"/>
      <c r="F41" s="165"/>
      <c r="G41" s="166">
        <f>SUMIF(AG42:AG43,"&lt;&gt;NOR",G42:G43)</f>
        <v>0</v>
      </c>
      <c r="H41" s="160"/>
      <c r="I41" s="160">
        <f>SUM(I42:I43)</f>
        <v>0</v>
      </c>
      <c r="J41" s="160"/>
      <c r="K41" s="160">
        <f>SUM(K42:K43)</f>
        <v>1925.25</v>
      </c>
      <c r="L41" s="160"/>
      <c r="M41" s="160">
        <f>SUM(M42:M43)</f>
        <v>0</v>
      </c>
      <c r="N41" s="160"/>
      <c r="O41" s="160">
        <f>SUM(O42:O43)</f>
        <v>0</v>
      </c>
      <c r="P41" s="160"/>
      <c r="Q41" s="160">
        <f>SUM(Q42:Q43)</f>
        <v>0</v>
      </c>
      <c r="R41" s="160"/>
      <c r="S41" s="160"/>
      <c r="T41" s="160"/>
      <c r="U41" s="160"/>
      <c r="V41" s="160">
        <f>SUM(V42:V43)</f>
        <v>0</v>
      </c>
      <c r="W41" s="160"/>
      <c r="X41" s="160"/>
      <c r="AG41" t="s">
        <v>104</v>
      </c>
    </row>
    <row r="42" spans="1:60" outlineLevel="1" x14ac:dyDescent="0.2">
      <c r="A42" s="173">
        <v>28</v>
      </c>
      <c r="B42" s="174" t="s">
        <v>172</v>
      </c>
      <c r="C42" s="181" t="s">
        <v>173</v>
      </c>
      <c r="D42" s="175" t="s">
        <v>174</v>
      </c>
      <c r="E42" s="176">
        <v>1</v>
      </c>
      <c r="F42" s="177"/>
      <c r="G42" s="178">
        <f>ROUND(E42*F42,2)</f>
        <v>0</v>
      </c>
      <c r="H42" s="159">
        <v>0</v>
      </c>
      <c r="I42" s="158">
        <f>ROUND(E42*H42,2)</f>
        <v>0</v>
      </c>
      <c r="J42" s="159">
        <v>825.11</v>
      </c>
      <c r="K42" s="158">
        <f>ROUND(E42*J42,2)</f>
        <v>825.11</v>
      </c>
      <c r="L42" s="158">
        <v>21</v>
      </c>
      <c r="M42" s="158">
        <f>G42*(1+L42/100)</f>
        <v>0</v>
      </c>
      <c r="N42" s="158">
        <v>0</v>
      </c>
      <c r="O42" s="158">
        <f>ROUND(E42*N42,2)</f>
        <v>0</v>
      </c>
      <c r="P42" s="158">
        <v>0</v>
      </c>
      <c r="Q42" s="158">
        <f>ROUND(E42*P42,2)</f>
        <v>0</v>
      </c>
      <c r="R42" s="158"/>
      <c r="S42" s="158" t="s">
        <v>108</v>
      </c>
      <c r="T42" s="158" t="s">
        <v>175</v>
      </c>
      <c r="U42" s="158">
        <v>0</v>
      </c>
      <c r="V42" s="158">
        <f>ROUND(E42*U42,2)</f>
        <v>0</v>
      </c>
      <c r="W42" s="158"/>
      <c r="X42" s="158" t="s">
        <v>176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177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67">
        <v>29</v>
      </c>
      <c r="B43" s="168" t="s">
        <v>178</v>
      </c>
      <c r="C43" s="182" t="s">
        <v>179</v>
      </c>
      <c r="D43" s="169" t="s">
        <v>174</v>
      </c>
      <c r="E43" s="170">
        <v>1</v>
      </c>
      <c r="F43" s="171"/>
      <c r="G43" s="172">
        <f>ROUND(E43*F43,2)</f>
        <v>0</v>
      </c>
      <c r="H43" s="159">
        <v>0</v>
      </c>
      <c r="I43" s="158">
        <f>ROUND(E43*H43,2)</f>
        <v>0</v>
      </c>
      <c r="J43" s="159">
        <v>1100.1400000000001</v>
      </c>
      <c r="K43" s="158">
        <f>ROUND(E43*J43,2)</f>
        <v>1100.1400000000001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170</v>
      </c>
      <c r="T43" s="158" t="s">
        <v>175</v>
      </c>
      <c r="U43" s="158">
        <v>0</v>
      </c>
      <c r="V43" s="158">
        <f>ROUND(E43*U43,2)</f>
        <v>0</v>
      </c>
      <c r="W43" s="158"/>
      <c r="X43" s="158" t="s">
        <v>176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177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5"/>
      <c r="B44" s="6"/>
      <c r="C44" s="183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AE44">
        <v>15</v>
      </c>
      <c r="AF44">
        <v>21</v>
      </c>
    </row>
    <row r="45" spans="1:60" x14ac:dyDescent="0.2">
      <c r="A45" s="154"/>
      <c r="B45" s="155" t="s">
        <v>30</v>
      </c>
      <c r="C45" s="184"/>
      <c r="D45" s="156"/>
      <c r="E45" s="157"/>
      <c r="F45" s="157"/>
      <c r="G45" s="179">
        <f>G8+G11+G19+G24+G35+G39+G41</f>
        <v>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AE45">
        <f>SUMIF(L7:L43,AE44,G7:G43)</f>
        <v>0</v>
      </c>
      <c r="AF45">
        <f>SUMIF(L7:L43,AF44,G7:G43)</f>
        <v>0</v>
      </c>
      <c r="AG45" t="s">
        <v>180</v>
      </c>
    </row>
    <row r="46" spans="1:60" x14ac:dyDescent="0.2">
      <c r="A46" s="5"/>
      <c r="B46" s="6"/>
      <c r="C46" s="183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60" x14ac:dyDescent="0.2">
      <c r="A47" s="5"/>
      <c r="B47" s="6"/>
      <c r="C47" s="183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60" x14ac:dyDescent="0.2">
      <c r="C48" s="185"/>
      <c r="D48" s="142"/>
      <c r="AG48" t="s">
        <v>181</v>
      </c>
    </row>
    <row r="49" spans="4:4" x14ac:dyDescent="0.2">
      <c r="D49" s="142"/>
    </row>
    <row r="50" spans="4:4" x14ac:dyDescent="0.2">
      <c r="D50" s="142"/>
    </row>
    <row r="51" spans="4:4" x14ac:dyDescent="0.2">
      <c r="D51" s="142"/>
    </row>
    <row r="52" spans="4:4" x14ac:dyDescent="0.2">
      <c r="D52" s="142"/>
    </row>
    <row r="53" spans="4:4" x14ac:dyDescent="0.2">
      <c r="D53" s="142"/>
    </row>
    <row r="54" spans="4:4" x14ac:dyDescent="0.2">
      <c r="D54" s="142"/>
    </row>
    <row r="55" spans="4:4" x14ac:dyDescent="0.2">
      <c r="D55" s="142"/>
    </row>
    <row r="56" spans="4:4" x14ac:dyDescent="0.2">
      <c r="D56" s="142"/>
    </row>
    <row r="57" spans="4:4" x14ac:dyDescent="0.2">
      <c r="D57" s="142"/>
    </row>
    <row r="58" spans="4:4" x14ac:dyDescent="0.2">
      <c r="D58" s="142"/>
    </row>
    <row r="59" spans="4:4" x14ac:dyDescent="0.2">
      <c r="D59" s="142"/>
    </row>
    <row r="60" spans="4:4" x14ac:dyDescent="0.2">
      <c r="D60" s="142"/>
    </row>
    <row r="61" spans="4:4" x14ac:dyDescent="0.2">
      <c r="D61" s="142"/>
    </row>
    <row r="62" spans="4:4" x14ac:dyDescent="0.2">
      <c r="D62" s="142"/>
    </row>
    <row r="63" spans="4:4" x14ac:dyDescent="0.2">
      <c r="D63" s="142"/>
    </row>
    <row r="64" spans="4:4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01b Pol'!Názvy_tisku</vt:lpstr>
      <vt:lpstr>oadresa</vt:lpstr>
      <vt:lpstr>Stavba!Objednatel</vt:lpstr>
      <vt:lpstr>Stavba!Objekt</vt:lpstr>
      <vt:lpstr>'01 01b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Petr Hanuš</cp:lastModifiedBy>
  <cp:lastPrinted>2014-02-28T09:52:57Z</cp:lastPrinted>
  <dcterms:created xsi:type="dcterms:W3CDTF">2009-04-08T07:15:50Z</dcterms:created>
  <dcterms:modified xsi:type="dcterms:W3CDTF">2019-03-21T07:38:51Z</dcterms:modified>
</cp:coreProperties>
</file>