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/>
  <mc:AlternateContent xmlns:mc="http://schemas.openxmlformats.org/markup-compatibility/2006">
    <mc:Choice Requires="x15">
      <x15ac:absPath xmlns:x15ac="http://schemas.microsoft.com/office/spreadsheetml/2010/11/ac" url="C:\Users\jiris\Desktop\2017-11-09 - R.02\VV\ZTI VV\"/>
    </mc:Choice>
  </mc:AlternateContent>
  <bookViews>
    <workbookView xWindow="390" yWindow="540" windowWidth="27495" windowHeight="12465" activeTab="1"/>
  </bookViews>
  <sheets>
    <sheet name="Rekapitulace stavby" sheetId="1" r:id="rId1"/>
    <sheet name="D.1.4e - ZDRAVOTECHNICKÉ ..." sheetId="2" r:id="rId2"/>
  </sheets>
  <definedNames>
    <definedName name="_xlnm.Print_Titles" localSheetId="1">'D.1.4e - ZDRAVOTECHNICKÉ ...'!$114:$114</definedName>
    <definedName name="_xlnm.Print_Titles" localSheetId="0">'Rekapitulace stavby'!$85:$85</definedName>
    <definedName name="_xlnm.Print_Area" localSheetId="1">'D.1.4e - ZDRAVOTECHNICKÉ ...'!$C$4:$Q$70,'D.1.4e - ZDRAVOTECHNICKÉ ...'!$C$76:$Q$98,'D.1.4e - ZDRAVOTECHNICKÉ ...'!$C$104:$Q$181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1" i="2"/>
  <c r="BH181" i="2"/>
  <c r="BG181" i="2"/>
  <c r="BF181" i="2"/>
  <c r="AA181" i="2"/>
  <c r="Y181" i="2"/>
  <c r="W181" i="2"/>
  <c r="BK181" i="2"/>
  <c r="N181" i="2"/>
  <c r="BE181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BE165" i="2"/>
  <c r="AA165" i="2"/>
  <c r="Y165" i="2"/>
  <c r="Y164" i="2" s="1"/>
  <c r="W165" i="2"/>
  <c r="W164" i="2" s="1"/>
  <c r="BK165" i="2"/>
  <c r="N165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Y158" i="2" s="1"/>
  <c r="Y157" i="2" s="1"/>
  <c r="W159" i="2"/>
  <c r="W158" i="2" s="1"/>
  <c r="BK159" i="2"/>
  <c r="BK158" i="2" s="1"/>
  <c r="N159" i="2"/>
  <c r="BE159" i="2" s="1"/>
  <c r="BI156" i="2"/>
  <c r="BH156" i="2"/>
  <c r="BG156" i="2"/>
  <c r="BF156" i="2"/>
  <c r="AA156" i="2"/>
  <c r="Y156" i="2"/>
  <c r="W156" i="2"/>
  <c r="W153" i="2" s="1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AA153" i="2" s="1"/>
  <c r="Y154" i="2"/>
  <c r="Y153" i="2" s="1"/>
  <c r="W154" i="2"/>
  <c r="BK154" i="2"/>
  <c r="N154" i="2"/>
  <c r="BE154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W138" i="2"/>
  <c r="BK138" i="2"/>
  <c r="N138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BE117" i="2"/>
  <c r="AA117" i="2"/>
  <c r="Y117" i="2"/>
  <c r="W117" i="2"/>
  <c r="BK117" i="2"/>
  <c r="N117" i="2"/>
  <c r="M111" i="2"/>
  <c r="F109" i="2"/>
  <c r="F107" i="2"/>
  <c r="M28" i="2"/>
  <c r="AS88" i="1" s="1"/>
  <c r="AS87" i="1" s="1"/>
  <c r="M83" i="2"/>
  <c r="F81" i="2"/>
  <c r="F79" i="2"/>
  <c r="O21" i="2"/>
  <c r="E21" i="2"/>
  <c r="M112" i="2" s="1"/>
  <c r="O20" i="2"/>
  <c r="O15" i="2"/>
  <c r="E15" i="2"/>
  <c r="F112" i="2" s="1"/>
  <c r="O14" i="2"/>
  <c r="O12" i="2"/>
  <c r="E12" i="2"/>
  <c r="F83" i="2" s="1"/>
  <c r="O11" i="2"/>
  <c r="O9" i="2"/>
  <c r="M81" i="2" s="1"/>
  <c r="F6" i="2"/>
  <c r="F106" i="2" s="1"/>
  <c r="AK27" i="1"/>
  <c r="AM83" i="1"/>
  <c r="L83" i="1"/>
  <c r="AM82" i="1"/>
  <c r="L82" i="1"/>
  <c r="AM80" i="1"/>
  <c r="L80" i="1"/>
  <c r="L78" i="1"/>
  <c r="L77" i="1"/>
  <c r="BK137" i="2" l="1"/>
  <c r="N137" i="2" s="1"/>
  <c r="N90" i="2" s="1"/>
  <c r="AA116" i="2"/>
  <c r="BK164" i="2"/>
  <c r="N164" i="2" s="1"/>
  <c r="N94" i="2" s="1"/>
  <c r="H35" i="2"/>
  <c r="BC88" i="1" s="1"/>
  <c r="BC87" i="1" s="1"/>
  <c r="AY87" i="1" s="1"/>
  <c r="H34" i="2"/>
  <c r="BB88" i="1" s="1"/>
  <c r="BB87" i="1" s="1"/>
  <c r="W33" i="1" s="1"/>
  <c r="AA164" i="2"/>
  <c r="M109" i="2"/>
  <c r="AA158" i="2"/>
  <c r="H33" i="2"/>
  <c r="BA88" i="1" s="1"/>
  <c r="BA87" i="1" s="1"/>
  <c r="W32" i="1" s="1"/>
  <c r="BK116" i="2"/>
  <c r="BK115" i="2" s="1"/>
  <c r="N115" i="2" s="1"/>
  <c r="N88" i="2" s="1"/>
  <c r="W116" i="2"/>
  <c r="W137" i="2"/>
  <c r="AA137" i="2"/>
  <c r="BK153" i="2"/>
  <c r="N153" i="2" s="1"/>
  <c r="N91" i="2" s="1"/>
  <c r="F78" i="2"/>
  <c r="Y116" i="2"/>
  <c r="Y115" i="2" s="1"/>
  <c r="H36" i="2"/>
  <c r="BD88" i="1" s="1"/>
  <c r="BD87" i="1" s="1"/>
  <c r="W35" i="1" s="1"/>
  <c r="Y137" i="2"/>
  <c r="BK157" i="2"/>
  <c r="N157" i="2" s="1"/>
  <c r="N92" i="2" s="1"/>
  <c r="N158" i="2"/>
  <c r="N93" i="2" s="1"/>
  <c r="H32" i="2"/>
  <c r="AZ88" i="1" s="1"/>
  <c r="AZ87" i="1" s="1"/>
  <c r="N116" i="2"/>
  <c r="N89" i="2" s="1"/>
  <c r="AA157" i="2"/>
  <c r="W157" i="2"/>
  <c r="M84" i="2"/>
  <c r="F111" i="2"/>
  <c r="F84" i="2"/>
  <c r="M32" i="2"/>
  <c r="AV88" i="1" s="1"/>
  <c r="AT88" i="1" s="1"/>
  <c r="M33" i="2"/>
  <c r="AW88" i="1" s="1"/>
  <c r="AX87" i="1" l="1"/>
  <c r="W34" i="1"/>
  <c r="AA115" i="2"/>
  <c r="W115" i="2"/>
  <c r="AU88" i="1" s="1"/>
  <c r="AU87" i="1" s="1"/>
  <c r="AW87" i="1"/>
  <c r="AK32" i="1" s="1"/>
  <c r="L98" i="2"/>
  <c r="M27" i="2"/>
  <c r="M30" i="2" s="1"/>
  <c r="W31" i="1"/>
  <c r="AV87" i="1"/>
  <c r="AT87" i="1" l="1"/>
  <c r="AK31" i="1"/>
  <c r="AG88" i="1"/>
  <c r="L38" i="2"/>
  <c r="AG87" i="1" l="1"/>
  <c r="AK26" i="1" s="1"/>
  <c r="AN88" i="1"/>
  <c r="AK29" i="1" l="1"/>
  <c r="AK37" i="1" s="1"/>
  <c r="AG92" i="1"/>
  <c r="AN87" i="1"/>
  <c r="AN92" i="1" s="1"/>
</calcChain>
</file>

<file path=xl/sharedStrings.xml><?xml version="1.0" encoding="utf-8"?>
<sst xmlns="http://schemas.openxmlformats.org/spreadsheetml/2006/main" count="1116" uniqueCount="367">
  <si>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</si>
  <si>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</si>
  <si>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</si>
  <si>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</si>
  <si>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</si>
  <si>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</si>
  <si>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</si>
  <si>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</si>
  <si>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</si>
  <si>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</si>
  <si>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</si>
  <si>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</si>
  <si>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</si>
  <si>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</si>
  <si>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</si>
  <si>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</si>
  <si>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onmri</t>
  </si>
  <si>
    <t>Stavba:</t>
  </si>
  <si>
    <t>Oblastní nemocnice Náchod a.s. - Stavební úpravy objektu D pro umístění MR 1,5T</t>
  </si>
  <si>
    <t>0,1</t>
  </si>
  <si>
    <t>JKSO:</t>
  </si>
  <si>
    <t>CC-CZ:</t>
  </si>
  <si>
    <t>1</t>
  </si>
  <si>
    <t>Místo:</t>
  </si>
  <si>
    <t>Náchod</t>
  </si>
  <si>
    <t>Datum:</t>
  </si>
  <si>
    <t>20.4.2017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</si>
  <si>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</si>
  <si>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</si>
  <si>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</si>
  <si>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</si>
  <si>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</si>
  <si>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</si>
  <si>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</si>
  <si>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</si>
  <si>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Ondřej Zikán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</si>
  <si>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</si>
  <si>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</si>
  <si>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</si>
  <si>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</si>
  <si>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</si>
  <si>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</si>
  <si>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</si>
  <si>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</si>
  <si>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</si>
  <si>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</si>
  <si>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</si>
  <si>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</si>
  <si>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</si>
  <si>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</si>
  <si>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</si>
  <si>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</si>
  <si>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</si>
  <si>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</si>
  <si>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</si>
  <si>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</si>
  <si>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</si>
  <si>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</si>
  <si>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</si>
  <si>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</si>
  <si>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</si>
  <si>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</si>
  <si>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</si>
  <si>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</si>
  <si>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</si>
  <si>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</si>
  <si>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</si>
  <si>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</si>
  <si>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</si>
  <si>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</si>
  <si>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</si>
  <si>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</si>
  <si>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</si>
  <si>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</si>
  <si>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</si>
  <si>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</si>
  <si>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</si>
  <si>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</si>
  <si>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</si>
  <si>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</si>
  <si>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</si>
  <si>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{7fb6866d-5d7a-4317-9c8a-7da7a9b8ae20}</t>
  </si>
  <si>
    <t>{00000000-0000-0000-0000-000000000000}</t>
  </si>
  <si>
    <t>/</t>
  </si>
  <si>
    <t>D.1.4e</t>
  </si>
  <si>
    <t>ZDRAVOTECHNICKÉ INSTALACE</t>
  </si>
  <si>
    <t>{50d32fbb-84bb-4532-942f-05b2c06da70b}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</si>
  <si>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</si>
  <si>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</si>
  <si>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</si>
  <si>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</si>
  <si>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</si>
  <si>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</si>
  <si>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</si>
  <si>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</si>
  <si>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</si>
  <si>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</si>
  <si>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</si>
  <si>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</si>
  <si>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D.1.4e - ZDRAVOTECHNICKÉ INSTALACE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</si>
  <si>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</si>
  <si>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</si>
  <si>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</si>
  <si>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</si>
  <si>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</si>
  <si>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</si>
  <si>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</si>
  <si>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721 - Zdravotechnika - vnitřní kanalizace</t>
  </si>
  <si>
    <t>725 - Zdravotechnika - zařizovací předměty</t>
  </si>
  <si>
    <t>726 - Zdravotechnika - předstěnové instalace</t>
  </si>
  <si>
    <t>PSV - Práce a dodávky PSV</t>
  </si>
  <si>
    <t xml:space="preserve">    01 - Požární ochrana a ostatní</t>
  </si>
  <si>
    <t xml:space="preserve">    722 - Zdravotechnika - vnitřní vodovod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</si>
  <si>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</si>
  <si>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</si>
  <si>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</si>
  <si>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</si>
  <si>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</si>
  <si>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</si>
  <si>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</si>
  <si>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</si>
  <si>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</si>
  <si>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</si>
  <si>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</si>
  <si>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</si>
  <si>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</si>
  <si>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</si>
  <si>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</si>
  <si>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</si>
  <si>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38</t>
  </si>
  <si>
    <t>K</t>
  </si>
  <si>
    <t>721140903</t>
  </si>
  <si>
    <t>Potrubí litinové vsazení odbočky DN 70</t>
  </si>
  <si>
    <t>kus</t>
  </si>
  <si>
    <t>16</t>
  </si>
  <si>
    <t>1144279560</t>
  </si>
  <si>
    <t>39</t>
  </si>
  <si>
    <t>721140905</t>
  </si>
  <si>
    <t>Potrubí litinové vsazení odbočky DN 100</t>
  </si>
  <si>
    <t>-4716660</t>
  </si>
  <si>
    <t>7</t>
  </si>
  <si>
    <t>721174024</t>
  </si>
  <si>
    <t>Potrubí kanalizační z PP odpadní DN 50</t>
  </si>
  <si>
    <t>m</t>
  </si>
  <si>
    <t>-2032744631</t>
  </si>
  <si>
    <t>8</t>
  </si>
  <si>
    <t>721174024.2</t>
  </si>
  <si>
    <t>Potrubí kanalizační z PP odpadní DN 75</t>
  </si>
  <si>
    <t>1360574205</t>
  </si>
  <si>
    <t>9</t>
  </si>
  <si>
    <t>721174025</t>
  </si>
  <si>
    <t>Potrubí kanalizační z PP odpadní DN 110</t>
  </si>
  <si>
    <t>1511996799</t>
  </si>
  <si>
    <t>721174042</t>
  </si>
  <si>
    <t>Potrubí kanalizační z PP připojovací DN 40</t>
  </si>
  <si>
    <t>-1756773739</t>
  </si>
  <si>
    <t>11</t>
  </si>
  <si>
    <t>721174043</t>
  </si>
  <si>
    <t>Potrubí kanalizační z PP připojovací DN 50</t>
  </si>
  <si>
    <t>-204839562</t>
  </si>
  <si>
    <t>12</t>
  </si>
  <si>
    <t>721174045</t>
  </si>
  <si>
    <t>Potrubí kanalizační z PP připojovací DN 110</t>
  </si>
  <si>
    <t>1794852300</t>
  </si>
  <si>
    <t>17</t>
  </si>
  <si>
    <t>721194104</t>
  </si>
  <si>
    <t>Vyvedení a upevnění odpadních výpustek DN 32 a DN 40</t>
  </si>
  <si>
    <t>-1517847384</t>
  </si>
  <si>
    <t>18</t>
  </si>
  <si>
    <t>721194105</t>
  </si>
  <si>
    <t>Vyvedení a upevnění odpadních výpustek DN 50</t>
  </si>
  <si>
    <t>2134024365</t>
  </si>
  <si>
    <t>19</t>
  </si>
  <si>
    <t>721194109</t>
  </si>
  <si>
    <t>Vyvedení a upevnění odpadních výpustek DN 100</t>
  </si>
  <si>
    <t>-710578168</t>
  </si>
  <si>
    <t>25</t>
  </si>
  <si>
    <t>721290111</t>
  </si>
  <si>
    <t>Zkouška těsnosti potrubí kanalizace vodou do DN 125</t>
  </si>
  <si>
    <t>2061445281</t>
  </si>
  <si>
    <t>25,2+7,2+25,2+36+4,8+4,8</t>
  </si>
  <si>
    <t>VV</t>
  </si>
  <si>
    <t>37</t>
  </si>
  <si>
    <t>M</t>
  </si>
  <si>
    <t>721K01</t>
  </si>
  <si>
    <t>Zápachový uzávěr DN40 se svislou přípojkou DN32 k odvodu kondenzátu se svislým napojením zásuvné trubice, s doplňkovým mechanickým zápachovým uzávěrem (kulička) , s čistícím otvorem a zátkou - podomítkové provedení</t>
  </si>
  <si>
    <t>32</t>
  </si>
  <si>
    <t>-1173335168</t>
  </si>
  <si>
    <t>29</t>
  </si>
  <si>
    <t>721K02</t>
  </si>
  <si>
    <t>Zátkování hrdla potrubí kanalizačního</t>
  </si>
  <si>
    <t>-802272979</t>
  </si>
  <si>
    <t>33</t>
  </si>
  <si>
    <t>721K03</t>
  </si>
  <si>
    <t>Čistící kus pro odpadní potrubí DN 110</t>
  </si>
  <si>
    <t>-1081683347</t>
  </si>
  <si>
    <t>40</t>
  </si>
  <si>
    <t>721K04</t>
  </si>
  <si>
    <t>Kompaktní přečerpávací zařízení pro jeden nebo dva dřezy - elektrický příkon 400W / 230V / 50Hz, maximální čerpací výška 5m, maximální čerpací vzdálenost 50m, rozměry d = 412mm x h = 185mm x v = 280mm - dodávka a montáž</t>
  </si>
  <si>
    <t>-199694106</t>
  </si>
  <si>
    <t>116</t>
  </si>
  <si>
    <t>721K04.1</t>
  </si>
  <si>
    <t>Kompaktní přečerpávací zařízení pro umyvadlo, sprchu a výlevku - elektrický příkon 400W / 230V / 50Hz, maximální čerpací výška 5m, maximální čerpací vzdálenost 50m, rozměry d = 413mm x h = 180mm x v = 263mm - dodávka a montáž</t>
  </si>
  <si>
    <t>-1395972906</t>
  </si>
  <si>
    <t>110</t>
  </si>
  <si>
    <t>721K05</t>
  </si>
  <si>
    <t>Zápachový uzávěr DN40 se svislou přípojkou DN32 k odvodu kondenzátu se svislým napojením zásuvné trubice, s doplňkovým mechanickým zápachovým uzávěrem (kulička) , s čistícím otvorem a zátkou</t>
  </si>
  <si>
    <t>707685175</t>
  </si>
  <si>
    <t>111</t>
  </si>
  <si>
    <t>721K06</t>
  </si>
  <si>
    <t>Podlahová vpusť přečerpávací s jímkou, elektrické napětí 230V / 50Hz, přípojka výtlaku DN40, přípojka nátoku DN100, výtlačná výška min. 3m při výtlačné délce min. 5m - dodávka a montáž</t>
  </si>
  <si>
    <t>1841425460</t>
  </si>
  <si>
    <t>75</t>
  </si>
  <si>
    <t>725110811</t>
  </si>
  <si>
    <t>Demontáž klozetu splachovacího</t>
  </si>
  <si>
    <t>sada</t>
  </si>
  <si>
    <t>-231608387</t>
  </si>
  <si>
    <t>118</t>
  </si>
  <si>
    <t>725111132</t>
  </si>
  <si>
    <t>Splachovač nádržkový plastový nízkopoložený</t>
  </si>
  <si>
    <t>-2103128713</t>
  </si>
  <si>
    <t>47</t>
  </si>
  <si>
    <t>725112021</t>
  </si>
  <si>
    <t>Klozet keramický závěsný na nosné stěny s hlubokým splachováním odpad vodorovný</t>
  </si>
  <si>
    <t>365529641</t>
  </si>
  <si>
    <t>112</t>
  </si>
  <si>
    <t>725119121</t>
  </si>
  <si>
    <t>Zpětná montáž klozetových mís standardních</t>
  </si>
  <si>
    <t>1569512464</t>
  </si>
  <si>
    <t>50</t>
  </si>
  <si>
    <t>725211603</t>
  </si>
  <si>
    <t>Umyvadlo keramické připevněné na stěnu šrouby bílé bez krytu na sifon 600 mm</t>
  </si>
  <si>
    <t>-39676749</t>
  </si>
  <si>
    <t>55</t>
  </si>
  <si>
    <t>725219101</t>
  </si>
  <si>
    <t>Montáž umyvadla připevněného do desky</t>
  </si>
  <si>
    <t>1554110831</t>
  </si>
  <si>
    <t>119</t>
  </si>
  <si>
    <t>725241111</t>
  </si>
  <si>
    <t>Vanička sprchová akrylátová čtvrtktuhová 800x800 mm</t>
  </si>
  <si>
    <t>-2052512708</t>
  </si>
  <si>
    <t>120</t>
  </si>
  <si>
    <t>725245191</t>
  </si>
  <si>
    <t>Zástěna sprchová zásuvná čtyřdílná se dvěma posuvnými díly do výšky 2000 mm a šířky 800 mm čtvrtkruh</t>
  </si>
  <si>
    <t>346218508</t>
  </si>
  <si>
    <t>54</t>
  </si>
  <si>
    <t>725319111</t>
  </si>
  <si>
    <t>Montáž dřezu ostatních typů</t>
  </si>
  <si>
    <t>653557743</t>
  </si>
  <si>
    <t>117</t>
  </si>
  <si>
    <t>725331111</t>
  </si>
  <si>
    <t>Výlevka bez výtokových armatur keramická se sklopnou plastovou mřížkou 425 mm vč. instalace</t>
  </si>
  <si>
    <t>-346262278</t>
  </si>
  <si>
    <t>57</t>
  </si>
  <si>
    <t>725813111</t>
  </si>
  <si>
    <t>Ventil rohový bez připojovací trubičky nebo flexi hadičky G 1/2</t>
  </si>
  <si>
    <t>-1295559867</t>
  </si>
  <si>
    <t>114</t>
  </si>
  <si>
    <t>725821315</t>
  </si>
  <si>
    <t>Baterie umyvadlové nástěnné pákové s otáčivým plochým ústím a délkou ramínka 225 mm</t>
  </si>
  <si>
    <t>-41008889</t>
  </si>
  <si>
    <t>113</t>
  </si>
  <si>
    <t>725821316</t>
  </si>
  <si>
    <t>Baterie dřezové nástěnné pákové s otáčivým plochým ústím a délkou ramínka 300 mm vč. instalace</t>
  </si>
  <si>
    <t>-1879879074</t>
  </si>
  <si>
    <t>3+2</t>
  </si>
  <si>
    <t>121</t>
  </si>
  <si>
    <t>725841311</t>
  </si>
  <si>
    <t>Baterie sprchové nástěnné pákové</t>
  </si>
  <si>
    <t>-1071078524</t>
  </si>
  <si>
    <t>64</t>
  </si>
  <si>
    <t>726131041</t>
  </si>
  <si>
    <t>Instalační předstěna - klozet závěsný v 1120 mm s ovládáním zepředu do lehkých stěn s kovovou kcí</t>
  </si>
  <si>
    <t>2006926220</t>
  </si>
  <si>
    <t>66</t>
  </si>
  <si>
    <t>726191001</t>
  </si>
  <si>
    <t>Zvukoizolační souprava pro klozet a bidet</t>
  </si>
  <si>
    <t>684595909</t>
  </si>
  <si>
    <t>67</t>
  </si>
  <si>
    <t>726191002</t>
  </si>
  <si>
    <t>Souprava pro předstěnovou montáž</t>
  </si>
  <si>
    <t>-2038214193</t>
  </si>
  <si>
    <t>109</t>
  </si>
  <si>
    <t>ZT01</t>
  </si>
  <si>
    <t>Stavení přípomoci - drážkování, sekání, sádrování, apod. a pomocné práce</t>
  </si>
  <si>
    <t>h</t>
  </si>
  <si>
    <t>-565830731</t>
  </si>
  <si>
    <t>70</t>
  </si>
  <si>
    <t>ZT02</t>
  </si>
  <si>
    <t>Těsnění prostupů požárně - dělícími konstrukcemi</t>
  </si>
  <si>
    <t>-1873910111</t>
  </si>
  <si>
    <t>71</t>
  </si>
  <si>
    <t>ZT03</t>
  </si>
  <si>
    <t>Propojení na stávající potrubí kanalizace</t>
  </si>
  <si>
    <t>258275460</t>
  </si>
  <si>
    <t>72</t>
  </si>
  <si>
    <t>ZT04</t>
  </si>
  <si>
    <t>Propojení na stávající potrubí vodovodu PPr, ocel pozink</t>
  </si>
  <si>
    <t>-119850703</t>
  </si>
  <si>
    <t>73</t>
  </si>
  <si>
    <t>ZT05</t>
  </si>
  <si>
    <t>Montážní plošina - zapůjčení přenositelné montážní plošiny s montážní výškou do 4m</t>
  </si>
  <si>
    <t>-1029224895</t>
  </si>
  <si>
    <t>74</t>
  </si>
  <si>
    <t>722174006</t>
  </si>
  <si>
    <t>Potrubí vodovodní plastové PPR svar polyfuze PN 16 D 50 x 6,9 mm</t>
  </si>
  <si>
    <t>939503293</t>
  </si>
  <si>
    <t>80</t>
  </si>
  <si>
    <t>722174022</t>
  </si>
  <si>
    <t>Potrubí vodovodní plastové PPR svar polyfuze PN 20 D 20 x 3,4 mm</t>
  </si>
  <si>
    <t>-772201350</t>
  </si>
  <si>
    <t>81</t>
  </si>
  <si>
    <t>722174023</t>
  </si>
  <si>
    <t>Potrubí vodovodní plastové PPR svar polyfuze PN 20 D 25 x 4,2 mm</t>
  </si>
  <si>
    <t>-1475462443</t>
  </si>
  <si>
    <t>115</t>
  </si>
  <si>
    <t>722174024</t>
  </si>
  <si>
    <t>Potrubí vodovodní plastové PPR svar polyfuze PN 20 D 32 x5,4 mm</t>
  </si>
  <si>
    <t>1911327122</t>
  </si>
  <si>
    <t>84</t>
  </si>
  <si>
    <t>722174026</t>
  </si>
  <si>
    <t>Potrubí vodovodní plastové PPR svar polyfuze PN 20 D 50 x 8,4 mm</t>
  </si>
  <si>
    <t>572222099</t>
  </si>
  <si>
    <t>85</t>
  </si>
  <si>
    <t>722181221</t>
  </si>
  <si>
    <t>Ochrana vodovodního potrubí přilepenými tepelně izolačními trubicemi z PE tl do 10 mm DN do 22 mm</t>
  </si>
  <si>
    <t>-294338689</t>
  </si>
  <si>
    <t>86</t>
  </si>
  <si>
    <t>722181222</t>
  </si>
  <si>
    <t>Ochrana vodovodního potrubí přilepenými tepelně izolačními trubicemi z PE tl do 10 mm DN do 42 mm</t>
  </si>
  <si>
    <t>-1092442239</t>
  </si>
  <si>
    <t>87</t>
  </si>
  <si>
    <t>722181223</t>
  </si>
  <si>
    <t>Ochrana vodovodního potrubí přilepenými tepelně izolačními trubicemi z PE tl do 10 mm DN do 62 mm</t>
  </si>
  <si>
    <t>903852310</t>
  </si>
  <si>
    <t>88</t>
  </si>
  <si>
    <t>722181231</t>
  </si>
  <si>
    <t>Ochrana vodovodního potrubí přilepenými tepelně izolačními trubicemi z PE tl do 15 mm DN do 22 mm</t>
  </si>
  <si>
    <t>-1808793958</t>
  </si>
  <si>
    <t>89</t>
  </si>
  <si>
    <t>722181252</t>
  </si>
  <si>
    <t>Ochrana vodovodního potrubí přilepenými tepelně izolačními trubicemi z PE tl do 25 mm DN do 42 mm</t>
  </si>
  <si>
    <t>1781136675</t>
  </si>
  <si>
    <t>91</t>
  </si>
  <si>
    <t>722220151</t>
  </si>
  <si>
    <t>Nástěnka závitová plastová PPR PN 20 DN 16 x G 1/2</t>
  </si>
  <si>
    <t>-135639795</t>
  </si>
  <si>
    <t>108</t>
  </si>
  <si>
    <t>722231075</t>
  </si>
  <si>
    <t>Ventil zpětný G 1 1/4 PN 10 do 110°C se dvěma závity</t>
  </si>
  <si>
    <t>-1570420217</t>
  </si>
  <si>
    <t>722232123</t>
  </si>
  <si>
    <t>Kohout kulový přímý G 3/4 PN 42 do 185°C plnoprůtokový s koulí DADO vnitřní závit</t>
  </si>
  <si>
    <t>26093739</t>
  </si>
  <si>
    <t>102</t>
  </si>
  <si>
    <t>722232125</t>
  </si>
  <si>
    <t>Kohout kulový přímý G 1 1/4 PN 42 do 185°C plnoprůtokový s koulí DADO vnitřní závit</t>
  </si>
  <si>
    <t>-2093659848</t>
  </si>
  <si>
    <t>104</t>
  </si>
  <si>
    <t>722290226</t>
  </si>
  <si>
    <t>Zkouška těsnosti vodovodního potrubí do DN 50</t>
  </si>
  <si>
    <t>-713806744</t>
  </si>
  <si>
    <t>57,6+28,8+136,8+10,8+74,4</t>
  </si>
  <si>
    <t>105</t>
  </si>
  <si>
    <t>722290234</t>
  </si>
  <si>
    <t>Proplach a dezinfekce vodovodního potrubí do DN 80</t>
  </si>
  <si>
    <t>-1222790867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</si>
</sst>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 activeCell="AK26" sqref="AK26:AO2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R2" s="161" t="s">
        <v>8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3"/>
      <c r="AS4" s="24" t="s">
        <v>13</v>
      </c>
      <c r="BS4" s="18" t="s">
        <v>14</v>
      </c>
    </row>
    <row r="5" spans="1:73" ht="14.45" customHeight="1">
      <c r="B5" s="22"/>
      <c r="C5" s="25"/>
      <c r="D5" s="26" t="s">
        <v>15</v>
      </c>
      <c r="E5" s="25"/>
      <c r="F5" s="25"/>
      <c r="G5" s="25"/>
      <c r="H5" s="25"/>
      <c r="I5" s="25"/>
      <c r="J5" s="25"/>
      <c r="K5" s="193" t="s">
        <v>16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94" t="s">
        <v>18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5"/>
      <c r="AQ6" s="23"/>
      <c r="BS6" s="18" t="s">
        <v>19</v>
      </c>
    </row>
    <row r="7" spans="1:73" ht="14.45" customHeight="1">
      <c r="B7" s="22"/>
      <c r="C7" s="25"/>
      <c r="D7" s="29" t="s">
        <v>20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5</v>
      </c>
      <c r="AO7" s="25"/>
      <c r="AP7" s="25"/>
      <c r="AQ7" s="23"/>
      <c r="BS7" s="18" t="s">
        <v>22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27" t="s">
        <v>26</v>
      </c>
      <c r="AO8" s="25"/>
      <c r="AP8" s="25"/>
      <c r="AQ8" s="23"/>
      <c r="BS8" s="18" t="s">
        <v>27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28</v>
      </c>
    </row>
    <row r="10" spans="1:73" ht="14.45" customHeight="1">
      <c r="B10" s="22"/>
      <c r="C10" s="25"/>
      <c r="D10" s="29" t="s">
        <v>29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30</v>
      </c>
      <c r="AL10" s="25"/>
      <c r="AM10" s="25"/>
      <c r="AN10" s="27" t="s">
        <v>5</v>
      </c>
      <c r="AO10" s="25"/>
      <c r="AP10" s="25"/>
      <c r="AQ10" s="23"/>
      <c r="BS10" s="18" t="s">
        <v>19</v>
      </c>
    </row>
    <row r="11" spans="1:73" ht="18.399999999999999" customHeight="1">
      <c r="B11" s="22"/>
      <c r="C11" s="25"/>
      <c r="D11" s="25"/>
      <c r="E11" s="27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32</v>
      </c>
      <c r="AL11" s="25"/>
      <c r="AM11" s="25"/>
      <c r="AN11" s="27" t="s">
        <v>5</v>
      </c>
      <c r="AO11" s="25"/>
      <c r="AP11" s="25"/>
      <c r="AQ11" s="23"/>
      <c r="BS11" s="18" t="s">
        <v>19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19</v>
      </c>
    </row>
    <row r="13" spans="1:73" ht="14.45" customHeight="1">
      <c r="B13" s="22"/>
      <c r="C13" s="25"/>
      <c r="D13" s="29" t="s">
        <v>33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30</v>
      </c>
      <c r="AL13" s="25"/>
      <c r="AM13" s="25"/>
      <c r="AN13" s="27" t="s">
        <v>5</v>
      </c>
      <c r="AO13" s="25"/>
      <c r="AP13" s="25"/>
      <c r="AQ13" s="23"/>
      <c r="BS13" s="18" t="s">
        <v>19</v>
      </c>
    </row>
    <row r="14" spans="1:73" ht="15">
      <c r="B14" s="22"/>
      <c r="C14" s="25"/>
      <c r="D14" s="25"/>
      <c r="E14" s="27" t="s">
        <v>31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32</v>
      </c>
      <c r="AL14" s="25"/>
      <c r="AM14" s="25"/>
      <c r="AN14" s="27" t="s">
        <v>5</v>
      </c>
      <c r="AO14" s="25"/>
      <c r="AP14" s="25"/>
      <c r="AQ14" s="23"/>
      <c r="BS14" s="18" t="s">
        <v>19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30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32</v>
      </c>
      <c r="AL17" s="25"/>
      <c r="AM17" s="25"/>
      <c r="AN17" s="27" t="s">
        <v>5</v>
      </c>
      <c r="AO17" s="25"/>
      <c r="AP17" s="25"/>
      <c r="AQ17" s="23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30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>
      <c r="B20" s="22"/>
      <c r="C20" s="25"/>
      <c r="D20" s="25"/>
      <c r="E20" s="27" t="s">
        <v>31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32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195" t="s">
        <v>5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7">
        <f>ROUND(AG87,2)</f>
        <v>0</v>
      </c>
      <c r="AL26" s="188"/>
      <c r="AM26" s="188"/>
      <c r="AN26" s="188"/>
      <c r="AO26" s="188"/>
      <c r="AP26" s="25"/>
      <c r="AQ26" s="23"/>
    </row>
    <row r="27" spans="2:71" ht="14.45" customHeight="1">
      <c r="B27" s="22"/>
      <c r="C27" s="25"/>
      <c r="D27" s="31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7">
        <f>ROUND(AG90,2)</f>
        <v>0</v>
      </c>
      <c r="AL27" s="187"/>
      <c r="AM27" s="187"/>
      <c r="AN27" s="187"/>
      <c r="AO27" s="187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41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9">
        <f>ROUND(AK26+AK27,2)</f>
        <v>0</v>
      </c>
      <c r="AL29" s="190"/>
      <c r="AM29" s="190"/>
      <c r="AN29" s="190"/>
      <c r="AO29" s="190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42</v>
      </c>
      <c r="E31" s="38"/>
      <c r="F31" s="39" t="s">
        <v>43</v>
      </c>
      <c r="G31" s="38"/>
      <c r="H31" s="38"/>
      <c r="I31" s="38"/>
      <c r="J31" s="38"/>
      <c r="K31" s="38"/>
      <c r="L31" s="184">
        <v>0.21</v>
      </c>
      <c r="M31" s="185"/>
      <c r="N31" s="185"/>
      <c r="O31" s="185"/>
      <c r="P31" s="38"/>
      <c r="Q31" s="38"/>
      <c r="R31" s="38"/>
      <c r="S31" s="38"/>
      <c r="T31" s="41" t="s">
        <v>44</v>
      </c>
      <c r="U31" s="38"/>
      <c r="V31" s="38"/>
      <c r="W31" s="186">
        <f>ROUND(AZ87+SUM(CD91),2)</f>
        <v>0</v>
      </c>
      <c r="X31" s="185"/>
      <c r="Y31" s="185"/>
      <c r="Z31" s="185"/>
      <c r="AA31" s="185"/>
      <c r="AB31" s="185"/>
      <c r="AC31" s="185"/>
      <c r="AD31" s="185"/>
      <c r="AE31" s="185"/>
      <c r="AF31" s="38"/>
      <c r="AG31" s="38"/>
      <c r="AH31" s="38"/>
      <c r="AI31" s="38"/>
      <c r="AJ31" s="38"/>
      <c r="AK31" s="186">
        <f>ROUND(AV87+SUM(BY91),2)</f>
        <v>0</v>
      </c>
      <c r="AL31" s="185"/>
      <c r="AM31" s="185"/>
      <c r="AN31" s="185"/>
      <c r="AO31" s="185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45</v>
      </c>
      <c r="G32" s="38"/>
      <c r="H32" s="38"/>
      <c r="I32" s="38"/>
      <c r="J32" s="38"/>
      <c r="K32" s="38"/>
      <c r="L32" s="184">
        <v>0.15</v>
      </c>
      <c r="M32" s="185"/>
      <c r="N32" s="185"/>
      <c r="O32" s="185"/>
      <c r="P32" s="38"/>
      <c r="Q32" s="38"/>
      <c r="R32" s="38"/>
      <c r="S32" s="38"/>
      <c r="T32" s="41" t="s">
        <v>44</v>
      </c>
      <c r="U32" s="38"/>
      <c r="V32" s="38"/>
      <c r="W32" s="186">
        <f>ROUND(BA87+SUM(CE91),2)</f>
        <v>0</v>
      </c>
      <c r="X32" s="185"/>
      <c r="Y32" s="185"/>
      <c r="Z32" s="185"/>
      <c r="AA32" s="185"/>
      <c r="AB32" s="185"/>
      <c r="AC32" s="185"/>
      <c r="AD32" s="185"/>
      <c r="AE32" s="185"/>
      <c r="AF32" s="38"/>
      <c r="AG32" s="38"/>
      <c r="AH32" s="38"/>
      <c r="AI32" s="38"/>
      <c r="AJ32" s="38"/>
      <c r="AK32" s="186">
        <f>ROUND(AW87+SUM(BZ91),2)</f>
        <v>0</v>
      </c>
      <c r="AL32" s="185"/>
      <c r="AM32" s="185"/>
      <c r="AN32" s="185"/>
      <c r="AO32" s="185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46</v>
      </c>
      <c r="G33" s="38"/>
      <c r="H33" s="38"/>
      <c r="I33" s="38"/>
      <c r="J33" s="38"/>
      <c r="K33" s="38"/>
      <c r="L33" s="184">
        <v>0.21</v>
      </c>
      <c r="M33" s="185"/>
      <c r="N33" s="185"/>
      <c r="O33" s="185"/>
      <c r="P33" s="38"/>
      <c r="Q33" s="38"/>
      <c r="R33" s="38"/>
      <c r="S33" s="38"/>
      <c r="T33" s="41" t="s">
        <v>44</v>
      </c>
      <c r="U33" s="38"/>
      <c r="V33" s="38"/>
      <c r="W33" s="186">
        <f>ROUND(BB87+SUM(CF91),2)</f>
        <v>0</v>
      </c>
      <c r="X33" s="185"/>
      <c r="Y33" s="185"/>
      <c r="Z33" s="185"/>
      <c r="AA33" s="185"/>
      <c r="AB33" s="185"/>
      <c r="AC33" s="185"/>
      <c r="AD33" s="185"/>
      <c r="AE33" s="185"/>
      <c r="AF33" s="38"/>
      <c r="AG33" s="38"/>
      <c r="AH33" s="38"/>
      <c r="AI33" s="38"/>
      <c r="AJ33" s="38"/>
      <c r="AK33" s="186">
        <v>0</v>
      </c>
      <c r="AL33" s="185"/>
      <c r="AM33" s="185"/>
      <c r="AN33" s="185"/>
      <c r="AO33" s="185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47</v>
      </c>
      <c r="G34" s="38"/>
      <c r="H34" s="38"/>
      <c r="I34" s="38"/>
      <c r="J34" s="38"/>
      <c r="K34" s="38"/>
      <c r="L34" s="184">
        <v>0.15</v>
      </c>
      <c r="M34" s="185"/>
      <c r="N34" s="185"/>
      <c r="O34" s="185"/>
      <c r="P34" s="38"/>
      <c r="Q34" s="38"/>
      <c r="R34" s="38"/>
      <c r="S34" s="38"/>
      <c r="T34" s="41" t="s">
        <v>44</v>
      </c>
      <c r="U34" s="38"/>
      <c r="V34" s="38"/>
      <c r="W34" s="186">
        <f>ROUND(BC87+SUM(CG91),2)</f>
        <v>0</v>
      </c>
      <c r="X34" s="185"/>
      <c r="Y34" s="185"/>
      <c r="Z34" s="185"/>
      <c r="AA34" s="185"/>
      <c r="AB34" s="185"/>
      <c r="AC34" s="185"/>
      <c r="AD34" s="185"/>
      <c r="AE34" s="185"/>
      <c r="AF34" s="38"/>
      <c r="AG34" s="38"/>
      <c r="AH34" s="38"/>
      <c r="AI34" s="38"/>
      <c r="AJ34" s="38"/>
      <c r="AK34" s="186">
        <v>0</v>
      </c>
      <c r="AL34" s="185"/>
      <c r="AM34" s="185"/>
      <c r="AN34" s="185"/>
      <c r="AO34" s="185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48</v>
      </c>
      <c r="G35" s="38"/>
      <c r="H35" s="38"/>
      <c r="I35" s="38"/>
      <c r="J35" s="38"/>
      <c r="K35" s="38"/>
      <c r="L35" s="184">
        <v>0</v>
      </c>
      <c r="M35" s="185"/>
      <c r="N35" s="185"/>
      <c r="O35" s="185"/>
      <c r="P35" s="38"/>
      <c r="Q35" s="38"/>
      <c r="R35" s="38"/>
      <c r="S35" s="38"/>
      <c r="T35" s="41" t="s">
        <v>44</v>
      </c>
      <c r="U35" s="38"/>
      <c r="V35" s="38"/>
      <c r="W35" s="186">
        <f>ROUND(BD87+SUM(CH91),2)</f>
        <v>0</v>
      </c>
      <c r="X35" s="185"/>
      <c r="Y35" s="185"/>
      <c r="Z35" s="185"/>
      <c r="AA35" s="185"/>
      <c r="AB35" s="185"/>
      <c r="AC35" s="185"/>
      <c r="AD35" s="185"/>
      <c r="AE35" s="185"/>
      <c r="AF35" s="38"/>
      <c r="AG35" s="38"/>
      <c r="AH35" s="38"/>
      <c r="AI35" s="38"/>
      <c r="AJ35" s="38"/>
      <c r="AK35" s="186">
        <v>0</v>
      </c>
      <c r="AL35" s="185"/>
      <c r="AM35" s="185"/>
      <c r="AN35" s="185"/>
      <c r="AO35" s="185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49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50</v>
      </c>
      <c r="U37" s="45"/>
      <c r="V37" s="45"/>
      <c r="W37" s="45"/>
      <c r="X37" s="176" t="s">
        <v>51</v>
      </c>
      <c r="Y37" s="177"/>
      <c r="Z37" s="177"/>
      <c r="AA37" s="177"/>
      <c r="AB37" s="177"/>
      <c r="AC37" s="45"/>
      <c r="AD37" s="45"/>
      <c r="AE37" s="45"/>
      <c r="AF37" s="45"/>
      <c r="AG37" s="45"/>
      <c r="AH37" s="45"/>
      <c r="AI37" s="45"/>
      <c r="AJ37" s="45"/>
      <c r="AK37" s="178">
        <f>SUM(AK29:AK35)</f>
        <v>0</v>
      </c>
      <c r="AL37" s="177"/>
      <c r="AM37" s="177"/>
      <c r="AN37" s="177"/>
      <c r="AO37" s="179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53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54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55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54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55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56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57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54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55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54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55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80" t="s">
        <v>58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onmri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82" t="str">
        <f>K6</f>
        <v>Oblastní nemocnice Náchod a.s. - Stavební úpravy objektu D pro umístění MR 1,5T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23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Náchod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25</v>
      </c>
      <c r="AJ80" s="33"/>
      <c r="AK80" s="33"/>
      <c r="AL80" s="33"/>
      <c r="AM80" s="70" t="str">
        <f>IF(AN8= "","",AN8)</f>
        <v>20.4.2017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29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34</v>
      </c>
      <c r="AJ82" s="33"/>
      <c r="AK82" s="33"/>
      <c r="AL82" s="33"/>
      <c r="AM82" s="171" t="str">
        <f>IF(E17="","",E17)</f>
        <v>Ondřej Zikán</v>
      </c>
      <c r="AN82" s="171"/>
      <c r="AO82" s="171"/>
      <c r="AP82" s="171"/>
      <c r="AQ82" s="34"/>
      <c r="AS82" s="167" t="s">
        <v>59</v>
      </c>
      <c r="AT82" s="168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33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37</v>
      </c>
      <c r="AJ83" s="33"/>
      <c r="AK83" s="33"/>
      <c r="AL83" s="33"/>
      <c r="AM83" s="171" t="str">
        <f>IF(E20="","",E20)</f>
        <v xml:space="preserve"> </v>
      </c>
      <c r="AN83" s="171"/>
      <c r="AO83" s="171"/>
      <c r="AP83" s="171"/>
      <c r="AQ83" s="34"/>
      <c r="AS83" s="169"/>
      <c r="AT83" s="170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69"/>
      <c r="AT84" s="170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2" t="s">
        <v>60</v>
      </c>
      <c r="D85" s="173"/>
      <c r="E85" s="173"/>
      <c r="F85" s="173"/>
      <c r="G85" s="173"/>
      <c r="H85" s="72"/>
      <c r="I85" s="174" t="s">
        <v>61</v>
      </c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4" t="s">
        <v>62</v>
      </c>
      <c r="AH85" s="173"/>
      <c r="AI85" s="173"/>
      <c r="AJ85" s="173"/>
      <c r="AK85" s="173"/>
      <c r="AL85" s="173"/>
      <c r="AM85" s="173"/>
      <c r="AN85" s="174" t="s">
        <v>63</v>
      </c>
      <c r="AO85" s="173"/>
      <c r="AP85" s="175"/>
      <c r="AQ85" s="34"/>
      <c r="AS85" s="73" t="s">
        <v>64</v>
      </c>
      <c r="AT85" s="74" t="s">
        <v>65</v>
      </c>
      <c r="AU85" s="74" t="s">
        <v>66</v>
      </c>
      <c r="AV85" s="74" t="s">
        <v>67</v>
      </c>
      <c r="AW85" s="74" t="s">
        <v>68</v>
      </c>
      <c r="AX85" s="74" t="s">
        <v>69</v>
      </c>
      <c r="AY85" s="74" t="s">
        <v>70</v>
      </c>
      <c r="AZ85" s="74" t="s">
        <v>71</v>
      </c>
      <c r="BA85" s="74" t="s">
        <v>72</v>
      </c>
      <c r="BB85" s="74" t="s">
        <v>73</v>
      </c>
      <c r="BC85" s="74" t="s">
        <v>74</v>
      </c>
      <c r="BD85" s="75" t="s">
        <v>75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76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66">
        <f>ROUND(AG88,2)</f>
        <v>0</v>
      </c>
      <c r="AH87" s="166"/>
      <c r="AI87" s="166"/>
      <c r="AJ87" s="166"/>
      <c r="AK87" s="166"/>
      <c r="AL87" s="166"/>
      <c r="AM87" s="166"/>
      <c r="AN87" s="159">
        <f>SUM(AG87,AT87)</f>
        <v>0</v>
      </c>
      <c r="AO87" s="159"/>
      <c r="AP87" s="159"/>
      <c r="AQ87" s="68"/>
      <c r="AS87" s="79">
        <f>ROUND(AS88,2)</f>
        <v>0</v>
      </c>
      <c r="AT87" s="80">
        <f>ROUND(SUM(AV87:AW87),2)</f>
        <v>0</v>
      </c>
      <c r="AU87" s="81">
        <f>ROUND(AU88,5)</f>
        <v>433.34960000000001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77</v>
      </c>
      <c r="BT87" s="83" t="s">
        <v>78</v>
      </c>
      <c r="BU87" s="84" t="s">
        <v>79</v>
      </c>
      <c r="BV87" s="83" t="s">
        <v>80</v>
      </c>
      <c r="BW87" s="83" t="s">
        <v>81</v>
      </c>
      <c r="BX87" s="83" t="s">
        <v>82</v>
      </c>
    </row>
    <row r="88" spans="1:76" s="5" customFormat="1" ht="22.5" customHeight="1">
      <c r="A88" s="85" t="s">
        <v>83</v>
      </c>
      <c r="B88" s="86"/>
      <c r="C88" s="87"/>
      <c r="D88" s="165" t="s">
        <v>84</v>
      </c>
      <c r="E88" s="165"/>
      <c r="F88" s="165"/>
      <c r="G88" s="165"/>
      <c r="H88" s="165"/>
      <c r="I88" s="88"/>
      <c r="J88" s="165" t="s">
        <v>85</v>
      </c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3">
        <f>'D.1.4e - ZDRAVOTECHNICKÉ ...'!M30</f>
        <v>0</v>
      </c>
      <c r="AH88" s="164"/>
      <c r="AI88" s="164"/>
      <c r="AJ88" s="164"/>
      <c r="AK88" s="164"/>
      <c r="AL88" s="164"/>
      <c r="AM88" s="164"/>
      <c r="AN88" s="163">
        <f>SUM(AG88,AT88)</f>
        <v>0</v>
      </c>
      <c r="AO88" s="164"/>
      <c r="AP88" s="164"/>
      <c r="AQ88" s="89"/>
      <c r="AS88" s="90">
        <f>'D.1.4e - ZDRAVOTECHNICKÉ ...'!M28</f>
        <v>0</v>
      </c>
      <c r="AT88" s="91">
        <f>ROUND(SUM(AV88:AW88),2)</f>
        <v>0</v>
      </c>
      <c r="AU88" s="92">
        <f>'D.1.4e - ZDRAVOTECHNICKÉ ...'!W115</f>
        <v>433.34960000000001</v>
      </c>
      <c r="AV88" s="91">
        <f>'D.1.4e - ZDRAVOTECHNICKÉ ...'!M32</f>
        <v>0</v>
      </c>
      <c r="AW88" s="91">
        <f>'D.1.4e - ZDRAVOTECHNICKÉ ...'!M33</f>
        <v>0</v>
      </c>
      <c r="AX88" s="91">
        <f>'D.1.4e - ZDRAVOTECHNICKÉ ...'!M34</f>
        <v>0</v>
      </c>
      <c r="AY88" s="91">
        <f>'D.1.4e - ZDRAVOTECHNICKÉ ...'!M35</f>
        <v>0</v>
      </c>
      <c r="AZ88" s="91">
        <f>'D.1.4e - ZDRAVOTECHNICKÉ ...'!H32</f>
        <v>0</v>
      </c>
      <c r="BA88" s="91">
        <f>'D.1.4e - ZDRAVOTECHNICKÉ ...'!H33</f>
        <v>0</v>
      </c>
      <c r="BB88" s="91">
        <f>'D.1.4e - ZDRAVOTECHNICKÉ ...'!H34</f>
        <v>0</v>
      </c>
      <c r="BC88" s="91">
        <f>'D.1.4e - ZDRAVOTECHNICKÉ ...'!H35</f>
        <v>0</v>
      </c>
      <c r="BD88" s="93">
        <f>'D.1.4e - ZDRAVOTECHNICKÉ ...'!H36</f>
        <v>0</v>
      </c>
      <c r="BT88" s="94" t="s">
        <v>22</v>
      </c>
      <c r="BV88" s="94" t="s">
        <v>80</v>
      </c>
      <c r="BW88" s="94" t="s">
        <v>86</v>
      </c>
      <c r="BX88" s="94" t="s">
        <v>81</v>
      </c>
    </row>
    <row r="89" spans="1:76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76" s="1" customFormat="1" ht="30" customHeight="1">
      <c r="B90" s="32"/>
      <c r="C90" s="77" t="s">
        <v>87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59">
        <v>0</v>
      </c>
      <c r="AH90" s="159"/>
      <c r="AI90" s="159"/>
      <c r="AJ90" s="159"/>
      <c r="AK90" s="159"/>
      <c r="AL90" s="159"/>
      <c r="AM90" s="159"/>
      <c r="AN90" s="159">
        <v>0</v>
      </c>
      <c r="AO90" s="159"/>
      <c r="AP90" s="159"/>
      <c r="AQ90" s="34"/>
      <c r="AS90" s="73" t="s">
        <v>88</v>
      </c>
      <c r="AT90" s="74" t="s">
        <v>89</v>
      </c>
      <c r="AU90" s="74" t="s">
        <v>42</v>
      </c>
      <c r="AV90" s="75" t="s">
        <v>65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5"/>
      <c r="AT91" s="53"/>
      <c r="AU91" s="53"/>
      <c r="AV91" s="55"/>
    </row>
    <row r="92" spans="1:76" s="1" customFormat="1" ht="30" customHeight="1">
      <c r="B92" s="32"/>
      <c r="C92" s="96" t="s">
        <v>90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60">
        <f>ROUND(AG87+AG90,2)</f>
        <v>0</v>
      </c>
      <c r="AH92" s="160"/>
      <c r="AI92" s="160"/>
      <c r="AJ92" s="160"/>
      <c r="AK92" s="160"/>
      <c r="AL92" s="160"/>
      <c r="AM92" s="160"/>
      <c r="AN92" s="160">
        <f>AN87+AN90</f>
        <v>0</v>
      </c>
      <c r="AO92" s="160"/>
      <c r="AP92" s="160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D.1.4e - ZDRAVOTECHNICKÉ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2"/>
  <sheetViews>
    <sheetView showGridLines="0" tabSelected="1" workbookViewId="0">
      <pane ySplit="1" topLeftCell="A76" activePane="bottomLeft" state="frozen"/>
      <selection pane="bottomLeft" activeCell="L94" sqref="L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2"/>
      <c r="C1" s="12"/>
      <c r="D1" s="13" t="s">
        <v>1</v>
      </c>
      <c r="E1" s="12"/>
      <c r="F1" s="14" t="s">
        <v>91</v>
      </c>
      <c r="G1" s="14"/>
      <c r="H1" s="196" t="s">
        <v>92</v>
      </c>
      <c r="I1" s="196"/>
      <c r="J1" s="196"/>
      <c r="K1" s="196"/>
      <c r="L1" s="14" t="s">
        <v>93</v>
      </c>
      <c r="M1" s="12"/>
      <c r="N1" s="12"/>
      <c r="O1" s="13" t="s">
        <v>94</v>
      </c>
      <c r="P1" s="12"/>
      <c r="Q1" s="12"/>
      <c r="R1" s="12"/>
      <c r="S1" s="14" t="s">
        <v>95</v>
      </c>
      <c r="T1" s="14"/>
      <c r="U1" s="98"/>
      <c r="V1" s="9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S2" s="161" t="s">
        <v>8</v>
      </c>
      <c r="T2" s="162"/>
      <c r="U2" s="162"/>
      <c r="V2" s="162"/>
      <c r="W2" s="162"/>
      <c r="X2" s="162"/>
      <c r="Y2" s="162"/>
      <c r="Z2" s="162"/>
      <c r="AA2" s="162"/>
      <c r="AB2" s="162"/>
      <c r="AC2" s="162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80" t="s">
        <v>97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3"/>
      <c r="T4" s="24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15" t="str">
        <f>'Rekapitulace stavby'!K6</f>
        <v>Oblastní nemocnice Náchod a.s. - Stavební úpravy objektu D pro umístění MR 1,5T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5"/>
      <c r="R6" s="23"/>
    </row>
    <row r="7" spans="1:66" s="1" customFormat="1" ht="32.85" customHeight="1">
      <c r="B7" s="32"/>
      <c r="C7" s="33"/>
      <c r="D7" s="28" t="s">
        <v>98</v>
      </c>
      <c r="E7" s="33"/>
      <c r="F7" s="194" t="s">
        <v>99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33"/>
      <c r="R7" s="34"/>
    </row>
    <row r="8" spans="1:66" s="1" customFormat="1" ht="14.45" customHeight="1">
      <c r="B8" s="32"/>
      <c r="C8" s="33"/>
      <c r="D8" s="29" t="s">
        <v>20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23</v>
      </c>
      <c r="E9" s="33"/>
      <c r="F9" s="27" t="s">
        <v>24</v>
      </c>
      <c r="G9" s="33"/>
      <c r="H9" s="33"/>
      <c r="I9" s="33"/>
      <c r="J9" s="33"/>
      <c r="K9" s="33"/>
      <c r="L9" s="33"/>
      <c r="M9" s="29" t="s">
        <v>25</v>
      </c>
      <c r="N9" s="33"/>
      <c r="O9" s="218" t="str">
        <f>'Rekapitulace stavby'!AN8</f>
        <v>20.4.2017</v>
      </c>
      <c r="P9" s="218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29</v>
      </c>
      <c r="E11" s="33"/>
      <c r="F11" s="33"/>
      <c r="G11" s="33"/>
      <c r="H11" s="33"/>
      <c r="I11" s="33"/>
      <c r="J11" s="33"/>
      <c r="K11" s="33"/>
      <c r="L11" s="33"/>
      <c r="M11" s="29" t="s">
        <v>30</v>
      </c>
      <c r="N11" s="33"/>
      <c r="O11" s="193" t="str">
        <f>IF('Rekapitulace stavby'!AN10="","",'Rekapitulace stavby'!AN10)</f>
        <v/>
      </c>
      <c r="P11" s="193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32</v>
      </c>
      <c r="N12" s="33"/>
      <c r="O12" s="193" t="str">
        <f>IF('Rekapitulace stavby'!AN11="","",'Rekapitulace stavby'!AN11)</f>
        <v/>
      </c>
      <c r="P12" s="193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33</v>
      </c>
      <c r="E14" s="33"/>
      <c r="F14" s="33"/>
      <c r="G14" s="33"/>
      <c r="H14" s="33"/>
      <c r="I14" s="33"/>
      <c r="J14" s="33"/>
      <c r="K14" s="33"/>
      <c r="L14" s="33"/>
      <c r="M14" s="29" t="s">
        <v>30</v>
      </c>
      <c r="N14" s="33"/>
      <c r="O14" s="193" t="str">
        <f>IF('Rekapitulace stavby'!AN13="","",'Rekapitulace stavby'!AN13)</f>
        <v/>
      </c>
      <c r="P14" s="193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32</v>
      </c>
      <c r="N15" s="33"/>
      <c r="O15" s="193" t="str">
        <f>IF('Rekapitulace stavby'!AN14="","",'Rekapitulace stavby'!AN14)</f>
        <v/>
      </c>
      <c r="P15" s="193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30</v>
      </c>
      <c r="N17" s="33"/>
      <c r="O17" s="193" t="s">
        <v>5</v>
      </c>
      <c r="P17" s="193"/>
      <c r="Q17" s="33"/>
      <c r="R17" s="34"/>
    </row>
    <row r="18" spans="2:18" s="1" customFormat="1" ht="18" customHeight="1">
      <c r="B18" s="32"/>
      <c r="C18" s="33"/>
      <c r="D18" s="33"/>
      <c r="E18" s="27" t="s">
        <v>35</v>
      </c>
      <c r="F18" s="33"/>
      <c r="G18" s="33"/>
      <c r="H18" s="33"/>
      <c r="I18" s="33"/>
      <c r="J18" s="33"/>
      <c r="K18" s="33"/>
      <c r="L18" s="33"/>
      <c r="M18" s="29" t="s">
        <v>32</v>
      </c>
      <c r="N18" s="33"/>
      <c r="O18" s="193" t="s">
        <v>5</v>
      </c>
      <c r="P18" s="193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37</v>
      </c>
      <c r="E20" s="33"/>
      <c r="F20" s="33"/>
      <c r="G20" s="33"/>
      <c r="H20" s="33"/>
      <c r="I20" s="33"/>
      <c r="J20" s="33"/>
      <c r="K20" s="33"/>
      <c r="L20" s="33"/>
      <c r="M20" s="29" t="s">
        <v>30</v>
      </c>
      <c r="N20" s="33"/>
      <c r="O20" s="193" t="str">
        <f>IF('Rekapitulace stavby'!AN19="","",'Rekapitulace stavby'!AN19)</f>
        <v/>
      </c>
      <c r="P20" s="193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32</v>
      </c>
      <c r="N21" s="33"/>
      <c r="O21" s="193" t="str">
        <f>IF('Rekapitulace stavby'!AN20="","",'Rekapitulace stavby'!AN20)</f>
        <v/>
      </c>
      <c r="P21" s="193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38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195" t="s">
        <v>5</v>
      </c>
      <c r="F24" s="195"/>
      <c r="G24" s="195"/>
      <c r="H24" s="195"/>
      <c r="I24" s="195"/>
      <c r="J24" s="195"/>
      <c r="K24" s="195"/>
      <c r="L24" s="195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99" t="s">
        <v>100</v>
      </c>
      <c r="E27" s="33"/>
      <c r="F27" s="33"/>
      <c r="G27" s="33"/>
      <c r="H27" s="33"/>
      <c r="I27" s="33"/>
      <c r="J27" s="33"/>
      <c r="K27" s="33"/>
      <c r="L27" s="33"/>
      <c r="M27" s="187">
        <f>N88</f>
        <v>0</v>
      </c>
      <c r="N27" s="187"/>
      <c r="O27" s="187"/>
      <c r="P27" s="187"/>
      <c r="Q27" s="33"/>
      <c r="R27" s="34"/>
    </row>
    <row r="28" spans="2:18" s="1" customFormat="1" ht="14.45" customHeight="1">
      <c r="B28" s="32"/>
      <c r="C28" s="33"/>
      <c r="D28" s="31" t="s">
        <v>101</v>
      </c>
      <c r="E28" s="33"/>
      <c r="F28" s="33"/>
      <c r="G28" s="33"/>
      <c r="H28" s="33"/>
      <c r="I28" s="33"/>
      <c r="J28" s="33"/>
      <c r="K28" s="33"/>
      <c r="L28" s="33"/>
      <c r="M28" s="187">
        <f>N96</f>
        <v>0</v>
      </c>
      <c r="N28" s="187"/>
      <c r="O28" s="187"/>
      <c r="P28" s="187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0" t="s">
        <v>41</v>
      </c>
      <c r="E30" s="33"/>
      <c r="F30" s="33"/>
      <c r="G30" s="33"/>
      <c r="H30" s="33"/>
      <c r="I30" s="33"/>
      <c r="J30" s="33"/>
      <c r="K30" s="33"/>
      <c r="L30" s="33"/>
      <c r="M30" s="233">
        <f>ROUND(M27+M28,2)</f>
        <v>0</v>
      </c>
      <c r="N30" s="217"/>
      <c r="O30" s="217"/>
      <c r="P30" s="217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42</v>
      </c>
      <c r="E32" s="39" t="s">
        <v>43</v>
      </c>
      <c r="F32" s="40">
        <v>0.21</v>
      </c>
      <c r="G32" s="101" t="s">
        <v>44</v>
      </c>
      <c r="H32" s="230">
        <f>ROUND((SUM(BE96:BE97)+SUM(BE115:BE181)), 2)</f>
        <v>0</v>
      </c>
      <c r="I32" s="217"/>
      <c r="J32" s="217"/>
      <c r="K32" s="33"/>
      <c r="L32" s="33"/>
      <c r="M32" s="230">
        <f>ROUND(ROUND((SUM(BE96:BE97)+SUM(BE115:BE181)), 2)*F32, 2)</f>
        <v>0</v>
      </c>
      <c r="N32" s="217"/>
      <c r="O32" s="217"/>
      <c r="P32" s="217"/>
      <c r="Q32" s="33"/>
      <c r="R32" s="34"/>
    </row>
    <row r="33" spans="2:18" s="1" customFormat="1" ht="14.45" customHeight="1">
      <c r="B33" s="32"/>
      <c r="C33" s="33"/>
      <c r="D33" s="33"/>
      <c r="E33" s="39" t="s">
        <v>45</v>
      </c>
      <c r="F33" s="40">
        <v>0.15</v>
      </c>
      <c r="G33" s="101" t="s">
        <v>44</v>
      </c>
      <c r="H33" s="230">
        <f>ROUND((SUM(BF96:BF97)+SUM(BF115:BF181)), 2)</f>
        <v>0</v>
      </c>
      <c r="I33" s="217"/>
      <c r="J33" s="217"/>
      <c r="K33" s="33"/>
      <c r="L33" s="33"/>
      <c r="M33" s="230">
        <f>ROUND(ROUND((SUM(BF96:BF97)+SUM(BF115:BF181)), 2)*F33, 2)</f>
        <v>0</v>
      </c>
      <c r="N33" s="217"/>
      <c r="O33" s="217"/>
      <c r="P33" s="217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46</v>
      </c>
      <c r="F34" s="40">
        <v>0.21</v>
      </c>
      <c r="G34" s="101" t="s">
        <v>44</v>
      </c>
      <c r="H34" s="230">
        <f>ROUND((SUM(BG96:BG97)+SUM(BG115:BG181)), 2)</f>
        <v>0</v>
      </c>
      <c r="I34" s="217"/>
      <c r="J34" s="217"/>
      <c r="K34" s="33"/>
      <c r="L34" s="33"/>
      <c r="M34" s="230">
        <v>0</v>
      </c>
      <c r="N34" s="217"/>
      <c r="O34" s="217"/>
      <c r="P34" s="217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47</v>
      </c>
      <c r="F35" s="40">
        <v>0.15</v>
      </c>
      <c r="G35" s="101" t="s">
        <v>44</v>
      </c>
      <c r="H35" s="230">
        <f>ROUND((SUM(BH96:BH97)+SUM(BH115:BH181)), 2)</f>
        <v>0</v>
      </c>
      <c r="I35" s="217"/>
      <c r="J35" s="217"/>
      <c r="K35" s="33"/>
      <c r="L35" s="33"/>
      <c r="M35" s="230">
        <v>0</v>
      </c>
      <c r="N35" s="217"/>
      <c r="O35" s="217"/>
      <c r="P35" s="217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48</v>
      </c>
      <c r="F36" s="40">
        <v>0</v>
      </c>
      <c r="G36" s="101" t="s">
        <v>44</v>
      </c>
      <c r="H36" s="230">
        <f>ROUND((SUM(BI96:BI97)+SUM(BI115:BI181)), 2)</f>
        <v>0</v>
      </c>
      <c r="I36" s="217"/>
      <c r="J36" s="217"/>
      <c r="K36" s="33"/>
      <c r="L36" s="33"/>
      <c r="M36" s="230">
        <v>0</v>
      </c>
      <c r="N36" s="217"/>
      <c r="O36" s="217"/>
      <c r="P36" s="217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97"/>
      <c r="D38" s="102" t="s">
        <v>49</v>
      </c>
      <c r="E38" s="72"/>
      <c r="F38" s="72"/>
      <c r="G38" s="103" t="s">
        <v>50</v>
      </c>
      <c r="H38" s="104" t="s">
        <v>51</v>
      </c>
      <c r="I38" s="72"/>
      <c r="J38" s="72"/>
      <c r="K38" s="72"/>
      <c r="L38" s="231">
        <f>SUM(M30:M36)</f>
        <v>0</v>
      </c>
      <c r="M38" s="231"/>
      <c r="N38" s="231"/>
      <c r="O38" s="231"/>
      <c r="P38" s="232"/>
      <c r="Q38" s="9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52</v>
      </c>
      <c r="E50" s="48"/>
      <c r="F50" s="48"/>
      <c r="G50" s="48"/>
      <c r="H50" s="49"/>
      <c r="I50" s="33"/>
      <c r="J50" s="47" t="s">
        <v>53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54</v>
      </c>
      <c r="E59" s="53"/>
      <c r="F59" s="53"/>
      <c r="G59" s="54" t="s">
        <v>55</v>
      </c>
      <c r="H59" s="55"/>
      <c r="I59" s="33"/>
      <c r="J59" s="52" t="s">
        <v>54</v>
      </c>
      <c r="K59" s="53"/>
      <c r="L59" s="53"/>
      <c r="M59" s="53"/>
      <c r="N59" s="54" t="s">
        <v>55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56</v>
      </c>
      <c r="E61" s="48"/>
      <c r="F61" s="48"/>
      <c r="G61" s="48"/>
      <c r="H61" s="49"/>
      <c r="I61" s="33"/>
      <c r="J61" s="47" t="s">
        <v>57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54</v>
      </c>
      <c r="E70" s="53"/>
      <c r="F70" s="53"/>
      <c r="G70" s="54" t="s">
        <v>55</v>
      </c>
      <c r="H70" s="55"/>
      <c r="I70" s="33"/>
      <c r="J70" s="52" t="s">
        <v>54</v>
      </c>
      <c r="K70" s="53"/>
      <c r="L70" s="53"/>
      <c r="M70" s="53"/>
      <c r="N70" s="54" t="s">
        <v>55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0" t="s">
        <v>102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17</v>
      </c>
      <c r="D78" s="33"/>
      <c r="E78" s="33"/>
      <c r="F78" s="215" t="str">
        <f>F6</f>
        <v>Oblastní nemocnice Náchod a.s. - Stavební úpravy objektu D pro umístění MR 1,5T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33"/>
      <c r="R78" s="34"/>
    </row>
    <row r="79" spans="2:18" s="1" customFormat="1" ht="36.950000000000003" customHeight="1">
      <c r="B79" s="32"/>
      <c r="C79" s="66" t="s">
        <v>98</v>
      </c>
      <c r="D79" s="33"/>
      <c r="E79" s="33"/>
      <c r="F79" s="182" t="str">
        <f>F7</f>
        <v>D.1.4e - ZDRAVOTECHNICKÉ INSTALACE</v>
      </c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23</v>
      </c>
      <c r="D81" s="33"/>
      <c r="E81" s="33"/>
      <c r="F81" s="27" t="str">
        <f>F9</f>
        <v>Náchod</v>
      </c>
      <c r="G81" s="33"/>
      <c r="H81" s="33"/>
      <c r="I81" s="33"/>
      <c r="J81" s="33"/>
      <c r="K81" s="29" t="s">
        <v>25</v>
      </c>
      <c r="L81" s="33"/>
      <c r="M81" s="218" t="str">
        <f>IF(O9="","",O9)</f>
        <v>20.4.2017</v>
      </c>
      <c r="N81" s="218"/>
      <c r="O81" s="218"/>
      <c r="P81" s="218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29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34</v>
      </c>
      <c r="L83" s="33"/>
      <c r="M83" s="193" t="str">
        <f>E18</f>
        <v>Ondřej Zikán</v>
      </c>
      <c r="N83" s="193"/>
      <c r="O83" s="193"/>
      <c r="P83" s="193"/>
      <c r="Q83" s="193"/>
      <c r="R83" s="34"/>
    </row>
    <row r="84" spans="2:47" s="1" customFormat="1" ht="14.45" customHeight="1">
      <c r="B84" s="32"/>
      <c r="C84" s="29" t="s">
        <v>33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37</v>
      </c>
      <c r="L84" s="33"/>
      <c r="M84" s="193" t="str">
        <f>E21</f>
        <v xml:space="preserve"> </v>
      </c>
      <c r="N84" s="193"/>
      <c r="O84" s="193"/>
      <c r="P84" s="193"/>
      <c r="Q84" s="193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28" t="s">
        <v>103</v>
      </c>
      <c r="D86" s="229"/>
      <c r="E86" s="229"/>
      <c r="F86" s="229"/>
      <c r="G86" s="229"/>
      <c r="H86" s="97"/>
      <c r="I86" s="97"/>
      <c r="J86" s="97"/>
      <c r="K86" s="97"/>
      <c r="L86" s="97"/>
      <c r="M86" s="97"/>
      <c r="N86" s="228" t="s">
        <v>104</v>
      </c>
      <c r="O86" s="229"/>
      <c r="P86" s="229"/>
      <c r="Q86" s="229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5" t="s">
        <v>105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59">
        <f>N115</f>
        <v>0</v>
      </c>
      <c r="O88" s="226"/>
      <c r="P88" s="226"/>
      <c r="Q88" s="226"/>
      <c r="R88" s="34"/>
      <c r="AU88" s="18" t="s">
        <v>106</v>
      </c>
    </row>
    <row r="89" spans="2:47" s="6" customFormat="1" ht="24.95" customHeight="1">
      <c r="B89" s="106"/>
      <c r="C89" s="107"/>
      <c r="D89" s="108" t="s">
        <v>107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22">
        <f>N116</f>
        <v>0</v>
      </c>
      <c r="O89" s="223"/>
      <c r="P89" s="223"/>
      <c r="Q89" s="223"/>
      <c r="R89" s="109"/>
    </row>
    <row r="90" spans="2:47" s="6" customFormat="1" ht="24.95" customHeight="1">
      <c r="B90" s="106"/>
      <c r="C90" s="107"/>
      <c r="D90" s="108" t="s">
        <v>108</v>
      </c>
      <c r="E90" s="107"/>
      <c r="F90" s="107"/>
      <c r="G90" s="107"/>
      <c r="H90" s="107"/>
      <c r="I90" s="107"/>
      <c r="J90" s="107"/>
      <c r="K90" s="107"/>
      <c r="L90" s="107"/>
      <c r="M90" s="107"/>
      <c r="N90" s="222">
        <f>N137</f>
        <v>0</v>
      </c>
      <c r="O90" s="223"/>
      <c r="P90" s="223"/>
      <c r="Q90" s="223"/>
      <c r="R90" s="109"/>
    </row>
    <row r="91" spans="2:47" s="6" customFormat="1" ht="24.95" customHeight="1">
      <c r="B91" s="106"/>
      <c r="C91" s="107"/>
      <c r="D91" s="108" t="s">
        <v>109</v>
      </c>
      <c r="E91" s="107"/>
      <c r="F91" s="107"/>
      <c r="G91" s="107"/>
      <c r="H91" s="107"/>
      <c r="I91" s="107"/>
      <c r="J91" s="107"/>
      <c r="K91" s="107"/>
      <c r="L91" s="107"/>
      <c r="M91" s="107"/>
      <c r="N91" s="222">
        <f>N153</f>
        <v>0</v>
      </c>
      <c r="O91" s="223"/>
      <c r="P91" s="223"/>
      <c r="Q91" s="223"/>
      <c r="R91" s="109"/>
    </row>
    <row r="92" spans="2:47" s="6" customFormat="1" ht="24.95" customHeight="1">
      <c r="B92" s="106"/>
      <c r="C92" s="107"/>
      <c r="D92" s="108" t="s">
        <v>110</v>
      </c>
      <c r="E92" s="107"/>
      <c r="F92" s="107"/>
      <c r="G92" s="107"/>
      <c r="H92" s="107"/>
      <c r="I92" s="107"/>
      <c r="J92" s="107"/>
      <c r="K92" s="107"/>
      <c r="L92" s="107"/>
      <c r="M92" s="107"/>
      <c r="N92" s="222">
        <f>N157</f>
        <v>0</v>
      </c>
      <c r="O92" s="223"/>
      <c r="P92" s="223"/>
      <c r="Q92" s="223"/>
      <c r="R92" s="109"/>
    </row>
    <row r="93" spans="2:47" s="7" customFormat="1" ht="19.899999999999999" customHeight="1">
      <c r="B93" s="110"/>
      <c r="C93" s="111"/>
      <c r="D93" s="112" t="s">
        <v>111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24">
        <f>N158</f>
        <v>0</v>
      </c>
      <c r="O93" s="225"/>
      <c r="P93" s="225"/>
      <c r="Q93" s="225"/>
      <c r="R93" s="113"/>
    </row>
    <row r="94" spans="2:47" s="7" customFormat="1" ht="19.899999999999999" customHeight="1">
      <c r="B94" s="110"/>
      <c r="C94" s="111"/>
      <c r="D94" s="112" t="s">
        <v>112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24">
        <f>N164</f>
        <v>0</v>
      </c>
      <c r="O94" s="225"/>
      <c r="P94" s="225"/>
      <c r="Q94" s="225"/>
      <c r="R94" s="113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</row>
    <row r="96" spans="2:47" s="1" customFormat="1" ht="29.25" customHeight="1">
      <c r="B96" s="32"/>
      <c r="C96" s="105" t="s">
        <v>113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26">
        <v>0</v>
      </c>
      <c r="O96" s="227"/>
      <c r="P96" s="227"/>
      <c r="Q96" s="227"/>
      <c r="R96" s="34"/>
      <c r="T96" s="114"/>
      <c r="U96" s="115" t="s">
        <v>42</v>
      </c>
    </row>
    <row r="97" spans="2:18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18" s="1" customFormat="1" ht="29.25" customHeight="1">
      <c r="B98" s="32"/>
      <c r="C98" s="96" t="s">
        <v>90</v>
      </c>
      <c r="D98" s="97"/>
      <c r="E98" s="97"/>
      <c r="F98" s="97"/>
      <c r="G98" s="97"/>
      <c r="H98" s="97"/>
      <c r="I98" s="97"/>
      <c r="J98" s="97"/>
      <c r="K98" s="97"/>
      <c r="L98" s="160">
        <f>ROUND(SUM(N88+N96),2)</f>
        <v>0</v>
      </c>
      <c r="M98" s="160"/>
      <c r="N98" s="160"/>
      <c r="O98" s="160"/>
      <c r="P98" s="160"/>
      <c r="Q98" s="160"/>
      <c r="R98" s="34"/>
    </row>
    <row r="99" spans="2:18" s="1" customFormat="1" ht="6.95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</row>
    <row r="103" spans="2:18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18" s="1" customFormat="1" ht="36.950000000000003" customHeight="1">
      <c r="B104" s="32"/>
      <c r="C104" s="180" t="s">
        <v>114</v>
      </c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34"/>
    </row>
    <row r="105" spans="2:18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18" s="1" customFormat="1" ht="30" customHeight="1">
      <c r="B106" s="32"/>
      <c r="C106" s="29" t="s">
        <v>17</v>
      </c>
      <c r="D106" s="33"/>
      <c r="E106" s="33"/>
      <c r="F106" s="215" t="str">
        <f>F6</f>
        <v>Oblastní nemocnice Náchod a.s. - Stavební úpravy objektu D pro umístění MR 1,5T</v>
      </c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33"/>
      <c r="R106" s="34"/>
    </row>
    <row r="107" spans="2:18" s="1" customFormat="1" ht="36.950000000000003" customHeight="1">
      <c r="B107" s="32"/>
      <c r="C107" s="66" t="s">
        <v>98</v>
      </c>
      <c r="D107" s="33"/>
      <c r="E107" s="33"/>
      <c r="F107" s="182" t="str">
        <f>F7</f>
        <v>D.1.4e - ZDRAVOTECHNICKÉ INSTALACE</v>
      </c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33"/>
      <c r="R107" s="34"/>
    </row>
    <row r="108" spans="2:18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18" s="1" customFormat="1" ht="18" customHeight="1">
      <c r="B109" s="32"/>
      <c r="C109" s="29" t="s">
        <v>23</v>
      </c>
      <c r="D109" s="33"/>
      <c r="E109" s="33"/>
      <c r="F109" s="27" t="str">
        <f>F9</f>
        <v>Náchod</v>
      </c>
      <c r="G109" s="33"/>
      <c r="H109" s="33"/>
      <c r="I109" s="33"/>
      <c r="J109" s="33"/>
      <c r="K109" s="29" t="s">
        <v>25</v>
      </c>
      <c r="L109" s="33"/>
      <c r="M109" s="218" t="str">
        <f>IF(O9="","",O9)</f>
        <v>20.4.2017</v>
      </c>
      <c r="N109" s="218"/>
      <c r="O109" s="218"/>
      <c r="P109" s="218"/>
      <c r="Q109" s="33"/>
      <c r="R109" s="34"/>
    </row>
    <row r="110" spans="2:18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18" s="1" customFormat="1" ht="15">
      <c r="B111" s="32"/>
      <c r="C111" s="29" t="s">
        <v>29</v>
      </c>
      <c r="D111" s="33"/>
      <c r="E111" s="33"/>
      <c r="F111" s="27" t="str">
        <f>E12</f>
        <v xml:space="preserve"> </v>
      </c>
      <c r="G111" s="33"/>
      <c r="H111" s="33"/>
      <c r="I111" s="33"/>
      <c r="J111" s="33"/>
      <c r="K111" s="29" t="s">
        <v>34</v>
      </c>
      <c r="L111" s="33"/>
      <c r="M111" s="193" t="str">
        <f>E18</f>
        <v>Ondřej Zikán</v>
      </c>
      <c r="N111" s="193"/>
      <c r="O111" s="193"/>
      <c r="P111" s="193"/>
      <c r="Q111" s="193"/>
      <c r="R111" s="34"/>
    </row>
    <row r="112" spans="2:18" s="1" customFormat="1" ht="14.45" customHeight="1">
      <c r="B112" s="32"/>
      <c r="C112" s="29" t="s">
        <v>33</v>
      </c>
      <c r="D112" s="33"/>
      <c r="E112" s="33"/>
      <c r="F112" s="27" t="str">
        <f>IF(E15="","",E15)</f>
        <v xml:space="preserve"> </v>
      </c>
      <c r="G112" s="33"/>
      <c r="H112" s="33"/>
      <c r="I112" s="33"/>
      <c r="J112" s="33"/>
      <c r="K112" s="29" t="s">
        <v>37</v>
      </c>
      <c r="L112" s="33"/>
      <c r="M112" s="193" t="str">
        <f>E21</f>
        <v xml:space="preserve"> </v>
      </c>
      <c r="N112" s="193"/>
      <c r="O112" s="193"/>
      <c r="P112" s="193"/>
      <c r="Q112" s="193"/>
      <c r="R112" s="34"/>
    </row>
    <row r="113" spans="2:65" s="1" customFormat="1" ht="10.3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8" customFormat="1" ht="29.25" customHeight="1">
      <c r="B114" s="116"/>
      <c r="C114" s="117" t="s">
        <v>115</v>
      </c>
      <c r="D114" s="118" t="s">
        <v>116</v>
      </c>
      <c r="E114" s="118" t="s">
        <v>60</v>
      </c>
      <c r="F114" s="219" t="s">
        <v>117</v>
      </c>
      <c r="G114" s="219"/>
      <c r="H114" s="219"/>
      <c r="I114" s="219"/>
      <c r="J114" s="118" t="s">
        <v>118</v>
      </c>
      <c r="K114" s="118" t="s">
        <v>119</v>
      </c>
      <c r="L114" s="220" t="s">
        <v>120</v>
      </c>
      <c r="M114" s="220"/>
      <c r="N114" s="219" t="s">
        <v>104</v>
      </c>
      <c r="O114" s="219"/>
      <c r="P114" s="219"/>
      <c r="Q114" s="221"/>
      <c r="R114" s="119"/>
      <c r="T114" s="73" t="s">
        <v>121</v>
      </c>
      <c r="U114" s="74" t="s">
        <v>42</v>
      </c>
      <c r="V114" s="74" t="s">
        <v>122</v>
      </c>
      <c r="W114" s="74" t="s">
        <v>123</v>
      </c>
      <c r="X114" s="74" t="s">
        <v>124</v>
      </c>
      <c r="Y114" s="74" t="s">
        <v>125</v>
      </c>
      <c r="Z114" s="74" t="s">
        <v>126</v>
      </c>
      <c r="AA114" s="75" t="s">
        <v>127</v>
      </c>
    </row>
    <row r="115" spans="2:65" s="1" customFormat="1" ht="29.25" customHeight="1">
      <c r="B115" s="32"/>
      <c r="C115" s="77" t="s">
        <v>100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01">
        <f>BK115</f>
        <v>0</v>
      </c>
      <c r="O115" s="202"/>
      <c r="P115" s="202"/>
      <c r="Q115" s="202"/>
      <c r="R115" s="34"/>
      <c r="T115" s="76"/>
      <c r="U115" s="48"/>
      <c r="V115" s="48"/>
      <c r="W115" s="120">
        <f>W116+W137+W153+W157</f>
        <v>433.34960000000001</v>
      </c>
      <c r="X115" s="48"/>
      <c r="Y115" s="120">
        <f>Y116+Y137+Y153+Y157</f>
        <v>1.0448539999999999</v>
      </c>
      <c r="Z115" s="48"/>
      <c r="AA115" s="121">
        <f>AA116+AA137+AA153+AA157</f>
        <v>1.933E-2</v>
      </c>
      <c r="AT115" s="18" t="s">
        <v>77</v>
      </c>
      <c r="AU115" s="18" t="s">
        <v>106</v>
      </c>
      <c r="BK115" s="122">
        <f>BK116+BK137+BK153+BK157</f>
        <v>0</v>
      </c>
    </row>
    <row r="116" spans="2:65" s="9" customFormat="1" ht="37.35" customHeight="1">
      <c r="B116" s="123"/>
      <c r="C116" s="124"/>
      <c r="D116" s="125" t="s">
        <v>107</v>
      </c>
      <c r="E116" s="125"/>
      <c r="F116" s="125"/>
      <c r="G116" s="125"/>
      <c r="H116" s="125"/>
      <c r="I116" s="125"/>
      <c r="J116" s="125"/>
      <c r="K116" s="125"/>
      <c r="L116" s="125"/>
      <c r="M116" s="125"/>
      <c r="N116" s="203">
        <f>BK116</f>
        <v>0</v>
      </c>
      <c r="O116" s="204"/>
      <c r="P116" s="204"/>
      <c r="Q116" s="204"/>
      <c r="R116" s="126"/>
      <c r="T116" s="127"/>
      <c r="U116" s="124"/>
      <c r="V116" s="124"/>
      <c r="W116" s="128">
        <f>SUM(W117:W136)</f>
        <v>92.314999999999998</v>
      </c>
      <c r="X116" s="124"/>
      <c r="Y116" s="128">
        <f>SUM(Y117:Y136)</f>
        <v>0.14886799999999997</v>
      </c>
      <c r="Z116" s="124"/>
      <c r="AA116" s="129">
        <f>SUM(AA117:AA136)</f>
        <v>0</v>
      </c>
      <c r="AR116" s="130" t="s">
        <v>96</v>
      </c>
      <c r="AT116" s="131" t="s">
        <v>77</v>
      </c>
      <c r="AU116" s="131" t="s">
        <v>78</v>
      </c>
      <c r="AY116" s="130" t="s">
        <v>128</v>
      </c>
      <c r="BK116" s="132">
        <f>SUM(BK117:BK136)</f>
        <v>0</v>
      </c>
    </row>
    <row r="117" spans="2:65" s="1" customFormat="1" ht="22.5" customHeight="1">
      <c r="B117" s="133"/>
      <c r="C117" s="134" t="s">
        <v>129</v>
      </c>
      <c r="D117" s="134" t="s">
        <v>130</v>
      </c>
      <c r="E117" s="135" t="s">
        <v>131</v>
      </c>
      <c r="F117" s="197" t="s">
        <v>132</v>
      </c>
      <c r="G117" s="197"/>
      <c r="H117" s="197"/>
      <c r="I117" s="197"/>
      <c r="J117" s="136" t="s">
        <v>133</v>
      </c>
      <c r="K117" s="137">
        <v>1</v>
      </c>
      <c r="L117" s="198"/>
      <c r="M117" s="198"/>
      <c r="N117" s="198">
        <f t="shared" ref="N117:N128" si="0">ROUND(L117*K117,2)</f>
        <v>0</v>
      </c>
      <c r="O117" s="198"/>
      <c r="P117" s="198"/>
      <c r="Q117" s="198"/>
      <c r="R117" s="138"/>
      <c r="T117" s="139" t="s">
        <v>5</v>
      </c>
      <c r="U117" s="41" t="s">
        <v>43</v>
      </c>
      <c r="V117" s="140">
        <v>3.0880000000000001</v>
      </c>
      <c r="W117" s="140">
        <f t="shared" ref="W117:W128" si="1">V117*K117</f>
        <v>3.0880000000000001</v>
      </c>
      <c r="X117" s="140">
        <v>2.614E-2</v>
      </c>
      <c r="Y117" s="140">
        <f t="shared" ref="Y117:Y128" si="2">X117*K117</f>
        <v>2.614E-2</v>
      </c>
      <c r="Z117" s="140">
        <v>0</v>
      </c>
      <c r="AA117" s="141">
        <f t="shared" ref="AA117:AA128" si="3">Z117*K117</f>
        <v>0</v>
      </c>
      <c r="AR117" s="18" t="s">
        <v>134</v>
      </c>
      <c r="AT117" s="18" t="s">
        <v>130</v>
      </c>
      <c r="AU117" s="18" t="s">
        <v>22</v>
      </c>
      <c r="AY117" s="18" t="s">
        <v>128</v>
      </c>
      <c r="BE117" s="142">
        <f t="shared" ref="BE117:BE128" si="4">IF(U117="základní",N117,0)</f>
        <v>0</v>
      </c>
      <c r="BF117" s="142">
        <f t="shared" ref="BF117:BF128" si="5">IF(U117="snížená",N117,0)</f>
        <v>0</v>
      </c>
      <c r="BG117" s="142">
        <f t="shared" ref="BG117:BG128" si="6">IF(U117="zákl. přenesená",N117,0)</f>
        <v>0</v>
      </c>
      <c r="BH117" s="142">
        <f t="shared" ref="BH117:BH128" si="7">IF(U117="sníž. přenesená",N117,0)</f>
        <v>0</v>
      </c>
      <c r="BI117" s="142">
        <f t="shared" ref="BI117:BI128" si="8">IF(U117="nulová",N117,0)</f>
        <v>0</v>
      </c>
      <c r="BJ117" s="18" t="s">
        <v>22</v>
      </c>
      <c r="BK117" s="142">
        <f t="shared" ref="BK117:BK128" si="9">ROUND(L117*K117,2)</f>
        <v>0</v>
      </c>
      <c r="BL117" s="18" t="s">
        <v>134</v>
      </c>
      <c r="BM117" s="18" t="s">
        <v>135</v>
      </c>
    </row>
    <row r="118" spans="2:65" s="1" customFormat="1" ht="22.5" customHeight="1">
      <c r="B118" s="133"/>
      <c r="C118" s="134" t="s">
        <v>136</v>
      </c>
      <c r="D118" s="134" t="s">
        <v>130</v>
      </c>
      <c r="E118" s="135" t="s">
        <v>137</v>
      </c>
      <c r="F118" s="197" t="s">
        <v>138</v>
      </c>
      <c r="G118" s="197"/>
      <c r="H118" s="197"/>
      <c r="I118" s="197"/>
      <c r="J118" s="136" t="s">
        <v>133</v>
      </c>
      <c r="K118" s="137">
        <v>1</v>
      </c>
      <c r="L118" s="198"/>
      <c r="M118" s="198"/>
      <c r="N118" s="198">
        <f t="shared" si="0"/>
        <v>0</v>
      </c>
      <c r="O118" s="198"/>
      <c r="P118" s="198"/>
      <c r="Q118" s="198"/>
      <c r="R118" s="138"/>
      <c r="T118" s="139" t="s">
        <v>5</v>
      </c>
      <c r="U118" s="41" t="s">
        <v>43</v>
      </c>
      <c r="V118" s="140">
        <v>3.5920000000000001</v>
      </c>
      <c r="W118" s="140">
        <f t="shared" si="1"/>
        <v>3.5920000000000001</v>
      </c>
      <c r="X118" s="140">
        <v>3.6339999999999997E-2</v>
      </c>
      <c r="Y118" s="140">
        <f t="shared" si="2"/>
        <v>3.6339999999999997E-2</v>
      </c>
      <c r="Z118" s="140">
        <v>0</v>
      </c>
      <c r="AA118" s="141">
        <f t="shared" si="3"/>
        <v>0</v>
      </c>
      <c r="AR118" s="18" t="s">
        <v>134</v>
      </c>
      <c r="AT118" s="18" t="s">
        <v>130</v>
      </c>
      <c r="AU118" s="18" t="s">
        <v>22</v>
      </c>
      <c r="AY118" s="18" t="s">
        <v>128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8" t="s">
        <v>22</v>
      </c>
      <c r="BK118" s="142">
        <f t="shared" si="9"/>
        <v>0</v>
      </c>
      <c r="BL118" s="18" t="s">
        <v>134</v>
      </c>
      <c r="BM118" s="18" t="s">
        <v>139</v>
      </c>
    </row>
    <row r="119" spans="2:65" s="1" customFormat="1" ht="22.5" customHeight="1">
      <c r="B119" s="133"/>
      <c r="C119" s="134" t="s">
        <v>140</v>
      </c>
      <c r="D119" s="134" t="s">
        <v>130</v>
      </c>
      <c r="E119" s="135" t="s">
        <v>141</v>
      </c>
      <c r="F119" s="197" t="s">
        <v>142</v>
      </c>
      <c r="G119" s="197"/>
      <c r="H119" s="197"/>
      <c r="I119" s="197"/>
      <c r="J119" s="136" t="s">
        <v>143</v>
      </c>
      <c r="K119" s="137">
        <v>25.2</v>
      </c>
      <c r="L119" s="198"/>
      <c r="M119" s="198"/>
      <c r="N119" s="198">
        <f t="shared" si="0"/>
        <v>0</v>
      </c>
      <c r="O119" s="198"/>
      <c r="P119" s="198"/>
      <c r="Q119" s="198"/>
      <c r="R119" s="138"/>
      <c r="T119" s="139" t="s">
        <v>5</v>
      </c>
      <c r="U119" s="41" t="s">
        <v>43</v>
      </c>
      <c r="V119" s="140">
        <v>0.78</v>
      </c>
      <c r="W119" s="140">
        <f t="shared" si="1"/>
        <v>19.655999999999999</v>
      </c>
      <c r="X119" s="140">
        <v>5.9000000000000003E-4</v>
      </c>
      <c r="Y119" s="140">
        <f t="shared" si="2"/>
        <v>1.4868000000000001E-2</v>
      </c>
      <c r="Z119" s="140">
        <v>0</v>
      </c>
      <c r="AA119" s="141">
        <f t="shared" si="3"/>
        <v>0</v>
      </c>
      <c r="AR119" s="18" t="s">
        <v>134</v>
      </c>
      <c r="AT119" s="18" t="s">
        <v>130</v>
      </c>
      <c r="AU119" s="18" t="s">
        <v>22</v>
      </c>
      <c r="AY119" s="18" t="s">
        <v>128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8" t="s">
        <v>22</v>
      </c>
      <c r="BK119" s="142">
        <f t="shared" si="9"/>
        <v>0</v>
      </c>
      <c r="BL119" s="18" t="s">
        <v>134</v>
      </c>
      <c r="BM119" s="18" t="s">
        <v>144</v>
      </c>
    </row>
    <row r="120" spans="2:65" s="1" customFormat="1" ht="22.5" customHeight="1">
      <c r="B120" s="133"/>
      <c r="C120" s="134" t="s">
        <v>145</v>
      </c>
      <c r="D120" s="134" t="s">
        <v>130</v>
      </c>
      <c r="E120" s="135" t="s">
        <v>146</v>
      </c>
      <c r="F120" s="197" t="s">
        <v>147</v>
      </c>
      <c r="G120" s="197"/>
      <c r="H120" s="197"/>
      <c r="I120" s="197"/>
      <c r="J120" s="136" t="s">
        <v>143</v>
      </c>
      <c r="K120" s="137">
        <v>7.2</v>
      </c>
      <c r="L120" s="198"/>
      <c r="M120" s="198"/>
      <c r="N120" s="198">
        <f t="shared" si="0"/>
        <v>0</v>
      </c>
      <c r="O120" s="198"/>
      <c r="P120" s="198"/>
      <c r="Q120" s="198"/>
      <c r="R120" s="138"/>
      <c r="T120" s="139" t="s">
        <v>5</v>
      </c>
      <c r="U120" s="41" t="s">
        <v>43</v>
      </c>
      <c r="V120" s="140">
        <v>0.78</v>
      </c>
      <c r="W120" s="140">
        <f t="shared" si="1"/>
        <v>5.6160000000000005</v>
      </c>
      <c r="X120" s="140">
        <v>5.9000000000000003E-4</v>
      </c>
      <c r="Y120" s="140">
        <f t="shared" si="2"/>
        <v>4.248E-3</v>
      </c>
      <c r="Z120" s="140">
        <v>0</v>
      </c>
      <c r="AA120" s="141">
        <f t="shared" si="3"/>
        <v>0</v>
      </c>
      <c r="AR120" s="18" t="s">
        <v>134</v>
      </c>
      <c r="AT120" s="18" t="s">
        <v>130</v>
      </c>
      <c r="AU120" s="18" t="s">
        <v>22</v>
      </c>
      <c r="AY120" s="18" t="s">
        <v>128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8" t="s">
        <v>22</v>
      </c>
      <c r="BK120" s="142">
        <f t="shared" si="9"/>
        <v>0</v>
      </c>
      <c r="BL120" s="18" t="s">
        <v>134</v>
      </c>
      <c r="BM120" s="18" t="s">
        <v>148</v>
      </c>
    </row>
    <row r="121" spans="2:65" s="1" customFormat="1" ht="22.5" customHeight="1">
      <c r="B121" s="133"/>
      <c r="C121" s="134" t="s">
        <v>149</v>
      </c>
      <c r="D121" s="134" t="s">
        <v>130</v>
      </c>
      <c r="E121" s="135" t="s">
        <v>150</v>
      </c>
      <c r="F121" s="197" t="s">
        <v>151</v>
      </c>
      <c r="G121" s="197"/>
      <c r="H121" s="197"/>
      <c r="I121" s="197"/>
      <c r="J121" s="136" t="s">
        <v>143</v>
      </c>
      <c r="K121" s="137">
        <v>25.2</v>
      </c>
      <c r="L121" s="198"/>
      <c r="M121" s="198"/>
      <c r="N121" s="198">
        <f t="shared" si="0"/>
        <v>0</v>
      </c>
      <c r="O121" s="198"/>
      <c r="P121" s="198"/>
      <c r="Q121" s="198"/>
      <c r="R121" s="138"/>
      <c r="T121" s="139" t="s">
        <v>5</v>
      </c>
      <c r="U121" s="41" t="s">
        <v>43</v>
      </c>
      <c r="V121" s="140">
        <v>0.82699999999999996</v>
      </c>
      <c r="W121" s="140">
        <f t="shared" si="1"/>
        <v>20.840399999999999</v>
      </c>
      <c r="X121" s="140">
        <v>1.1999999999999999E-3</v>
      </c>
      <c r="Y121" s="140">
        <f t="shared" si="2"/>
        <v>3.0239999999999996E-2</v>
      </c>
      <c r="Z121" s="140">
        <v>0</v>
      </c>
      <c r="AA121" s="141">
        <f t="shared" si="3"/>
        <v>0</v>
      </c>
      <c r="AR121" s="18" t="s">
        <v>134</v>
      </c>
      <c r="AT121" s="18" t="s">
        <v>130</v>
      </c>
      <c r="AU121" s="18" t="s">
        <v>22</v>
      </c>
      <c r="AY121" s="18" t="s">
        <v>128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8" t="s">
        <v>22</v>
      </c>
      <c r="BK121" s="142">
        <f t="shared" si="9"/>
        <v>0</v>
      </c>
      <c r="BL121" s="18" t="s">
        <v>134</v>
      </c>
      <c r="BM121" s="18" t="s">
        <v>152</v>
      </c>
    </row>
    <row r="122" spans="2:65" s="1" customFormat="1" ht="22.5" customHeight="1">
      <c r="B122" s="133"/>
      <c r="C122" s="134" t="s">
        <v>27</v>
      </c>
      <c r="D122" s="134" t="s">
        <v>130</v>
      </c>
      <c r="E122" s="135" t="s">
        <v>153</v>
      </c>
      <c r="F122" s="197" t="s">
        <v>154</v>
      </c>
      <c r="G122" s="197"/>
      <c r="H122" s="197"/>
      <c r="I122" s="197"/>
      <c r="J122" s="136" t="s">
        <v>143</v>
      </c>
      <c r="K122" s="137">
        <v>36</v>
      </c>
      <c r="L122" s="198"/>
      <c r="M122" s="198"/>
      <c r="N122" s="198">
        <f t="shared" si="0"/>
        <v>0</v>
      </c>
      <c r="O122" s="198"/>
      <c r="P122" s="198"/>
      <c r="Q122" s="198"/>
      <c r="R122" s="138"/>
      <c r="T122" s="139" t="s">
        <v>5</v>
      </c>
      <c r="U122" s="41" t="s">
        <v>43</v>
      </c>
      <c r="V122" s="140">
        <v>0.65900000000000003</v>
      </c>
      <c r="W122" s="140">
        <f t="shared" si="1"/>
        <v>23.724</v>
      </c>
      <c r="X122" s="140">
        <v>8.3000000000000001E-4</v>
      </c>
      <c r="Y122" s="140">
        <f t="shared" si="2"/>
        <v>2.988E-2</v>
      </c>
      <c r="Z122" s="140">
        <v>0</v>
      </c>
      <c r="AA122" s="141">
        <f t="shared" si="3"/>
        <v>0</v>
      </c>
      <c r="AR122" s="18" t="s">
        <v>134</v>
      </c>
      <c r="AT122" s="18" t="s">
        <v>130</v>
      </c>
      <c r="AU122" s="18" t="s">
        <v>22</v>
      </c>
      <c r="AY122" s="18" t="s">
        <v>128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8" t="s">
        <v>22</v>
      </c>
      <c r="BK122" s="142">
        <f t="shared" si="9"/>
        <v>0</v>
      </c>
      <c r="BL122" s="18" t="s">
        <v>134</v>
      </c>
      <c r="BM122" s="18" t="s">
        <v>155</v>
      </c>
    </row>
    <row r="123" spans="2:65" s="1" customFormat="1" ht="22.5" customHeight="1">
      <c r="B123" s="133"/>
      <c r="C123" s="134" t="s">
        <v>156</v>
      </c>
      <c r="D123" s="134" t="s">
        <v>130</v>
      </c>
      <c r="E123" s="135" t="s">
        <v>157</v>
      </c>
      <c r="F123" s="197" t="s">
        <v>158</v>
      </c>
      <c r="G123" s="197"/>
      <c r="H123" s="197"/>
      <c r="I123" s="197"/>
      <c r="J123" s="136" t="s">
        <v>143</v>
      </c>
      <c r="K123" s="137">
        <v>4.8</v>
      </c>
      <c r="L123" s="198"/>
      <c r="M123" s="198"/>
      <c r="N123" s="198">
        <f t="shared" si="0"/>
        <v>0</v>
      </c>
      <c r="O123" s="198"/>
      <c r="P123" s="198"/>
      <c r="Q123" s="198"/>
      <c r="R123" s="138"/>
      <c r="T123" s="139" t="s">
        <v>5</v>
      </c>
      <c r="U123" s="41" t="s">
        <v>43</v>
      </c>
      <c r="V123" s="140">
        <v>0.72799999999999998</v>
      </c>
      <c r="W123" s="140">
        <f t="shared" si="1"/>
        <v>3.4943999999999997</v>
      </c>
      <c r="X123" s="140">
        <v>3.5E-4</v>
      </c>
      <c r="Y123" s="140">
        <f t="shared" si="2"/>
        <v>1.6799999999999999E-3</v>
      </c>
      <c r="Z123" s="140">
        <v>0</v>
      </c>
      <c r="AA123" s="141">
        <f t="shared" si="3"/>
        <v>0</v>
      </c>
      <c r="AR123" s="18" t="s">
        <v>134</v>
      </c>
      <c r="AT123" s="18" t="s">
        <v>130</v>
      </c>
      <c r="AU123" s="18" t="s">
        <v>22</v>
      </c>
      <c r="AY123" s="18" t="s">
        <v>128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8" t="s">
        <v>22</v>
      </c>
      <c r="BK123" s="142">
        <f t="shared" si="9"/>
        <v>0</v>
      </c>
      <c r="BL123" s="18" t="s">
        <v>134</v>
      </c>
      <c r="BM123" s="18" t="s">
        <v>159</v>
      </c>
    </row>
    <row r="124" spans="2:65" s="1" customFormat="1" ht="22.5" customHeight="1">
      <c r="B124" s="133"/>
      <c r="C124" s="134" t="s">
        <v>160</v>
      </c>
      <c r="D124" s="134" t="s">
        <v>130</v>
      </c>
      <c r="E124" s="135" t="s">
        <v>161</v>
      </c>
      <c r="F124" s="197" t="s">
        <v>162</v>
      </c>
      <c r="G124" s="197"/>
      <c r="H124" s="197"/>
      <c r="I124" s="197"/>
      <c r="J124" s="136" t="s">
        <v>143</v>
      </c>
      <c r="K124" s="137">
        <v>4.8</v>
      </c>
      <c r="L124" s="198"/>
      <c r="M124" s="198"/>
      <c r="N124" s="198">
        <f t="shared" si="0"/>
        <v>0</v>
      </c>
      <c r="O124" s="198"/>
      <c r="P124" s="198"/>
      <c r="Q124" s="198"/>
      <c r="R124" s="138"/>
      <c r="T124" s="139" t="s">
        <v>5</v>
      </c>
      <c r="U124" s="41" t="s">
        <v>43</v>
      </c>
      <c r="V124" s="140">
        <v>0.83199999999999996</v>
      </c>
      <c r="W124" s="140">
        <f t="shared" si="1"/>
        <v>3.9935999999999998</v>
      </c>
      <c r="X124" s="140">
        <v>1.14E-3</v>
      </c>
      <c r="Y124" s="140">
        <f t="shared" si="2"/>
        <v>5.4719999999999994E-3</v>
      </c>
      <c r="Z124" s="140">
        <v>0</v>
      </c>
      <c r="AA124" s="141">
        <f t="shared" si="3"/>
        <v>0</v>
      </c>
      <c r="AR124" s="18" t="s">
        <v>134</v>
      </c>
      <c r="AT124" s="18" t="s">
        <v>130</v>
      </c>
      <c r="AU124" s="18" t="s">
        <v>22</v>
      </c>
      <c r="AY124" s="18" t="s">
        <v>128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8" t="s">
        <v>22</v>
      </c>
      <c r="BK124" s="142">
        <f t="shared" si="9"/>
        <v>0</v>
      </c>
      <c r="BL124" s="18" t="s">
        <v>134</v>
      </c>
      <c r="BM124" s="18" t="s">
        <v>163</v>
      </c>
    </row>
    <row r="125" spans="2:65" s="1" customFormat="1" ht="31.5" customHeight="1">
      <c r="B125" s="133"/>
      <c r="C125" s="134" t="s">
        <v>164</v>
      </c>
      <c r="D125" s="134" t="s">
        <v>130</v>
      </c>
      <c r="E125" s="135" t="s">
        <v>165</v>
      </c>
      <c r="F125" s="197" t="s">
        <v>166</v>
      </c>
      <c r="G125" s="197"/>
      <c r="H125" s="197"/>
      <c r="I125" s="197"/>
      <c r="J125" s="136" t="s">
        <v>133</v>
      </c>
      <c r="K125" s="137">
        <v>12</v>
      </c>
      <c r="L125" s="198"/>
      <c r="M125" s="198"/>
      <c r="N125" s="198">
        <f t="shared" si="0"/>
        <v>0</v>
      </c>
      <c r="O125" s="198"/>
      <c r="P125" s="198"/>
      <c r="Q125" s="198"/>
      <c r="R125" s="138"/>
      <c r="T125" s="139" t="s">
        <v>5</v>
      </c>
      <c r="U125" s="41" t="s">
        <v>43</v>
      </c>
      <c r="V125" s="140">
        <v>0.157</v>
      </c>
      <c r="W125" s="140">
        <f t="shared" si="1"/>
        <v>1.8839999999999999</v>
      </c>
      <c r="X125" s="140">
        <v>0</v>
      </c>
      <c r="Y125" s="140">
        <f t="shared" si="2"/>
        <v>0</v>
      </c>
      <c r="Z125" s="140">
        <v>0</v>
      </c>
      <c r="AA125" s="141">
        <f t="shared" si="3"/>
        <v>0</v>
      </c>
      <c r="AR125" s="18" t="s">
        <v>134</v>
      </c>
      <c r="AT125" s="18" t="s">
        <v>130</v>
      </c>
      <c r="AU125" s="18" t="s">
        <v>22</v>
      </c>
      <c r="AY125" s="18" t="s">
        <v>128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8" t="s">
        <v>22</v>
      </c>
      <c r="BK125" s="142">
        <f t="shared" si="9"/>
        <v>0</v>
      </c>
      <c r="BL125" s="18" t="s">
        <v>134</v>
      </c>
      <c r="BM125" s="18" t="s">
        <v>167</v>
      </c>
    </row>
    <row r="126" spans="2:65" s="1" customFormat="1" ht="22.5" customHeight="1">
      <c r="B126" s="133"/>
      <c r="C126" s="134" t="s">
        <v>168</v>
      </c>
      <c r="D126" s="134" t="s">
        <v>130</v>
      </c>
      <c r="E126" s="135" t="s">
        <v>169</v>
      </c>
      <c r="F126" s="197" t="s">
        <v>170</v>
      </c>
      <c r="G126" s="197"/>
      <c r="H126" s="197"/>
      <c r="I126" s="197"/>
      <c r="J126" s="136" t="s">
        <v>133</v>
      </c>
      <c r="K126" s="137">
        <v>4</v>
      </c>
      <c r="L126" s="198"/>
      <c r="M126" s="198"/>
      <c r="N126" s="198">
        <f t="shared" si="0"/>
        <v>0</v>
      </c>
      <c r="O126" s="198"/>
      <c r="P126" s="198"/>
      <c r="Q126" s="198"/>
      <c r="R126" s="138"/>
      <c r="T126" s="139" t="s">
        <v>5</v>
      </c>
      <c r="U126" s="41" t="s">
        <v>43</v>
      </c>
      <c r="V126" s="140">
        <v>0.17399999999999999</v>
      </c>
      <c r="W126" s="140">
        <f t="shared" si="1"/>
        <v>0.69599999999999995</v>
      </c>
      <c r="X126" s="140">
        <v>0</v>
      </c>
      <c r="Y126" s="140">
        <f t="shared" si="2"/>
        <v>0</v>
      </c>
      <c r="Z126" s="140">
        <v>0</v>
      </c>
      <c r="AA126" s="141">
        <f t="shared" si="3"/>
        <v>0</v>
      </c>
      <c r="AR126" s="18" t="s">
        <v>134</v>
      </c>
      <c r="AT126" s="18" t="s">
        <v>130</v>
      </c>
      <c r="AU126" s="18" t="s">
        <v>22</v>
      </c>
      <c r="AY126" s="18" t="s">
        <v>128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8" t="s">
        <v>22</v>
      </c>
      <c r="BK126" s="142">
        <f t="shared" si="9"/>
        <v>0</v>
      </c>
      <c r="BL126" s="18" t="s">
        <v>134</v>
      </c>
      <c r="BM126" s="18" t="s">
        <v>171</v>
      </c>
    </row>
    <row r="127" spans="2:65" s="1" customFormat="1" ht="22.5" customHeight="1">
      <c r="B127" s="133"/>
      <c r="C127" s="134" t="s">
        <v>172</v>
      </c>
      <c r="D127" s="134" t="s">
        <v>130</v>
      </c>
      <c r="E127" s="135" t="s">
        <v>173</v>
      </c>
      <c r="F127" s="197" t="s">
        <v>174</v>
      </c>
      <c r="G127" s="197"/>
      <c r="H127" s="197"/>
      <c r="I127" s="197"/>
      <c r="J127" s="136" t="s">
        <v>133</v>
      </c>
      <c r="K127" s="137">
        <v>3</v>
      </c>
      <c r="L127" s="198"/>
      <c r="M127" s="198"/>
      <c r="N127" s="198">
        <f t="shared" si="0"/>
        <v>0</v>
      </c>
      <c r="O127" s="198"/>
      <c r="P127" s="198"/>
      <c r="Q127" s="198"/>
      <c r="R127" s="138"/>
      <c r="T127" s="139" t="s">
        <v>5</v>
      </c>
      <c r="U127" s="41" t="s">
        <v>43</v>
      </c>
      <c r="V127" s="140">
        <v>0.25900000000000001</v>
      </c>
      <c r="W127" s="140">
        <f t="shared" si="1"/>
        <v>0.77700000000000002</v>
      </c>
      <c r="X127" s="140">
        <v>0</v>
      </c>
      <c r="Y127" s="140">
        <f t="shared" si="2"/>
        <v>0</v>
      </c>
      <c r="Z127" s="140">
        <v>0</v>
      </c>
      <c r="AA127" s="141">
        <f t="shared" si="3"/>
        <v>0</v>
      </c>
      <c r="AR127" s="18" t="s">
        <v>134</v>
      </c>
      <c r="AT127" s="18" t="s">
        <v>130</v>
      </c>
      <c r="AU127" s="18" t="s">
        <v>22</v>
      </c>
      <c r="AY127" s="18" t="s">
        <v>128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8" t="s">
        <v>22</v>
      </c>
      <c r="BK127" s="142">
        <f t="shared" si="9"/>
        <v>0</v>
      </c>
      <c r="BL127" s="18" t="s">
        <v>134</v>
      </c>
      <c r="BM127" s="18" t="s">
        <v>175</v>
      </c>
    </row>
    <row r="128" spans="2:65" s="1" customFormat="1" ht="31.5" customHeight="1">
      <c r="B128" s="133"/>
      <c r="C128" s="134" t="s">
        <v>176</v>
      </c>
      <c r="D128" s="134" t="s">
        <v>130</v>
      </c>
      <c r="E128" s="135" t="s">
        <v>177</v>
      </c>
      <c r="F128" s="197" t="s">
        <v>178</v>
      </c>
      <c r="G128" s="197"/>
      <c r="H128" s="197"/>
      <c r="I128" s="197"/>
      <c r="J128" s="136" t="s">
        <v>143</v>
      </c>
      <c r="K128" s="137">
        <v>103.2</v>
      </c>
      <c r="L128" s="198"/>
      <c r="M128" s="198"/>
      <c r="N128" s="198">
        <f t="shared" si="0"/>
        <v>0</v>
      </c>
      <c r="O128" s="198"/>
      <c r="P128" s="198"/>
      <c r="Q128" s="198"/>
      <c r="R128" s="138"/>
      <c r="T128" s="139" t="s">
        <v>5</v>
      </c>
      <c r="U128" s="41" t="s">
        <v>43</v>
      </c>
      <c r="V128" s="140">
        <v>4.8000000000000001E-2</v>
      </c>
      <c r="W128" s="140">
        <f t="shared" si="1"/>
        <v>4.9536000000000007</v>
      </c>
      <c r="X128" s="140">
        <v>0</v>
      </c>
      <c r="Y128" s="140">
        <f t="shared" si="2"/>
        <v>0</v>
      </c>
      <c r="Z128" s="140">
        <v>0</v>
      </c>
      <c r="AA128" s="141">
        <f t="shared" si="3"/>
        <v>0</v>
      </c>
      <c r="AR128" s="18" t="s">
        <v>134</v>
      </c>
      <c r="AT128" s="18" t="s">
        <v>130</v>
      </c>
      <c r="AU128" s="18" t="s">
        <v>22</v>
      </c>
      <c r="AY128" s="18" t="s">
        <v>128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8" t="s">
        <v>22</v>
      </c>
      <c r="BK128" s="142">
        <f t="shared" si="9"/>
        <v>0</v>
      </c>
      <c r="BL128" s="18" t="s">
        <v>134</v>
      </c>
      <c r="BM128" s="18" t="s">
        <v>179</v>
      </c>
    </row>
    <row r="129" spans="2:65" s="10" customFormat="1" ht="22.5" customHeight="1">
      <c r="B129" s="143"/>
      <c r="C129" s="144"/>
      <c r="D129" s="144"/>
      <c r="E129" s="145" t="s">
        <v>5</v>
      </c>
      <c r="F129" s="199" t="s">
        <v>180</v>
      </c>
      <c r="G129" s="200"/>
      <c r="H129" s="200"/>
      <c r="I129" s="200"/>
      <c r="J129" s="144"/>
      <c r="K129" s="146">
        <v>103.2</v>
      </c>
      <c r="L129" s="144"/>
      <c r="M129" s="144"/>
      <c r="N129" s="144"/>
      <c r="O129" s="144"/>
      <c r="P129" s="144"/>
      <c r="Q129" s="144"/>
      <c r="R129" s="147"/>
      <c r="T129" s="148"/>
      <c r="U129" s="144"/>
      <c r="V129" s="144"/>
      <c r="W129" s="144"/>
      <c r="X129" s="144"/>
      <c r="Y129" s="144"/>
      <c r="Z129" s="144"/>
      <c r="AA129" s="149"/>
      <c r="AT129" s="150" t="s">
        <v>181</v>
      </c>
      <c r="AU129" s="150" t="s">
        <v>22</v>
      </c>
      <c r="AV129" s="10" t="s">
        <v>96</v>
      </c>
      <c r="AW129" s="10" t="s">
        <v>36</v>
      </c>
      <c r="AX129" s="10" t="s">
        <v>22</v>
      </c>
      <c r="AY129" s="150" t="s">
        <v>128</v>
      </c>
    </row>
    <row r="130" spans="2:65" s="1" customFormat="1" ht="69.75" customHeight="1">
      <c r="B130" s="133"/>
      <c r="C130" s="151" t="s">
        <v>182</v>
      </c>
      <c r="D130" s="151" t="s">
        <v>183</v>
      </c>
      <c r="E130" s="152" t="s">
        <v>184</v>
      </c>
      <c r="F130" s="213" t="s">
        <v>185</v>
      </c>
      <c r="G130" s="213"/>
      <c r="H130" s="213"/>
      <c r="I130" s="213"/>
      <c r="J130" s="153" t="s">
        <v>133</v>
      </c>
      <c r="K130" s="154">
        <v>3</v>
      </c>
      <c r="L130" s="214"/>
      <c r="M130" s="214"/>
      <c r="N130" s="214">
        <f t="shared" ref="N130:N136" si="10">ROUND(L130*K130,2)</f>
        <v>0</v>
      </c>
      <c r="O130" s="198"/>
      <c r="P130" s="198"/>
      <c r="Q130" s="198"/>
      <c r="R130" s="138"/>
      <c r="T130" s="139" t="s">
        <v>5</v>
      </c>
      <c r="U130" s="41" t="s">
        <v>43</v>
      </c>
      <c r="V130" s="140">
        <v>0</v>
      </c>
      <c r="W130" s="140">
        <f t="shared" ref="W130:W136" si="11">V130*K130</f>
        <v>0</v>
      </c>
      <c r="X130" s="140">
        <v>0</v>
      </c>
      <c r="Y130" s="140">
        <f t="shared" ref="Y130:Y136" si="12">X130*K130</f>
        <v>0</v>
      </c>
      <c r="Z130" s="140">
        <v>0</v>
      </c>
      <c r="AA130" s="141">
        <f t="shared" ref="AA130:AA136" si="13">Z130*K130</f>
        <v>0</v>
      </c>
      <c r="AR130" s="18" t="s">
        <v>186</v>
      </c>
      <c r="AT130" s="18" t="s">
        <v>183</v>
      </c>
      <c r="AU130" s="18" t="s">
        <v>22</v>
      </c>
      <c r="AY130" s="18" t="s">
        <v>128</v>
      </c>
      <c r="BE130" s="142">
        <f t="shared" ref="BE130:BE136" si="14">IF(U130="základní",N130,0)</f>
        <v>0</v>
      </c>
      <c r="BF130" s="142">
        <f t="shared" ref="BF130:BF136" si="15">IF(U130="snížená",N130,0)</f>
        <v>0</v>
      </c>
      <c r="BG130" s="142">
        <f t="shared" ref="BG130:BG136" si="16">IF(U130="zákl. přenesená",N130,0)</f>
        <v>0</v>
      </c>
      <c r="BH130" s="142">
        <f t="shared" ref="BH130:BH136" si="17">IF(U130="sníž. přenesená",N130,0)</f>
        <v>0</v>
      </c>
      <c r="BI130" s="142">
        <f t="shared" ref="BI130:BI136" si="18">IF(U130="nulová",N130,0)</f>
        <v>0</v>
      </c>
      <c r="BJ130" s="18" t="s">
        <v>22</v>
      </c>
      <c r="BK130" s="142">
        <f t="shared" ref="BK130:BK136" si="19">ROUND(L130*K130,2)</f>
        <v>0</v>
      </c>
      <c r="BL130" s="18" t="s">
        <v>134</v>
      </c>
      <c r="BM130" s="18" t="s">
        <v>187</v>
      </c>
    </row>
    <row r="131" spans="2:65" s="1" customFormat="1" ht="22.5" customHeight="1">
      <c r="B131" s="133"/>
      <c r="C131" s="151" t="s">
        <v>188</v>
      </c>
      <c r="D131" s="151" t="s">
        <v>183</v>
      </c>
      <c r="E131" s="152" t="s">
        <v>189</v>
      </c>
      <c r="F131" s="213" t="s">
        <v>190</v>
      </c>
      <c r="G131" s="213"/>
      <c r="H131" s="213"/>
      <c r="I131" s="213"/>
      <c r="J131" s="153" t="s">
        <v>133</v>
      </c>
      <c r="K131" s="154">
        <v>2</v>
      </c>
      <c r="L131" s="214"/>
      <c r="M131" s="214"/>
      <c r="N131" s="214">
        <f t="shared" si="10"/>
        <v>0</v>
      </c>
      <c r="O131" s="198"/>
      <c r="P131" s="198"/>
      <c r="Q131" s="198"/>
      <c r="R131" s="138"/>
      <c r="T131" s="139" t="s">
        <v>5</v>
      </c>
      <c r="U131" s="41" t="s">
        <v>43</v>
      </c>
      <c r="V131" s="140">
        <v>0</v>
      </c>
      <c r="W131" s="140">
        <f t="shared" si="11"/>
        <v>0</v>
      </c>
      <c r="X131" s="140">
        <v>0</v>
      </c>
      <c r="Y131" s="140">
        <f t="shared" si="12"/>
        <v>0</v>
      </c>
      <c r="Z131" s="140">
        <v>0</v>
      </c>
      <c r="AA131" s="141">
        <f t="shared" si="13"/>
        <v>0</v>
      </c>
      <c r="AR131" s="18" t="s">
        <v>186</v>
      </c>
      <c r="AT131" s="18" t="s">
        <v>183</v>
      </c>
      <c r="AU131" s="18" t="s">
        <v>22</v>
      </c>
      <c r="AY131" s="18" t="s">
        <v>128</v>
      </c>
      <c r="BE131" s="142">
        <f t="shared" si="14"/>
        <v>0</v>
      </c>
      <c r="BF131" s="142">
        <f t="shared" si="15"/>
        <v>0</v>
      </c>
      <c r="BG131" s="142">
        <f t="shared" si="16"/>
        <v>0</v>
      </c>
      <c r="BH131" s="142">
        <f t="shared" si="17"/>
        <v>0</v>
      </c>
      <c r="BI131" s="142">
        <f t="shared" si="18"/>
        <v>0</v>
      </c>
      <c r="BJ131" s="18" t="s">
        <v>22</v>
      </c>
      <c r="BK131" s="142">
        <f t="shared" si="19"/>
        <v>0</v>
      </c>
      <c r="BL131" s="18" t="s">
        <v>134</v>
      </c>
      <c r="BM131" s="18" t="s">
        <v>191</v>
      </c>
    </row>
    <row r="132" spans="2:65" s="1" customFormat="1" ht="22.5" customHeight="1">
      <c r="B132" s="133"/>
      <c r="C132" s="151" t="s">
        <v>192</v>
      </c>
      <c r="D132" s="151" t="s">
        <v>183</v>
      </c>
      <c r="E132" s="152" t="s">
        <v>193</v>
      </c>
      <c r="F132" s="213" t="s">
        <v>194</v>
      </c>
      <c r="G132" s="213"/>
      <c r="H132" s="213"/>
      <c r="I132" s="213"/>
      <c r="J132" s="153" t="s">
        <v>133</v>
      </c>
      <c r="K132" s="154">
        <v>1</v>
      </c>
      <c r="L132" s="214"/>
      <c r="M132" s="214"/>
      <c r="N132" s="214">
        <f t="shared" si="10"/>
        <v>0</v>
      </c>
      <c r="O132" s="198"/>
      <c r="P132" s="198"/>
      <c r="Q132" s="198"/>
      <c r="R132" s="138"/>
      <c r="T132" s="139" t="s">
        <v>5</v>
      </c>
      <c r="U132" s="41" t="s">
        <v>43</v>
      </c>
      <c r="V132" s="140">
        <v>0</v>
      </c>
      <c r="W132" s="140">
        <f t="shared" si="11"/>
        <v>0</v>
      </c>
      <c r="X132" s="140">
        <v>0</v>
      </c>
      <c r="Y132" s="140">
        <f t="shared" si="12"/>
        <v>0</v>
      </c>
      <c r="Z132" s="140">
        <v>0</v>
      </c>
      <c r="AA132" s="141">
        <f t="shared" si="13"/>
        <v>0</v>
      </c>
      <c r="AR132" s="18" t="s">
        <v>186</v>
      </c>
      <c r="AT132" s="18" t="s">
        <v>183</v>
      </c>
      <c r="AU132" s="18" t="s">
        <v>22</v>
      </c>
      <c r="AY132" s="18" t="s">
        <v>128</v>
      </c>
      <c r="BE132" s="142">
        <f t="shared" si="14"/>
        <v>0</v>
      </c>
      <c r="BF132" s="142">
        <f t="shared" si="15"/>
        <v>0</v>
      </c>
      <c r="BG132" s="142">
        <f t="shared" si="16"/>
        <v>0</v>
      </c>
      <c r="BH132" s="142">
        <f t="shared" si="17"/>
        <v>0</v>
      </c>
      <c r="BI132" s="142">
        <f t="shared" si="18"/>
        <v>0</v>
      </c>
      <c r="BJ132" s="18" t="s">
        <v>22</v>
      </c>
      <c r="BK132" s="142">
        <f t="shared" si="19"/>
        <v>0</v>
      </c>
      <c r="BL132" s="18" t="s">
        <v>134</v>
      </c>
      <c r="BM132" s="18" t="s">
        <v>195</v>
      </c>
    </row>
    <row r="133" spans="2:65" s="1" customFormat="1" ht="69.75" customHeight="1">
      <c r="B133" s="133"/>
      <c r="C133" s="151" t="s">
        <v>196</v>
      </c>
      <c r="D133" s="151" t="s">
        <v>183</v>
      </c>
      <c r="E133" s="152" t="s">
        <v>197</v>
      </c>
      <c r="F133" s="213" t="s">
        <v>198</v>
      </c>
      <c r="G133" s="213"/>
      <c r="H133" s="213"/>
      <c r="I133" s="213"/>
      <c r="J133" s="153" t="s">
        <v>133</v>
      </c>
      <c r="K133" s="154">
        <v>2</v>
      </c>
      <c r="L133" s="214"/>
      <c r="M133" s="214"/>
      <c r="N133" s="214">
        <f t="shared" si="10"/>
        <v>0</v>
      </c>
      <c r="O133" s="198"/>
      <c r="P133" s="198"/>
      <c r="Q133" s="198"/>
      <c r="R133" s="138"/>
      <c r="T133" s="139" t="s">
        <v>5</v>
      </c>
      <c r="U133" s="41" t="s">
        <v>43</v>
      </c>
      <c r="V133" s="140">
        <v>0</v>
      </c>
      <c r="W133" s="140">
        <f t="shared" si="11"/>
        <v>0</v>
      </c>
      <c r="X133" s="140">
        <v>0</v>
      </c>
      <c r="Y133" s="140">
        <f t="shared" si="12"/>
        <v>0</v>
      </c>
      <c r="Z133" s="140">
        <v>0</v>
      </c>
      <c r="AA133" s="141">
        <f t="shared" si="13"/>
        <v>0</v>
      </c>
      <c r="AR133" s="18" t="s">
        <v>186</v>
      </c>
      <c r="AT133" s="18" t="s">
        <v>183</v>
      </c>
      <c r="AU133" s="18" t="s">
        <v>22</v>
      </c>
      <c r="AY133" s="18" t="s">
        <v>128</v>
      </c>
      <c r="BE133" s="142">
        <f t="shared" si="14"/>
        <v>0</v>
      </c>
      <c r="BF133" s="142">
        <f t="shared" si="15"/>
        <v>0</v>
      </c>
      <c r="BG133" s="142">
        <f t="shared" si="16"/>
        <v>0</v>
      </c>
      <c r="BH133" s="142">
        <f t="shared" si="17"/>
        <v>0</v>
      </c>
      <c r="BI133" s="142">
        <f t="shared" si="18"/>
        <v>0</v>
      </c>
      <c r="BJ133" s="18" t="s">
        <v>22</v>
      </c>
      <c r="BK133" s="142">
        <f t="shared" si="19"/>
        <v>0</v>
      </c>
      <c r="BL133" s="18" t="s">
        <v>134</v>
      </c>
      <c r="BM133" s="18" t="s">
        <v>199</v>
      </c>
    </row>
    <row r="134" spans="2:65" s="1" customFormat="1" ht="82.5" customHeight="1">
      <c r="B134" s="133"/>
      <c r="C134" s="151" t="s">
        <v>200</v>
      </c>
      <c r="D134" s="151" t="s">
        <v>183</v>
      </c>
      <c r="E134" s="152" t="s">
        <v>201</v>
      </c>
      <c r="F134" s="213" t="s">
        <v>202</v>
      </c>
      <c r="G134" s="213"/>
      <c r="H134" s="213"/>
      <c r="I134" s="213"/>
      <c r="J134" s="153" t="s">
        <v>133</v>
      </c>
      <c r="K134" s="154">
        <v>1</v>
      </c>
      <c r="L134" s="214"/>
      <c r="M134" s="214"/>
      <c r="N134" s="214">
        <f t="shared" si="10"/>
        <v>0</v>
      </c>
      <c r="O134" s="198"/>
      <c r="P134" s="198"/>
      <c r="Q134" s="198"/>
      <c r="R134" s="138"/>
      <c r="T134" s="139" t="s">
        <v>5</v>
      </c>
      <c r="U134" s="41" t="s">
        <v>43</v>
      </c>
      <c r="V134" s="140">
        <v>0</v>
      </c>
      <c r="W134" s="140">
        <f t="shared" si="11"/>
        <v>0</v>
      </c>
      <c r="X134" s="140">
        <v>0</v>
      </c>
      <c r="Y134" s="140">
        <f t="shared" si="12"/>
        <v>0</v>
      </c>
      <c r="Z134" s="140">
        <v>0</v>
      </c>
      <c r="AA134" s="141">
        <f t="shared" si="13"/>
        <v>0</v>
      </c>
      <c r="AR134" s="18" t="s">
        <v>186</v>
      </c>
      <c r="AT134" s="18" t="s">
        <v>183</v>
      </c>
      <c r="AU134" s="18" t="s">
        <v>22</v>
      </c>
      <c r="AY134" s="18" t="s">
        <v>128</v>
      </c>
      <c r="BE134" s="142">
        <f t="shared" si="14"/>
        <v>0</v>
      </c>
      <c r="BF134" s="142">
        <f t="shared" si="15"/>
        <v>0</v>
      </c>
      <c r="BG134" s="142">
        <f t="shared" si="16"/>
        <v>0</v>
      </c>
      <c r="BH134" s="142">
        <f t="shared" si="17"/>
        <v>0</v>
      </c>
      <c r="BI134" s="142">
        <f t="shared" si="18"/>
        <v>0</v>
      </c>
      <c r="BJ134" s="18" t="s">
        <v>22</v>
      </c>
      <c r="BK134" s="142">
        <f t="shared" si="19"/>
        <v>0</v>
      </c>
      <c r="BL134" s="18" t="s">
        <v>134</v>
      </c>
      <c r="BM134" s="18" t="s">
        <v>203</v>
      </c>
    </row>
    <row r="135" spans="2:65" s="1" customFormat="1" ht="69.75" customHeight="1">
      <c r="B135" s="133"/>
      <c r="C135" s="151" t="s">
        <v>204</v>
      </c>
      <c r="D135" s="151" t="s">
        <v>183</v>
      </c>
      <c r="E135" s="152" t="s">
        <v>205</v>
      </c>
      <c r="F135" s="213" t="s">
        <v>206</v>
      </c>
      <c r="G135" s="213"/>
      <c r="H135" s="213"/>
      <c r="I135" s="213"/>
      <c r="J135" s="153" t="s">
        <v>133</v>
      </c>
      <c r="K135" s="154">
        <v>4</v>
      </c>
      <c r="L135" s="214"/>
      <c r="M135" s="214"/>
      <c r="N135" s="214">
        <f t="shared" si="10"/>
        <v>0</v>
      </c>
      <c r="O135" s="198"/>
      <c r="P135" s="198"/>
      <c r="Q135" s="198"/>
      <c r="R135" s="138"/>
      <c r="T135" s="139" t="s">
        <v>5</v>
      </c>
      <c r="U135" s="41" t="s">
        <v>43</v>
      </c>
      <c r="V135" s="140">
        <v>0</v>
      </c>
      <c r="W135" s="140">
        <f t="shared" si="11"/>
        <v>0</v>
      </c>
      <c r="X135" s="140">
        <v>0</v>
      </c>
      <c r="Y135" s="140">
        <f t="shared" si="12"/>
        <v>0</v>
      </c>
      <c r="Z135" s="140">
        <v>0</v>
      </c>
      <c r="AA135" s="141">
        <f t="shared" si="13"/>
        <v>0</v>
      </c>
      <c r="AR135" s="18" t="s">
        <v>186</v>
      </c>
      <c r="AT135" s="18" t="s">
        <v>183</v>
      </c>
      <c r="AU135" s="18" t="s">
        <v>22</v>
      </c>
      <c r="AY135" s="18" t="s">
        <v>128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18" t="s">
        <v>22</v>
      </c>
      <c r="BK135" s="142">
        <f t="shared" si="19"/>
        <v>0</v>
      </c>
      <c r="BL135" s="18" t="s">
        <v>134</v>
      </c>
      <c r="BM135" s="18" t="s">
        <v>207</v>
      </c>
    </row>
    <row r="136" spans="2:65" s="1" customFormat="1" ht="69.75" customHeight="1">
      <c r="B136" s="133"/>
      <c r="C136" s="151" t="s">
        <v>208</v>
      </c>
      <c r="D136" s="151" t="s">
        <v>183</v>
      </c>
      <c r="E136" s="152" t="s">
        <v>209</v>
      </c>
      <c r="F136" s="213" t="s">
        <v>210</v>
      </c>
      <c r="G136" s="213"/>
      <c r="H136" s="213"/>
      <c r="I136" s="213"/>
      <c r="J136" s="153" t="s">
        <v>133</v>
      </c>
      <c r="K136" s="154">
        <v>1</v>
      </c>
      <c r="L136" s="214"/>
      <c r="M136" s="214"/>
      <c r="N136" s="214">
        <f t="shared" si="10"/>
        <v>0</v>
      </c>
      <c r="O136" s="198"/>
      <c r="P136" s="198"/>
      <c r="Q136" s="198"/>
      <c r="R136" s="138"/>
      <c r="T136" s="139" t="s">
        <v>5</v>
      </c>
      <c r="U136" s="41" t="s">
        <v>43</v>
      </c>
      <c r="V136" s="140">
        <v>0</v>
      </c>
      <c r="W136" s="140">
        <f t="shared" si="11"/>
        <v>0</v>
      </c>
      <c r="X136" s="140">
        <v>0</v>
      </c>
      <c r="Y136" s="140">
        <f t="shared" si="12"/>
        <v>0</v>
      </c>
      <c r="Z136" s="140">
        <v>0</v>
      </c>
      <c r="AA136" s="141">
        <f t="shared" si="13"/>
        <v>0</v>
      </c>
      <c r="AR136" s="18" t="s">
        <v>186</v>
      </c>
      <c r="AT136" s="18" t="s">
        <v>183</v>
      </c>
      <c r="AU136" s="18" t="s">
        <v>22</v>
      </c>
      <c r="AY136" s="18" t="s">
        <v>128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18" t="s">
        <v>22</v>
      </c>
      <c r="BK136" s="142">
        <f t="shared" si="19"/>
        <v>0</v>
      </c>
      <c r="BL136" s="18" t="s">
        <v>134</v>
      </c>
      <c r="BM136" s="18" t="s">
        <v>211</v>
      </c>
    </row>
    <row r="137" spans="2:65" s="9" customFormat="1" ht="37.35" customHeight="1">
      <c r="B137" s="123"/>
      <c r="C137" s="124"/>
      <c r="D137" s="125" t="s">
        <v>108</v>
      </c>
      <c r="E137" s="125"/>
      <c r="F137" s="125"/>
      <c r="G137" s="125"/>
      <c r="H137" s="125"/>
      <c r="I137" s="125"/>
      <c r="J137" s="125"/>
      <c r="K137" s="125"/>
      <c r="L137" s="125"/>
      <c r="M137" s="125"/>
      <c r="N137" s="205">
        <f>BK137</f>
        <v>0</v>
      </c>
      <c r="O137" s="206"/>
      <c r="P137" s="206"/>
      <c r="Q137" s="206"/>
      <c r="R137" s="126"/>
      <c r="T137" s="127"/>
      <c r="U137" s="124"/>
      <c r="V137" s="124"/>
      <c r="W137" s="128">
        <f>SUM(W138:W152)</f>
        <v>22.166000000000004</v>
      </c>
      <c r="X137" s="124"/>
      <c r="Y137" s="128">
        <f>SUM(Y138:Y152)</f>
        <v>0.13466999999999998</v>
      </c>
      <c r="Z137" s="124"/>
      <c r="AA137" s="129">
        <f>SUM(AA138:AA152)</f>
        <v>1.933E-2</v>
      </c>
      <c r="AR137" s="130" t="s">
        <v>96</v>
      </c>
      <c r="AT137" s="131" t="s">
        <v>77</v>
      </c>
      <c r="AU137" s="131" t="s">
        <v>78</v>
      </c>
      <c r="AY137" s="130" t="s">
        <v>128</v>
      </c>
      <c r="BK137" s="132">
        <f>SUM(BK138:BK152)</f>
        <v>0</v>
      </c>
    </row>
    <row r="138" spans="2:65" s="1" customFormat="1" ht="22.5" customHeight="1">
      <c r="B138" s="133"/>
      <c r="C138" s="134" t="s">
        <v>212</v>
      </c>
      <c r="D138" s="134" t="s">
        <v>130</v>
      </c>
      <c r="E138" s="135" t="s">
        <v>213</v>
      </c>
      <c r="F138" s="197" t="s">
        <v>214</v>
      </c>
      <c r="G138" s="197"/>
      <c r="H138" s="197"/>
      <c r="I138" s="197"/>
      <c r="J138" s="136" t="s">
        <v>215</v>
      </c>
      <c r="K138" s="137">
        <v>1</v>
      </c>
      <c r="L138" s="198"/>
      <c r="M138" s="198"/>
      <c r="N138" s="198">
        <f t="shared" ref="N138:N150" si="20">ROUND(L138*K138,2)</f>
        <v>0</v>
      </c>
      <c r="O138" s="198"/>
      <c r="P138" s="198"/>
      <c r="Q138" s="198"/>
      <c r="R138" s="138"/>
      <c r="T138" s="139" t="s">
        <v>5</v>
      </c>
      <c r="U138" s="41" t="s">
        <v>43</v>
      </c>
      <c r="V138" s="140">
        <v>0.54800000000000004</v>
      </c>
      <c r="W138" s="140">
        <f t="shared" ref="W138:W150" si="21">V138*K138</f>
        <v>0.54800000000000004</v>
      </c>
      <c r="X138" s="140">
        <v>0</v>
      </c>
      <c r="Y138" s="140">
        <f t="shared" ref="Y138:Y150" si="22">X138*K138</f>
        <v>0</v>
      </c>
      <c r="Z138" s="140">
        <v>1.933E-2</v>
      </c>
      <c r="AA138" s="141">
        <f t="shared" ref="AA138:AA150" si="23">Z138*K138</f>
        <v>1.933E-2</v>
      </c>
      <c r="AR138" s="18" t="s">
        <v>134</v>
      </c>
      <c r="AT138" s="18" t="s">
        <v>130</v>
      </c>
      <c r="AU138" s="18" t="s">
        <v>22</v>
      </c>
      <c r="AY138" s="18" t="s">
        <v>128</v>
      </c>
      <c r="BE138" s="142">
        <f t="shared" ref="BE138:BE150" si="24">IF(U138="základní",N138,0)</f>
        <v>0</v>
      </c>
      <c r="BF138" s="142">
        <f t="shared" ref="BF138:BF150" si="25">IF(U138="snížená",N138,0)</f>
        <v>0</v>
      </c>
      <c r="BG138" s="142">
        <f t="shared" ref="BG138:BG150" si="26">IF(U138="zákl. přenesená",N138,0)</f>
        <v>0</v>
      </c>
      <c r="BH138" s="142">
        <f t="shared" ref="BH138:BH150" si="27">IF(U138="sníž. přenesená",N138,0)</f>
        <v>0</v>
      </c>
      <c r="BI138" s="142">
        <f t="shared" ref="BI138:BI150" si="28">IF(U138="nulová",N138,0)</f>
        <v>0</v>
      </c>
      <c r="BJ138" s="18" t="s">
        <v>22</v>
      </c>
      <c r="BK138" s="142">
        <f t="shared" ref="BK138:BK150" si="29">ROUND(L138*K138,2)</f>
        <v>0</v>
      </c>
      <c r="BL138" s="18" t="s">
        <v>134</v>
      </c>
      <c r="BM138" s="18" t="s">
        <v>216</v>
      </c>
    </row>
    <row r="139" spans="2:65" s="1" customFormat="1" ht="22.5" customHeight="1">
      <c r="B139" s="133"/>
      <c r="C139" s="134" t="s">
        <v>217</v>
      </c>
      <c r="D139" s="134" t="s">
        <v>130</v>
      </c>
      <c r="E139" s="135" t="s">
        <v>218</v>
      </c>
      <c r="F139" s="197" t="s">
        <v>219</v>
      </c>
      <c r="G139" s="197"/>
      <c r="H139" s="197"/>
      <c r="I139" s="197"/>
      <c r="J139" s="136" t="s">
        <v>215</v>
      </c>
      <c r="K139" s="137">
        <v>1</v>
      </c>
      <c r="L139" s="198"/>
      <c r="M139" s="198"/>
      <c r="N139" s="198">
        <f t="shared" si="20"/>
        <v>0</v>
      </c>
      <c r="O139" s="198"/>
      <c r="P139" s="198"/>
      <c r="Q139" s="198"/>
      <c r="R139" s="138"/>
      <c r="T139" s="139" t="s">
        <v>5</v>
      </c>
      <c r="U139" s="41" t="s">
        <v>43</v>
      </c>
      <c r="V139" s="140">
        <v>1.1000000000000001</v>
      </c>
      <c r="W139" s="140">
        <f t="shared" si="21"/>
        <v>1.1000000000000001</v>
      </c>
      <c r="X139" s="140">
        <v>3.82E-3</v>
      </c>
      <c r="Y139" s="140">
        <f t="shared" si="22"/>
        <v>3.82E-3</v>
      </c>
      <c r="Z139" s="140">
        <v>0</v>
      </c>
      <c r="AA139" s="141">
        <f t="shared" si="23"/>
        <v>0</v>
      </c>
      <c r="AR139" s="18" t="s">
        <v>134</v>
      </c>
      <c r="AT139" s="18" t="s">
        <v>130</v>
      </c>
      <c r="AU139" s="18" t="s">
        <v>22</v>
      </c>
      <c r="AY139" s="18" t="s">
        <v>128</v>
      </c>
      <c r="BE139" s="142">
        <f t="shared" si="24"/>
        <v>0</v>
      </c>
      <c r="BF139" s="142">
        <f t="shared" si="25"/>
        <v>0</v>
      </c>
      <c r="BG139" s="142">
        <f t="shared" si="26"/>
        <v>0</v>
      </c>
      <c r="BH139" s="142">
        <f t="shared" si="27"/>
        <v>0</v>
      </c>
      <c r="BI139" s="142">
        <f t="shared" si="28"/>
        <v>0</v>
      </c>
      <c r="BJ139" s="18" t="s">
        <v>22</v>
      </c>
      <c r="BK139" s="142">
        <f t="shared" si="29"/>
        <v>0</v>
      </c>
      <c r="BL139" s="18" t="s">
        <v>134</v>
      </c>
      <c r="BM139" s="18" t="s">
        <v>220</v>
      </c>
    </row>
    <row r="140" spans="2:65" s="1" customFormat="1" ht="31.5" customHeight="1">
      <c r="B140" s="133"/>
      <c r="C140" s="134" t="s">
        <v>221</v>
      </c>
      <c r="D140" s="134" t="s">
        <v>130</v>
      </c>
      <c r="E140" s="135" t="s">
        <v>222</v>
      </c>
      <c r="F140" s="197" t="s">
        <v>223</v>
      </c>
      <c r="G140" s="197"/>
      <c r="H140" s="197"/>
      <c r="I140" s="197"/>
      <c r="J140" s="136" t="s">
        <v>215</v>
      </c>
      <c r="K140" s="137">
        <v>1</v>
      </c>
      <c r="L140" s="198"/>
      <c r="M140" s="198"/>
      <c r="N140" s="198">
        <f t="shared" si="20"/>
        <v>0</v>
      </c>
      <c r="O140" s="198"/>
      <c r="P140" s="198"/>
      <c r="Q140" s="198"/>
      <c r="R140" s="138"/>
      <c r="T140" s="139" t="s">
        <v>5</v>
      </c>
      <c r="U140" s="41" t="s">
        <v>43</v>
      </c>
      <c r="V140" s="140">
        <v>1.1000000000000001</v>
      </c>
      <c r="W140" s="140">
        <f t="shared" si="21"/>
        <v>1.1000000000000001</v>
      </c>
      <c r="X140" s="140">
        <v>2.2749999999999999E-2</v>
      </c>
      <c r="Y140" s="140">
        <f t="shared" si="22"/>
        <v>2.2749999999999999E-2</v>
      </c>
      <c r="Z140" s="140">
        <v>0</v>
      </c>
      <c r="AA140" s="141">
        <f t="shared" si="23"/>
        <v>0</v>
      </c>
      <c r="AR140" s="18" t="s">
        <v>134</v>
      </c>
      <c r="AT140" s="18" t="s">
        <v>130</v>
      </c>
      <c r="AU140" s="18" t="s">
        <v>22</v>
      </c>
      <c r="AY140" s="18" t="s">
        <v>128</v>
      </c>
      <c r="BE140" s="142">
        <f t="shared" si="24"/>
        <v>0</v>
      </c>
      <c r="BF140" s="142">
        <f t="shared" si="25"/>
        <v>0</v>
      </c>
      <c r="BG140" s="142">
        <f t="shared" si="26"/>
        <v>0</v>
      </c>
      <c r="BH140" s="142">
        <f t="shared" si="27"/>
        <v>0</v>
      </c>
      <c r="BI140" s="142">
        <f t="shared" si="28"/>
        <v>0</v>
      </c>
      <c r="BJ140" s="18" t="s">
        <v>22</v>
      </c>
      <c r="BK140" s="142">
        <f t="shared" si="29"/>
        <v>0</v>
      </c>
      <c r="BL140" s="18" t="s">
        <v>134</v>
      </c>
      <c r="BM140" s="18" t="s">
        <v>224</v>
      </c>
    </row>
    <row r="141" spans="2:65" s="1" customFormat="1" ht="22.5" customHeight="1">
      <c r="B141" s="133"/>
      <c r="C141" s="134" t="s">
        <v>225</v>
      </c>
      <c r="D141" s="134" t="s">
        <v>130</v>
      </c>
      <c r="E141" s="135" t="s">
        <v>226</v>
      </c>
      <c r="F141" s="197" t="s">
        <v>227</v>
      </c>
      <c r="G141" s="197"/>
      <c r="H141" s="197"/>
      <c r="I141" s="197"/>
      <c r="J141" s="136" t="s">
        <v>133</v>
      </c>
      <c r="K141" s="137">
        <v>1</v>
      </c>
      <c r="L141" s="198"/>
      <c r="M141" s="198"/>
      <c r="N141" s="198">
        <f t="shared" si="20"/>
        <v>0</v>
      </c>
      <c r="O141" s="198"/>
      <c r="P141" s="198"/>
      <c r="Q141" s="198"/>
      <c r="R141" s="138"/>
      <c r="T141" s="139" t="s">
        <v>5</v>
      </c>
      <c r="U141" s="41" t="s">
        <v>43</v>
      </c>
      <c r="V141" s="140">
        <v>0.95</v>
      </c>
      <c r="W141" s="140">
        <f t="shared" si="21"/>
        <v>0.95</v>
      </c>
      <c r="X141" s="140">
        <v>1.82E-3</v>
      </c>
      <c r="Y141" s="140">
        <f t="shared" si="22"/>
        <v>1.82E-3</v>
      </c>
      <c r="Z141" s="140">
        <v>0</v>
      </c>
      <c r="AA141" s="141">
        <f t="shared" si="23"/>
        <v>0</v>
      </c>
      <c r="AR141" s="18" t="s">
        <v>134</v>
      </c>
      <c r="AT141" s="18" t="s">
        <v>130</v>
      </c>
      <c r="AU141" s="18" t="s">
        <v>22</v>
      </c>
      <c r="AY141" s="18" t="s">
        <v>128</v>
      </c>
      <c r="BE141" s="142">
        <f t="shared" si="24"/>
        <v>0</v>
      </c>
      <c r="BF141" s="142">
        <f t="shared" si="25"/>
        <v>0</v>
      </c>
      <c r="BG141" s="142">
        <f t="shared" si="26"/>
        <v>0</v>
      </c>
      <c r="BH141" s="142">
        <f t="shared" si="27"/>
        <v>0</v>
      </c>
      <c r="BI141" s="142">
        <f t="shared" si="28"/>
        <v>0</v>
      </c>
      <c r="BJ141" s="18" t="s">
        <v>22</v>
      </c>
      <c r="BK141" s="142">
        <f t="shared" si="29"/>
        <v>0</v>
      </c>
      <c r="BL141" s="18" t="s">
        <v>134</v>
      </c>
      <c r="BM141" s="18" t="s">
        <v>228</v>
      </c>
    </row>
    <row r="142" spans="2:65" s="1" customFormat="1" ht="31.5" customHeight="1">
      <c r="B142" s="133"/>
      <c r="C142" s="134" t="s">
        <v>229</v>
      </c>
      <c r="D142" s="134" t="s">
        <v>130</v>
      </c>
      <c r="E142" s="135" t="s">
        <v>230</v>
      </c>
      <c r="F142" s="197" t="s">
        <v>231</v>
      </c>
      <c r="G142" s="197"/>
      <c r="H142" s="197"/>
      <c r="I142" s="197"/>
      <c r="J142" s="136" t="s">
        <v>215</v>
      </c>
      <c r="K142" s="137">
        <v>2</v>
      </c>
      <c r="L142" s="198"/>
      <c r="M142" s="198"/>
      <c r="N142" s="198">
        <f t="shared" si="20"/>
        <v>0</v>
      </c>
      <c r="O142" s="198"/>
      <c r="P142" s="198"/>
      <c r="Q142" s="198"/>
      <c r="R142" s="138"/>
      <c r="T142" s="139" t="s">
        <v>5</v>
      </c>
      <c r="U142" s="41" t="s">
        <v>43</v>
      </c>
      <c r="V142" s="140">
        <v>1.1000000000000001</v>
      </c>
      <c r="W142" s="140">
        <f t="shared" si="21"/>
        <v>2.2000000000000002</v>
      </c>
      <c r="X142" s="140">
        <v>1.7260000000000001E-2</v>
      </c>
      <c r="Y142" s="140">
        <f t="shared" si="22"/>
        <v>3.4520000000000002E-2</v>
      </c>
      <c r="Z142" s="140">
        <v>0</v>
      </c>
      <c r="AA142" s="141">
        <f t="shared" si="23"/>
        <v>0</v>
      </c>
      <c r="AR142" s="18" t="s">
        <v>134</v>
      </c>
      <c r="AT142" s="18" t="s">
        <v>130</v>
      </c>
      <c r="AU142" s="18" t="s">
        <v>22</v>
      </c>
      <c r="AY142" s="18" t="s">
        <v>128</v>
      </c>
      <c r="BE142" s="142">
        <f t="shared" si="24"/>
        <v>0</v>
      </c>
      <c r="BF142" s="142">
        <f t="shared" si="25"/>
        <v>0</v>
      </c>
      <c r="BG142" s="142">
        <f t="shared" si="26"/>
        <v>0</v>
      </c>
      <c r="BH142" s="142">
        <f t="shared" si="27"/>
        <v>0</v>
      </c>
      <c r="BI142" s="142">
        <f t="shared" si="28"/>
        <v>0</v>
      </c>
      <c r="BJ142" s="18" t="s">
        <v>22</v>
      </c>
      <c r="BK142" s="142">
        <f t="shared" si="29"/>
        <v>0</v>
      </c>
      <c r="BL142" s="18" t="s">
        <v>134</v>
      </c>
      <c r="BM142" s="18" t="s">
        <v>232</v>
      </c>
    </row>
    <row r="143" spans="2:65" s="1" customFormat="1" ht="22.5" customHeight="1">
      <c r="B143" s="133"/>
      <c r="C143" s="134" t="s">
        <v>233</v>
      </c>
      <c r="D143" s="134" t="s">
        <v>130</v>
      </c>
      <c r="E143" s="135" t="s">
        <v>234</v>
      </c>
      <c r="F143" s="197" t="s">
        <v>235</v>
      </c>
      <c r="G143" s="197"/>
      <c r="H143" s="197"/>
      <c r="I143" s="197"/>
      <c r="J143" s="136" t="s">
        <v>215</v>
      </c>
      <c r="K143" s="137">
        <v>2</v>
      </c>
      <c r="L143" s="198"/>
      <c r="M143" s="198"/>
      <c r="N143" s="198">
        <f t="shared" si="20"/>
        <v>0</v>
      </c>
      <c r="O143" s="198"/>
      <c r="P143" s="198"/>
      <c r="Q143" s="198"/>
      <c r="R143" s="138"/>
      <c r="T143" s="139" t="s">
        <v>5</v>
      </c>
      <c r="U143" s="41" t="s">
        <v>43</v>
      </c>
      <c r="V143" s="140">
        <v>1.1000000000000001</v>
      </c>
      <c r="W143" s="140">
        <f t="shared" si="21"/>
        <v>2.2000000000000002</v>
      </c>
      <c r="X143" s="140">
        <v>3.3999999999999998E-3</v>
      </c>
      <c r="Y143" s="140">
        <f t="shared" si="22"/>
        <v>6.7999999999999996E-3</v>
      </c>
      <c r="Z143" s="140">
        <v>0</v>
      </c>
      <c r="AA143" s="141">
        <f t="shared" si="23"/>
        <v>0</v>
      </c>
      <c r="AR143" s="18" t="s">
        <v>134</v>
      </c>
      <c r="AT143" s="18" t="s">
        <v>130</v>
      </c>
      <c r="AU143" s="18" t="s">
        <v>22</v>
      </c>
      <c r="AY143" s="18" t="s">
        <v>128</v>
      </c>
      <c r="BE143" s="142">
        <f t="shared" si="24"/>
        <v>0</v>
      </c>
      <c r="BF143" s="142">
        <f t="shared" si="25"/>
        <v>0</v>
      </c>
      <c r="BG143" s="142">
        <f t="shared" si="26"/>
        <v>0</v>
      </c>
      <c r="BH143" s="142">
        <f t="shared" si="27"/>
        <v>0</v>
      </c>
      <c r="BI143" s="142">
        <f t="shared" si="28"/>
        <v>0</v>
      </c>
      <c r="BJ143" s="18" t="s">
        <v>22</v>
      </c>
      <c r="BK143" s="142">
        <f t="shared" si="29"/>
        <v>0</v>
      </c>
      <c r="BL143" s="18" t="s">
        <v>134</v>
      </c>
      <c r="BM143" s="18" t="s">
        <v>236</v>
      </c>
    </row>
    <row r="144" spans="2:65" s="1" customFormat="1" ht="31.5" customHeight="1">
      <c r="B144" s="133"/>
      <c r="C144" s="134" t="s">
        <v>237</v>
      </c>
      <c r="D144" s="134" t="s">
        <v>130</v>
      </c>
      <c r="E144" s="135" t="s">
        <v>238</v>
      </c>
      <c r="F144" s="197" t="s">
        <v>239</v>
      </c>
      <c r="G144" s="197"/>
      <c r="H144" s="197"/>
      <c r="I144" s="197"/>
      <c r="J144" s="136" t="s">
        <v>215</v>
      </c>
      <c r="K144" s="137">
        <v>1</v>
      </c>
      <c r="L144" s="198"/>
      <c r="M144" s="198"/>
      <c r="N144" s="198">
        <f t="shared" si="20"/>
        <v>0</v>
      </c>
      <c r="O144" s="198"/>
      <c r="P144" s="198"/>
      <c r="Q144" s="198"/>
      <c r="R144" s="138"/>
      <c r="T144" s="139" t="s">
        <v>5</v>
      </c>
      <c r="U144" s="41" t="s">
        <v>43</v>
      </c>
      <c r="V144" s="140">
        <v>2.54</v>
      </c>
      <c r="W144" s="140">
        <f t="shared" si="21"/>
        <v>2.54</v>
      </c>
      <c r="X144" s="140">
        <v>1.188E-2</v>
      </c>
      <c r="Y144" s="140">
        <f t="shared" si="22"/>
        <v>1.188E-2</v>
      </c>
      <c r="Z144" s="140">
        <v>0</v>
      </c>
      <c r="AA144" s="141">
        <f t="shared" si="23"/>
        <v>0</v>
      </c>
      <c r="AR144" s="18" t="s">
        <v>134</v>
      </c>
      <c r="AT144" s="18" t="s">
        <v>130</v>
      </c>
      <c r="AU144" s="18" t="s">
        <v>22</v>
      </c>
      <c r="AY144" s="18" t="s">
        <v>128</v>
      </c>
      <c r="BE144" s="142">
        <f t="shared" si="24"/>
        <v>0</v>
      </c>
      <c r="BF144" s="142">
        <f t="shared" si="25"/>
        <v>0</v>
      </c>
      <c r="BG144" s="142">
        <f t="shared" si="26"/>
        <v>0</v>
      </c>
      <c r="BH144" s="142">
        <f t="shared" si="27"/>
        <v>0</v>
      </c>
      <c r="BI144" s="142">
        <f t="shared" si="28"/>
        <v>0</v>
      </c>
      <c r="BJ144" s="18" t="s">
        <v>22</v>
      </c>
      <c r="BK144" s="142">
        <f t="shared" si="29"/>
        <v>0</v>
      </c>
      <c r="BL144" s="18" t="s">
        <v>134</v>
      </c>
      <c r="BM144" s="18" t="s">
        <v>240</v>
      </c>
    </row>
    <row r="145" spans="2:65" s="1" customFormat="1" ht="44.25" customHeight="1">
      <c r="B145" s="133"/>
      <c r="C145" s="134" t="s">
        <v>241</v>
      </c>
      <c r="D145" s="134" t="s">
        <v>130</v>
      </c>
      <c r="E145" s="135" t="s">
        <v>242</v>
      </c>
      <c r="F145" s="197" t="s">
        <v>243</v>
      </c>
      <c r="G145" s="197"/>
      <c r="H145" s="197"/>
      <c r="I145" s="197"/>
      <c r="J145" s="136" t="s">
        <v>215</v>
      </c>
      <c r="K145" s="137">
        <v>1</v>
      </c>
      <c r="L145" s="198"/>
      <c r="M145" s="198"/>
      <c r="N145" s="198">
        <f t="shared" si="20"/>
        <v>0</v>
      </c>
      <c r="O145" s="198"/>
      <c r="P145" s="198"/>
      <c r="Q145" s="198"/>
      <c r="R145" s="138"/>
      <c r="T145" s="139" t="s">
        <v>5</v>
      </c>
      <c r="U145" s="41" t="s">
        <v>43</v>
      </c>
      <c r="V145" s="140">
        <v>2.5</v>
      </c>
      <c r="W145" s="140">
        <f t="shared" si="21"/>
        <v>2.5</v>
      </c>
      <c r="X145" s="140">
        <v>1.5339999999999999E-2</v>
      </c>
      <c r="Y145" s="140">
        <f t="shared" si="22"/>
        <v>1.5339999999999999E-2</v>
      </c>
      <c r="Z145" s="140">
        <v>0</v>
      </c>
      <c r="AA145" s="141">
        <f t="shared" si="23"/>
        <v>0</v>
      </c>
      <c r="AR145" s="18" t="s">
        <v>134</v>
      </c>
      <c r="AT145" s="18" t="s">
        <v>130</v>
      </c>
      <c r="AU145" s="18" t="s">
        <v>22</v>
      </c>
      <c r="AY145" s="18" t="s">
        <v>128</v>
      </c>
      <c r="BE145" s="142">
        <f t="shared" si="24"/>
        <v>0</v>
      </c>
      <c r="BF145" s="142">
        <f t="shared" si="25"/>
        <v>0</v>
      </c>
      <c r="BG145" s="142">
        <f t="shared" si="26"/>
        <v>0</v>
      </c>
      <c r="BH145" s="142">
        <f t="shared" si="27"/>
        <v>0</v>
      </c>
      <c r="BI145" s="142">
        <f t="shared" si="28"/>
        <v>0</v>
      </c>
      <c r="BJ145" s="18" t="s">
        <v>22</v>
      </c>
      <c r="BK145" s="142">
        <f t="shared" si="29"/>
        <v>0</v>
      </c>
      <c r="BL145" s="18" t="s">
        <v>134</v>
      </c>
      <c r="BM145" s="18" t="s">
        <v>244</v>
      </c>
    </row>
    <row r="146" spans="2:65" s="1" customFormat="1" ht="22.5" customHeight="1">
      <c r="B146" s="133"/>
      <c r="C146" s="134" t="s">
        <v>245</v>
      </c>
      <c r="D146" s="134" t="s">
        <v>130</v>
      </c>
      <c r="E146" s="135" t="s">
        <v>246</v>
      </c>
      <c r="F146" s="197" t="s">
        <v>247</v>
      </c>
      <c r="G146" s="197"/>
      <c r="H146" s="197"/>
      <c r="I146" s="197"/>
      <c r="J146" s="136" t="s">
        <v>215</v>
      </c>
      <c r="K146" s="137">
        <v>3</v>
      </c>
      <c r="L146" s="198"/>
      <c r="M146" s="198"/>
      <c r="N146" s="198">
        <f t="shared" si="20"/>
        <v>0</v>
      </c>
      <c r="O146" s="198"/>
      <c r="P146" s="198"/>
      <c r="Q146" s="198"/>
      <c r="R146" s="138"/>
      <c r="T146" s="139" t="s">
        <v>5</v>
      </c>
      <c r="U146" s="41" t="s">
        <v>43</v>
      </c>
      <c r="V146" s="140">
        <v>0.85</v>
      </c>
      <c r="W146" s="140">
        <f t="shared" si="21"/>
        <v>2.5499999999999998</v>
      </c>
      <c r="X146" s="140">
        <v>4.4000000000000002E-4</v>
      </c>
      <c r="Y146" s="140">
        <f t="shared" si="22"/>
        <v>1.32E-3</v>
      </c>
      <c r="Z146" s="140">
        <v>0</v>
      </c>
      <c r="AA146" s="141">
        <f t="shared" si="23"/>
        <v>0</v>
      </c>
      <c r="AR146" s="18" t="s">
        <v>134</v>
      </c>
      <c r="AT146" s="18" t="s">
        <v>130</v>
      </c>
      <c r="AU146" s="18" t="s">
        <v>22</v>
      </c>
      <c r="AY146" s="18" t="s">
        <v>128</v>
      </c>
      <c r="BE146" s="142">
        <f t="shared" si="24"/>
        <v>0</v>
      </c>
      <c r="BF146" s="142">
        <f t="shared" si="25"/>
        <v>0</v>
      </c>
      <c r="BG146" s="142">
        <f t="shared" si="26"/>
        <v>0</v>
      </c>
      <c r="BH146" s="142">
        <f t="shared" si="27"/>
        <v>0</v>
      </c>
      <c r="BI146" s="142">
        <f t="shared" si="28"/>
        <v>0</v>
      </c>
      <c r="BJ146" s="18" t="s">
        <v>22</v>
      </c>
      <c r="BK146" s="142">
        <f t="shared" si="29"/>
        <v>0</v>
      </c>
      <c r="BL146" s="18" t="s">
        <v>134</v>
      </c>
      <c r="BM146" s="18" t="s">
        <v>248</v>
      </c>
    </row>
    <row r="147" spans="2:65" s="1" customFormat="1" ht="31.5" customHeight="1">
      <c r="B147" s="133"/>
      <c r="C147" s="134" t="s">
        <v>249</v>
      </c>
      <c r="D147" s="134" t="s">
        <v>130</v>
      </c>
      <c r="E147" s="135" t="s">
        <v>250</v>
      </c>
      <c r="F147" s="197" t="s">
        <v>251</v>
      </c>
      <c r="G147" s="197"/>
      <c r="H147" s="197"/>
      <c r="I147" s="197"/>
      <c r="J147" s="136" t="s">
        <v>215</v>
      </c>
      <c r="K147" s="137">
        <v>1</v>
      </c>
      <c r="L147" s="198"/>
      <c r="M147" s="198"/>
      <c r="N147" s="198">
        <f t="shared" si="20"/>
        <v>0</v>
      </c>
      <c r="O147" s="198"/>
      <c r="P147" s="198"/>
      <c r="Q147" s="198"/>
      <c r="R147" s="138"/>
      <c r="T147" s="139" t="s">
        <v>5</v>
      </c>
      <c r="U147" s="41" t="s">
        <v>43</v>
      </c>
      <c r="V147" s="140">
        <v>1.5</v>
      </c>
      <c r="W147" s="140">
        <f t="shared" si="21"/>
        <v>1.5</v>
      </c>
      <c r="X147" s="140">
        <v>1.47E-2</v>
      </c>
      <c r="Y147" s="140">
        <f t="shared" si="22"/>
        <v>1.47E-2</v>
      </c>
      <c r="Z147" s="140">
        <v>0</v>
      </c>
      <c r="AA147" s="141">
        <f t="shared" si="23"/>
        <v>0</v>
      </c>
      <c r="AR147" s="18" t="s">
        <v>134</v>
      </c>
      <c r="AT147" s="18" t="s">
        <v>130</v>
      </c>
      <c r="AU147" s="18" t="s">
        <v>22</v>
      </c>
      <c r="AY147" s="18" t="s">
        <v>128</v>
      </c>
      <c r="BE147" s="142">
        <f t="shared" si="24"/>
        <v>0</v>
      </c>
      <c r="BF147" s="142">
        <f t="shared" si="25"/>
        <v>0</v>
      </c>
      <c r="BG147" s="142">
        <f t="shared" si="26"/>
        <v>0</v>
      </c>
      <c r="BH147" s="142">
        <f t="shared" si="27"/>
        <v>0</v>
      </c>
      <c r="BI147" s="142">
        <f t="shared" si="28"/>
        <v>0</v>
      </c>
      <c r="BJ147" s="18" t="s">
        <v>22</v>
      </c>
      <c r="BK147" s="142">
        <f t="shared" si="29"/>
        <v>0</v>
      </c>
      <c r="BL147" s="18" t="s">
        <v>134</v>
      </c>
      <c r="BM147" s="18" t="s">
        <v>252</v>
      </c>
    </row>
    <row r="148" spans="2:65" s="1" customFormat="1" ht="31.5" customHeight="1">
      <c r="B148" s="133"/>
      <c r="C148" s="134" t="s">
        <v>253</v>
      </c>
      <c r="D148" s="134" t="s">
        <v>130</v>
      </c>
      <c r="E148" s="135" t="s">
        <v>254</v>
      </c>
      <c r="F148" s="197" t="s">
        <v>255</v>
      </c>
      <c r="G148" s="197"/>
      <c r="H148" s="197"/>
      <c r="I148" s="197"/>
      <c r="J148" s="136" t="s">
        <v>215</v>
      </c>
      <c r="K148" s="137">
        <v>14</v>
      </c>
      <c r="L148" s="198"/>
      <c r="M148" s="198"/>
      <c r="N148" s="198">
        <f t="shared" si="20"/>
        <v>0</v>
      </c>
      <c r="O148" s="198"/>
      <c r="P148" s="198"/>
      <c r="Q148" s="198"/>
      <c r="R148" s="138"/>
      <c r="T148" s="139" t="s">
        <v>5</v>
      </c>
      <c r="U148" s="41" t="s">
        <v>43</v>
      </c>
      <c r="V148" s="140">
        <v>0.22700000000000001</v>
      </c>
      <c r="W148" s="140">
        <f t="shared" si="21"/>
        <v>3.1779999999999999</v>
      </c>
      <c r="X148" s="140">
        <v>2.9999999999999997E-4</v>
      </c>
      <c r="Y148" s="140">
        <f t="shared" si="22"/>
        <v>4.1999999999999997E-3</v>
      </c>
      <c r="Z148" s="140">
        <v>0</v>
      </c>
      <c r="AA148" s="141">
        <f t="shared" si="23"/>
        <v>0</v>
      </c>
      <c r="AR148" s="18" t="s">
        <v>134</v>
      </c>
      <c r="AT148" s="18" t="s">
        <v>130</v>
      </c>
      <c r="AU148" s="18" t="s">
        <v>22</v>
      </c>
      <c r="AY148" s="18" t="s">
        <v>128</v>
      </c>
      <c r="BE148" s="142">
        <f t="shared" si="24"/>
        <v>0</v>
      </c>
      <c r="BF148" s="142">
        <f t="shared" si="25"/>
        <v>0</v>
      </c>
      <c r="BG148" s="142">
        <f t="shared" si="26"/>
        <v>0</v>
      </c>
      <c r="BH148" s="142">
        <f t="shared" si="27"/>
        <v>0</v>
      </c>
      <c r="BI148" s="142">
        <f t="shared" si="28"/>
        <v>0</v>
      </c>
      <c r="BJ148" s="18" t="s">
        <v>22</v>
      </c>
      <c r="BK148" s="142">
        <f t="shared" si="29"/>
        <v>0</v>
      </c>
      <c r="BL148" s="18" t="s">
        <v>134</v>
      </c>
      <c r="BM148" s="18" t="s">
        <v>256</v>
      </c>
    </row>
    <row r="149" spans="2:65" s="1" customFormat="1" ht="31.5" customHeight="1">
      <c r="B149" s="133"/>
      <c r="C149" s="134" t="s">
        <v>257</v>
      </c>
      <c r="D149" s="134" t="s">
        <v>130</v>
      </c>
      <c r="E149" s="135" t="s">
        <v>258</v>
      </c>
      <c r="F149" s="197" t="s">
        <v>259</v>
      </c>
      <c r="G149" s="197"/>
      <c r="H149" s="197"/>
      <c r="I149" s="197"/>
      <c r="J149" s="136" t="s">
        <v>215</v>
      </c>
      <c r="K149" s="137">
        <v>3</v>
      </c>
      <c r="L149" s="198"/>
      <c r="M149" s="198"/>
      <c r="N149" s="198">
        <f t="shared" si="20"/>
        <v>0</v>
      </c>
      <c r="O149" s="198"/>
      <c r="P149" s="198"/>
      <c r="Q149" s="198"/>
      <c r="R149" s="138"/>
      <c r="T149" s="139" t="s">
        <v>5</v>
      </c>
      <c r="U149" s="41" t="s">
        <v>43</v>
      </c>
      <c r="V149" s="140">
        <v>0.2</v>
      </c>
      <c r="W149" s="140">
        <f t="shared" si="21"/>
        <v>0.60000000000000009</v>
      </c>
      <c r="X149" s="140">
        <v>1.9599999999999999E-3</v>
      </c>
      <c r="Y149" s="140">
        <f t="shared" si="22"/>
        <v>5.8799999999999998E-3</v>
      </c>
      <c r="Z149" s="140">
        <v>0</v>
      </c>
      <c r="AA149" s="141">
        <f t="shared" si="23"/>
        <v>0</v>
      </c>
      <c r="AR149" s="18" t="s">
        <v>134</v>
      </c>
      <c r="AT149" s="18" t="s">
        <v>130</v>
      </c>
      <c r="AU149" s="18" t="s">
        <v>22</v>
      </c>
      <c r="AY149" s="18" t="s">
        <v>128</v>
      </c>
      <c r="BE149" s="142">
        <f t="shared" si="24"/>
        <v>0</v>
      </c>
      <c r="BF149" s="142">
        <f t="shared" si="25"/>
        <v>0</v>
      </c>
      <c r="BG149" s="142">
        <f t="shared" si="26"/>
        <v>0</v>
      </c>
      <c r="BH149" s="142">
        <f t="shared" si="27"/>
        <v>0</v>
      </c>
      <c r="BI149" s="142">
        <f t="shared" si="28"/>
        <v>0</v>
      </c>
      <c r="BJ149" s="18" t="s">
        <v>22</v>
      </c>
      <c r="BK149" s="142">
        <f t="shared" si="29"/>
        <v>0</v>
      </c>
      <c r="BL149" s="18" t="s">
        <v>134</v>
      </c>
      <c r="BM149" s="18" t="s">
        <v>260</v>
      </c>
    </row>
    <row r="150" spans="2:65" s="1" customFormat="1" ht="44.25" customHeight="1">
      <c r="B150" s="133"/>
      <c r="C150" s="134" t="s">
        <v>261</v>
      </c>
      <c r="D150" s="134" t="s">
        <v>130</v>
      </c>
      <c r="E150" s="135" t="s">
        <v>262</v>
      </c>
      <c r="F150" s="197" t="s">
        <v>263</v>
      </c>
      <c r="G150" s="197"/>
      <c r="H150" s="197"/>
      <c r="I150" s="197"/>
      <c r="J150" s="136" t="s">
        <v>215</v>
      </c>
      <c r="K150" s="137">
        <v>5</v>
      </c>
      <c r="L150" s="198"/>
      <c r="M150" s="198"/>
      <c r="N150" s="198">
        <f t="shared" si="20"/>
        <v>0</v>
      </c>
      <c r="O150" s="198"/>
      <c r="P150" s="198"/>
      <c r="Q150" s="198"/>
      <c r="R150" s="138"/>
      <c r="T150" s="139" t="s">
        <v>5</v>
      </c>
      <c r="U150" s="41" t="s">
        <v>43</v>
      </c>
      <c r="V150" s="140">
        <v>0.2</v>
      </c>
      <c r="W150" s="140">
        <f t="shared" si="21"/>
        <v>1</v>
      </c>
      <c r="X150" s="140">
        <v>1.9599999999999999E-3</v>
      </c>
      <c r="Y150" s="140">
        <f t="shared" si="22"/>
        <v>9.7999999999999997E-3</v>
      </c>
      <c r="Z150" s="140">
        <v>0</v>
      </c>
      <c r="AA150" s="141">
        <f t="shared" si="23"/>
        <v>0</v>
      </c>
      <c r="AR150" s="18" t="s">
        <v>134</v>
      </c>
      <c r="AT150" s="18" t="s">
        <v>130</v>
      </c>
      <c r="AU150" s="18" t="s">
        <v>22</v>
      </c>
      <c r="AY150" s="18" t="s">
        <v>128</v>
      </c>
      <c r="BE150" s="142">
        <f t="shared" si="24"/>
        <v>0</v>
      </c>
      <c r="BF150" s="142">
        <f t="shared" si="25"/>
        <v>0</v>
      </c>
      <c r="BG150" s="142">
        <f t="shared" si="26"/>
        <v>0</v>
      </c>
      <c r="BH150" s="142">
        <f t="shared" si="27"/>
        <v>0</v>
      </c>
      <c r="BI150" s="142">
        <f t="shared" si="28"/>
        <v>0</v>
      </c>
      <c r="BJ150" s="18" t="s">
        <v>22</v>
      </c>
      <c r="BK150" s="142">
        <f t="shared" si="29"/>
        <v>0</v>
      </c>
      <c r="BL150" s="18" t="s">
        <v>134</v>
      </c>
      <c r="BM150" s="18" t="s">
        <v>264</v>
      </c>
    </row>
    <row r="151" spans="2:65" s="10" customFormat="1" ht="22.5" customHeight="1">
      <c r="B151" s="143"/>
      <c r="C151" s="144"/>
      <c r="D151" s="144"/>
      <c r="E151" s="145" t="s">
        <v>5</v>
      </c>
      <c r="F151" s="199" t="s">
        <v>265</v>
      </c>
      <c r="G151" s="200"/>
      <c r="H151" s="200"/>
      <c r="I151" s="200"/>
      <c r="J151" s="144"/>
      <c r="K151" s="146">
        <v>5</v>
      </c>
      <c r="L151" s="144"/>
      <c r="M151" s="144"/>
      <c r="N151" s="144"/>
      <c r="O151" s="144"/>
      <c r="P151" s="144"/>
      <c r="Q151" s="144"/>
      <c r="R151" s="147"/>
      <c r="T151" s="148"/>
      <c r="U151" s="144"/>
      <c r="V151" s="144"/>
      <c r="W151" s="144"/>
      <c r="X151" s="144"/>
      <c r="Y151" s="144"/>
      <c r="Z151" s="144"/>
      <c r="AA151" s="149"/>
      <c r="AT151" s="150" t="s">
        <v>181</v>
      </c>
      <c r="AU151" s="150" t="s">
        <v>22</v>
      </c>
      <c r="AV151" s="10" t="s">
        <v>96</v>
      </c>
      <c r="AW151" s="10" t="s">
        <v>36</v>
      </c>
      <c r="AX151" s="10" t="s">
        <v>22</v>
      </c>
      <c r="AY151" s="150" t="s">
        <v>128</v>
      </c>
    </row>
    <row r="152" spans="2:65" s="1" customFormat="1" ht="22.5" customHeight="1">
      <c r="B152" s="133"/>
      <c r="C152" s="134" t="s">
        <v>266</v>
      </c>
      <c r="D152" s="134" t="s">
        <v>130</v>
      </c>
      <c r="E152" s="135" t="s">
        <v>267</v>
      </c>
      <c r="F152" s="197" t="s">
        <v>268</v>
      </c>
      <c r="G152" s="197"/>
      <c r="H152" s="197"/>
      <c r="I152" s="197"/>
      <c r="J152" s="136" t="s">
        <v>215</v>
      </c>
      <c r="K152" s="137">
        <v>1</v>
      </c>
      <c r="L152" s="198"/>
      <c r="M152" s="198"/>
      <c r="N152" s="198">
        <f>ROUND(L152*K152,2)</f>
        <v>0</v>
      </c>
      <c r="O152" s="198"/>
      <c r="P152" s="198"/>
      <c r="Q152" s="198"/>
      <c r="R152" s="138"/>
      <c r="T152" s="139" t="s">
        <v>5</v>
      </c>
      <c r="U152" s="41" t="s">
        <v>43</v>
      </c>
      <c r="V152" s="140">
        <v>0.2</v>
      </c>
      <c r="W152" s="140">
        <f>V152*K152</f>
        <v>0.2</v>
      </c>
      <c r="X152" s="140">
        <v>1.8400000000000001E-3</v>
      </c>
      <c r="Y152" s="140">
        <f>X152*K152</f>
        <v>1.8400000000000001E-3</v>
      </c>
      <c r="Z152" s="140">
        <v>0</v>
      </c>
      <c r="AA152" s="141">
        <f>Z152*K152</f>
        <v>0</v>
      </c>
      <c r="AR152" s="18" t="s">
        <v>134</v>
      </c>
      <c r="AT152" s="18" t="s">
        <v>130</v>
      </c>
      <c r="AU152" s="18" t="s">
        <v>22</v>
      </c>
      <c r="AY152" s="18" t="s">
        <v>128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18" t="s">
        <v>22</v>
      </c>
      <c r="BK152" s="142">
        <f>ROUND(L152*K152,2)</f>
        <v>0</v>
      </c>
      <c r="BL152" s="18" t="s">
        <v>134</v>
      </c>
      <c r="BM152" s="18" t="s">
        <v>269</v>
      </c>
    </row>
    <row r="153" spans="2:65" s="9" customFormat="1" ht="37.35" customHeight="1">
      <c r="B153" s="123"/>
      <c r="C153" s="124"/>
      <c r="D153" s="125" t="s">
        <v>109</v>
      </c>
      <c r="E153" s="125"/>
      <c r="F153" s="125"/>
      <c r="G153" s="125"/>
      <c r="H153" s="125"/>
      <c r="I153" s="125"/>
      <c r="J153" s="125"/>
      <c r="K153" s="125"/>
      <c r="L153" s="125"/>
      <c r="M153" s="125"/>
      <c r="N153" s="205">
        <f>BK153</f>
        <v>0</v>
      </c>
      <c r="O153" s="206"/>
      <c r="P153" s="206"/>
      <c r="Q153" s="206"/>
      <c r="R153" s="126"/>
      <c r="T153" s="127"/>
      <c r="U153" s="124"/>
      <c r="V153" s="124"/>
      <c r="W153" s="128">
        <f>SUM(W154:W156)</f>
        <v>3.1</v>
      </c>
      <c r="X153" s="124"/>
      <c r="Y153" s="128">
        <f>SUM(Y154:Y156)</f>
        <v>1.9300000000000001E-2</v>
      </c>
      <c r="Z153" s="124"/>
      <c r="AA153" s="129">
        <f>SUM(AA154:AA156)</f>
        <v>0</v>
      </c>
      <c r="AR153" s="130" t="s">
        <v>96</v>
      </c>
      <c r="AT153" s="131" t="s">
        <v>77</v>
      </c>
      <c r="AU153" s="131" t="s">
        <v>78</v>
      </c>
      <c r="AY153" s="130" t="s">
        <v>128</v>
      </c>
      <c r="BK153" s="132">
        <f>SUM(BK154:BK156)</f>
        <v>0</v>
      </c>
    </row>
    <row r="154" spans="2:65" s="1" customFormat="1" ht="44.25" customHeight="1">
      <c r="B154" s="133"/>
      <c r="C154" s="134" t="s">
        <v>270</v>
      </c>
      <c r="D154" s="134" t="s">
        <v>130</v>
      </c>
      <c r="E154" s="135" t="s">
        <v>271</v>
      </c>
      <c r="F154" s="197" t="s">
        <v>272</v>
      </c>
      <c r="G154" s="197"/>
      <c r="H154" s="197"/>
      <c r="I154" s="197"/>
      <c r="J154" s="136" t="s">
        <v>215</v>
      </c>
      <c r="K154" s="137">
        <v>1</v>
      </c>
      <c r="L154" s="198"/>
      <c r="M154" s="198"/>
      <c r="N154" s="198">
        <f>ROUND(L154*K154,2)</f>
        <v>0</v>
      </c>
      <c r="O154" s="198"/>
      <c r="P154" s="198"/>
      <c r="Q154" s="198"/>
      <c r="R154" s="138"/>
      <c r="T154" s="139" t="s">
        <v>5</v>
      </c>
      <c r="U154" s="41" t="s">
        <v>43</v>
      </c>
      <c r="V154" s="140">
        <v>2.5</v>
      </c>
      <c r="W154" s="140">
        <f>V154*K154</f>
        <v>2.5</v>
      </c>
      <c r="X154" s="140">
        <v>1.865E-2</v>
      </c>
      <c r="Y154" s="140">
        <f>X154*K154</f>
        <v>1.865E-2</v>
      </c>
      <c r="Z154" s="140">
        <v>0</v>
      </c>
      <c r="AA154" s="141">
        <f>Z154*K154</f>
        <v>0</v>
      </c>
      <c r="AR154" s="18" t="s">
        <v>134</v>
      </c>
      <c r="AT154" s="18" t="s">
        <v>130</v>
      </c>
      <c r="AU154" s="18" t="s">
        <v>22</v>
      </c>
      <c r="AY154" s="18" t="s">
        <v>128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18" t="s">
        <v>22</v>
      </c>
      <c r="BK154" s="142">
        <f>ROUND(L154*K154,2)</f>
        <v>0</v>
      </c>
      <c r="BL154" s="18" t="s">
        <v>134</v>
      </c>
      <c r="BM154" s="18" t="s">
        <v>273</v>
      </c>
    </row>
    <row r="155" spans="2:65" s="1" customFormat="1" ht="22.5" customHeight="1">
      <c r="B155" s="133"/>
      <c r="C155" s="134" t="s">
        <v>274</v>
      </c>
      <c r="D155" s="134" t="s">
        <v>130</v>
      </c>
      <c r="E155" s="135" t="s">
        <v>275</v>
      </c>
      <c r="F155" s="197" t="s">
        <v>276</v>
      </c>
      <c r="G155" s="197"/>
      <c r="H155" s="197"/>
      <c r="I155" s="197"/>
      <c r="J155" s="136" t="s">
        <v>215</v>
      </c>
      <c r="K155" s="137">
        <v>1</v>
      </c>
      <c r="L155" s="198"/>
      <c r="M155" s="198"/>
      <c r="N155" s="198">
        <f>ROUND(L155*K155,2)</f>
        <v>0</v>
      </c>
      <c r="O155" s="198"/>
      <c r="P155" s="198"/>
      <c r="Q155" s="198"/>
      <c r="R155" s="138"/>
      <c r="T155" s="139" t="s">
        <v>5</v>
      </c>
      <c r="U155" s="41" t="s">
        <v>43</v>
      </c>
      <c r="V155" s="140">
        <v>0.1</v>
      </c>
      <c r="W155" s="140">
        <f>V155*K155</f>
        <v>0.1</v>
      </c>
      <c r="X155" s="140">
        <v>1.4999999999999999E-4</v>
      </c>
      <c r="Y155" s="140">
        <f>X155*K155</f>
        <v>1.4999999999999999E-4</v>
      </c>
      <c r="Z155" s="140">
        <v>0</v>
      </c>
      <c r="AA155" s="141">
        <f>Z155*K155</f>
        <v>0</v>
      </c>
      <c r="AR155" s="18" t="s">
        <v>134</v>
      </c>
      <c r="AT155" s="18" t="s">
        <v>130</v>
      </c>
      <c r="AU155" s="18" t="s">
        <v>22</v>
      </c>
      <c r="AY155" s="18" t="s">
        <v>128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18" t="s">
        <v>22</v>
      </c>
      <c r="BK155" s="142">
        <f>ROUND(L155*K155,2)</f>
        <v>0</v>
      </c>
      <c r="BL155" s="18" t="s">
        <v>134</v>
      </c>
      <c r="BM155" s="18" t="s">
        <v>277</v>
      </c>
    </row>
    <row r="156" spans="2:65" s="1" customFormat="1" ht="22.5" customHeight="1">
      <c r="B156" s="133"/>
      <c r="C156" s="134" t="s">
        <v>278</v>
      </c>
      <c r="D156" s="134" t="s">
        <v>130</v>
      </c>
      <c r="E156" s="135" t="s">
        <v>279</v>
      </c>
      <c r="F156" s="197" t="s">
        <v>280</v>
      </c>
      <c r="G156" s="197"/>
      <c r="H156" s="197"/>
      <c r="I156" s="197"/>
      <c r="J156" s="136" t="s">
        <v>215</v>
      </c>
      <c r="K156" s="137">
        <v>1</v>
      </c>
      <c r="L156" s="198"/>
      <c r="M156" s="198"/>
      <c r="N156" s="198">
        <f>ROUND(L156*K156,2)</f>
        <v>0</v>
      </c>
      <c r="O156" s="198"/>
      <c r="P156" s="198"/>
      <c r="Q156" s="198"/>
      <c r="R156" s="138"/>
      <c r="T156" s="139" t="s">
        <v>5</v>
      </c>
      <c r="U156" s="41" t="s">
        <v>43</v>
      </c>
      <c r="V156" s="140">
        <v>0.5</v>
      </c>
      <c r="W156" s="140">
        <f>V156*K156</f>
        <v>0.5</v>
      </c>
      <c r="X156" s="140">
        <v>5.0000000000000001E-4</v>
      </c>
      <c r="Y156" s="140">
        <f>X156*K156</f>
        <v>5.0000000000000001E-4</v>
      </c>
      <c r="Z156" s="140">
        <v>0</v>
      </c>
      <c r="AA156" s="141">
        <f>Z156*K156</f>
        <v>0</v>
      </c>
      <c r="AR156" s="18" t="s">
        <v>134</v>
      </c>
      <c r="AT156" s="18" t="s">
        <v>130</v>
      </c>
      <c r="AU156" s="18" t="s">
        <v>22</v>
      </c>
      <c r="AY156" s="18" t="s">
        <v>128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18" t="s">
        <v>22</v>
      </c>
      <c r="BK156" s="142">
        <f>ROUND(L156*K156,2)</f>
        <v>0</v>
      </c>
      <c r="BL156" s="18" t="s">
        <v>134</v>
      </c>
      <c r="BM156" s="18" t="s">
        <v>281</v>
      </c>
    </row>
    <row r="157" spans="2:65" s="9" customFormat="1" ht="37.35" customHeight="1">
      <c r="B157" s="123"/>
      <c r="C157" s="124"/>
      <c r="D157" s="125" t="s">
        <v>110</v>
      </c>
      <c r="E157" s="125"/>
      <c r="F157" s="125"/>
      <c r="G157" s="125"/>
      <c r="H157" s="125"/>
      <c r="I157" s="125"/>
      <c r="J157" s="125"/>
      <c r="K157" s="125"/>
      <c r="L157" s="125"/>
      <c r="M157" s="125"/>
      <c r="N157" s="207">
        <f>BK157</f>
        <v>0</v>
      </c>
      <c r="O157" s="208"/>
      <c r="P157" s="208"/>
      <c r="Q157" s="208"/>
      <c r="R157" s="126"/>
      <c r="T157" s="127"/>
      <c r="U157" s="124"/>
      <c r="V157" s="124"/>
      <c r="W157" s="128">
        <f>W158+W164</f>
        <v>315.76859999999999</v>
      </c>
      <c r="X157" s="124"/>
      <c r="Y157" s="128">
        <f>Y158+Y164</f>
        <v>0.7420159999999999</v>
      </c>
      <c r="Z157" s="124"/>
      <c r="AA157" s="129">
        <f>AA158+AA164</f>
        <v>0</v>
      </c>
      <c r="AR157" s="130" t="s">
        <v>96</v>
      </c>
      <c r="AT157" s="131" t="s">
        <v>77</v>
      </c>
      <c r="AU157" s="131" t="s">
        <v>78</v>
      </c>
      <c r="AY157" s="130" t="s">
        <v>128</v>
      </c>
      <c r="BK157" s="132">
        <f>BK158+BK164</f>
        <v>0</v>
      </c>
    </row>
    <row r="158" spans="2:65" s="9" customFormat="1" ht="19.899999999999999" customHeight="1">
      <c r="B158" s="123"/>
      <c r="C158" s="124"/>
      <c r="D158" s="155" t="s">
        <v>111</v>
      </c>
      <c r="E158" s="155"/>
      <c r="F158" s="155"/>
      <c r="G158" s="155"/>
      <c r="H158" s="155"/>
      <c r="I158" s="155"/>
      <c r="J158" s="155"/>
      <c r="K158" s="155"/>
      <c r="L158" s="155"/>
      <c r="M158" s="155"/>
      <c r="N158" s="209">
        <f>BK158</f>
        <v>0</v>
      </c>
      <c r="O158" s="210"/>
      <c r="P158" s="210"/>
      <c r="Q158" s="210"/>
      <c r="R158" s="126"/>
      <c r="T158" s="127"/>
      <c r="U158" s="124"/>
      <c r="V158" s="124"/>
      <c r="W158" s="128">
        <f>SUM(W159:W163)</f>
        <v>1.59</v>
      </c>
      <c r="X158" s="124"/>
      <c r="Y158" s="128">
        <f>SUM(Y159:Y163)</f>
        <v>0</v>
      </c>
      <c r="Z158" s="124"/>
      <c r="AA158" s="129">
        <f>SUM(AA159:AA163)</f>
        <v>0</v>
      </c>
      <c r="AR158" s="130" t="s">
        <v>96</v>
      </c>
      <c r="AT158" s="131" t="s">
        <v>77</v>
      </c>
      <c r="AU158" s="131" t="s">
        <v>22</v>
      </c>
      <c r="AY158" s="130" t="s">
        <v>128</v>
      </c>
      <c r="BK158" s="132">
        <f>SUM(BK159:BK163)</f>
        <v>0</v>
      </c>
    </row>
    <row r="159" spans="2:65" s="1" customFormat="1" ht="31.5" customHeight="1">
      <c r="B159" s="133"/>
      <c r="C159" s="134" t="s">
        <v>282</v>
      </c>
      <c r="D159" s="134" t="s">
        <v>130</v>
      </c>
      <c r="E159" s="135" t="s">
        <v>283</v>
      </c>
      <c r="F159" s="197" t="s">
        <v>284</v>
      </c>
      <c r="G159" s="197"/>
      <c r="H159" s="197"/>
      <c r="I159" s="197"/>
      <c r="J159" s="136" t="s">
        <v>285</v>
      </c>
      <c r="K159" s="137">
        <v>40</v>
      </c>
      <c r="L159" s="198"/>
      <c r="M159" s="198"/>
      <c r="N159" s="198">
        <f>ROUND(L159*K159,2)</f>
        <v>0</v>
      </c>
      <c r="O159" s="198"/>
      <c r="P159" s="198"/>
      <c r="Q159" s="198"/>
      <c r="R159" s="138"/>
      <c r="T159" s="139" t="s">
        <v>5</v>
      </c>
      <c r="U159" s="41" t="s">
        <v>43</v>
      </c>
      <c r="V159" s="140">
        <v>0.03</v>
      </c>
      <c r="W159" s="140">
        <f>V159*K159</f>
        <v>1.2</v>
      </c>
      <c r="X159" s="140">
        <v>0</v>
      </c>
      <c r="Y159" s="140">
        <f>X159*K159</f>
        <v>0</v>
      </c>
      <c r="Z159" s="140">
        <v>0</v>
      </c>
      <c r="AA159" s="141">
        <f>Z159*K159</f>
        <v>0</v>
      </c>
      <c r="AR159" s="18" t="s">
        <v>134</v>
      </c>
      <c r="AT159" s="18" t="s">
        <v>130</v>
      </c>
      <c r="AU159" s="18" t="s">
        <v>96</v>
      </c>
      <c r="AY159" s="18" t="s">
        <v>128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18" t="s">
        <v>22</v>
      </c>
      <c r="BK159" s="142">
        <f>ROUND(L159*K159,2)</f>
        <v>0</v>
      </c>
      <c r="BL159" s="18" t="s">
        <v>134</v>
      </c>
      <c r="BM159" s="18" t="s">
        <v>286</v>
      </c>
    </row>
    <row r="160" spans="2:65" s="1" customFormat="1" ht="31.5" customHeight="1">
      <c r="B160" s="133"/>
      <c r="C160" s="134" t="s">
        <v>287</v>
      </c>
      <c r="D160" s="134" t="s">
        <v>130</v>
      </c>
      <c r="E160" s="135" t="s">
        <v>288</v>
      </c>
      <c r="F160" s="197" t="s">
        <v>289</v>
      </c>
      <c r="G160" s="197"/>
      <c r="H160" s="197"/>
      <c r="I160" s="197"/>
      <c r="J160" s="136" t="s">
        <v>133</v>
      </c>
      <c r="K160" s="137">
        <v>2</v>
      </c>
      <c r="L160" s="198"/>
      <c r="M160" s="198"/>
      <c r="N160" s="198">
        <f>ROUND(L160*K160,2)</f>
        <v>0</v>
      </c>
      <c r="O160" s="198"/>
      <c r="P160" s="198"/>
      <c r="Q160" s="198"/>
      <c r="R160" s="138"/>
      <c r="T160" s="139" t="s">
        <v>5</v>
      </c>
      <c r="U160" s="41" t="s">
        <v>43</v>
      </c>
      <c r="V160" s="140">
        <v>0.03</v>
      </c>
      <c r="W160" s="140">
        <f>V160*K160</f>
        <v>0.06</v>
      </c>
      <c r="X160" s="140">
        <v>0</v>
      </c>
      <c r="Y160" s="140">
        <f>X160*K160</f>
        <v>0</v>
      </c>
      <c r="Z160" s="140">
        <v>0</v>
      </c>
      <c r="AA160" s="141">
        <f>Z160*K160</f>
        <v>0</v>
      </c>
      <c r="AR160" s="18" t="s">
        <v>134</v>
      </c>
      <c r="AT160" s="18" t="s">
        <v>130</v>
      </c>
      <c r="AU160" s="18" t="s">
        <v>96</v>
      </c>
      <c r="AY160" s="18" t="s">
        <v>128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18" t="s">
        <v>22</v>
      </c>
      <c r="BK160" s="142">
        <f>ROUND(L160*K160,2)</f>
        <v>0</v>
      </c>
      <c r="BL160" s="18" t="s">
        <v>134</v>
      </c>
      <c r="BM160" s="18" t="s">
        <v>290</v>
      </c>
    </row>
    <row r="161" spans="2:65" s="1" customFormat="1" ht="22.5" customHeight="1">
      <c r="B161" s="133"/>
      <c r="C161" s="134" t="s">
        <v>291</v>
      </c>
      <c r="D161" s="134" t="s">
        <v>130</v>
      </c>
      <c r="E161" s="135" t="s">
        <v>292</v>
      </c>
      <c r="F161" s="197" t="s">
        <v>293</v>
      </c>
      <c r="G161" s="197"/>
      <c r="H161" s="197"/>
      <c r="I161" s="197"/>
      <c r="J161" s="136" t="s">
        <v>133</v>
      </c>
      <c r="K161" s="137">
        <v>2</v>
      </c>
      <c r="L161" s="198"/>
      <c r="M161" s="198"/>
      <c r="N161" s="198">
        <f>ROUND(L161*K161,2)</f>
        <v>0</v>
      </c>
      <c r="O161" s="198"/>
      <c r="P161" s="198"/>
      <c r="Q161" s="198"/>
      <c r="R161" s="138"/>
      <c r="T161" s="139" t="s">
        <v>5</v>
      </c>
      <c r="U161" s="41" t="s">
        <v>43</v>
      </c>
      <c r="V161" s="140">
        <v>0.03</v>
      </c>
      <c r="W161" s="140">
        <f>V161*K161</f>
        <v>0.06</v>
      </c>
      <c r="X161" s="140">
        <v>0</v>
      </c>
      <c r="Y161" s="140">
        <f>X161*K161</f>
        <v>0</v>
      </c>
      <c r="Z161" s="140">
        <v>0</v>
      </c>
      <c r="AA161" s="141">
        <f>Z161*K161</f>
        <v>0</v>
      </c>
      <c r="AR161" s="18" t="s">
        <v>134</v>
      </c>
      <c r="AT161" s="18" t="s">
        <v>130</v>
      </c>
      <c r="AU161" s="18" t="s">
        <v>96</v>
      </c>
      <c r="AY161" s="18" t="s">
        <v>128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18" t="s">
        <v>22</v>
      </c>
      <c r="BK161" s="142">
        <f>ROUND(L161*K161,2)</f>
        <v>0</v>
      </c>
      <c r="BL161" s="18" t="s">
        <v>134</v>
      </c>
      <c r="BM161" s="18" t="s">
        <v>294</v>
      </c>
    </row>
    <row r="162" spans="2:65" s="1" customFormat="1" ht="31.5" customHeight="1">
      <c r="B162" s="133"/>
      <c r="C162" s="134" t="s">
        <v>295</v>
      </c>
      <c r="D162" s="134" t="s">
        <v>130</v>
      </c>
      <c r="E162" s="135" t="s">
        <v>296</v>
      </c>
      <c r="F162" s="197" t="s">
        <v>297</v>
      </c>
      <c r="G162" s="197"/>
      <c r="H162" s="197"/>
      <c r="I162" s="197"/>
      <c r="J162" s="136" t="s">
        <v>133</v>
      </c>
      <c r="K162" s="137">
        <v>8</v>
      </c>
      <c r="L162" s="198"/>
      <c r="M162" s="198"/>
      <c r="N162" s="198">
        <f>ROUND(L162*K162,2)</f>
        <v>0</v>
      </c>
      <c r="O162" s="198"/>
      <c r="P162" s="198"/>
      <c r="Q162" s="198"/>
      <c r="R162" s="138"/>
      <c r="T162" s="139" t="s">
        <v>5</v>
      </c>
      <c r="U162" s="41" t="s">
        <v>43</v>
      </c>
      <c r="V162" s="140">
        <v>0.03</v>
      </c>
      <c r="W162" s="140">
        <f>V162*K162</f>
        <v>0.24</v>
      </c>
      <c r="X162" s="140">
        <v>0</v>
      </c>
      <c r="Y162" s="140">
        <f>X162*K162</f>
        <v>0</v>
      </c>
      <c r="Z162" s="140">
        <v>0</v>
      </c>
      <c r="AA162" s="141">
        <f>Z162*K162</f>
        <v>0</v>
      </c>
      <c r="AR162" s="18" t="s">
        <v>134</v>
      </c>
      <c r="AT162" s="18" t="s">
        <v>130</v>
      </c>
      <c r="AU162" s="18" t="s">
        <v>96</v>
      </c>
      <c r="AY162" s="18" t="s">
        <v>128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18" t="s">
        <v>22</v>
      </c>
      <c r="BK162" s="142">
        <f>ROUND(L162*K162,2)</f>
        <v>0</v>
      </c>
      <c r="BL162" s="18" t="s">
        <v>134</v>
      </c>
      <c r="BM162" s="18" t="s">
        <v>298</v>
      </c>
    </row>
    <row r="163" spans="2:65" s="1" customFormat="1" ht="31.5" customHeight="1">
      <c r="B163" s="133"/>
      <c r="C163" s="134" t="s">
        <v>299</v>
      </c>
      <c r="D163" s="134" t="s">
        <v>130</v>
      </c>
      <c r="E163" s="135" t="s">
        <v>300</v>
      </c>
      <c r="F163" s="197" t="s">
        <v>301</v>
      </c>
      <c r="G163" s="197"/>
      <c r="H163" s="197"/>
      <c r="I163" s="197"/>
      <c r="J163" s="136" t="s">
        <v>215</v>
      </c>
      <c r="K163" s="137">
        <v>1</v>
      </c>
      <c r="L163" s="198"/>
      <c r="M163" s="198"/>
      <c r="N163" s="198">
        <f>ROUND(L163*K163,2)</f>
        <v>0</v>
      </c>
      <c r="O163" s="198"/>
      <c r="P163" s="198"/>
      <c r="Q163" s="198"/>
      <c r="R163" s="138"/>
      <c r="T163" s="139" t="s">
        <v>5</v>
      </c>
      <c r="U163" s="41" t="s">
        <v>43</v>
      </c>
      <c r="V163" s="140">
        <v>0.03</v>
      </c>
      <c r="W163" s="140">
        <f>V163*K163</f>
        <v>0.03</v>
      </c>
      <c r="X163" s="140">
        <v>0</v>
      </c>
      <c r="Y163" s="140">
        <f>X163*K163</f>
        <v>0</v>
      </c>
      <c r="Z163" s="140">
        <v>0</v>
      </c>
      <c r="AA163" s="141">
        <f>Z163*K163</f>
        <v>0</v>
      </c>
      <c r="AR163" s="18" t="s">
        <v>134</v>
      </c>
      <c r="AT163" s="18" t="s">
        <v>130</v>
      </c>
      <c r="AU163" s="18" t="s">
        <v>96</v>
      </c>
      <c r="AY163" s="18" t="s">
        <v>128</v>
      </c>
      <c r="BE163" s="142">
        <f>IF(U163="základní",N163,0)</f>
        <v>0</v>
      </c>
      <c r="BF163" s="142">
        <f>IF(U163="snížená",N163,0)</f>
        <v>0</v>
      </c>
      <c r="BG163" s="142">
        <f>IF(U163="zákl. přenesená",N163,0)</f>
        <v>0</v>
      </c>
      <c r="BH163" s="142">
        <f>IF(U163="sníž. přenesená",N163,0)</f>
        <v>0</v>
      </c>
      <c r="BI163" s="142">
        <f>IF(U163="nulová",N163,0)</f>
        <v>0</v>
      </c>
      <c r="BJ163" s="18" t="s">
        <v>22</v>
      </c>
      <c r="BK163" s="142">
        <f>ROUND(L163*K163,2)</f>
        <v>0</v>
      </c>
      <c r="BL163" s="18" t="s">
        <v>134</v>
      </c>
      <c r="BM163" s="18" t="s">
        <v>302</v>
      </c>
    </row>
    <row r="164" spans="2:65" s="9" customFormat="1" ht="29.85" customHeight="1">
      <c r="B164" s="123"/>
      <c r="C164" s="124"/>
      <c r="D164" s="155" t="s">
        <v>112</v>
      </c>
      <c r="E164" s="155"/>
      <c r="F164" s="155"/>
      <c r="G164" s="155"/>
      <c r="H164" s="155"/>
      <c r="I164" s="155"/>
      <c r="J164" s="155"/>
      <c r="K164" s="155"/>
      <c r="L164" s="155"/>
      <c r="M164" s="155"/>
      <c r="N164" s="211">
        <f>BK164</f>
        <v>0</v>
      </c>
      <c r="O164" s="212"/>
      <c r="P164" s="212"/>
      <c r="Q164" s="212"/>
      <c r="R164" s="126"/>
      <c r="T164" s="127"/>
      <c r="U164" s="124"/>
      <c r="V164" s="124"/>
      <c r="W164" s="128">
        <f>SUM(W165:W181)</f>
        <v>314.17860000000002</v>
      </c>
      <c r="X164" s="124"/>
      <c r="Y164" s="128">
        <f>SUM(Y165:Y181)</f>
        <v>0.7420159999999999</v>
      </c>
      <c r="Z164" s="124"/>
      <c r="AA164" s="129">
        <f>SUM(AA165:AA181)</f>
        <v>0</v>
      </c>
      <c r="AR164" s="130" t="s">
        <v>96</v>
      </c>
      <c r="AT164" s="131" t="s">
        <v>77</v>
      </c>
      <c r="AU164" s="131" t="s">
        <v>22</v>
      </c>
      <c r="AY164" s="130" t="s">
        <v>128</v>
      </c>
      <c r="BK164" s="132">
        <f>SUM(BK165:BK181)</f>
        <v>0</v>
      </c>
    </row>
    <row r="165" spans="2:65" s="1" customFormat="1" ht="31.5" customHeight="1">
      <c r="B165" s="133"/>
      <c r="C165" s="134" t="s">
        <v>303</v>
      </c>
      <c r="D165" s="134" t="s">
        <v>130</v>
      </c>
      <c r="E165" s="135" t="s">
        <v>304</v>
      </c>
      <c r="F165" s="197" t="s">
        <v>305</v>
      </c>
      <c r="G165" s="197"/>
      <c r="H165" s="197"/>
      <c r="I165" s="197"/>
      <c r="J165" s="136" t="s">
        <v>143</v>
      </c>
      <c r="K165" s="137">
        <v>57.6</v>
      </c>
      <c r="L165" s="198"/>
      <c r="M165" s="198"/>
      <c r="N165" s="198">
        <f t="shared" ref="N165:N179" si="30">ROUND(L165*K165,2)</f>
        <v>0</v>
      </c>
      <c r="O165" s="198"/>
      <c r="P165" s="198"/>
      <c r="Q165" s="198"/>
      <c r="R165" s="138"/>
      <c r="T165" s="139" t="s">
        <v>5</v>
      </c>
      <c r="U165" s="41" t="s">
        <v>43</v>
      </c>
      <c r="V165" s="140">
        <v>0.78900000000000003</v>
      </c>
      <c r="W165" s="140">
        <f t="shared" ref="W165:W179" si="31">V165*K165</f>
        <v>45.446400000000004</v>
      </c>
      <c r="X165" s="140">
        <v>3.5000000000000001E-3</v>
      </c>
      <c r="Y165" s="140">
        <f t="shared" ref="Y165:Y179" si="32">X165*K165</f>
        <v>0.2016</v>
      </c>
      <c r="Z165" s="140">
        <v>0</v>
      </c>
      <c r="AA165" s="141">
        <f t="shared" ref="AA165:AA179" si="33">Z165*K165</f>
        <v>0</v>
      </c>
      <c r="AR165" s="18" t="s">
        <v>134</v>
      </c>
      <c r="AT165" s="18" t="s">
        <v>130</v>
      </c>
      <c r="AU165" s="18" t="s">
        <v>96</v>
      </c>
      <c r="AY165" s="18" t="s">
        <v>128</v>
      </c>
      <c r="BE165" s="142">
        <f t="shared" ref="BE165:BE179" si="34">IF(U165="základní",N165,0)</f>
        <v>0</v>
      </c>
      <c r="BF165" s="142">
        <f t="shared" ref="BF165:BF179" si="35">IF(U165="snížená",N165,0)</f>
        <v>0</v>
      </c>
      <c r="BG165" s="142">
        <f t="shared" ref="BG165:BG179" si="36">IF(U165="zákl. přenesená",N165,0)</f>
        <v>0</v>
      </c>
      <c r="BH165" s="142">
        <f t="shared" ref="BH165:BH179" si="37">IF(U165="sníž. přenesená",N165,0)</f>
        <v>0</v>
      </c>
      <c r="BI165" s="142">
        <f t="shared" ref="BI165:BI179" si="38">IF(U165="nulová",N165,0)</f>
        <v>0</v>
      </c>
      <c r="BJ165" s="18" t="s">
        <v>22</v>
      </c>
      <c r="BK165" s="142">
        <f t="shared" ref="BK165:BK179" si="39">ROUND(L165*K165,2)</f>
        <v>0</v>
      </c>
      <c r="BL165" s="18" t="s">
        <v>134</v>
      </c>
      <c r="BM165" s="18" t="s">
        <v>306</v>
      </c>
    </row>
    <row r="166" spans="2:65" s="1" customFormat="1" ht="31.5" customHeight="1">
      <c r="B166" s="133"/>
      <c r="C166" s="134" t="s">
        <v>307</v>
      </c>
      <c r="D166" s="134" t="s">
        <v>130</v>
      </c>
      <c r="E166" s="135" t="s">
        <v>308</v>
      </c>
      <c r="F166" s="197" t="s">
        <v>309</v>
      </c>
      <c r="G166" s="197"/>
      <c r="H166" s="197"/>
      <c r="I166" s="197"/>
      <c r="J166" s="136" t="s">
        <v>143</v>
      </c>
      <c r="K166" s="137">
        <v>28.8</v>
      </c>
      <c r="L166" s="198"/>
      <c r="M166" s="198"/>
      <c r="N166" s="198">
        <f t="shared" si="30"/>
        <v>0</v>
      </c>
      <c r="O166" s="198"/>
      <c r="P166" s="198"/>
      <c r="Q166" s="198"/>
      <c r="R166" s="138"/>
      <c r="T166" s="139" t="s">
        <v>5</v>
      </c>
      <c r="U166" s="41" t="s">
        <v>43</v>
      </c>
      <c r="V166" s="140">
        <v>0.52900000000000003</v>
      </c>
      <c r="W166" s="140">
        <f t="shared" si="31"/>
        <v>15.235200000000001</v>
      </c>
      <c r="X166" s="140">
        <v>7.7999999999999999E-4</v>
      </c>
      <c r="Y166" s="140">
        <f t="shared" si="32"/>
        <v>2.2464000000000001E-2</v>
      </c>
      <c r="Z166" s="140">
        <v>0</v>
      </c>
      <c r="AA166" s="141">
        <f t="shared" si="33"/>
        <v>0</v>
      </c>
      <c r="AR166" s="18" t="s">
        <v>134</v>
      </c>
      <c r="AT166" s="18" t="s">
        <v>130</v>
      </c>
      <c r="AU166" s="18" t="s">
        <v>96</v>
      </c>
      <c r="AY166" s="18" t="s">
        <v>128</v>
      </c>
      <c r="BE166" s="142">
        <f t="shared" si="34"/>
        <v>0</v>
      </c>
      <c r="BF166" s="142">
        <f t="shared" si="35"/>
        <v>0</v>
      </c>
      <c r="BG166" s="142">
        <f t="shared" si="36"/>
        <v>0</v>
      </c>
      <c r="BH166" s="142">
        <f t="shared" si="37"/>
        <v>0</v>
      </c>
      <c r="BI166" s="142">
        <f t="shared" si="38"/>
        <v>0</v>
      </c>
      <c r="BJ166" s="18" t="s">
        <v>22</v>
      </c>
      <c r="BK166" s="142">
        <f t="shared" si="39"/>
        <v>0</v>
      </c>
      <c r="BL166" s="18" t="s">
        <v>134</v>
      </c>
      <c r="BM166" s="18" t="s">
        <v>310</v>
      </c>
    </row>
    <row r="167" spans="2:65" s="1" customFormat="1" ht="31.5" customHeight="1">
      <c r="B167" s="133"/>
      <c r="C167" s="134" t="s">
        <v>311</v>
      </c>
      <c r="D167" s="134" t="s">
        <v>130</v>
      </c>
      <c r="E167" s="135" t="s">
        <v>312</v>
      </c>
      <c r="F167" s="197" t="s">
        <v>313</v>
      </c>
      <c r="G167" s="197"/>
      <c r="H167" s="197"/>
      <c r="I167" s="197"/>
      <c r="J167" s="136" t="s">
        <v>143</v>
      </c>
      <c r="K167" s="137">
        <v>136.80000000000001</v>
      </c>
      <c r="L167" s="198"/>
      <c r="M167" s="198"/>
      <c r="N167" s="198">
        <f t="shared" si="30"/>
        <v>0</v>
      </c>
      <c r="O167" s="198"/>
      <c r="P167" s="198"/>
      <c r="Q167" s="198"/>
      <c r="R167" s="138"/>
      <c r="T167" s="139" t="s">
        <v>5</v>
      </c>
      <c r="U167" s="41" t="s">
        <v>43</v>
      </c>
      <c r="V167" s="140">
        <v>0.61599999999999999</v>
      </c>
      <c r="W167" s="140">
        <f t="shared" si="31"/>
        <v>84.268799999999999</v>
      </c>
      <c r="X167" s="140">
        <v>9.6000000000000002E-4</v>
      </c>
      <c r="Y167" s="140">
        <f t="shared" si="32"/>
        <v>0.13132800000000003</v>
      </c>
      <c r="Z167" s="140">
        <v>0</v>
      </c>
      <c r="AA167" s="141">
        <f t="shared" si="33"/>
        <v>0</v>
      </c>
      <c r="AR167" s="18" t="s">
        <v>134</v>
      </c>
      <c r="AT167" s="18" t="s">
        <v>130</v>
      </c>
      <c r="AU167" s="18" t="s">
        <v>96</v>
      </c>
      <c r="AY167" s="18" t="s">
        <v>128</v>
      </c>
      <c r="BE167" s="142">
        <f t="shared" si="34"/>
        <v>0</v>
      </c>
      <c r="BF167" s="142">
        <f t="shared" si="35"/>
        <v>0</v>
      </c>
      <c r="BG167" s="142">
        <f t="shared" si="36"/>
        <v>0</v>
      </c>
      <c r="BH167" s="142">
        <f t="shared" si="37"/>
        <v>0</v>
      </c>
      <c r="BI167" s="142">
        <f t="shared" si="38"/>
        <v>0</v>
      </c>
      <c r="BJ167" s="18" t="s">
        <v>22</v>
      </c>
      <c r="BK167" s="142">
        <f t="shared" si="39"/>
        <v>0</v>
      </c>
      <c r="BL167" s="18" t="s">
        <v>134</v>
      </c>
      <c r="BM167" s="18" t="s">
        <v>314</v>
      </c>
    </row>
    <row r="168" spans="2:65" s="1" customFormat="1" ht="31.5" customHeight="1">
      <c r="B168" s="133"/>
      <c r="C168" s="134" t="s">
        <v>315</v>
      </c>
      <c r="D168" s="134" t="s">
        <v>130</v>
      </c>
      <c r="E168" s="135" t="s">
        <v>316</v>
      </c>
      <c r="F168" s="197" t="s">
        <v>317</v>
      </c>
      <c r="G168" s="197"/>
      <c r="H168" s="197"/>
      <c r="I168" s="197"/>
      <c r="J168" s="136" t="s">
        <v>143</v>
      </c>
      <c r="K168" s="137">
        <v>10.8</v>
      </c>
      <c r="L168" s="198"/>
      <c r="M168" s="198"/>
      <c r="N168" s="198">
        <f t="shared" si="30"/>
        <v>0</v>
      </c>
      <c r="O168" s="198"/>
      <c r="P168" s="198"/>
      <c r="Q168" s="198"/>
      <c r="R168" s="138"/>
      <c r="T168" s="139" t="s">
        <v>5</v>
      </c>
      <c r="U168" s="41" t="s">
        <v>43</v>
      </c>
      <c r="V168" s="140">
        <v>0.69599999999999995</v>
      </c>
      <c r="W168" s="140">
        <f t="shared" si="31"/>
        <v>7.5167999999999999</v>
      </c>
      <c r="X168" s="140">
        <v>1.25E-3</v>
      </c>
      <c r="Y168" s="140">
        <f t="shared" si="32"/>
        <v>1.3500000000000002E-2</v>
      </c>
      <c r="Z168" s="140">
        <v>0</v>
      </c>
      <c r="AA168" s="141">
        <f t="shared" si="33"/>
        <v>0</v>
      </c>
      <c r="AR168" s="18" t="s">
        <v>134</v>
      </c>
      <c r="AT168" s="18" t="s">
        <v>130</v>
      </c>
      <c r="AU168" s="18" t="s">
        <v>96</v>
      </c>
      <c r="AY168" s="18" t="s">
        <v>128</v>
      </c>
      <c r="BE168" s="142">
        <f t="shared" si="34"/>
        <v>0</v>
      </c>
      <c r="BF168" s="142">
        <f t="shared" si="35"/>
        <v>0</v>
      </c>
      <c r="BG168" s="142">
        <f t="shared" si="36"/>
        <v>0</v>
      </c>
      <c r="BH168" s="142">
        <f t="shared" si="37"/>
        <v>0</v>
      </c>
      <c r="BI168" s="142">
        <f t="shared" si="38"/>
        <v>0</v>
      </c>
      <c r="BJ168" s="18" t="s">
        <v>22</v>
      </c>
      <c r="BK168" s="142">
        <f t="shared" si="39"/>
        <v>0</v>
      </c>
      <c r="BL168" s="18" t="s">
        <v>134</v>
      </c>
      <c r="BM168" s="18" t="s">
        <v>318</v>
      </c>
    </row>
    <row r="169" spans="2:65" s="1" customFormat="1" ht="31.5" customHeight="1">
      <c r="B169" s="133"/>
      <c r="C169" s="134" t="s">
        <v>319</v>
      </c>
      <c r="D169" s="134" t="s">
        <v>130</v>
      </c>
      <c r="E169" s="135" t="s">
        <v>320</v>
      </c>
      <c r="F169" s="197" t="s">
        <v>321</v>
      </c>
      <c r="G169" s="197"/>
      <c r="H169" s="197"/>
      <c r="I169" s="197"/>
      <c r="J169" s="136" t="s">
        <v>143</v>
      </c>
      <c r="K169" s="137">
        <v>74.400000000000006</v>
      </c>
      <c r="L169" s="198"/>
      <c r="M169" s="198"/>
      <c r="N169" s="198">
        <f t="shared" si="30"/>
        <v>0</v>
      </c>
      <c r="O169" s="198"/>
      <c r="P169" s="198"/>
      <c r="Q169" s="198"/>
      <c r="R169" s="138"/>
      <c r="T169" s="139" t="s">
        <v>5</v>
      </c>
      <c r="U169" s="41" t="s">
        <v>43</v>
      </c>
      <c r="V169" s="140">
        <v>0.78900000000000003</v>
      </c>
      <c r="W169" s="140">
        <f t="shared" si="31"/>
        <v>58.701600000000006</v>
      </c>
      <c r="X169" s="140">
        <v>3.64E-3</v>
      </c>
      <c r="Y169" s="140">
        <f t="shared" si="32"/>
        <v>0.270816</v>
      </c>
      <c r="Z169" s="140">
        <v>0</v>
      </c>
      <c r="AA169" s="141">
        <f t="shared" si="33"/>
        <v>0</v>
      </c>
      <c r="AR169" s="18" t="s">
        <v>134</v>
      </c>
      <c r="AT169" s="18" t="s">
        <v>130</v>
      </c>
      <c r="AU169" s="18" t="s">
        <v>96</v>
      </c>
      <c r="AY169" s="18" t="s">
        <v>128</v>
      </c>
      <c r="BE169" s="142">
        <f t="shared" si="34"/>
        <v>0</v>
      </c>
      <c r="BF169" s="142">
        <f t="shared" si="35"/>
        <v>0</v>
      </c>
      <c r="BG169" s="142">
        <f t="shared" si="36"/>
        <v>0</v>
      </c>
      <c r="BH169" s="142">
        <f t="shared" si="37"/>
        <v>0</v>
      </c>
      <c r="BI169" s="142">
        <f t="shared" si="38"/>
        <v>0</v>
      </c>
      <c r="BJ169" s="18" t="s">
        <v>22</v>
      </c>
      <c r="BK169" s="142">
        <f t="shared" si="39"/>
        <v>0</v>
      </c>
      <c r="BL169" s="18" t="s">
        <v>134</v>
      </c>
      <c r="BM169" s="18" t="s">
        <v>322</v>
      </c>
    </row>
    <row r="170" spans="2:65" s="1" customFormat="1" ht="44.25" customHeight="1">
      <c r="B170" s="133"/>
      <c r="C170" s="134" t="s">
        <v>323</v>
      </c>
      <c r="D170" s="134" t="s">
        <v>130</v>
      </c>
      <c r="E170" s="135" t="s">
        <v>324</v>
      </c>
      <c r="F170" s="197" t="s">
        <v>325</v>
      </c>
      <c r="G170" s="197"/>
      <c r="H170" s="197"/>
      <c r="I170" s="197"/>
      <c r="J170" s="136" t="s">
        <v>143</v>
      </c>
      <c r="K170" s="137">
        <v>18</v>
      </c>
      <c r="L170" s="198"/>
      <c r="M170" s="198"/>
      <c r="N170" s="198">
        <f t="shared" si="30"/>
        <v>0</v>
      </c>
      <c r="O170" s="198"/>
      <c r="P170" s="198"/>
      <c r="Q170" s="198"/>
      <c r="R170" s="138"/>
      <c r="T170" s="139" t="s">
        <v>5</v>
      </c>
      <c r="U170" s="41" t="s">
        <v>43</v>
      </c>
      <c r="V170" s="140">
        <v>0.10299999999999999</v>
      </c>
      <c r="W170" s="140">
        <f t="shared" si="31"/>
        <v>1.8539999999999999</v>
      </c>
      <c r="X170" s="140">
        <v>3.0000000000000001E-5</v>
      </c>
      <c r="Y170" s="140">
        <f t="shared" si="32"/>
        <v>5.4000000000000001E-4</v>
      </c>
      <c r="Z170" s="140">
        <v>0</v>
      </c>
      <c r="AA170" s="141">
        <f t="shared" si="33"/>
        <v>0</v>
      </c>
      <c r="AR170" s="18" t="s">
        <v>134</v>
      </c>
      <c r="AT170" s="18" t="s">
        <v>130</v>
      </c>
      <c r="AU170" s="18" t="s">
        <v>96</v>
      </c>
      <c r="AY170" s="18" t="s">
        <v>128</v>
      </c>
      <c r="BE170" s="142">
        <f t="shared" si="34"/>
        <v>0</v>
      </c>
      <c r="BF170" s="142">
        <f t="shared" si="35"/>
        <v>0</v>
      </c>
      <c r="BG170" s="142">
        <f t="shared" si="36"/>
        <v>0</v>
      </c>
      <c r="BH170" s="142">
        <f t="shared" si="37"/>
        <v>0</v>
      </c>
      <c r="BI170" s="142">
        <f t="shared" si="38"/>
        <v>0</v>
      </c>
      <c r="BJ170" s="18" t="s">
        <v>22</v>
      </c>
      <c r="BK170" s="142">
        <f t="shared" si="39"/>
        <v>0</v>
      </c>
      <c r="BL170" s="18" t="s">
        <v>134</v>
      </c>
      <c r="BM170" s="18" t="s">
        <v>326</v>
      </c>
    </row>
    <row r="171" spans="2:65" s="1" customFormat="1" ht="44.25" customHeight="1">
      <c r="B171" s="133"/>
      <c r="C171" s="134" t="s">
        <v>327</v>
      </c>
      <c r="D171" s="134" t="s">
        <v>130</v>
      </c>
      <c r="E171" s="135" t="s">
        <v>328</v>
      </c>
      <c r="F171" s="197" t="s">
        <v>329</v>
      </c>
      <c r="G171" s="197"/>
      <c r="H171" s="197"/>
      <c r="I171" s="197"/>
      <c r="J171" s="136" t="s">
        <v>143</v>
      </c>
      <c r="K171" s="137">
        <v>79.2</v>
      </c>
      <c r="L171" s="198"/>
      <c r="M171" s="198"/>
      <c r="N171" s="198">
        <f t="shared" si="30"/>
        <v>0</v>
      </c>
      <c r="O171" s="198"/>
      <c r="P171" s="198"/>
      <c r="Q171" s="198"/>
      <c r="R171" s="138"/>
      <c r="T171" s="139" t="s">
        <v>5</v>
      </c>
      <c r="U171" s="41" t="s">
        <v>43</v>
      </c>
      <c r="V171" s="140">
        <v>0.10299999999999999</v>
      </c>
      <c r="W171" s="140">
        <f t="shared" si="31"/>
        <v>8.1576000000000004</v>
      </c>
      <c r="X171" s="140">
        <v>6.9999999999999994E-5</v>
      </c>
      <c r="Y171" s="140">
        <f t="shared" si="32"/>
        <v>5.5439999999999994E-3</v>
      </c>
      <c r="Z171" s="140">
        <v>0</v>
      </c>
      <c r="AA171" s="141">
        <f t="shared" si="33"/>
        <v>0</v>
      </c>
      <c r="AR171" s="18" t="s">
        <v>134</v>
      </c>
      <c r="AT171" s="18" t="s">
        <v>130</v>
      </c>
      <c r="AU171" s="18" t="s">
        <v>96</v>
      </c>
      <c r="AY171" s="18" t="s">
        <v>128</v>
      </c>
      <c r="BE171" s="142">
        <f t="shared" si="34"/>
        <v>0</v>
      </c>
      <c r="BF171" s="142">
        <f t="shared" si="35"/>
        <v>0</v>
      </c>
      <c r="BG171" s="142">
        <f t="shared" si="36"/>
        <v>0</v>
      </c>
      <c r="BH171" s="142">
        <f t="shared" si="37"/>
        <v>0</v>
      </c>
      <c r="BI171" s="142">
        <f t="shared" si="38"/>
        <v>0</v>
      </c>
      <c r="BJ171" s="18" t="s">
        <v>22</v>
      </c>
      <c r="BK171" s="142">
        <f t="shared" si="39"/>
        <v>0</v>
      </c>
      <c r="BL171" s="18" t="s">
        <v>134</v>
      </c>
      <c r="BM171" s="18" t="s">
        <v>330</v>
      </c>
    </row>
    <row r="172" spans="2:65" s="1" customFormat="1" ht="44.25" customHeight="1">
      <c r="B172" s="133"/>
      <c r="C172" s="134" t="s">
        <v>331</v>
      </c>
      <c r="D172" s="134" t="s">
        <v>130</v>
      </c>
      <c r="E172" s="135" t="s">
        <v>332</v>
      </c>
      <c r="F172" s="197" t="s">
        <v>333</v>
      </c>
      <c r="G172" s="197"/>
      <c r="H172" s="197"/>
      <c r="I172" s="197"/>
      <c r="J172" s="136" t="s">
        <v>143</v>
      </c>
      <c r="K172" s="137">
        <v>74.400000000000006</v>
      </c>
      <c r="L172" s="198"/>
      <c r="M172" s="198"/>
      <c r="N172" s="198">
        <f t="shared" si="30"/>
        <v>0</v>
      </c>
      <c r="O172" s="198"/>
      <c r="P172" s="198"/>
      <c r="Q172" s="198"/>
      <c r="R172" s="138"/>
      <c r="T172" s="139" t="s">
        <v>5</v>
      </c>
      <c r="U172" s="41" t="s">
        <v>43</v>
      </c>
      <c r="V172" s="140">
        <v>0.10299999999999999</v>
      </c>
      <c r="W172" s="140">
        <f t="shared" si="31"/>
        <v>7.6631999999999998</v>
      </c>
      <c r="X172" s="140">
        <v>8.0000000000000007E-5</v>
      </c>
      <c r="Y172" s="140">
        <f t="shared" si="32"/>
        <v>5.9520000000000007E-3</v>
      </c>
      <c r="Z172" s="140">
        <v>0</v>
      </c>
      <c r="AA172" s="141">
        <f t="shared" si="33"/>
        <v>0</v>
      </c>
      <c r="AR172" s="18" t="s">
        <v>134</v>
      </c>
      <c r="AT172" s="18" t="s">
        <v>130</v>
      </c>
      <c r="AU172" s="18" t="s">
        <v>96</v>
      </c>
      <c r="AY172" s="18" t="s">
        <v>128</v>
      </c>
      <c r="BE172" s="142">
        <f t="shared" si="34"/>
        <v>0</v>
      </c>
      <c r="BF172" s="142">
        <f t="shared" si="35"/>
        <v>0</v>
      </c>
      <c r="BG172" s="142">
        <f t="shared" si="36"/>
        <v>0</v>
      </c>
      <c r="BH172" s="142">
        <f t="shared" si="37"/>
        <v>0</v>
      </c>
      <c r="BI172" s="142">
        <f t="shared" si="38"/>
        <v>0</v>
      </c>
      <c r="BJ172" s="18" t="s">
        <v>22</v>
      </c>
      <c r="BK172" s="142">
        <f t="shared" si="39"/>
        <v>0</v>
      </c>
      <c r="BL172" s="18" t="s">
        <v>134</v>
      </c>
      <c r="BM172" s="18" t="s">
        <v>334</v>
      </c>
    </row>
    <row r="173" spans="2:65" s="1" customFormat="1" ht="44.25" customHeight="1">
      <c r="B173" s="133"/>
      <c r="C173" s="134" t="s">
        <v>335</v>
      </c>
      <c r="D173" s="134" t="s">
        <v>130</v>
      </c>
      <c r="E173" s="135" t="s">
        <v>336</v>
      </c>
      <c r="F173" s="197" t="s">
        <v>337</v>
      </c>
      <c r="G173" s="197"/>
      <c r="H173" s="197"/>
      <c r="I173" s="197"/>
      <c r="J173" s="136" t="s">
        <v>143</v>
      </c>
      <c r="K173" s="137">
        <v>12</v>
      </c>
      <c r="L173" s="198"/>
      <c r="M173" s="198"/>
      <c r="N173" s="198">
        <f t="shared" si="30"/>
        <v>0</v>
      </c>
      <c r="O173" s="198"/>
      <c r="P173" s="198"/>
      <c r="Q173" s="198"/>
      <c r="R173" s="138"/>
      <c r="T173" s="139" t="s">
        <v>5</v>
      </c>
      <c r="U173" s="41" t="s">
        <v>43</v>
      </c>
      <c r="V173" s="140">
        <v>0.106</v>
      </c>
      <c r="W173" s="140">
        <f t="shared" si="31"/>
        <v>1.272</v>
      </c>
      <c r="X173" s="140">
        <v>6.9999999999999994E-5</v>
      </c>
      <c r="Y173" s="140">
        <f t="shared" si="32"/>
        <v>8.3999999999999993E-4</v>
      </c>
      <c r="Z173" s="140">
        <v>0</v>
      </c>
      <c r="AA173" s="141">
        <f t="shared" si="33"/>
        <v>0</v>
      </c>
      <c r="AR173" s="18" t="s">
        <v>134</v>
      </c>
      <c r="AT173" s="18" t="s">
        <v>130</v>
      </c>
      <c r="AU173" s="18" t="s">
        <v>96</v>
      </c>
      <c r="AY173" s="18" t="s">
        <v>128</v>
      </c>
      <c r="BE173" s="142">
        <f t="shared" si="34"/>
        <v>0</v>
      </c>
      <c r="BF173" s="142">
        <f t="shared" si="35"/>
        <v>0</v>
      </c>
      <c r="BG173" s="142">
        <f t="shared" si="36"/>
        <v>0</v>
      </c>
      <c r="BH173" s="142">
        <f t="shared" si="37"/>
        <v>0</v>
      </c>
      <c r="BI173" s="142">
        <f t="shared" si="38"/>
        <v>0</v>
      </c>
      <c r="BJ173" s="18" t="s">
        <v>22</v>
      </c>
      <c r="BK173" s="142">
        <f t="shared" si="39"/>
        <v>0</v>
      </c>
      <c r="BL173" s="18" t="s">
        <v>134</v>
      </c>
      <c r="BM173" s="18" t="s">
        <v>338</v>
      </c>
    </row>
    <row r="174" spans="2:65" s="1" customFormat="1" ht="44.25" customHeight="1">
      <c r="B174" s="133"/>
      <c r="C174" s="134" t="s">
        <v>339</v>
      </c>
      <c r="D174" s="134" t="s">
        <v>130</v>
      </c>
      <c r="E174" s="135" t="s">
        <v>340</v>
      </c>
      <c r="F174" s="197" t="s">
        <v>341</v>
      </c>
      <c r="G174" s="197"/>
      <c r="H174" s="197"/>
      <c r="I174" s="197"/>
      <c r="J174" s="136" t="s">
        <v>143</v>
      </c>
      <c r="K174" s="137">
        <v>68.400000000000006</v>
      </c>
      <c r="L174" s="198"/>
      <c r="M174" s="198"/>
      <c r="N174" s="198">
        <f t="shared" si="30"/>
        <v>0</v>
      </c>
      <c r="O174" s="198"/>
      <c r="P174" s="198"/>
      <c r="Q174" s="198"/>
      <c r="R174" s="138"/>
      <c r="T174" s="139" t="s">
        <v>5</v>
      </c>
      <c r="U174" s="41" t="s">
        <v>43</v>
      </c>
      <c r="V174" s="140">
        <v>0.11799999999999999</v>
      </c>
      <c r="W174" s="140">
        <f t="shared" si="31"/>
        <v>8.071200000000001</v>
      </c>
      <c r="X174" s="140">
        <v>2.4000000000000001E-4</v>
      </c>
      <c r="Y174" s="140">
        <f t="shared" si="32"/>
        <v>1.6416000000000004E-2</v>
      </c>
      <c r="Z174" s="140">
        <v>0</v>
      </c>
      <c r="AA174" s="141">
        <f t="shared" si="33"/>
        <v>0</v>
      </c>
      <c r="AR174" s="18" t="s">
        <v>134</v>
      </c>
      <c r="AT174" s="18" t="s">
        <v>130</v>
      </c>
      <c r="AU174" s="18" t="s">
        <v>96</v>
      </c>
      <c r="AY174" s="18" t="s">
        <v>128</v>
      </c>
      <c r="BE174" s="142">
        <f t="shared" si="34"/>
        <v>0</v>
      </c>
      <c r="BF174" s="142">
        <f t="shared" si="35"/>
        <v>0</v>
      </c>
      <c r="BG174" s="142">
        <f t="shared" si="36"/>
        <v>0</v>
      </c>
      <c r="BH174" s="142">
        <f t="shared" si="37"/>
        <v>0</v>
      </c>
      <c r="BI174" s="142">
        <f t="shared" si="38"/>
        <v>0</v>
      </c>
      <c r="BJ174" s="18" t="s">
        <v>22</v>
      </c>
      <c r="BK174" s="142">
        <f t="shared" si="39"/>
        <v>0</v>
      </c>
      <c r="BL174" s="18" t="s">
        <v>134</v>
      </c>
      <c r="BM174" s="18" t="s">
        <v>342</v>
      </c>
    </row>
    <row r="175" spans="2:65" s="1" customFormat="1" ht="31.5" customHeight="1">
      <c r="B175" s="133"/>
      <c r="C175" s="134" t="s">
        <v>343</v>
      </c>
      <c r="D175" s="134" t="s">
        <v>130</v>
      </c>
      <c r="E175" s="135" t="s">
        <v>344</v>
      </c>
      <c r="F175" s="197" t="s">
        <v>345</v>
      </c>
      <c r="G175" s="197"/>
      <c r="H175" s="197"/>
      <c r="I175" s="197"/>
      <c r="J175" s="136" t="s">
        <v>133</v>
      </c>
      <c r="K175" s="137">
        <v>22</v>
      </c>
      <c r="L175" s="198"/>
      <c r="M175" s="198"/>
      <c r="N175" s="198">
        <f t="shared" si="30"/>
        <v>0</v>
      </c>
      <c r="O175" s="198"/>
      <c r="P175" s="198"/>
      <c r="Q175" s="198"/>
      <c r="R175" s="138"/>
      <c r="T175" s="139" t="s">
        <v>5</v>
      </c>
      <c r="U175" s="41" t="s">
        <v>43</v>
      </c>
      <c r="V175" s="140">
        <v>0.17</v>
      </c>
      <c r="W175" s="140">
        <f t="shared" si="31"/>
        <v>3.74</v>
      </c>
      <c r="X175" s="140">
        <v>1.7000000000000001E-4</v>
      </c>
      <c r="Y175" s="140">
        <f t="shared" si="32"/>
        <v>3.7400000000000003E-3</v>
      </c>
      <c r="Z175" s="140">
        <v>0</v>
      </c>
      <c r="AA175" s="141">
        <f t="shared" si="33"/>
        <v>0</v>
      </c>
      <c r="AR175" s="18" t="s">
        <v>134</v>
      </c>
      <c r="AT175" s="18" t="s">
        <v>130</v>
      </c>
      <c r="AU175" s="18" t="s">
        <v>96</v>
      </c>
      <c r="AY175" s="18" t="s">
        <v>128</v>
      </c>
      <c r="BE175" s="142">
        <f t="shared" si="34"/>
        <v>0</v>
      </c>
      <c r="BF175" s="142">
        <f t="shared" si="35"/>
        <v>0</v>
      </c>
      <c r="BG175" s="142">
        <f t="shared" si="36"/>
        <v>0</v>
      </c>
      <c r="BH175" s="142">
        <f t="shared" si="37"/>
        <v>0</v>
      </c>
      <c r="BI175" s="142">
        <f t="shared" si="38"/>
        <v>0</v>
      </c>
      <c r="BJ175" s="18" t="s">
        <v>22</v>
      </c>
      <c r="BK175" s="142">
        <f t="shared" si="39"/>
        <v>0</v>
      </c>
      <c r="BL175" s="18" t="s">
        <v>134</v>
      </c>
      <c r="BM175" s="18" t="s">
        <v>346</v>
      </c>
    </row>
    <row r="176" spans="2:65" s="1" customFormat="1" ht="31.5" customHeight="1">
      <c r="B176" s="133"/>
      <c r="C176" s="134" t="s">
        <v>347</v>
      </c>
      <c r="D176" s="134" t="s">
        <v>130</v>
      </c>
      <c r="E176" s="135" t="s">
        <v>348</v>
      </c>
      <c r="F176" s="197" t="s">
        <v>349</v>
      </c>
      <c r="G176" s="197"/>
      <c r="H176" s="197"/>
      <c r="I176" s="197"/>
      <c r="J176" s="136" t="s">
        <v>133</v>
      </c>
      <c r="K176" s="137">
        <v>1</v>
      </c>
      <c r="L176" s="198"/>
      <c r="M176" s="198"/>
      <c r="N176" s="198">
        <f t="shared" si="30"/>
        <v>0</v>
      </c>
      <c r="O176" s="198"/>
      <c r="P176" s="198"/>
      <c r="Q176" s="198"/>
      <c r="R176" s="138"/>
      <c r="T176" s="139" t="s">
        <v>5</v>
      </c>
      <c r="U176" s="41" t="s">
        <v>43</v>
      </c>
      <c r="V176" s="140">
        <v>0.26900000000000002</v>
      </c>
      <c r="W176" s="140">
        <f t="shared" si="31"/>
        <v>0.26900000000000002</v>
      </c>
      <c r="X176" s="140">
        <v>3.6000000000000002E-4</v>
      </c>
      <c r="Y176" s="140">
        <f t="shared" si="32"/>
        <v>3.6000000000000002E-4</v>
      </c>
      <c r="Z176" s="140">
        <v>0</v>
      </c>
      <c r="AA176" s="141">
        <f t="shared" si="33"/>
        <v>0</v>
      </c>
      <c r="AR176" s="18" t="s">
        <v>134</v>
      </c>
      <c r="AT176" s="18" t="s">
        <v>130</v>
      </c>
      <c r="AU176" s="18" t="s">
        <v>96</v>
      </c>
      <c r="AY176" s="18" t="s">
        <v>128</v>
      </c>
      <c r="BE176" s="142">
        <f t="shared" si="34"/>
        <v>0</v>
      </c>
      <c r="BF176" s="142">
        <f t="shared" si="35"/>
        <v>0</v>
      </c>
      <c r="BG176" s="142">
        <f t="shared" si="36"/>
        <v>0</v>
      </c>
      <c r="BH176" s="142">
        <f t="shared" si="37"/>
        <v>0</v>
      </c>
      <c r="BI176" s="142">
        <f t="shared" si="38"/>
        <v>0</v>
      </c>
      <c r="BJ176" s="18" t="s">
        <v>22</v>
      </c>
      <c r="BK176" s="142">
        <f t="shared" si="39"/>
        <v>0</v>
      </c>
      <c r="BL176" s="18" t="s">
        <v>134</v>
      </c>
      <c r="BM176" s="18" t="s">
        <v>350</v>
      </c>
    </row>
    <row r="177" spans="2:65" s="1" customFormat="1" ht="31.5" customHeight="1">
      <c r="B177" s="133"/>
      <c r="C177" s="134" t="s">
        <v>28</v>
      </c>
      <c r="D177" s="134" t="s">
        <v>130</v>
      </c>
      <c r="E177" s="135" t="s">
        <v>351</v>
      </c>
      <c r="F177" s="197" t="s">
        <v>352</v>
      </c>
      <c r="G177" s="197"/>
      <c r="H177" s="197"/>
      <c r="I177" s="197"/>
      <c r="J177" s="136" t="s">
        <v>133</v>
      </c>
      <c r="K177" s="137">
        <v>8</v>
      </c>
      <c r="L177" s="198"/>
      <c r="M177" s="198"/>
      <c r="N177" s="198">
        <f t="shared" si="30"/>
        <v>0</v>
      </c>
      <c r="O177" s="198"/>
      <c r="P177" s="198"/>
      <c r="Q177" s="198"/>
      <c r="R177" s="138"/>
      <c r="T177" s="139" t="s">
        <v>5</v>
      </c>
      <c r="U177" s="41" t="s">
        <v>43</v>
      </c>
      <c r="V177" s="140">
        <v>0.2</v>
      </c>
      <c r="W177" s="140">
        <f t="shared" si="31"/>
        <v>1.6</v>
      </c>
      <c r="X177" s="140">
        <v>3.5E-4</v>
      </c>
      <c r="Y177" s="140">
        <f t="shared" si="32"/>
        <v>2.8E-3</v>
      </c>
      <c r="Z177" s="140">
        <v>0</v>
      </c>
      <c r="AA177" s="141">
        <f t="shared" si="33"/>
        <v>0</v>
      </c>
      <c r="AR177" s="18" t="s">
        <v>134</v>
      </c>
      <c r="AT177" s="18" t="s">
        <v>130</v>
      </c>
      <c r="AU177" s="18" t="s">
        <v>96</v>
      </c>
      <c r="AY177" s="18" t="s">
        <v>128</v>
      </c>
      <c r="BE177" s="142">
        <f t="shared" si="34"/>
        <v>0</v>
      </c>
      <c r="BF177" s="142">
        <f t="shared" si="35"/>
        <v>0</v>
      </c>
      <c r="BG177" s="142">
        <f t="shared" si="36"/>
        <v>0</v>
      </c>
      <c r="BH177" s="142">
        <f t="shared" si="37"/>
        <v>0</v>
      </c>
      <c r="BI177" s="142">
        <f t="shared" si="38"/>
        <v>0</v>
      </c>
      <c r="BJ177" s="18" t="s">
        <v>22</v>
      </c>
      <c r="BK177" s="142">
        <f t="shared" si="39"/>
        <v>0</v>
      </c>
      <c r="BL177" s="18" t="s">
        <v>134</v>
      </c>
      <c r="BM177" s="18" t="s">
        <v>353</v>
      </c>
    </row>
    <row r="178" spans="2:65" s="1" customFormat="1" ht="31.5" customHeight="1">
      <c r="B178" s="133"/>
      <c r="C178" s="134" t="s">
        <v>354</v>
      </c>
      <c r="D178" s="134" t="s">
        <v>130</v>
      </c>
      <c r="E178" s="135" t="s">
        <v>355</v>
      </c>
      <c r="F178" s="197" t="s">
        <v>356</v>
      </c>
      <c r="G178" s="197"/>
      <c r="H178" s="197"/>
      <c r="I178" s="197"/>
      <c r="J178" s="136" t="s">
        <v>133</v>
      </c>
      <c r="K178" s="137">
        <v>2</v>
      </c>
      <c r="L178" s="198"/>
      <c r="M178" s="198"/>
      <c r="N178" s="198">
        <f t="shared" si="30"/>
        <v>0</v>
      </c>
      <c r="O178" s="198"/>
      <c r="P178" s="198"/>
      <c r="Q178" s="198"/>
      <c r="R178" s="138"/>
      <c r="T178" s="139" t="s">
        <v>5</v>
      </c>
      <c r="U178" s="41" t="s">
        <v>43</v>
      </c>
      <c r="V178" s="140">
        <v>0.26</v>
      </c>
      <c r="W178" s="140">
        <f t="shared" si="31"/>
        <v>0.52</v>
      </c>
      <c r="X178" s="140">
        <v>7.6000000000000004E-4</v>
      </c>
      <c r="Y178" s="140">
        <f t="shared" si="32"/>
        <v>1.5200000000000001E-3</v>
      </c>
      <c r="Z178" s="140">
        <v>0</v>
      </c>
      <c r="AA178" s="141">
        <f t="shared" si="33"/>
        <v>0</v>
      </c>
      <c r="AR178" s="18" t="s">
        <v>134</v>
      </c>
      <c r="AT178" s="18" t="s">
        <v>130</v>
      </c>
      <c r="AU178" s="18" t="s">
        <v>96</v>
      </c>
      <c r="AY178" s="18" t="s">
        <v>128</v>
      </c>
      <c r="BE178" s="142">
        <f t="shared" si="34"/>
        <v>0</v>
      </c>
      <c r="BF178" s="142">
        <f t="shared" si="35"/>
        <v>0</v>
      </c>
      <c r="BG178" s="142">
        <f t="shared" si="36"/>
        <v>0</v>
      </c>
      <c r="BH178" s="142">
        <f t="shared" si="37"/>
        <v>0</v>
      </c>
      <c r="BI178" s="142">
        <f t="shared" si="38"/>
        <v>0</v>
      </c>
      <c r="BJ178" s="18" t="s">
        <v>22</v>
      </c>
      <c r="BK178" s="142">
        <f t="shared" si="39"/>
        <v>0</v>
      </c>
      <c r="BL178" s="18" t="s">
        <v>134</v>
      </c>
      <c r="BM178" s="18" t="s">
        <v>357</v>
      </c>
    </row>
    <row r="179" spans="2:65" s="1" customFormat="1" ht="22.5" customHeight="1">
      <c r="B179" s="133"/>
      <c r="C179" s="134" t="s">
        <v>358</v>
      </c>
      <c r="D179" s="134" t="s">
        <v>130</v>
      </c>
      <c r="E179" s="135" t="s">
        <v>359</v>
      </c>
      <c r="F179" s="197" t="s">
        <v>360</v>
      </c>
      <c r="G179" s="197"/>
      <c r="H179" s="197"/>
      <c r="I179" s="197"/>
      <c r="J179" s="136" t="s">
        <v>143</v>
      </c>
      <c r="K179" s="137">
        <v>308.39999999999998</v>
      </c>
      <c r="L179" s="198"/>
      <c r="M179" s="198"/>
      <c r="N179" s="198">
        <f t="shared" si="30"/>
        <v>0</v>
      </c>
      <c r="O179" s="198"/>
      <c r="P179" s="198"/>
      <c r="Q179" s="198"/>
      <c r="R179" s="138"/>
      <c r="T179" s="139" t="s">
        <v>5</v>
      </c>
      <c r="U179" s="41" t="s">
        <v>43</v>
      </c>
      <c r="V179" s="140">
        <v>6.7000000000000004E-2</v>
      </c>
      <c r="W179" s="140">
        <f t="shared" si="31"/>
        <v>20.662800000000001</v>
      </c>
      <c r="X179" s="140">
        <v>1.9000000000000001E-4</v>
      </c>
      <c r="Y179" s="140">
        <f t="shared" si="32"/>
        <v>5.8596000000000002E-2</v>
      </c>
      <c r="Z179" s="140">
        <v>0</v>
      </c>
      <c r="AA179" s="141">
        <f t="shared" si="33"/>
        <v>0</v>
      </c>
      <c r="AR179" s="18" t="s">
        <v>134</v>
      </c>
      <c r="AT179" s="18" t="s">
        <v>130</v>
      </c>
      <c r="AU179" s="18" t="s">
        <v>96</v>
      </c>
      <c r="AY179" s="18" t="s">
        <v>128</v>
      </c>
      <c r="BE179" s="142">
        <f t="shared" si="34"/>
        <v>0</v>
      </c>
      <c r="BF179" s="142">
        <f t="shared" si="35"/>
        <v>0</v>
      </c>
      <c r="BG179" s="142">
        <f t="shared" si="36"/>
        <v>0</v>
      </c>
      <c r="BH179" s="142">
        <f t="shared" si="37"/>
        <v>0</v>
      </c>
      <c r="BI179" s="142">
        <f t="shared" si="38"/>
        <v>0</v>
      </c>
      <c r="BJ179" s="18" t="s">
        <v>22</v>
      </c>
      <c r="BK179" s="142">
        <f t="shared" si="39"/>
        <v>0</v>
      </c>
      <c r="BL179" s="18" t="s">
        <v>134</v>
      </c>
      <c r="BM179" s="18" t="s">
        <v>361</v>
      </c>
    </row>
    <row r="180" spans="2:65" s="10" customFormat="1" ht="22.5" customHeight="1">
      <c r="B180" s="143"/>
      <c r="C180" s="144"/>
      <c r="D180" s="144"/>
      <c r="E180" s="145" t="s">
        <v>5</v>
      </c>
      <c r="F180" s="199" t="s">
        <v>362</v>
      </c>
      <c r="G180" s="200"/>
      <c r="H180" s="200"/>
      <c r="I180" s="200"/>
      <c r="J180" s="144"/>
      <c r="K180" s="146">
        <v>308.39999999999998</v>
      </c>
      <c r="L180" s="144"/>
      <c r="M180" s="144"/>
      <c r="N180" s="144"/>
      <c r="O180" s="144"/>
      <c r="P180" s="144"/>
      <c r="Q180" s="144"/>
      <c r="R180" s="147"/>
      <c r="T180" s="148"/>
      <c r="U180" s="144"/>
      <c r="V180" s="144"/>
      <c r="W180" s="144"/>
      <c r="X180" s="144"/>
      <c r="Y180" s="144"/>
      <c r="Z180" s="144"/>
      <c r="AA180" s="149"/>
      <c r="AT180" s="150" t="s">
        <v>181</v>
      </c>
      <c r="AU180" s="150" t="s">
        <v>96</v>
      </c>
      <c r="AV180" s="10" t="s">
        <v>96</v>
      </c>
      <c r="AW180" s="10" t="s">
        <v>36</v>
      </c>
      <c r="AX180" s="10" t="s">
        <v>22</v>
      </c>
      <c r="AY180" s="150" t="s">
        <v>128</v>
      </c>
    </row>
    <row r="181" spans="2:65" s="1" customFormat="1" ht="31.5" customHeight="1">
      <c r="B181" s="133"/>
      <c r="C181" s="134" t="s">
        <v>363</v>
      </c>
      <c r="D181" s="134" t="s">
        <v>130</v>
      </c>
      <c r="E181" s="135" t="s">
        <v>364</v>
      </c>
      <c r="F181" s="197" t="s">
        <v>365</v>
      </c>
      <c r="G181" s="197"/>
      <c r="H181" s="197"/>
      <c r="I181" s="197"/>
      <c r="J181" s="136" t="s">
        <v>143</v>
      </c>
      <c r="K181" s="137">
        <v>600</v>
      </c>
      <c r="L181" s="198"/>
      <c r="M181" s="198"/>
      <c r="N181" s="198">
        <f>ROUND(L181*K181,2)</f>
        <v>0</v>
      </c>
      <c r="O181" s="198"/>
      <c r="P181" s="198"/>
      <c r="Q181" s="198"/>
      <c r="R181" s="138"/>
      <c r="T181" s="139" t="s">
        <v>5</v>
      </c>
      <c r="U181" s="156" t="s">
        <v>43</v>
      </c>
      <c r="V181" s="157">
        <v>8.2000000000000003E-2</v>
      </c>
      <c r="W181" s="157">
        <f>V181*K181</f>
        <v>49.2</v>
      </c>
      <c r="X181" s="157">
        <v>1.0000000000000001E-5</v>
      </c>
      <c r="Y181" s="157">
        <f>X181*K181</f>
        <v>6.0000000000000001E-3</v>
      </c>
      <c r="Z181" s="157">
        <v>0</v>
      </c>
      <c r="AA181" s="158">
        <f>Z181*K181</f>
        <v>0</v>
      </c>
      <c r="AR181" s="18" t="s">
        <v>22</v>
      </c>
      <c r="AT181" s="18" t="s">
        <v>130</v>
      </c>
      <c r="AU181" s="18" t="s">
        <v>96</v>
      </c>
      <c r="AY181" s="18" t="s">
        <v>128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18" t="s">
        <v>22</v>
      </c>
      <c r="BK181" s="142">
        <f>ROUND(L181*K181,2)</f>
        <v>0</v>
      </c>
      <c r="BL181" s="18" t="s">
        <v>22</v>
      </c>
      <c r="BM181" s="18" t="s">
        <v>366</v>
      </c>
    </row>
    <row r="182" spans="2:65" s="1" customFormat="1" ht="6.95" customHeight="1"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8"/>
    </row>
  </sheetData>
  <mergeCells count="23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H1:K1"/>
    <mergeCell ref="S2:AC2"/>
    <mergeCell ref="F179:I179"/>
    <mergeCell ref="L179:M179"/>
    <mergeCell ref="N179:Q179"/>
    <mergeCell ref="F180:I180"/>
    <mergeCell ref="F181:I181"/>
    <mergeCell ref="L181:M181"/>
    <mergeCell ref="N181:Q181"/>
    <mergeCell ref="N115:Q115"/>
    <mergeCell ref="N116:Q116"/>
    <mergeCell ref="N137:Q137"/>
    <mergeCell ref="N153:Q153"/>
    <mergeCell ref="N157:Q157"/>
    <mergeCell ref="N158:Q158"/>
    <mergeCell ref="N164:Q164"/>
    <mergeCell ref="F176:I176"/>
    <mergeCell ref="L176:M176"/>
    <mergeCell ref="N176:Q176"/>
    <mergeCell ref="F177:I177"/>
    <mergeCell ref="L177:M177"/>
    <mergeCell ref="N177:Q177"/>
    <mergeCell ref="F178:I178"/>
    <mergeCell ref="L178:M178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D.1.4e - ZDRAVOTECHNICKÉ ...</vt:lpstr>
      <vt:lpstr>'D.1.4e - ZDRAVOTECHNICKÉ ...'!Názvy_tisku</vt:lpstr>
      <vt:lpstr>'Rekapitulace stavby'!Názvy_tisku</vt:lpstr>
      <vt:lpstr>'D.1.4e - ZDRAVOTECHNICKÉ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Zikán</dc:creator>
  <cp:lastModifiedBy>Jiří Slánský</cp:lastModifiedBy>
  <dcterms:created xsi:type="dcterms:W3CDTF">2017-06-05T13:23:07Z</dcterms:created>
  <dcterms:modified xsi:type="dcterms:W3CDTF">2018-01-09T05:13:54Z</dcterms:modified>
</cp:coreProperties>
</file>